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showInkAnnotation="0" codeName="ThisWorkbook" autoCompressPictures="0"/>
  <mc:AlternateContent xmlns:mc="http://schemas.openxmlformats.org/markup-compatibility/2006">
    <mc:Choice Requires="x15">
      <x15ac:absPath xmlns:x15ac="http://schemas.microsoft.com/office/spreadsheetml/2010/11/ac" url="C:\Users\diana.mora.IDPYBA\Documents\POA 2020\"/>
    </mc:Choice>
  </mc:AlternateContent>
  <xr:revisionPtr revIDLastSave="0" documentId="13_ncr:1_{4B069352-EF4B-4B63-8A36-08225D14E0CC}" xr6:coauthVersionLast="45" xr6:coauthVersionMax="45" xr10:uidLastSave="{00000000-0000-0000-0000-000000000000}"/>
  <bookViews>
    <workbookView xWindow="-120" yWindow="-120" windowWidth="21840" windowHeight="13140" tabRatio="729" firstSheet="3" activeTab="3" xr2:uid="{00000000-000D-0000-FFFF-FFFF00000000}"/>
  </bookViews>
  <sheets>
    <sheet name="METAS PDD 2011" sheetId="5" state="hidden" r:id="rId1"/>
    <sheet name="METAS PROYECTO" sheetId="4" state="hidden" r:id="rId2"/>
    <sheet name="Consolid" sheetId="20" state="hidden" r:id="rId3"/>
    <sheet name="Consolidado" sheetId="21" r:id="rId4"/>
  </sheets>
  <externalReferences>
    <externalReference r:id="rId5"/>
  </externalReferences>
  <definedNames>
    <definedName name="_xlnm.Print_Area" localSheetId="0">'METAS PDD 2011'!$A$1:$Q$21</definedName>
    <definedName name="_xlnm.Print_Area" localSheetId="1">'METAS PROYECTO'!$A$1:$J$18</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68" i="21" l="1"/>
  <c r="W16" i="21" l="1"/>
  <c r="W17" i="21"/>
  <c r="W18" i="21"/>
  <c r="W19" i="21"/>
  <c r="W20" i="21"/>
  <c r="W21" i="21"/>
  <c r="W25" i="21"/>
  <c r="W26" i="21"/>
  <c r="W27" i="21"/>
  <c r="W28" i="21"/>
  <c r="W29" i="21"/>
  <c r="W30" i="21"/>
  <c r="W31" i="21"/>
  <c r="W32" i="21"/>
  <c r="W44" i="21"/>
  <c r="W45" i="21"/>
  <c r="W46" i="21"/>
  <c r="W47" i="21"/>
  <c r="W48" i="21"/>
  <c r="W49" i="21"/>
  <c r="W50" i="21"/>
  <c r="W51" i="21"/>
  <c r="W52" i="21"/>
  <c r="W53" i="21"/>
  <c r="W54" i="21"/>
  <c r="W55" i="21"/>
  <c r="W56" i="21"/>
  <c r="W57" i="21"/>
  <c r="W58" i="21"/>
  <c r="W59" i="21"/>
  <c r="W60" i="21"/>
  <c r="W61" i="21"/>
  <c r="W62" i="21"/>
  <c r="W63" i="21"/>
  <c r="W64" i="21"/>
  <c r="W65" i="21"/>
  <c r="W66" i="21"/>
  <c r="W67" i="21"/>
  <c r="W69" i="21"/>
  <c r="W12" i="21"/>
  <c r="W13" i="21"/>
  <c r="W14" i="21"/>
  <c r="W15" i="21"/>
  <c r="W11" i="21"/>
  <c r="D70" i="21" l="1"/>
  <c r="G6" i="21"/>
  <c r="X5" i="21"/>
  <c r="AS22" i="21" l="1"/>
  <c r="AS40" i="21" l="1"/>
  <c r="AS23" i="21"/>
  <c r="AS33" i="21" l="1"/>
  <c r="AS25" i="21"/>
  <c r="AS11" i="21" l="1"/>
  <c r="Z7" i="21"/>
  <c r="AS16" i="21" l="1"/>
  <c r="X83" i="20" l="1"/>
  <c r="V83" i="20"/>
  <c r="W83" i="20" s="1"/>
  <c r="S83" i="20"/>
  <c r="T83" i="20" s="1"/>
  <c r="M83" i="20"/>
  <c r="P83" i="20" s="1"/>
  <c r="Q83" i="20" s="1"/>
  <c r="X79" i="20"/>
  <c r="V79" i="20"/>
  <c r="W79" i="20" s="1"/>
  <c r="S79" i="20"/>
  <c r="T79" i="20" s="1"/>
  <c r="M79" i="20"/>
  <c r="P79" i="20" s="1"/>
  <c r="Q79" i="20" s="1"/>
  <c r="V36" i="20"/>
  <c r="W36" i="20" s="1"/>
  <c r="S36" i="20"/>
  <c r="T36" i="20" s="1"/>
  <c r="Q36" i="20"/>
  <c r="N36" i="20"/>
  <c r="X32" i="20"/>
  <c r="V32" i="20"/>
  <c r="W32" i="20" s="1"/>
  <c r="S32" i="20"/>
  <c r="T32" i="20" s="1"/>
  <c r="M32" i="20"/>
  <c r="P32" i="20" s="1"/>
  <c r="Q32" i="20" s="1"/>
  <c r="X26" i="20"/>
  <c r="V26" i="20"/>
  <c r="W26" i="20" s="1"/>
  <c r="S26" i="20"/>
  <c r="T26" i="20" s="1"/>
  <c r="M26" i="20"/>
  <c r="P26" i="20" s="1"/>
  <c r="Q26" i="20" s="1"/>
  <c r="X25" i="20"/>
  <c r="V25" i="20"/>
  <c r="W25" i="20" s="1"/>
  <c r="S25" i="20"/>
  <c r="T25" i="20" s="1"/>
  <c r="M25" i="20"/>
  <c r="P25" i="20" s="1"/>
  <c r="Q25" i="20" s="1"/>
  <c r="X24" i="20"/>
  <c r="V24" i="20"/>
  <c r="W24" i="20" s="1"/>
  <c r="S24" i="20"/>
  <c r="T24" i="20" s="1"/>
  <c r="M24" i="20"/>
  <c r="P24" i="20" s="1"/>
  <c r="Q24" i="20" s="1"/>
  <c r="X23" i="20"/>
  <c r="V23" i="20"/>
  <c r="W23" i="20" s="1"/>
  <c r="S23" i="20"/>
  <c r="T23" i="20" s="1"/>
  <c r="M23" i="20"/>
  <c r="P23" i="20" s="1"/>
  <c r="Q23" i="20" s="1"/>
  <c r="X21" i="20"/>
  <c r="V21" i="20"/>
  <c r="W21" i="20" s="1"/>
  <c r="S21" i="20"/>
  <c r="T21" i="20" s="1"/>
  <c r="M21" i="20"/>
  <c r="P21" i="20" s="1"/>
  <c r="Q21" i="20" s="1"/>
  <c r="X14" i="20"/>
  <c r="V14" i="20"/>
  <c r="W14" i="20" s="1"/>
  <c r="S14" i="20"/>
  <c r="T14" i="20" s="1"/>
  <c r="M14" i="20"/>
  <c r="P14" i="20" s="1"/>
  <c r="X13" i="20"/>
  <c r="V13" i="20"/>
  <c r="W13" i="20" s="1"/>
  <c r="S13" i="20"/>
  <c r="T13" i="20" s="1"/>
  <c r="M13" i="20"/>
  <c r="P13" i="20" s="1"/>
  <c r="Q14" i="20" s="1"/>
  <c r="X12" i="20"/>
  <c r="V12" i="20"/>
  <c r="W12" i="20" s="1"/>
  <c r="S12" i="20"/>
  <c r="T12" i="20" s="1"/>
  <c r="M12" i="20"/>
  <c r="P12" i="20" s="1"/>
  <c r="X11" i="20"/>
  <c r="V11" i="20"/>
  <c r="W11" i="20" s="1"/>
  <c r="S11" i="20"/>
  <c r="T11" i="20" s="1"/>
  <c r="M11" i="20"/>
  <c r="P11" i="20" s="1"/>
  <c r="Q11" i="20" s="1"/>
  <c r="N32" i="20" l="1"/>
  <c r="N26" i="20"/>
  <c r="N83" i="20"/>
  <c r="Y83" i="20"/>
  <c r="Z83" i="20" s="1"/>
  <c r="AA83" i="20" s="1"/>
  <c r="N79" i="20"/>
  <c r="Y79" i="20"/>
  <c r="Z79" i="20" s="1"/>
  <c r="AA79" i="20" s="1"/>
  <c r="Y26" i="20"/>
  <c r="Z26" i="20" s="1"/>
  <c r="AA26" i="20" s="1"/>
  <c r="Y32" i="20"/>
  <c r="Z32" i="20" s="1"/>
  <c r="AA32" i="20" s="1"/>
  <c r="Q13" i="20"/>
  <c r="Q12" i="20"/>
  <c r="N11" i="20"/>
  <c r="Y11" i="20"/>
  <c r="Z11" i="20" s="1"/>
  <c r="AA11" i="20" s="1"/>
  <c r="N12" i="20"/>
  <c r="Y12" i="20"/>
  <c r="Z12" i="20" s="1"/>
  <c r="AA12" i="20" s="1"/>
  <c r="N13" i="20"/>
  <c r="Y13" i="20"/>
  <c r="Z13" i="20" s="1"/>
  <c r="AA13" i="20" s="1"/>
  <c r="N14" i="20"/>
  <c r="Y14" i="20"/>
  <c r="Z14" i="20" s="1"/>
  <c r="AA14" i="20" s="1"/>
  <c r="N21" i="20"/>
  <c r="Y21" i="20"/>
  <c r="Z21" i="20" s="1"/>
  <c r="AA21" i="20" s="1"/>
  <c r="N23" i="20"/>
  <c r="Y23" i="20"/>
  <c r="Z23" i="20" s="1"/>
  <c r="AA23" i="20" s="1"/>
  <c r="N24" i="20"/>
  <c r="Y24" i="20"/>
  <c r="Z24" i="20" s="1"/>
  <c r="AA24" i="20" s="1"/>
  <c r="N25" i="20"/>
  <c r="Y25" i="20"/>
  <c r="Z25" i="20" s="1"/>
  <c r="AA25" i="20" s="1"/>
  <c r="Y36" i="20"/>
  <c r="Z36" i="20" s="1"/>
  <c r="AA36" i="20" s="1"/>
  <c r="X91" i="20"/>
  <c r="V91" i="20"/>
  <c r="W91" i="20" s="1"/>
  <c r="S91" i="20"/>
  <c r="T91" i="20" s="1"/>
  <c r="M91" i="20"/>
  <c r="P91" i="20" s="1"/>
  <c r="Q91" i="20" s="1"/>
  <c r="X90" i="20"/>
  <c r="V90" i="20"/>
  <c r="W90" i="20" s="1"/>
  <c r="S90" i="20"/>
  <c r="T90" i="20" s="1"/>
  <c r="M90" i="20"/>
  <c r="N90" i="20" s="1"/>
  <c r="X89" i="20"/>
  <c r="V89" i="20"/>
  <c r="W89" i="20" s="1"/>
  <c r="S89" i="20"/>
  <c r="T89" i="20" s="1"/>
  <c r="M89" i="20"/>
  <c r="P89" i="20" s="1"/>
  <c r="Q89" i="20" s="1"/>
  <c r="X88" i="20"/>
  <c r="V88" i="20"/>
  <c r="W88" i="20" s="1"/>
  <c r="S88" i="20"/>
  <c r="T88" i="20" s="1"/>
  <c r="M88" i="20"/>
  <c r="X87" i="20"/>
  <c r="V87" i="20"/>
  <c r="W87" i="20" s="1"/>
  <c r="S87" i="20"/>
  <c r="T87" i="20" s="1"/>
  <c r="M87" i="20"/>
  <c r="P87" i="20" s="1"/>
  <c r="Q87" i="20" s="1"/>
  <c r="X86" i="20"/>
  <c r="V86" i="20"/>
  <c r="W86" i="20" s="1"/>
  <c r="S86" i="20"/>
  <c r="T86" i="20" s="1"/>
  <c r="M86" i="20"/>
  <c r="X85" i="20"/>
  <c r="V85" i="20"/>
  <c r="W85" i="20" s="1"/>
  <c r="S85" i="20"/>
  <c r="T85" i="20" s="1"/>
  <c r="M85" i="20"/>
  <c r="P85" i="20" s="1"/>
  <c r="Q85" i="20" s="1"/>
  <c r="X82" i="20"/>
  <c r="V82" i="20"/>
  <c r="W82" i="20" s="1"/>
  <c r="S82" i="20"/>
  <c r="T82" i="20" s="1"/>
  <c r="M82" i="20"/>
  <c r="N82" i="20" s="1"/>
  <c r="X81" i="20"/>
  <c r="V81" i="20"/>
  <c r="W81" i="20" s="1"/>
  <c r="S81" i="20"/>
  <c r="T81" i="20" s="1"/>
  <c r="M81" i="20"/>
  <c r="X78" i="20"/>
  <c r="V78" i="20"/>
  <c r="W78" i="20" s="1"/>
  <c r="S78" i="20"/>
  <c r="T78" i="20" s="1"/>
  <c r="M78" i="20"/>
  <c r="P78" i="20" s="1"/>
  <c r="Q78" i="20" s="1"/>
  <c r="X77" i="20"/>
  <c r="V77" i="20"/>
  <c r="W77" i="20" s="1"/>
  <c r="S77" i="20"/>
  <c r="T77" i="20" s="1"/>
  <c r="M77" i="20"/>
  <c r="P77" i="20" s="1"/>
  <c r="Q77" i="20" s="1"/>
  <c r="X76" i="20"/>
  <c r="V76" i="20"/>
  <c r="W76" i="20" s="1"/>
  <c r="S76" i="20"/>
  <c r="T76" i="20" s="1"/>
  <c r="M76" i="20"/>
  <c r="P76" i="20" s="1"/>
  <c r="Q76" i="20" s="1"/>
  <c r="X75" i="20"/>
  <c r="V75" i="20"/>
  <c r="W75" i="20" s="1"/>
  <c r="S75" i="20"/>
  <c r="T75" i="20" s="1"/>
  <c r="M75" i="20"/>
  <c r="P75" i="20" s="1"/>
  <c r="Q75" i="20" s="1"/>
  <c r="X74" i="20"/>
  <c r="V74" i="20"/>
  <c r="W74" i="20" s="1"/>
  <c r="S74" i="20"/>
  <c r="T74" i="20" s="1"/>
  <c r="M74" i="20"/>
  <c r="P74" i="20" s="1"/>
  <c r="X73" i="20"/>
  <c r="V73" i="20"/>
  <c r="W73" i="20" s="1"/>
  <c r="S73" i="20"/>
  <c r="T73" i="20" s="1"/>
  <c r="M73" i="20"/>
  <c r="P73" i="20" s="1"/>
  <c r="X72" i="20"/>
  <c r="V72" i="20"/>
  <c r="W72" i="20" s="1"/>
  <c r="S72" i="20"/>
  <c r="T72" i="20" s="1"/>
  <c r="M72" i="20"/>
  <c r="P72" i="20" s="1"/>
  <c r="X70" i="20"/>
  <c r="V70" i="20"/>
  <c r="W70" i="20" s="1"/>
  <c r="S70" i="20"/>
  <c r="T70" i="20" s="1"/>
  <c r="M70" i="20"/>
  <c r="P70" i="20" s="1"/>
  <c r="H70" i="20"/>
  <c r="X69" i="20"/>
  <c r="V69" i="20"/>
  <c r="W69" i="20" s="1"/>
  <c r="S69" i="20"/>
  <c r="T69" i="20" s="1"/>
  <c r="M69" i="20"/>
  <c r="X68" i="20"/>
  <c r="V68" i="20"/>
  <c r="W68" i="20" s="1"/>
  <c r="S68" i="20"/>
  <c r="T68" i="20" s="1"/>
  <c r="M68" i="20"/>
  <c r="X67" i="20"/>
  <c r="V67" i="20"/>
  <c r="W67" i="20" s="1"/>
  <c r="S67" i="20"/>
  <c r="T67" i="20" s="1"/>
  <c r="M67" i="20"/>
  <c r="X66" i="20"/>
  <c r="V66" i="20"/>
  <c r="W66" i="20" s="1"/>
  <c r="S66" i="20"/>
  <c r="T66" i="20" s="1"/>
  <c r="M66" i="20"/>
  <c r="X65" i="20"/>
  <c r="V65" i="20"/>
  <c r="W65" i="20" s="1"/>
  <c r="S65" i="20"/>
  <c r="T65" i="20" s="1"/>
  <c r="M65" i="20"/>
  <c r="P65" i="20" s="1"/>
  <c r="Q65" i="20" s="1"/>
  <c r="X64" i="20"/>
  <c r="V64" i="20"/>
  <c r="W64" i="20" s="1"/>
  <c r="S64" i="20"/>
  <c r="T64" i="20" s="1"/>
  <c r="M64" i="20"/>
  <c r="P64" i="20" s="1"/>
  <c r="Q64" i="20" s="1"/>
  <c r="X63" i="20"/>
  <c r="V63" i="20"/>
  <c r="W63" i="20" s="1"/>
  <c r="S63" i="20"/>
  <c r="T63" i="20" s="1"/>
  <c r="M63" i="20"/>
  <c r="P63" i="20" s="1"/>
  <c r="Q63" i="20" s="1"/>
  <c r="X62" i="20"/>
  <c r="V62" i="20"/>
  <c r="W62" i="20" s="1"/>
  <c r="S62" i="20"/>
  <c r="T62" i="20" s="1"/>
  <c r="M62" i="20"/>
  <c r="P62" i="20" s="1"/>
  <c r="Q62" i="20" s="1"/>
  <c r="X61" i="20"/>
  <c r="V61" i="20"/>
  <c r="W61" i="20" s="1"/>
  <c r="S61" i="20"/>
  <c r="T61" i="20" s="1"/>
  <c r="M61" i="20"/>
  <c r="P61" i="20" s="1"/>
  <c r="Q61" i="20" s="1"/>
  <c r="X60" i="20"/>
  <c r="V60" i="20"/>
  <c r="W60" i="20" s="1"/>
  <c r="S60" i="20"/>
  <c r="T60" i="20" s="1"/>
  <c r="M60" i="20"/>
  <c r="P60" i="20" s="1"/>
  <c r="Q60" i="20" s="1"/>
  <c r="X59" i="20"/>
  <c r="V59" i="20"/>
  <c r="W59" i="20" s="1"/>
  <c r="S59" i="20"/>
  <c r="T59" i="20" s="1"/>
  <c r="M59" i="20"/>
  <c r="P59" i="20" s="1"/>
  <c r="Q59" i="20" s="1"/>
  <c r="X58" i="20"/>
  <c r="V58" i="20"/>
  <c r="W58" i="20" s="1"/>
  <c r="S58" i="20"/>
  <c r="T58" i="20" s="1"/>
  <c r="M58" i="20"/>
  <c r="P58" i="20" s="1"/>
  <c r="Q58" i="20" s="1"/>
  <c r="X57" i="20"/>
  <c r="V57" i="20"/>
  <c r="W57" i="20" s="1"/>
  <c r="S57" i="20"/>
  <c r="T57" i="20" s="1"/>
  <c r="M57" i="20"/>
  <c r="P57" i="20" s="1"/>
  <c r="Q57" i="20" s="1"/>
  <c r="X56" i="20"/>
  <c r="V56" i="20"/>
  <c r="W56" i="20" s="1"/>
  <c r="S56" i="20"/>
  <c r="T56" i="20" s="1"/>
  <c r="M56" i="20"/>
  <c r="P56" i="20" s="1"/>
  <c r="Q56" i="20" s="1"/>
  <c r="X55" i="20"/>
  <c r="V55" i="20"/>
  <c r="W55" i="20" s="1"/>
  <c r="S55" i="20"/>
  <c r="T55" i="20" s="1"/>
  <c r="M55" i="20"/>
  <c r="P55" i="20" s="1"/>
  <c r="Q55" i="20" s="1"/>
  <c r="X54" i="20"/>
  <c r="V54" i="20"/>
  <c r="W54" i="20" s="1"/>
  <c r="S54" i="20"/>
  <c r="T54" i="20" s="1"/>
  <c r="M54" i="20"/>
  <c r="P54" i="20" s="1"/>
  <c r="Q54" i="20" s="1"/>
  <c r="X53" i="20"/>
  <c r="V53" i="20"/>
  <c r="W53" i="20" s="1"/>
  <c r="S53" i="20"/>
  <c r="T53" i="20" s="1"/>
  <c r="M53" i="20"/>
  <c r="P53" i="20" s="1"/>
  <c r="Q53" i="20" s="1"/>
  <c r="X52" i="20"/>
  <c r="V52" i="20"/>
  <c r="W52" i="20" s="1"/>
  <c r="S52" i="20"/>
  <c r="T52" i="20" s="1"/>
  <c r="M52" i="20"/>
  <c r="P52" i="20" s="1"/>
  <c r="Q52" i="20" s="1"/>
  <c r="X51" i="20"/>
  <c r="M51" i="20"/>
  <c r="Y51" i="20" s="1"/>
  <c r="X50" i="20"/>
  <c r="V50" i="20"/>
  <c r="W50" i="20" s="1"/>
  <c r="S50" i="20"/>
  <c r="T50" i="20" s="1"/>
  <c r="M50" i="20"/>
  <c r="P50" i="20" s="1"/>
  <c r="X49" i="20"/>
  <c r="V49" i="20"/>
  <c r="W49" i="20" s="1"/>
  <c r="S49" i="20"/>
  <c r="T49" i="20" s="1"/>
  <c r="M49" i="20"/>
  <c r="P49" i="20" s="1"/>
  <c r="X48" i="20"/>
  <c r="V48" i="20"/>
  <c r="W48" i="20" s="1"/>
  <c r="S48" i="20"/>
  <c r="T48" i="20" s="1"/>
  <c r="M48" i="20"/>
  <c r="P48" i="20" s="1"/>
  <c r="X47" i="20"/>
  <c r="V47" i="20"/>
  <c r="W47" i="20" s="1"/>
  <c r="S47" i="20"/>
  <c r="T47" i="20" s="1"/>
  <c r="M47" i="20"/>
  <c r="P47" i="20" s="1"/>
  <c r="Q47" i="20" s="1"/>
  <c r="X46" i="20"/>
  <c r="V46" i="20"/>
  <c r="W46" i="20" s="1"/>
  <c r="S46" i="20"/>
  <c r="T46" i="20" s="1"/>
  <c r="M46" i="20"/>
  <c r="P46" i="20" s="1"/>
  <c r="Q46" i="20" s="1"/>
  <c r="X45" i="20"/>
  <c r="V45" i="20"/>
  <c r="W45" i="20" s="1"/>
  <c r="S45" i="20"/>
  <c r="T45" i="20" s="1"/>
  <c r="M45" i="20"/>
  <c r="P45" i="20" s="1"/>
  <c r="Q45" i="20" s="1"/>
  <c r="X44" i="20"/>
  <c r="V44" i="20"/>
  <c r="W44" i="20" s="1"/>
  <c r="S44" i="20"/>
  <c r="T44" i="20" s="1"/>
  <c r="M44" i="20"/>
  <c r="P44" i="20" s="1"/>
  <c r="Q44" i="20" s="1"/>
  <c r="X43" i="20"/>
  <c r="V43" i="20"/>
  <c r="W43" i="20" s="1"/>
  <c r="S43" i="20"/>
  <c r="T43" i="20" s="1"/>
  <c r="M43" i="20"/>
  <c r="P43" i="20" s="1"/>
  <c r="Q43" i="20" s="1"/>
  <c r="X42" i="20"/>
  <c r="V42" i="20"/>
  <c r="W42" i="20" s="1"/>
  <c r="S42" i="20"/>
  <c r="T42" i="20" s="1"/>
  <c r="M42" i="20"/>
  <c r="P42" i="20" s="1"/>
  <c r="Q42" i="20" s="1"/>
  <c r="X41" i="20"/>
  <c r="V41" i="20"/>
  <c r="W41" i="20" s="1"/>
  <c r="S41" i="20"/>
  <c r="M41" i="20"/>
  <c r="P41" i="20" s="1"/>
  <c r="Q41" i="20" s="1"/>
  <c r="X40" i="20"/>
  <c r="V40" i="20"/>
  <c r="W40" i="20" s="1"/>
  <c r="S40" i="20"/>
  <c r="T40" i="20" s="1"/>
  <c r="M40" i="20"/>
  <c r="P40" i="20" s="1"/>
  <c r="Q40" i="20" s="1"/>
  <c r="X39" i="20"/>
  <c r="V39" i="20"/>
  <c r="W39" i="20" s="1"/>
  <c r="S39" i="20"/>
  <c r="T39" i="20" s="1"/>
  <c r="M39" i="20"/>
  <c r="P39" i="20" s="1"/>
  <c r="Q39" i="20" s="1"/>
  <c r="X38" i="20"/>
  <c r="V38" i="20"/>
  <c r="W38" i="20" s="1"/>
  <c r="S38" i="20"/>
  <c r="T38" i="20" s="1"/>
  <c r="M38" i="20"/>
  <c r="P38" i="20" s="1"/>
  <c r="Q38" i="20" s="1"/>
  <c r="I6" i="20"/>
  <c r="Y5" i="20"/>
  <c r="Z51" i="20" l="1"/>
  <c r="AA51" i="20" s="1"/>
  <c r="Y70" i="20"/>
  <c r="Z70" i="20" s="1"/>
  <c r="AA70" i="20" s="1"/>
  <c r="Y72" i="20"/>
  <c r="Z72" i="20" s="1"/>
  <c r="AA72" i="20" s="1"/>
  <c r="N65" i="20"/>
  <c r="Y41" i="20"/>
  <c r="Z41" i="20" s="1"/>
  <c r="AA41" i="20" s="1"/>
  <c r="N57" i="20"/>
  <c r="N73" i="20"/>
  <c r="Y74" i="20"/>
  <c r="Z74" i="20" s="1"/>
  <c r="AA74" i="20" s="1"/>
  <c r="N45" i="20"/>
  <c r="N47" i="20"/>
  <c r="N49" i="20"/>
  <c r="N72" i="20"/>
  <c r="Y73" i="20"/>
  <c r="Z73" i="20" s="1"/>
  <c r="AA73" i="20" s="1"/>
  <c r="N46" i="20"/>
  <c r="N61" i="20"/>
  <c r="N70" i="20"/>
  <c r="N41" i="20"/>
  <c r="Y46" i="20"/>
  <c r="Z46" i="20" s="1"/>
  <c r="AA46" i="20" s="1"/>
  <c r="N48" i="20"/>
  <c r="N50" i="20"/>
  <c r="Y85" i="20"/>
  <c r="Z85" i="20" s="1"/>
  <c r="AA85" i="20" s="1"/>
  <c r="N86" i="20"/>
  <c r="Y87" i="20"/>
  <c r="Z87" i="20" s="1"/>
  <c r="AA87" i="20" s="1"/>
  <c r="N88" i="20"/>
  <c r="Y89" i="20"/>
  <c r="Z89" i="20" s="1"/>
  <c r="AA89" i="20" s="1"/>
  <c r="N91" i="20"/>
  <c r="P86" i="20"/>
  <c r="Q86" i="20" s="1"/>
  <c r="P88" i="20"/>
  <c r="Q88" i="20" s="1"/>
  <c r="P90" i="20"/>
  <c r="Q90" i="20" s="1"/>
  <c r="N85" i="20"/>
  <c r="N87" i="20"/>
  <c r="N89" i="20"/>
  <c r="Y91" i="20"/>
  <c r="Z91" i="20" s="1"/>
  <c r="AA91" i="20" s="1"/>
  <c r="P81" i="20"/>
  <c r="Q81" i="20" s="1"/>
  <c r="P82" i="20"/>
  <c r="Q82" i="20" s="1"/>
  <c r="N81" i="20"/>
  <c r="Q70" i="20"/>
  <c r="Q72" i="20"/>
  <c r="Q73" i="20"/>
  <c r="N75" i="20"/>
  <c r="Y75" i="20"/>
  <c r="Z75" i="20" s="1"/>
  <c r="AA75" i="20" s="1"/>
  <c r="N76" i="20"/>
  <c r="Y76" i="20"/>
  <c r="Z76" i="20" s="1"/>
  <c r="AA76" i="20" s="1"/>
  <c r="N77" i="20"/>
  <c r="Y77" i="20"/>
  <c r="Z77" i="20" s="1"/>
  <c r="AA77" i="20" s="1"/>
  <c r="N78" i="20"/>
  <c r="Y78" i="20"/>
  <c r="Z78" i="20" s="1"/>
  <c r="AA78" i="20" s="1"/>
  <c r="Y58" i="20"/>
  <c r="Z58" i="20" s="1"/>
  <c r="AA58" i="20" s="1"/>
  <c r="Y62" i="20"/>
  <c r="Z62" i="20" s="1"/>
  <c r="AA62" i="20" s="1"/>
  <c r="P67" i="20"/>
  <c r="Q67" i="20" s="1"/>
  <c r="Y67" i="20"/>
  <c r="Z67" i="20" s="1"/>
  <c r="AA67" i="20" s="1"/>
  <c r="N67" i="20"/>
  <c r="P68" i="20"/>
  <c r="Q68" i="20" s="1"/>
  <c r="N68" i="20"/>
  <c r="P69" i="20"/>
  <c r="Q69" i="20" s="1"/>
  <c r="N69" i="20"/>
  <c r="N56" i="20"/>
  <c r="Y57" i="20"/>
  <c r="Z57" i="20" s="1"/>
  <c r="AA57" i="20" s="1"/>
  <c r="N60" i="20"/>
  <c r="Y61" i="20"/>
  <c r="Z61" i="20" s="1"/>
  <c r="AA61" i="20" s="1"/>
  <c r="N64" i="20"/>
  <c r="Y65" i="20"/>
  <c r="Z65" i="20" s="1"/>
  <c r="AA65" i="20" s="1"/>
  <c r="N55" i="20"/>
  <c r="Y56" i="20"/>
  <c r="Z56" i="20" s="1"/>
  <c r="AA56" i="20" s="1"/>
  <c r="N59" i="20"/>
  <c r="Y60" i="20"/>
  <c r="Z60" i="20" s="1"/>
  <c r="AA60" i="20" s="1"/>
  <c r="N63" i="20"/>
  <c r="Y64" i="20"/>
  <c r="Z64" i="20" s="1"/>
  <c r="AA64" i="20" s="1"/>
  <c r="P66" i="20"/>
  <c r="Q66" i="20" s="1"/>
  <c r="Y55" i="20"/>
  <c r="Z55" i="20" s="1"/>
  <c r="AA55" i="20" s="1"/>
  <c r="N58" i="20"/>
  <c r="Y59" i="20"/>
  <c r="Z59" i="20" s="1"/>
  <c r="AA59" i="20" s="1"/>
  <c r="N62" i="20"/>
  <c r="Y63" i="20"/>
  <c r="Z63" i="20" s="1"/>
  <c r="AA63" i="20" s="1"/>
  <c r="N66" i="20"/>
  <c r="Y45" i="20"/>
  <c r="Z45" i="20" s="1"/>
  <c r="AA45" i="20" s="1"/>
  <c r="N39" i="20"/>
  <c r="Y40" i="20"/>
  <c r="Z40" i="20" s="1"/>
  <c r="AA40" i="20" s="1"/>
  <c r="T41" i="20"/>
  <c r="Y38" i="20"/>
  <c r="Z38" i="20" s="1"/>
  <c r="AA38" i="20" s="1"/>
  <c r="Y42" i="20"/>
  <c r="Z42" i="20" s="1"/>
  <c r="AA42" i="20" s="1"/>
  <c r="Q48" i="20"/>
  <c r="Y48" i="20"/>
  <c r="Z48" i="20" s="1"/>
  <c r="AA48" i="20" s="1"/>
  <c r="Q50" i="20"/>
  <c r="Y50" i="20"/>
  <c r="Z50" i="20" s="1"/>
  <c r="AA50" i="20" s="1"/>
  <c r="N40" i="20"/>
  <c r="N44" i="20"/>
  <c r="N43" i="20"/>
  <c r="Y44" i="20"/>
  <c r="Z44" i="20" s="1"/>
  <c r="AA44" i="20" s="1"/>
  <c r="Q49" i="20"/>
  <c r="Y49" i="20"/>
  <c r="Z49" i="20" s="1"/>
  <c r="AA49" i="20" s="1"/>
  <c r="N38" i="20"/>
  <c r="Y39" i="20"/>
  <c r="Z39" i="20" s="1"/>
  <c r="AA39" i="20" s="1"/>
  <c r="N42" i="20"/>
  <c r="Y43" i="20"/>
  <c r="Z43" i="20" s="1"/>
  <c r="AA43" i="20" s="1"/>
  <c r="Y47" i="20"/>
  <c r="Z47" i="20" s="1"/>
  <c r="AA47" i="20" s="1"/>
  <c r="N52" i="20"/>
  <c r="Y52" i="20"/>
  <c r="Z52" i="20" s="1"/>
  <c r="AA52" i="20" s="1"/>
  <c r="N53" i="20"/>
  <c r="Y53" i="20"/>
  <c r="Z53" i="20" s="1"/>
  <c r="AA53" i="20" s="1"/>
  <c r="N54" i="20"/>
  <c r="Y54" i="20"/>
  <c r="Z54" i="20" s="1"/>
  <c r="AA54" i="20" s="1"/>
  <c r="Y69" i="20" l="1"/>
  <c r="Z69" i="20" s="1"/>
  <c r="AA69" i="20" s="1"/>
  <c r="Y68" i="20"/>
  <c r="Z68" i="20" s="1"/>
  <c r="AA68" i="20" s="1"/>
  <c r="AA7" i="20"/>
  <c r="Y90" i="20"/>
  <c r="Z90" i="20" s="1"/>
  <c r="AA90" i="20" s="1"/>
  <c r="Y88" i="20"/>
  <c r="Z88" i="20" s="1"/>
  <c r="AA88" i="20" s="1"/>
  <c r="Y86" i="20"/>
  <c r="Z86" i="20" s="1"/>
  <c r="AA86" i="20" s="1"/>
  <c r="Y82" i="20"/>
  <c r="Z82" i="20" s="1"/>
  <c r="AA82" i="20" s="1"/>
  <c r="Y81" i="20"/>
  <c r="Z81" i="20" s="1"/>
  <c r="AA81" i="20" s="1"/>
  <c r="Y66" i="20"/>
  <c r="Z66" i="20" s="1"/>
  <c r="AA66" i="20" s="1"/>
  <c r="J14" i="5" l="1"/>
  <c r="G20" i="5" s="1"/>
  <c r="E20" i="5"/>
  <c r="D20" i="5"/>
  <c r="I14" i="5"/>
  <c r="H14" i="5"/>
  <c r="E14" i="5"/>
  <c r="G8" i="5"/>
  <c r="C8" i="5" s="1"/>
  <c r="E8" i="5"/>
  <c r="D8" i="5"/>
  <c r="AF6" i="5"/>
  <c r="AE4" i="5"/>
  <c r="AG4" i="5" s="1"/>
  <c r="AE5" i="5"/>
  <c r="AF5" i="5"/>
  <c r="X5" i="5"/>
  <c r="V5" i="5"/>
  <c r="BH4" i="5"/>
  <c r="BG4" i="5"/>
  <c r="BF4" i="5"/>
  <c r="AS4" i="5"/>
  <c r="AR4" i="5"/>
  <c r="AQ4" i="5"/>
  <c r="AO4" i="5"/>
  <c r="X4" i="5"/>
  <c r="V4" i="5"/>
  <c r="I4" i="5"/>
  <c r="H4" i="5"/>
  <c r="G4" i="5"/>
  <c r="E4" i="5"/>
  <c r="G15" i="4"/>
  <c r="G16" i="4"/>
  <c r="F15" i="4"/>
  <c r="F16" i="4"/>
  <c r="F17" i="4"/>
  <c r="B17" i="4"/>
  <c r="B16" i="4"/>
  <c r="B15" i="4"/>
  <c r="AP4" i="5" l="1"/>
  <c r="G18" i="4"/>
  <c r="E15" i="4" s="1"/>
  <c r="F4" i="5"/>
  <c r="AE6" i="5"/>
  <c r="AG6" i="5" s="1"/>
  <c r="F18" i="4"/>
  <c r="W4" i="5"/>
  <c r="G14" i="5"/>
  <c r="H15" i="4"/>
  <c r="F8" i="5"/>
  <c r="C20" i="5"/>
  <c r="F20" i="5"/>
  <c r="H16" i="4"/>
  <c r="W5" i="5"/>
  <c r="F14" i="5"/>
  <c r="H18" i="4" l="1"/>
  <c r="E17" i="4"/>
  <c r="E16" i="4"/>
  <c r="E1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Hilda Lucero Molina</author>
  </authors>
  <commentList>
    <comment ref="L63" authorId="0" shapeId="0" xr:uid="{5E6C6F5B-7DD1-4749-B9E3-70ED62E6F3EC}">
      <text>
        <r>
          <rPr>
            <b/>
            <sz val="9"/>
            <color indexed="81"/>
            <rFont val="Tahoma"/>
            <family val="2"/>
          </rPr>
          <t>Hilda Lucero Molina:</t>
        </r>
        <r>
          <rPr>
            <sz val="9"/>
            <color indexed="81"/>
            <rFont val="Tahoma"/>
            <family val="2"/>
          </rPr>
          <t xml:space="preserve">
FONTIBON </t>
        </r>
      </text>
    </comment>
    <comment ref="AF63" authorId="0" shapeId="0" xr:uid="{8DCDC281-2C6F-4518-AAC0-54FBD0CBF1B7}">
      <text>
        <r>
          <rPr>
            <b/>
            <sz val="9"/>
            <color indexed="81"/>
            <rFont val="Tahoma"/>
            <family val="2"/>
          </rPr>
          <t>Hilda Lucero Molina:</t>
        </r>
        <r>
          <rPr>
            <sz val="9"/>
            <color indexed="81"/>
            <rFont val="Tahoma"/>
            <family val="2"/>
          </rPr>
          <t xml:space="preserve">
FONTIBON </t>
        </r>
      </text>
    </comment>
  </commentList>
</comments>
</file>

<file path=xl/sharedStrings.xml><?xml version="1.0" encoding="utf-8"?>
<sst xmlns="http://schemas.openxmlformats.org/spreadsheetml/2006/main" count="1593" uniqueCount="717">
  <si>
    <t>FORMATO DE FORMULACIÓN Y SEGUIMIENTO DE PLANES DE GESTIÓN</t>
  </si>
  <si>
    <t>MISIÓN:</t>
  </si>
  <si>
    <t>CATEGORÍA:</t>
  </si>
  <si>
    <t>OBJETIVO DEL PROCESO:</t>
  </si>
  <si>
    <t>LIDER DEL PROCESO</t>
  </si>
  <si>
    <t>AVANCE DEL PLAN DE GESTIÓN:</t>
  </si>
  <si>
    <t>OBJETIVO ESTRATÉGICO</t>
  </si>
  <si>
    <t>ID. META GLOBAL</t>
  </si>
  <si>
    <t>META GLOBAL</t>
  </si>
  <si>
    <t>POND META</t>
  </si>
  <si>
    <t>Tipo de Programación</t>
  </si>
  <si>
    <t>Tipo de Anualización</t>
  </si>
  <si>
    <t>CUANTIFICACIÓN DE LA META</t>
  </si>
  <si>
    <t>AVANCE POND. META</t>
  </si>
  <si>
    <t>INDICADOR</t>
  </si>
  <si>
    <t>MEDIO DE VERIFICACION</t>
  </si>
  <si>
    <t>EJECUCIÓN TRIMESTRE I</t>
  </si>
  <si>
    <t>EJECUCIÓN TRIMESTRE II</t>
  </si>
  <si>
    <t>EJECUCIÓN TRIMESTRE III</t>
  </si>
  <si>
    <t>EJECUCIÓN TRIMESTRE IV</t>
  </si>
  <si>
    <t>Trimestre I</t>
  </si>
  <si>
    <t>Trimestre II</t>
  </si>
  <si>
    <t>Trimestre III</t>
  </si>
  <si>
    <t>Trimestre IV</t>
  </si>
  <si>
    <t>ANUAL</t>
  </si>
  <si>
    <t>NOMBRE</t>
  </si>
  <si>
    <t>FÓRMULA</t>
  </si>
  <si>
    <t xml:space="preserve">CATEGORÍA
</t>
  </si>
  <si>
    <t>FÓRMULA INDICADOR</t>
  </si>
  <si>
    <t>ANÁLISIS DE AVANCE</t>
  </si>
  <si>
    <t>Prog</t>
  </si>
  <si>
    <t>Ejec.</t>
  </si>
  <si>
    <t>% Ejec</t>
  </si>
  <si>
    <t xml:space="preserve">Prog </t>
  </si>
  <si>
    <t>Ejec</t>
  </si>
  <si>
    <t>NUMERADOR</t>
  </si>
  <si>
    <t>DENOMINADOR</t>
  </si>
  <si>
    <t>Porcentaje</t>
  </si>
  <si>
    <t>Suma</t>
  </si>
  <si>
    <t>Efectividad</t>
  </si>
  <si>
    <t>Cantidad</t>
  </si>
  <si>
    <t>Eficacia</t>
  </si>
  <si>
    <t xml:space="preserve">* Direccionamiento y Control </t>
  </si>
  <si>
    <t>Nº Proceso</t>
  </si>
  <si>
    <t>Nº Meta</t>
  </si>
  <si>
    <t>.1</t>
  </si>
  <si>
    <t>I Direccionamiento y Control</t>
  </si>
  <si>
    <t>Estratégico</t>
  </si>
  <si>
    <t>.2</t>
  </si>
  <si>
    <t>.3</t>
  </si>
  <si>
    <t>.4</t>
  </si>
  <si>
    <t>Misional</t>
  </si>
  <si>
    <t>.5</t>
  </si>
  <si>
    <t>.6</t>
  </si>
  <si>
    <t>.7</t>
  </si>
  <si>
    <t>.8</t>
  </si>
  <si>
    <t>Gestión Jurídica</t>
  </si>
  <si>
    <t>.9</t>
  </si>
  <si>
    <t>.10</t>
  </si>
  <si>
    <t>Director(a) de Gestión Humana</t>
  </si>
  <si>
    <t>.11</t>
  </si>
  <si>
    <t>.12</t>
  </si>
  <si>
    <t>.13</t>
  </si>
  <si>
    <t>.14</t>
  </si>
  <si>
    <t>Indicador</t>
  </si>
  <si>
    <t>Eficiencia</t>
  </si>
  <si>
    <t>Programación</t>
  </si>
  <si>
    <t>Anualización</t>
  </si>
  <si>
    <t>Constante</t>
  </si>
  <si>
    <t>Dotar la sala de crisis de infraestructura tecnológica</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</si>
  <si>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</si>
  <si>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</si>
  <si>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</si>
  <si>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</si>
  <si>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</si>
  <si>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</si>
  <si>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</si>
  <si>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</si>
  <si>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</si>
  <si>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</si>
  <si>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</si>
  <si>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</si>
  <si>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</si>
  <si>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</si>
  <si>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</si>
  <si>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</si>
  <si>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</si>
  <si>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</si>
  <si>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</si>
  <si>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</si>
  <si>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</si>
  <si>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</si>
  <si>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</si>
  <si>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</si>
  <si>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</si>
  <si>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</si>
  <si>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AVANCE CUMPLIMIENTO METAS 2008-2012</t>
  </si>
  <si>
    <t>EJECUCION PRESUPUESTAL</t>
  </si>
  <si>
    <t>META</t>
  </si>
  <si>
    <t>Nombre de Indicador Plan de Desarrollo</t>
  </si>
  <si>
    <t>UNIDAD DE MEDIDA</t>
  </si>
  <si>
    <t>Formula Indicador</t>
  </si>
  <si>
    <t>UNIDAD DE MEDIDA PDD
2008-2012</t>
  </si>
  <si>
    <t>CUMPLIMIENTO ACUMULADO PLAN DESARROLLO 2008-2011</t>
  </si>
  <si>
    <t>PROG 
2008-2011</t>
  </si>
  <si>
    <t>PROG VIGENCIA 2011</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</si>
  <si>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</si>
  <si>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</si>
  <si>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</si>
  <si>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</si>
  <si>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</si>
  <si>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</si>
  <si>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</si>
  <si>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</si>
  <si>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</si>
  <si>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</si>
  <si>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</si>
  <si>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</si>
  <si>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</si>
  <si>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</si>
  <si>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</si>
  <si>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Dotación de Infraestructura tecnológica de la sala de crisis</t>
  </si>
  <si>
    <t>1
 SALA CRISIS DOTADA</t>
  </si>
  <si>
    <t>%    dotación adelantada</t>
  </si>
  <si>
    <t>PROGRAMADO 2008-2011</t>
  </si>
  <si>
    <t>PROGRAMADO VIGENCIA</t>
  </si>
  <si>
    <t>AVANCE PORCENTUAL VIGENCIA</t>
  </si>
  <si>
    <t>TOTAL PROYECTO DE INVERSION 428</t>
  </si>
  <si>
    <t>CUMPLIMIENTO ACUMULADO PLAN DESARROLLO
2008-2011</t>
  </si>
  <si>
    <t xml:space="preserve"> PROG 2008-2011</t>
  </si>
  <si>
    <t>|</t>
  </si>
  <si>
    <t xml:space="preserve"> PROGRAMADO 2008-2011</t>
  </si>
  <si>
    <t>PROGRAMADO VIGENCIA 2011</t>
  </si>
  <si>
    <t>AVANCE ACUMULADO A
 30 JUNIO/2011</t>
  </si>
  <si>
    <t>AVANCE 30 JUNIO</t>
  </si>
  <si>
    <t>AVANCE 
 MAGNITUD VIGENCIA
30 JUNIO 2011</t>
  </si>
  <si>
    <t>AVANCE PORCENTUAL VIGENCIA  A 30 JUNIO/2011</t>
  </si>
  <si>
    <t>AVANCE PORCENTUAL VIGENCIA 30 JUNIO/2011</t>
  </si>
  <si>
    <t>INSTITUTO DISTRITAL DE PROTECCION Y BIENESTAR ANIMAL</t>
  </si>
  <si>
    <t>Direccionamiento Estratégico</t>
  </si>
  <si>
    <t>Talento Humano</t>
  </si>
  <si>
    <t>Gestión de Comunicaciones</t>
  </si>
  <si>
    <t>PE01</t>
  </si>
  <si>
    <t>PE02</t>
  </si>
  <si>
    <t>PE03</t>
  </si>
  <si>
    <t>Salud Integral de la Fauna</t>
  </si>
  <si>
    <t>Apropiación de la cultura ciudadana</t>
  </si>
  <si>
    <t>Regulación asociada a la PYBA</t>
  </si>
  <si>
    <t>Gestión del conocimiento asociada a la PYBA</t>
  </si>
  <si>
    <t>Protección ante la crueldad animal</t>
  </si>
  <si>
    <t>Atención al ciudadano</t>
  </si>
  <si>
    <t>Gestión Administrativa y Documental</t>
  </si>
  <si>
    <t>Gestión Tecnológica</t>
  </si>
  <si>
    <t>Gestión Financiera</t>
  </si>
  <si>
    <t>PM01</t>
  </si>
  <si>
    <t>PM02</t>
  </si>
  <si>
    <t>PM03</t>
  </si>
  <si>
    <t>PM04</t>
  </si>
  <si>
    <t>PM05</t>
  </si>
  <si>
    <t>PA01</t>
  </si>
  <si>
    <t>PA02</t>
  </si>
  <si>
    <t>PA03</t>
  </si>
  <si>
    <t>PA04</t>
  </si>
  <si>
    <t>PA05</t>
  </si>
  <si>
    <t>Evaluación y Control a la Gestión</t>
  </si>
  <si>
    <t>PV01</t>
  </si>
  <si>
    <t>Apoyo</t>
  </si>
  <si>
    <t>Evaluación</t>
  </si>
  <si>
    <t>Dirección General</t>
  </si>
  <si>
    <t>Subdirector de Gestión Corporativa</t>
  </si>
  <si>
    <t>Subdirector de Atención a la Fauna</t>
  </si>
  <si>
    <t>Subdirector de Cultura Ciudadana y Gestión del Conocimiento</t>
  </si>
  <si>
    <t xml:space="preserve">VIGENCIA </t>
  </si>
  <si>
    <t>Diseñar una estructura organizacional productiva y generadora de felicidad, a través del desarrollo de capacidades del talento humano y un ambiente cordial y articulado, orientado al buen trato y el crecimiento de las capacidades personales y organizacionales.</t>
  </si>
  <si>
    <t>Establecer lineamientos, directrices y metodologías mediante herramientas de gestión que den cumplimiento a los requisitos de las partes interesadas del proceso.</t>
  </si>
  <si>
    <t>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t>
  </si>
  <si>
    <t xml:space="preserve">Planear y ejecutar estrategias y políticas eficaces de comunicación interna y externa que socialicen la gestión de la entidad y contribuyan al posicionamiento de la imagen institucional en el distrito. </t>
  </si>
  <si>
    <t>Prestar los servicios medico veterinarios y la identificación de los animales en el Distrito Capital con el fin de mejorar sus condiciones de salud y bienestar.</t>
  </si>
  <si>
    <t>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t>
  </si>
  <si>
    <t>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t>
  </si>
  <si>
    <t>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t>
  </si>
  <si>
    <t>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t>
  </si>
  <si>
    <t>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t>
  </si>
  <si>
    <t>Administrar los recursos físicos (tangibles e intangibles) propiedad o en calidad de alquiler del instituto, así como gestionar el manejo del  flujo documental de la entidad, con el fin de garantizar la memoria institucional.</t>
  </si>
  <si>
    <t>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t>
  </si>
  <si>
    <t>Planear, ejecutar y controlar los recursos financieros apropiados a la entidad, para el cumplimiento de su misionalidad y normatividad vigente.</t>
  </si>
  <si>
    <t xml:space="preserve">Promover la mejora continua, a través del seguimiento y evaluación de la gestión institucional, mediante métodos, herramientas de control y análisis de la información con el fin de generar valor agregado y coadyuvar al cumplimiento de los objetivos del Instituto. </t>
  </si>
  <si>
    <t>Jefe Oficina Asesora de Control Interno</t>
  </si>
  <si>
    <t>N/A</t>
  </si>
  <si>
    <t>Es la entidad rectora de la protección y bienestar de la fauna doméstica y silvestre a través de la atención integral, la promoción de una cultura ciudadana, basada en un solo bienestar humano animal y la participación ciudadana en la construcción de una sociedad corresponsable y sensible con la vida y el trtao digno de los animales</t>
  </si>
  <si>
    <t>LINEA BASE 2018</t>
  </si>
  <si>
    <t xml:space="preserve">Desarrollar 20  documentos de investigación y estrategias de difusión </t>
  </si>
  <si>
    <t>Diseñar e implementar el 0,40 de un sistema de información que de alcance a las necesidades del Instituto de Protección y Bienestar Animal</t>
  </si>
  <si>
    <t>Esterilizar 83.319 caninos y felinos en hogares localizados en estratos 1, 2 y 3.</t>
  </si>
  <si>
    <t xml:space="preserve">Capturar, esterilizar y soltar 9.257 caninos y felinos abandonados en habitabilidad en calle a través de brigadas. </t>
  </si>
  <si>
    <t>Diseñar e implementar un sistema integrado de gestión en un 0.30</t>
  </si>
  <si>
    <t>Diseñar e implementar 1 plataforma estrategica del Instituto en un 0.40</t>
  </si>
  <si>
    <t>DEPENDENCIA RESPONSABLE:</t>
  </si>
  <si>
    <t>SUBDIRECCIÓN DE GESTIÓN CORPORATIVA</t>
  </si>
  <si>
    <t>Creciente</t>
  </si>
  <si>
    <t>Animales atendidos en Urgencias Veterinarias</t>
  </si>
  <si>
    <t>Animales en custodia del Instituto</t>
  </si>
  <si>
    <t>Animales entregados en adopción</t>
  </si>
  <si>
    <t xml:space="preserve">Animales atendidos en Brigadas Medicas </t>
  </si>
  <si>
    <t>Microchips implantados a caninos y felinos</t>
  </si>
  <si>
    <t>Implementar el 100% de los procesos transversales de apoyo para garantizar el óptimo funcionamiento del Instituto.                             TALENTO HUMANO</t>
  </si>
  <si>
    <t xml:space="preserve">Atender el 100% de los requerimientos técnicos, jurídicos, contractuales y disciplinarios solicitados por instancias internas y externas.                                    OFICINA CONTRACTUAL </t>
  </si>
  <si>
    <t>Implementar 2 aplicativos informaticos que soporten la gestión misional y administrativa del Instituto en un 0.50.                                     OFICINA DE SISTEMAS</t>
  </si>
  <si>
    <t>Atender el 100% de los requerimientos técnicos, jurídicos  y disciplinarios solicitados por instancias internas y externas.</t>
  </si>
  <si>
    <t>Atender el 100% de los requerimientos técnicos solicitados por instancias internas y externas.            AREA FINANCIERA</t>
  </si>
  <si>
    <t>META DETALLADA</t>
  </si>
  <si>
    <t>Desarrollar el 90% de acciones programadas del Plan Institucional de Capacitación PIC</t>
  </si>
  <si>
    <t>Ejecutar el 90% de las actividades del  programa de bienestar social e incentivos</t>
  </si>
  <si>
    <t>Realizar 3 Seguimientos a las acciones contempladas en la Matriz de riesgos del Instituto</t>
  </si>
  <si>
    <t>Realizar  2 Seguimientos a los planes de mejoramiento internos como externos programados por el cronograma establecido en el Plan de Auditorias.</t>
  </si>
  <si>
    <t>Desarrollo y fortalecimiento institucional del Instituto Distrital de Protección y Bienestar Animal</t>
  </si>
  <si>
    <t>Realizar la actualización de los 13 mapas de riesgos de los procesos a la nueva metodología del Departamento Administrativo de la Función Púlbica.</t>
  </si>
  <si>
    <t>Realizar 11 cargues de la información del Proyecto, Meta y Resultado Productos Metas Resultados -PMR</t>
  </si>
  <si>
    <t>Realizar 4 cargues trimestrales de la información requerida para el seguimiento del Plan -SEGPLAN</t>
  </si>
  <si>
    <t>Diseñar 100% de piezas gráficas comunicativas solicitadas por las dependencias de la entidad</t>
  </si>
  <si>
    <t>Realizar 100% de Campañas publicitarias internas y externas</t>
  </si>
  <si>
    <t xml:space="preserve"> Cubrir el 100% de eventos realizados</t>
  </si>
  <si>
    <t>Redactar el 100% comunicados y boletines de prensa institucional</t>
  </si>
  <si>
    <t>Registrar 100% de publicaciones en medios de comunicación que evidencian la gestión del Instituto Distrital de Protección y Bienestar Animal.</t>
  </si>
  <si>
    <t>Implementar  y fortalecer 1 estrategia de comunicaciones del Instituto.</t>
  </si>
  <si>
    <t>Responder el 100% de las situaciones administrativas de servidores públicos presentadas en la entidad</t>
  </si>
  <si>
    <t>Diseñar y editar el 100% de Piezas audiovisuales.</t>
  </si>
  <si>
    <t xml:space="preserve">Responder el 100% de  los requerimientos solicitados a la entidad en términos legales. </t>
  </si>
  <si>
    <t xml:space="preserve">Implantar 152.576  microchip de identificación en animales caninos y felinos . </t>
  </si>
  <si>
    <t>Implementar 1 programas pilotos para el manejo de animales sinantropicos</t>
  </si>
  <si>
    <t>1.3</t>
  </si>
  <si>
    <t>1.4</t>
  </si>
  <si>
    <t>2.1</t>
  </si>
  <si>
    <t>2.2</t>
  </si>
  <si>
    <t>Garantizar 1 programa de atención para animales silvestres.</t>
  </si>
  <si>
    <t>3.1</t>
  </si>
  <si>
    <t>3.2</t>
  </si>
  <si>
    <t>4.1</t>
  </si>
  <si>
    <t>4.2</t>
  </si>
  <si>
    <t>6.1</t>
  </si>
  <si>
    <t>Elaborar 20 documentos de investigación</t>
  </si>
  <si>
    <t>ID. META DETALLADA</t>
  </si>
  <si>
    <t>1.1</t>
  </si>
  <si>
    <t>1.5</t>
  </si>
  <si>
    <t>1.2</t>
  </si>
  <si>
    <t>POND META GLOBAL</t>
  </si>
  <si>
    <t>1.6</t>
  </si>
  <si>
    <t>1.7</t>
  </si>
  <si>
    <t xml:space="preserve">Responder el 100% de  los requerimientos contractuales solicitados a la entidad en términos legales. </t>
  </si>
  <si>
    <t>Responder el 100% de requerimientos técnicos y funcionales de los servidores de la entidad</t>
  </si>
  <si>
    <t>Adquirir el 100% infraestructura tecnologica autorizada (compra o arriendo por proceso),   para la gestión de la operación del Instituto</t>
  </si>
  <si>
    <t>Desarrollar un 1 programa para animales sinantropicos</t>
  </si>
  <si>
    <t xml:space="preserve">Realizar la publicación del Plan Anual Anticorrupción y Atención al Ciudadano PAAC </t>
  </si>
  <si>
    <t>Hacer 3 seguimientos al Plan Anticorrupción y de Atención al Ciudadano -PAAC</t>
  </si>
  <si>
    <t>Responder el 100% de los requerimientos relacionados con trámites financieros de la entidad</t>
  </si>
  <si>
    <t>Capturar, esterilizar y soltar 9.257 animales en abandono y en habitabilidad de calle.</t>
  </si>
  <si>
    <t>Realizar el 100% publicaciones en las redes sociales del Instituto alcanzando a 50 millones de personas</t>
  </si>
  <si>
    <t>Atender 17062  animales en maltrato, atención en salud animal, urgencias veterinarias, adopción, custodia y/o brigadas de salud. (15,700+1362 Rezago 2018)</t>
  </si>
  <si>
    <t>Atener 100% de los animales silvestres que llegan al centro de atencion</t>
  </si>
  <si>
    <t xml:space="preserve">Ejecutar 9 programas de comportamiento animal y enriquecimiento ambiental </t>
  </si>
  <si>
    <t>Emitir el 100% de Conceptos Técnicos de los animales que lo requieran</t>
  </si>
  <si>
    <t xml:space="preserve">Integrar a 1000 personas en procesos de aula virtual </t>
  </si>
  <si>
    <t xml:space="preserve">Integrar a 1.200 personas en procesos de Copropiedad </t>
  </si>
  <si>
    <t>Participar en 20 Consejos Locales de Protección y Bienestar Animal</t>
  </si>
  <si>
    <t>Acompañar la creación y puesta en  funcionamiento de 6 Consejos Locales de Protección y  Bienestar Animal</t>
  </si>
  <si>
    <t>Sensibilizar 750 personas en ámbito institucional</t>
  </si>
  <si>
    <t>Sensibilizar 200 personas en ámbito educativo en instituciones</t>
  </si>
  <si>
    <t>Vincular 4,198 personas a los procesos de participacion ciudadana de proteccion y bienestar animal.</t>
  </si>
  <si>
    <t>Realizar 16 Jornadas de Capacitación de Usuarios Finales para el manejo del Sistema de Información.</t>
  </si>
  <si>
    <t>Número de actividades ejecutadas</t>
  </si>
  <si>
    <t>Número de solicitudes presentadas</t>
  </si>
  <si>
    <t>Número de situaciones resueltas</t>
  </si>
  <si>
    <t xml:space="preserve">Novedades incluidas en la Nomina </t>
  </si>
  <si>
    <t>Número de solicitudes de adquisición realizadas</t>
  </si>
  <si>
    <t>Número de PQRSD radicados en el Instituto</t>
  </si>
  <si>
    <t>Informe de gestión del PIC</t>
  </si>
  <si>
    <t>Informe de gestión del Plan de bienestar</t>
  </si>
  <si>
    <t xml:space="preserve">Base de datos  </t>
  </si>
  <si>
    <t>Reporte Mesa de Servicios del Instituto</t>
  </si>
  <si>
    <t>Base de datos de solicitudes de requerimiento realizadas</t>
  </si>
  <si>
    <t>Reporte aplicativo de radicación.</t>
  </si>
  <si>
    <t>Animales identificados y atendidos en situación de maltrato</t>
  </si>
  <si>
    <t>Número de animales atendidos CG</t>
  </si>
  <si>
    <t>Número de animales en custodia del Instituto</t>
  </si>
  <si>
    <t>Hogares de paso Inscritos en el Instituto</t>
  </si>
  <si>
    <t>Número de animales atendidos en BM</t>
  </si>
  <si>
    <t>Programas de comportamiento animal</t>
  </si>
  <si>
    <t>Numero de implantaciones realizadas</t>
  </si>
  <si>
    <t>Numero de implantaciones programadas</t>
  </si>
  <si>
    <t>Censos poblacionales de  palomas en la Plaza de Bolivar</t>
  </si>
  <si>
    <t>Atención de palomas</t>
  </si>
  <si>
    <t>Número de palomas atendidas</t>
  </si>
  <si>
    <t>Número de palomas programadas</t>
  </si>
  <si>
    <t>Número de visitas solicitadas</t>
  </si>
  <si>
    <t>Número de conceptos técnicos realizados</t>
  </si>
  <si>
    <t>Animales esterilizados en hogares 1, 2 y 3</t>
  </si>
  <si>
    <t xml:space="preserve">Número de animales esterilizados </t>
  </si>
  <si>
    <t>Animales en abandono y habitabilidad de la calle atendidos por el programa CES</t>
  </si>
  <si>
    <t xml:space="preserve"> Personas sensibilizadas </t>
  </si>
  <si>
    <t xml:space="preserve">Consejos de protección y bienestar animales locales creados y funcionando </t>
  </si>
  <si>
    <t>Implementar 16 modulos del sistema de información misional</t>
  </si>
  <si>
    <t>Documentos elaborados</t>
  </si>
  <si>
    <t>Documentos programados</t>
  </si>
  <si>
    <t>Número de Documentos de investigación elaborados</t>
  </si>
  <si>
    <t>Número de personas en eventos acádemicos</t>
  </si>
  <si>
    <t>Mapas de riesgos actualizados</t>
  </si>
  <si>
    <t xml:space="preserve">Publicación del Plan Anual Anticorrupción -PAAC </t>
  </si>
  <si>
    <t>Seguimientos realizados</t>
  </si>
  <si>
    <t>Seguimientos programados</t>
  </si>
  <si>
    <t xml:space="preserve">Procedimientos revisados </t>
  </si>
  <si>
    <t>procedimientos programados</t>
  </si>
  <si>
    <t>Actualizaciones realizadas</t>
  </si>
  <si>
    <t>Base de datos</t>
  </si>
  <si>
    <t xml:space="preserve">Informe Plan anual de auditorias </t>
  </si>
  <si>
    <t>seguimiento programado</t>
  </si>
  <si>
    <t>Informe matriz de riesgos</t>
  </si>
  <si>
    <t>Informe planes de mejoramiento</t>
  </si>
  <si>
    <t xml:space="preserve">Base de datos de solicitudes contractuales </t>
  </si>
  <si>
    <t>Personas sensibilizadas ambito educativo</t>
  </si>
  <si>
    <t>Personas sensibilizadas ambito Institucional</t>
  </si>
  <si>
    <t>Personas sensibilizadas ambito recreodeportivo</t>
  </si>
  <si>
    <t>Personas sensibilizadas ambito comunitario</t>
  </si>
  <si>
    <t>Personas integradas a las aulas virtuales</t>
  </si>
  <si>
    <t>Organizaciones nuevas integradas a la red de aliados</t>
  </si>
  <si>
    <t>Personas integradas a procesos de copropiedad</t>
  </si>
  <si>
    <t>Personas en consultas ciudadanas</t>
  </si>
  <si>
    <t>Número Modulos implementados</t>
  </si>
  <si>
    <t>Número Modulos programados</t>
  </si>
  <si>
    <t>Jornadas de capacitación usuarios finales</t>
  </si>
  <si>
    <t>Número Jornadas realizadas</t>
  </si>
  <si>
    <t>Número Jornadas programadas</t>
  </si>
  <si>
    <t>Seguimientos al PAAC</t>
  </si>
  <si>
    <t>Cargues de SEGPLAN</t>
  </si>
  <si>
    <t>Cargues de Producto Meta Resultado -PMR</t>
  </si>
  <si>
    <t>No Piezas diseñadas</t>
  </si>
  <si>
    <t>No piezas solicitadas</t>
  </si>
  <si>
    <t>No campañas solicitadas</t>
  </si>
  <si>
    <t xml:space="preserve">No eventos realizados </t>
  </si>
  <si>
    <t>No eventos solicitados</t>
  </si>
  <si>
    <t>No publicaciones realizadas</t>
  </si>
  <si>
    <t>No publicaciones solicitadas</t>
  </si>
  <si>
    <t>No comunicados y boletines redactados</t>
  </si>
  <si>
    <t>No comunicados y boletines solicitados</t>
  </si>
  <si>
    <t>Número de animales atendidos EA</t>
  </si>
  <si>
    <t>Actas de visita y base de datos</t>
  </si>
  <si>
    <t>Histórias clinícas y Base de datos</t>
  </si>
  <si>
    <t>Formatos de adopción y base de datos</t>
  </si>
  <si>
    <t>Formato de solicitud</t>
  </si>
  <si>
    <t>Historias clinicas y base de datos</t>
  </si>
  <si>
    <t>Listados de asistencia y base de datos</t>
  </si>
  <si>
    <t xml:space="preserve">Formatos y base de datos </t>
  </si>
  <si>
    <t>Actas e Historias clinicas</t>
  </si>
  <si>
    <t>Actas</t>
  </si>
  <si>
    <t xml:space="preserve">Historias clinicas </t>
  </si>
  <si>
    <t>Historia clinica, base de datos y libro de control</t>
  </si>
  <si>
    <t>Concepto Técnico</t>
  </si>
  <si>
    <t>Historia clinica, base de datos</t>
  </si>
  <si>
    <t>Responder y dar tramite con oportunidad al 100% de requerimientos relacionados con trámites de PQRSD radicados en el Instituto</t>
  </si>
  <si>
    <t>Personas formadas en el programa de voluntariado</t>
  </si>
  <si>
    <t>Actas de reunión</t>
  </si>
  <si>
    <t>Lista de asistencia</t>
  </si>
  <si>
    <t>Lista de asitencia y formato conteo masivo</t>
  </si>
  <si>
    <t>Reporte personas inscritas aplicativo</t>
  </si>
  <si>
    <t>Listas de asistencia</t>
  </si>
  <si>
    <t>Base de datos personas consultadas</t>
  </si>
  <si>
    <t>Informes de implementación Sistema de información</t>
  </si>
  <si>
    <t>Lista de asitencia y acta de reunión</t>
  </si>
  <si>
    <t xml:space="preserve">Documentos de investigación </t>
  </si>
  <si>
    <t>Publicación Pagina web</t>
  </si>
  <si>
    <t>Informes de seguimientos página web</t>
  </si>
  <si>
    <t>Reporte SEGPLAN</t>
  </si>
  <si>
    <t xml:space="preserve">Listado Maestro y actas de aprobación </t>
  </si>
  <si>
    <t>Reporte PMR</t>
  </si>
  <si>
    <t>Publicación página web</t>
  </si>
  <si>
    <t>Publicación SECOP</t>
  </si>
  <si>
    <t>No Campañas realizadas</t>
  </si>
  <si>
    <t>No Seguimientos realizados</t>
  </si>
  <si>
    <t>No Seguimientos programados</t>
  </si>
  <si>
    <t xml:space="preserve">Mapas de riesgos por proceso aprobados </t>
  </si>
  <si>
    <t>Base da datos</t>
  </si>
  <si>
    <t>Repoprte estadisticos de redes sociales</t>
  </si>
  <si>
    <t>Informe mensual</t>
  </si>
  <si>
    <t>Base de datos matriz de cumplimiento</t>
  </si>
  <si>
    <t>Numero de actividades programadas en el año</t>
  </si>
  <si>
    <t>Numero de estándares evaluados</t>
  </si>
  <si>
    <t xml:space="preserve">Número de Estándares cumplidos </t>
  </si>
  <si>
    <t>Novedades de nómina presentadas por los servidores públicos</t>
  </si>
  <si>
    <t>Número de requerimientos financieros  presentados</t>
  </si>
  <si>
    <t>Número de requerimientos financieros respondidos</t>
  </si>
  <si>
    <t>Número de procesos contractuales adelantados</t>
  </si>
  <si>
    <t>Número de animales programados para atender por EA</t>
  </si>
  <si>
    <t>Animales identificados y atendidos en situación de maltrato - Comando granja</t>
  </si>
  <si>
    <t>Respuesta con oportunidad de los PQRSD radicados.</t>
  </si>
  <si>
    <t xml:space="preserve">Adquisición de Infraestructura tecnologica </t>
  </si>
  <si>
    <t xml:space="preserve"> Respuesta  y  trámite de los requerimientos solicitados.</t>
  </si>
  <si>
    <t xml:space="preserve">Respuesta a los Requerimientos contractuales </t>
  </si>
  <si>
    <t>Respuesta a las situaciones administrativas</t>
  </si>
  <si>
    <t>Cumplimiento actividades del Programa de bienestar</t>
  </si>
  <si>
    <t>Cumplimiento de las actividades del PIC</t>
  </si>
  <si>
    <t>Respuesta a los requerimientos financieros</t>
  </si>
  <si>
    <t>Implementar el 86% de los estandares minimos de la Resolución 1111 de 2017 Ministerio del Trabajo SGSST</t>
  </si>
  <si>
    <r>
      <t xml:space="preserve"> Cumplimiento de implementación de la norma </t>
    </r>
    <r>
      <rPr>
        <strike/>
        <sz val="12"/>
        <rFont val="Century Gothic"/>
        <family val="2"/>
      </rPr>
      <t xml:space="preserve"> </t>
    </r>
    <r>
      <rPr>
        <sz val="12"/>
        <rFont val="Century Gothic"/>
        <family val="2"/>
      </rPr>
      <t>Resolución 1111 de 2017</t>
    </r>
  </si>
  <si>
    <t>Novedades incluidas en la nómina de los Servidores públicos</t>
  </si>
  <si>
    <t xml:space="preserve">Número de requerimientos contractuales respondidos </t>
  </si>
  <si>
    <t>Numero de requerimientos presentados</t>
  </si>
  <si>
    <t>Porcentaje de  Procesos contractuales adelantados y publicados</t>
  </si>
  <si>
    <t xml:space="preserve">Número de procesos contractuales publicados en SECOP </t>
  </si>
  <si>
    <r>
      <t xml:space="preserve">Número de requerimientos  </t>
    </r>
    <r>
      <rPr>
        <strike/>
        <sz val="12"/>
        <rFont val="Century Gothic"/>
        <family val="2"/>
      </rPr>
      <t xml:space="preserve"> </t>
    </r>
    <r>
      <rPr>
        <sz val="12"/>
        <rFont val="Century Gothic"/>
        <family val="2"/>
      </rPr>
      <t>tecnológicos solucionados</t>
    </r>
  </si>
  <si>
    <r>
      <t xml:space="preserve">Numero de requerimientos tecnológicos </t>
    </r>
    <r>
      <rPr>
        <strike/>
        <sz val="12"/>
        <rFont val="Century Gothic"/>
        <family val="2"/>
      </rPr>
      <t xml:space="preserve"> </t>
    </r>
    <r>
      <rPr>
        <sz val="12"/>
        <rFont val="Century Gothic"/>
        <family val="2"/>
      </rPr>
      <t>presentados</t>
    </r>
  </si>
  <si>
    <t>Número de solicitudes de adquisición  aprobadas</t>
  </si>
  <si>
    <t>Número de PQRSD respondidos oportunamente y en terminos legales</t>
  </si>
  <si>
    <t>Custodiar 700 caninos y felinos</t>
  </si>
  <si>
    <t xml:space="preserve">Entregar 1500 caninos y felinos en adopción </t>
  </si>
  <si>
    <t>Inscribir 110 hogares de paso de caninos y felinos.</t>
  </si>
  <si>
    <t>Realizar 15 Censos Poblacionales en plaza de bolivar</t>
  </si>
  <si>
    <t>Atender el  100% de las Visitas tecnicas de Inspección</t>
  </si>
  <si>
    <t>Número de animales programados para atender por CG</t>
  </si>
  <si>
    <t>Atender 1000 animales identificados en maltrato - Comando Granja</t>
  </si>
  <si>
    <t>Atender 5000 animales identificados en maltrato - Escuadrón Anticrueldad</t>
  </si>
  <si>
    <t>Prestar atención de urgencias a 1000 animales</t>
  </si>
  <si>
    <t>Número de animales atendidos por en urgencias veterinarias</t>
  </si>
  <si>
    <t>Número de animales programados por atender en Urgencias Veterinarias</t>
  </si>
  <si>
    <t xml:space="preserve">Número de animales en custodia  programados </t>
  </si>
  <si>
    <t>Número de animales entregados en adopción</t>
  </si>
  <si>
    <t>Número de animales programados para entregar en adopción</t>
  </si>
  <si>
    <t>Numero de hogares de paso por inscribir  programados</t>
  </si>
  <si>
    <t>Numero de hogares de paso inscritos</t>
  </si>
  <si>
    <t>Número de animales por atender en BM programados</t>
  </si>
  <si>
    <t>Atender 9362 caninos y felinos en brigadas médicas</t>
  </si>
  <si>
    <t>Desarrollar 9 Programas de comportamiento animal y enriquecimiento ambiental</t>
  </si>
  <si>
    <t>Número de programas de comportamiento animal realizados</t>
  </si>
  <si>
    <t>Número de programas de comportamiento animal programados</t>
  </si>
  <si>
    <t>Implantar 152.576 microchips de identificación en caninos y felinos de diferentes localidades</t>
  </si>
  <si>
    <t>Programas de Sinantropicos implementados</t>
  </si>
  <si>
    <t xml:space="preserve">Número de programas para animales sinantrópicos realizados </t>
  </si>
  <si>
    <t>Número de programas para animales sinantrópicos programados</t>
  </si>
  <si>
    <t>Número de censos poblacionales  realizados</t>
  </si>
  <si>
    <t>Número de censos poblacionales  programados</t>
  </si>
  <si>
    <t>Atender  1000 palomas</t>
  </si>
  <si>
    <t>Visitas de Inspección atendidas</t>
  </si>
  <si>
    <t>Número de visitas realizadas</t>
  </si>
  <si>
    <t>Animales silvestres atendidos en el centro de atención</t>
  </si>
  <si>
    <t>Número de animales silvestres atendidos en el CA</t>
  </si>
  <si>
    <t>Numero de animales silvestres ingresados al CA</t>
  </si>
  <si>
    <t xml:space="preserve"> Conceptos técnicos emitidos</t>
  </si>
  <si>
    <t>Número de conceptos técnicos solicitados</t>
  </si>
  <si>
    <t>Esterilizar 83319 animales en hogares 1, 2 y 3.</t>
  </si>
  <si>
    <t>Número de animales programados para esterilizar</t>
  </si>
  <si>
    <t>Número de animales atendidos por  programa CES</t>
  </si>
  <si>
    <t>Número de animales programados por atender por programa  CES</t>
  </si>
  <si>
    <t xml:space="preserve"> Personas por sensibilizar programadas</t>
  </si>
  <si>
    <t>Personas integradas en aulas virtuales</t>
  </si>
  <si>
    <t xml:space="preserve"> Personas por integrar en aulas virtuales  programadas</t>
  </si>
  <si>
    <t>Consejos acompañados y creados</t>
  </si>
  <si>
    <t>Consejos programados para acompañar y crear</t>
  </si>
  <si>
    <t>Participación en consejos locales</t>
  </si>
  <si>
    <t>Número de consejos locales en los que se participó</t>
  </si>
  <si>
    <t>Número de concejos locales por participar programados</t>
  </si>
  <si>
    <t xml:space="preserve">Formar a 1500 personas en el programa Distrital de Voluntariado </t>
  </si>
  <si>
    <t>personas formadas en el programa</t>
  </si>
  <si>
    <t xml:space="preserve">personas programadas por formar en el programa  </t>
  </si>
  <si>
    <t>Número de Organizaciones nuevas integradas</t>
  </si>
  <si>
    <t xml:space="preserve">Número de Organizaciones por integrar programadas </t>
  </si>
  <si>
    <t>Número de personas nuevas integradas</t>
  </si>
  <si>
    <t xml:space="preserve">Número de personas por integrar programadas </t>
  </si>
  <si>
    <t>Número de asistentes a eventos académicos</t>
  </si>
  <si>
    <t>Número de asistentes programados eventos académicos</t>
  </si>
  <si>
    <t xml:space="preserve">Intervenir a 1.100 personas en Consultas Ciudadanas </t>
  </si>
  <si>
    <t>Sensibilizar 7850 personas en ámbito comunitario</t>
  </si>
  <si>
    <t>Sensibilizar 1000 personas en ámbito recreodeportivo</t>
  </si>
  <si>
    <t>Caracterizar 30 organizaciones nuevas a la red de aliados</t>
  </si>
  <si>
    <t>Incluir 269 personas en los eventos académicos que involucren semilleros, redes y procesos académicos</t>
  </si>
  <si>
    <t xml:space="preserve">Número de Mapas  de riesgos actualizados </t>
  </si>
  <si>
    <t>Número de Mapas  de riesgos programados para actualizar</t>
  </si>
  <si>
    <t>Planes publicado</t>
  </si>
  <si>
    <t>Planes para publicar programados</t>
  </si>
  <si>
    <t>Revisar el 80% de los procedimientos aprobados del 2018 y hacer los ajustes necesarios</t>
  </si>
  <si>
    <t>Documentación de calidad actualizada</t>
  </si>
  <si>
    <t xml:space="preserve">Cargues a SEGPLAN realizados </t>
  </si>
  <si>
    <t xml:space="preserve">Cargues a SEGPLAN programados </t>
  </si>
  <si>
    <t xml:space="preserve">Cargues a PMR realizados </t>
  </si>
  <si>
    <t xml:space="preserve">Cargues a PMR programados </t>
  </si>
  <si>
    <t>Realizar el 100% de modificaciones solicitadas por las áreas al Plan Anual de Adquisiciones</t>
  </si>
  <si>
    <t>Actualizaciones del Plan Anual de Adquisiciones -PAA</t>
  </si>
  <si>
    <t>Actualizaciones solicitadas por las áreas</t>
  </si>
  <si>
    <t>Seguimento Plan Operativo Anual-POA</t>
  </si>
  <si>
    <t>Hacer 4 seguimientos al Plan Operativo Anual de la vigencia 2019</t>
  </si>
  <si>
    <t xml:space="preserve">Adelantar y publicar el 100% de los procesos contractuales solicitados </t>
  </si>
  <si>
    <t xml:space="preserve">Dar trámite al 100% de las novedades de nómina presentadas por los servidores publicos </t>
  </si>
  <si>
    <t xml:space="preserve">Requerimientos respondidos  </t>
  </si>
  <si>
    <t>Número de requirimientos atendidos</t>
  </si>
  <si>
    <t>Número de requirimientos presentados</t>
  </si>
  <si>
    <t>Número de actividades con seguimiento</t>
  </si>
  <si>
    <t>Número de actividades programadas para seguimiento</t>
  </si>
  <si>
    <t>Seguimiento a las acciones de la matriz de riesgos</t>
  </si>
  <si>
    <t>Número de seguimientos realizados</t>
  </si>
  <si>
    <t>Seguimiento al plan de mejoramiento</t>
  </si>
  <si>
    <t>Número de seguimientos al plan de mejoramiento</t>
  </si>
  <si>
    <t xml:space="preserve">Número de seguimientos programados </t>
  </si>
  <si>
    <t>Piezas comunicativas diseñadas</t>
  </si>
  <si>
    <t>Campañas publicitarias realizadas</t>
  </si>
  <si>
    <t xml:space="preserve">Eventos cubiertos </t>
  </si>
  <si>
    <t>Publicaciones en redes sociales</t>
  </si>
  <si>
    <t xml:space="preserve">Comunicados y boletines redactados </t>
  </si>
  <si>
    <t>Piezas audiovisuales diseñadas y editadas</t>
  </si>
  <si>
    <t>No piezas audiovisuales diseñadas y editadas</t>
  </si>
  <si>
    <t>No piezas audiovisuales solicitadas</t>
  </si>
  <si>
    <t xml:space="preserve">Publicaciones registradas  de la gestión del Instituto en medios de comunicación </t>
  </si>
  <si>
    <t>No publicaciones registradas</t>
  </si>
  <si>
    <t xml:space="preserve">No publicaciones emitidas </t>
  </si>
  <si>
    <t>Implementación del MIPG</t>
  </si>
  <si>
    <t>No. Actividades del MIPG implementadas</t>
  </si>
  <si>
    <t>No. Actividades del MIPG programadas</t>
  </si>
  <si>
    <t>Plan gerencial</t>
  </si>
  <si>
    <t>5.1</t>
  </si>
  <si>
    <t>7.1</t>
  </si>
  <si>
    <t>8.1</t>
  </si>
  <si>
    <t>9.1</t>
  </si>
  <si>
    <t>10.1</t>
  </si>
  <si>
    <t>10.2</t>
  </si>
  <si>
    <t>11.1</t>
  </si>
  <si>
    <t>11.2</t>
  </si>
  <si>
    <t>12.1</t>
  </si>
  <si>
    <t>12.2</t>
  </si>
  <si>
    <t>13.1</t>
  </si>
  <si>
    <t>13.2</t>
  </si>
  <si>
    <t>13.3</t>
  </si>
  <si>
    <t>13.4</t>
  </si>
  <si>
    <t>13.5</t>
  </si>
  <si>
    <t>14.1</t>
  </si>
  <si>
    <t>14.2</t>
  </si>
  <si>
    <t>15.1</t>
  </si>
  <si>
    <t>15.2</t>
  </si>
  <si>
    <t>16.1</t>
  </si>
  <si>
    <t>16.2</t>
  </si>
  <si>
    <t>17.1</t>
  </si>
  <si>
    <t>17.2</t>
  </si>
  <si>
    <t>17.3</t>
  </si>
  <si>
    <t>17.4</t>
  </si>
  <si>
    <t>18.1</t>
  </si>
  <si>
    <t>19.1</t>
  </si>
  <si>
    <t>19.2</t>
  </si>
  <si>
    <t>20.1</t>
  </si>
  <si>
    <t>20.2</t>
  </si>
  <si>
    <t>20.3</t>
  </si>
  <si>
    <t>Módulos del Sistema de información Misional</t>
  </si>
  <si>
    <t>Realizar el 100% de las actividades del Plan Anual de Auditorias aprobado por el Comité Institucional de Coordinación de Control Interno</t>
  </si>
  <si>
    <t>Desarrollo del Plan Anual de Auditorias</t>
  </si>
  <si>
    <t>Proteger la vida y trato hacia los animales, a través de acciones de protección y control poblacional digno</t>
  </si>
  <si>
    <t>Generar procesos ciudadanos de transformación cultural, comunicando y promoviendo prácticas de relacionamiento humano – animal.</t>
  </si>
  <si>
    <t>Desarrollar herramientas técnicas pertinentes, dinámicas y confiables, a través del manejo y gestión de conocimiento, que apoye una toma de decisiones y una rendición cuentas transparente.</t>
  </si>
  <si>
    <t>Integrar las herramientas de planeación, gestión y control, mediante un enfoque basado en el Modelo de Planeación y Gestión -MIPG-</t>
  </si>
  <si>
    <t>Asegurar la gestión de recursos, a través de una estructura sostenible de recursos púlicos y de cooperación, que facilite el soporte financiero para el cumplimiento de los objetivos y metas de la entidad</t>
  </si>
  <si>
    <t>Desarrollar procesos de difusión y acercamiento ciudadano a la entidad, a través de la participación y acceso transparente a la gestión institucional.</t>
  </si>
  <si>
    <t>Adelantar el 100% de las actividades reacionadas con la política de "Gestión Estratégica del Talento Humano"</t>
  </si>
  <si>
    <t>Adelantar el 100% de las actividades reacionadas con la política de "SEGUIMIENTO Y EVALUACION DEL DESEMPEÑO INSTITUCIONAL"</t>
  </si>
  <si>
    <t>Adelantar el 100% de las actividades reacionadas con la política de "GESTION PRESUPUESTAL Y EFICIENCIA DEL GASTO PÚBLICO"</t>
  </si>
  <si>
    <t>Adelantar el 100% de las actividades reacionadas con la política de "GOBIERNO DIGITAL"</t>
  </si>
  <si>
    <t>Adelantar el 100% de las actividades reacionadas con la política de "SEGURIDAD DIGITAL"</t>
  </si>
  <si>
    <t>Adelantar el 100% de las actividades reacionadas con la política de "DEFENSA JURIDICA"</t>
  </si>
  <si>
    <t>Adelantar el 100% de las actividades reacionadas con la política de "PARTICIPACION CIUDADANA EN LA GESTION PUBLICA"</t>
  </si>
  <si>
    <t>Adelantar el 100% de las actividades reacionadas con la política de "RACIONALIZACION DE TRAMITES"</t>
  </si>
  <si>
    <t>Adelantar el 100% de las actividades reacionadas con la política de "SERVICIO AL CIUDADANO"</t>
  </si>
  <si>
    <t>Adelantar el 100% de las actividades reacionadas con la política de "GESTION DOCUMENTAL"</t>
  </si>
  <si>
    <t>Hacer seguimiento al Plan de Adecuación y sostenibilidad SIG-MIPG</t>
  </si>
  <si>
    <t>1.8</t>
  </si>
  <si>
    <t>1.9</t>
  </si>
  <si>
    <t>1.10</t>
  </si>
  <si>
    <t>1.11</t>
  </si>
  <si>
    <t>4.4</t>
  </si>
  <si>
    <t>4.3</t>
  </si>
  <si>
    <t>4.5</t>
  </si>
  <si>
    <t>4.6</t>
  </si>
  <si>
    <t>Contruir y ejecutar el 100% de las acciones del Plan Estratégico de Tecnoloías de la Información</t>
  </si>
  <si>
    <t>Contruir y ejecutar el 100% de las acciones del Plan de Tratamiento de Riesgos de seguridda y provacidad d ela información</t>
  </si>
  <si>
    <t>Contruir y ejecutar el 100% de las acciones del Plan de seguriddad y provacidad d ela información</t>
  </si>
  <si>
    <t>5.2</t>
  </si>
  <si>
    <t>5.3</t>
  </si>
  <si>
    <t>5.4</t>
  </si>
  <si>
    <t>Atender el 100% de los requerimientos técnicos solicitados por instancias internas y externas.    ARCHIVO</t>
  </si>
  <si>
    <t>Atender el 100% de los requerimientos técnicos solicitados por instancias internas y externas.  SERVICIO AL CIUDADANO</t>
  </si>
  <si>
    <t>7.2</t>
  </si>
  <si>
    <t>7.3</t>
  </si>
  <si>
    <t>7.4</t>
  </si>
  <si>
    <t>7.5</t>
  </si>
  <si>
    <t>7.7</t>
  </si>
  <si>
    <t>10.3</t>
  </si>
  <si>
    <t>10.4</t>
  </si>
  <si>
    <t>14.3</t>
  </si>
  <si>
    <t>14.4</t>
  </si>
  <si>
    <t>14.5</t>
  </si>
  <si>
    <t>14.6</t>
  </si>
  <si>
    <t>18.2</t>
  </si>
  <si>
    <t>18.3</t>
  </si>
  <si>
    <t>18.4</t>
  </si>
  <si>
    <t>18.5</t>
  </si>
  <si>
    <t>21.1</t>
  </si>
  <si>
    <t>21.2</t>
  </si>
  <si>
    <t>21.3</t>
  </si>
  <si>
    <t>21.4</t>
  </si>
  <si>
    <t>21.5</t>
  </si>
  <si>
    <t>21.6</t>
  </si>
  <si>
    <t>21.7</t>
  </si>
  <si>
    <t>7.6</t>
  </si>
  <si>
    <t>Garantizar la participación a 10,800 personas en estrategias de sensibilizacion, formacion y educacion en los mabitos educativo, recreo deportivo, institucional y comunitario.</t>
  </si>
  <si>
    <t>Hacer 4 seguimientos al Plan de Adecuación y sostenibilidad SIG-MIPG</t>
  </si>
  <si>
    <t>Implementar el 100% del Plan Estratégico de Recursos Humanos</t>
  </si>
  <si>
    <t>Ejecutar  el 100% del Plan de previsión de Recursos Humanos</t>
  </si>
  <si>
    <t>Implementar el 100% del Plan Anual de Vacantes</t>
  </si>
  <si>
    <t>Responder y dar tramiteen los terminos de ley al 100% de requerimientos relacionados con trámites de PQRSD radicados en el Instituto</t>
  </si>
  <si>
    <t>Ejecutar el 100% del Presupuesto de la Entidad</t>
  </si>
  <si>
    <t>Ejecutar el 100% del Presupuesto de Funcionamiento</t>
  </si>
  <si>
    <t>Ejecutar el 100% del Presupuesto de Inversion</t>
  </si>
  <si>
    <t>Girar el 90%  del presupuesto total de la entidad</t>
  </si>
  <si>
    <t xml:space="preserve">Implementar el 100% de los procesos transversales de apoyo para garantizar el óptimo funcionamiento del Instituto.        </t>
  </si>
  <si>
    <t xml:space="preserve">Atender el 100% de los requerimientos técnicos, jurídicos, contractuales y disciplinarios solicitados por instancias internas y externas.             </t>
  </si>
  <si>
    <t>Mantener en un 3% la tasa de accidentalidad  de la entidad</t>
  </si>
  <si>
    <t>Tasa de accidentalidad</t>
  </si>
  <si>
    <t>Informe de seguridad y salud en el trabajp</t>
  </si>
  <si>
    <t>No trabajdaores de la entidad</t>
  </si>
  <si>
    <t>No accidentes reportados</t>
  </si>
  <si>
    <t>Cumplimiento del Programa de seguridad y salud</t>
  </si>
  <si>
    <t>No actividades realizadas</t>
  </si>
  <si>
    <t>No actividades programadas</t>
  </si>
  <si>
    <t>Ejecucion del presupuesto total</t>
  </si>
  <si>
    <t>Informe PREDIS</t>
  </si>
  <si>
    <t>Presupuesto apropiado</t>
  </si>
  <si>
    <t>Ejecución de Giros presupuestales</t>
  </si>
  <si>
    <t>Presupuesto girado</t>
  </si>
  <si>
    <t>Ejecucion del presupuesto de inversion</t>
  </si>
  <si>
    <t>Ejecucion del presupuestode funcionamiento</t>
  </si>
  <si>
    <t>Valor girado</t>
  </si>
  <si>
    <t>Valor programado</t>
  </si>
  <si>
    <t>Ejecucion del PAC</t>
  </si>
  <si>
    <t>Ejecucion de las reservas</t>
  </si>
  <si>
    <t>Lograr un 100% de  satisfacción de los usuarios frente al trato amable recibido.</t>
  </si>
  <si>
    <t>Peticiones, quejas o reclamos radicados en la entidad</t>
  </si>
  <si>
    <t xml:space="preserve">Peticiones, Quejas o reclamos gestonados dentro de los terminos de ley </t>
  </si>
  <si>
    <t>Peticiones, quejas o reclamos gestionadas dentro de los terminos de ley</t>
  </si>
  <si>
    <t>Informe de Atencion al ciudadano</t>
  </si>
  <si>
    <t>Total de usuarios encuestados</t>
  </si>
  <si>
    <t xml:space="preserve">Numero de usuarios que manifiestan que afirmativo la siguiente pregunta ¿Recibió un trato amable de la persona que lo atendió? </t>
  </si>
  <si>
    <t>Satisfaccion de los usuarios</t>
  </si>
  <si>
    <t>Realizar 1 publicación del Plan Anual Anticorrupción y Atención al Ciudadano PAAC para la vigencia</t>
  </si>
  <si>
    <t>Atender el 100% de cada uno de los requerimientos de solución tecnologica solicitados por cada dependencia</t>
  </si>
  <si>
    <t>NA</t>
  </si>
  <si>
    <t>Presupuesto ejecutado</t>
  </si>
  <si>
    <t>Desarrollar 25 acciones programadas del Plan Institucional de Capacitación PIC</t>
  </si>
  <si>
    <t xml:space="preserve">Realizar 3  seguimientos de los mapas de riesgos de los procesos </t>
  </si>
  <si>
    <t>PROCESO</t>
  </si>
  <si>
    <t>PE02
Talento Humano</t>
  </si>
  <si>
    <t>PA05
Gestión Financiera</t>
  </si>
  <si>
    <t>PA04
Gestión Tecnológica</t>
  </si>
  <si>
    <t>PA01
Atención al Ciudadano</t>
  </si>
  <si>
    <t>Contratar  el 100% de  los requerimientos contractuales establecidos en el Plan Anual de adquisiciones</t>
  </si>
  <si>
    <t xml:space="preserve">Requerimientos contractuales </t>
  </si>
  <si>
    <t xml:space="preserve">Recursos de Requerimientos contractuales </t>
  </si>
  <si>
    <t>Recursos de Requerimientos programados</t>
  </si>
  <si>
    <t>Valor Total Reservas</t>
  </si>
  <si>
    <t>% AVANCE PROCESO</t>
  </si>
  <si>
    <t xml:space="preserve"> Diseñar e implementar 1 plataforma estrategica del Instituto</t>
  </si>
  <si>
    <t xml:space="preserve">Diseñar e implementar un sistema integrado de gestión </t>
  </si>
  <si>
    <t>Gestión de comunicaciones</t>
  </si>
  <si>
    <t>6.2</t>
  </si>
  <si>
    <t>6.3</t>
  </si>
  <si>
    <t>6.4</t>
  </si>
  <si>
    <t>8.2</t>
  </si>
  <si>
    <t>12.3</t>
  </si>
  <si>
    <t>12.4</t>
  </si>
  <si>
    <t>Desarrollar 1 porgrama para animales silvestres</t>
  </si>
  <si>
    <t>Programa de animales silvestres</t>
  </si>
  <si>
    <t xml:space="preserve">Número de programas para animales silvestres realizados </t>
  </si>
  <si>
    <t>Número de programas para animales silvestres programados</t>
  </si>
  <si>
    <t xml:space="preserve">Responder el 100% de  los requerimientos Defensa Judicial solicitados a la entidad en términos legales. </t>
  </si>
  <si>
    <t xml:space="preserve">Responder el 100% de  los requerimientos Normativos solicitados a la entidad en términos legales. </t>
  </si>
  <si>
    <t xml:space="preserve">Responder el 100% de  los requerimientos Penalesl solicitados a la entidad en términos legales. </t>
  </si>
  <si>
    <t>8.3</t>
  </si>
  <si>
    <r>
      <t xml:space="preserve"> Cumplimiento de implementación de la norma </t>
    </r>
    <r>
      <rPr>
        <strike/>
        <sz val="12"/>
        <rFont val="Arial"/>
        <family val="2"/>
      </rPr>
      <t xml:space="preserve"> </t>
    </r>
    <r>
      <rPr>
        <sz val="12"/>
        <rFont val="Arial"/>
        <family val="2"/>
      </rPr>
      <t>Resolución 1111 de 2017</t>
    </r>
  </si>
  <si>
    <r>
      <t xml:space="preserve">Número de requerimientos  </t>
    </r>
    <r>
      <rPr>
        <strike/>
        <sz val="12"/>
        <rFont val="Arial"/>
        <family val="2"/>
      </rPr>
      <t xml:space="preserve"> </t>
    </r>
    <r>
      <rPr>
        <sz val="12"/>
        <rFont val="Arial"/>
        <family val="2"/>
      </rPr>
      <t>tecnológicos solucionados</t>
    </r>
  </si>
  <si>
    <r>
      <t xml:space="preserve">Numero de requerimientos tecnológicos </t>
    </r>
    <r>
      <rPr>
        <strike/>
        <sz val="12"/>
        <rFont val="Arial"/>
        <family val="2"/>
      </rPr>
      <t xml:space="preserve"> </t>
    </r>
    <r>
      <rPr>
        <sz val="12"/>
        <rFont val="Arial"/>
        <family val="2"/>
      </rPr>
      <t>presentados</t>
    </r>
  </si>
  <si>
    <t>10.5</t>
  </si>
  <si>
    <t>LINEA BASE 2019</t>
  </si>
  <si>
    <t>Procentaje</t>
  </si>
  <si>
    <t>Realizar 24 Censos Poblacionales en plaza de bolivar</t>
  </si>
  <si>
    <t>Desarrollar 4 Programas de comportamiento animal y enriquecimiento ambiental</t>
  </si>
  <si>
    <t xml:space="preserve">Atender 5597  animales en maltrato, atención en salud animal, urgencias veterinarias, adopción, custodia y/o brigadas de salud. </t>
  </si>
  <si>
    <t xml:space="preserve">Implantar 166.967  microchip de identificación en animales caninos y felinos . </t>
  </si>
  <si>
    <t>Implantar 166.967  microchips de identificación en caninos y felinos de diferentes localidades</t>
  </si>
  <si>
    <t xml:space="preserve">Atender 1343 animales identificados en maltrato </t>
  </si>
  <si>
    <t>Prestar atención de urgencias a 1623 animales</t>
  </si>
  <si>
    <t>Atender 616 caninos y felinos en brigadas médicas</t>
  </si>
  <si>
    <t xml:space="preserve">Entregar 392 caninos y felinos en adopción </t>
  </si>
  <si>
    <t>Custodiar 1623 caninos y felinos</t>
  </si>
  <si>
    <t>Atender  el 100% de palomas que ingresen al CAP</t>
  </si>
  <si>
    <t>Capturar, esterilizar y soltar 8074 animales en abandono y en habitabilidad de calle.</t>
  </si>
  <si>
    <t xml:space="preserve">Ejecutar 4 programas de comportamiento animal y enriquecimiento ambiental </t>
  </si>
  <si>
    <t xml:space="preserve">Capturar, esterilizar y soltar 8.074 caninos y felinos abandonados en habitabilidad en calle a través de brigadas. </t>
  </si>
  <si>
    <t>VIGENCIA 2020</t>
  </si>
  <si>
    <t>10.</t>
  </si>
  <si>
    <t>Ejecutar 20 actividades del  programa de bienestar social e incentivos</t>
  </si>
  <si>
    <t xml:space="preserve">Ejecutar las 33 actividades del Plan anual de seguridad y salud en el trabajo </t>
  </si>
  <si>
    <t>Implementar 5 acciones par alcanzar el 95% de los estandares minimos de la Resolución 0312 de 2019 Ministerio del Trabajo SGSST</t>
  </si>
  <si>
    <t>Pagar el 100% de la reserva constituida a 31/12/2019</t>
  </si>
  <si>
    <t>Ejecutar el 90% del Plan anual de Caja de la vigencia</t>
  </si>
  <si>
    <t>Garantizar la participación a 3990 personas en estrategias de sensibilizacion, formacion y educacion en los mabitos educativo, recreo deportivo, institucional y comunitario.</t>
  </si>
  <si>
    <t xml:space="preserve">Integrar a 100 estudiantes en el servicio social de protección y bienestar animal </t>
  </si>
  <si>
    <t xml:space="preserve">Articular acciones con 20 entidades educativas para la implementación de la  estrategia de sensibilización </t>
  </si>
  <si>
    <t xml:space="preserve">Implementar el 100% del plan de ejecución de la estrategia Manual de convivencia animal. </t>
  </si>
  <si>
    <t>Diseñar e implementar la campaña de apropiación de la cultura ciudadana: Violencia simbolica</t>
  </si>
  <si>
    <t>Realizar 3 jornadas con la red de aliados para el fortalecimiento de las organizaciones integradas</t>
  </si>
  <si>
    <t xml:space="preserve">Implementar estrategia de consulta ciudadana para la protección y bienestar animal </t>
  </si>
  <si>
    <t>Diseñar e implementar el 0,30 de un sistema de información que de alcance a las necesidades del Instituto de Protección y Bienestar Animal</t>
  </si>
  <si>
    <t xml:space="preserve">Atender el 100% de incidentes o comunicaciones  reportadas por  usuarios internos y externos. </t>
  </si>
  <si>
    <t>Mantener el 100% de disponibilidad de uso de los sistemas de información internos y externos</t>
  </si>
  <si>
    <t xml:space="preserve">Actualizar el 100% de los indicadores del observatorio de protección y Bienestar animal </t>
  </si>
  <si>
    <t>Orientar y acompañar 10  documentos de investigación</t>
  </si>
  <si>
    <t xml:space="preserve">Realizar 10 sesiones semilleros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</si>
</sst>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164" formatCode="_ * #,##0.00_ ;_ * \-#,##0.00_ ;_ * \-??_ ;_ @_ "/>
    <numFmt numFmtId="165" formatCode="_ [$€-2]\ * #,##0.00_ ;_ [$€-2]\ * \-#,##0.00_ ;_ [$€-2]\ * \-??_ "/>
    <numFmt numFmtId="166" formatCode="_ &quot;$ &quot;* #,##0.00_ ;_ &quot;$ &quot;* \-#,##0.00_ ;_ &quot;$ &quot;* \-??_ ;_ @_ "/>
    <numFmt numFmtId="167" formatCode="_ &quot;$ &quot;* #,##0_ ;_ &quot;$ &quot;* \-#,##0_ ;_ &quot;$ &quot;* \-??_ ;_ @_ "/>
    <numFmt numFmtId="168" formatCode="0.0"/>
    <numFmt numFmtId="169" formatCode="0.0%"/>
    <numFmt numFmtId="170" formatCode="0.00000"/>
    <numFmt numFmtId="171" formatCode="_-&quot;$&quot;\ * #,##0.000_-;\-&quot;$&quot;\ * #,##0.000_-;_-&quot;$&quot;\ * &quot;-&quot;_-;_-@_-"/>
  </numFmts>
  <fonts count="25" x14ac:knownFonts="1">
    <font>
      <sz val="12"/>
      <color theme="1"/>
      <name val="Calibri"/>
      <family val="2"/>
      <scheme val="minor"/>
    </font>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sz val="12"/>
      <name val="Calibri Light"/>
      <family val="2"/>
    </font>
    <font>
      <sz val="12"/>
      <name val="Century Gothic"/>
      <family val="2"/>
    </font>
    <font>
      <b/>
      <sz val="12"/>
      <name val="Century Gothic"/>
      <family val="2"/>
    </font>
    <font>
      <strike/>
      <sz val="12"/>
      <name val="Century Gothic"/>
      <family val="2"/>
    </font>
    <font>
      <b/>
      <sz val="9"/>
      <color indexed="81"/>
      <name val="Tahoma"/>
      <family val="2"/>
    </font>
    <font>
      <sz val="9"/>
      <color indexed="81"/>
      <name val="Tahoma"/>
      <family val="2"/>
    </font>
    <font>
      <sz val="12"/>
      <name val="Arial"/>
      <family val="2"/>
    </font>
    <font>
      <sz val="12"/>
      <color theme="1"/>
      <name val="Arial"/>
      <family val="2"/>
    </font>
    <font>
      <strike/>
      <sz val="12"/>
      <name val="Arial"/>
      <family val="2"/>
    </font>
  </fonts>
  <fills count="12">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theme="0"/>
        <bgColor indexed="64"/>
      </patternFill>
    </fill>
    <fill>
      <patternFill patternType="solid">
        <fgColor rgb="FFFFFF00"/>
        <bgColor indexed="64"/>
      </patternFill>
    </fill>
  </fills>
  <borders count="83">
    <border>
      <left/>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medium">
        <color auto="1"/>
      </left>
      <right/>
      <top/>
      <bottom style="thin">
        <color auto="1"/>
      </bottom>
      <diagonal/>
    </border>
    <border>
      <left style="thin">
        <color auto="1"/>
      </left>
      <right style="medium">
        <color auto="1"/>
      </right>
      <top/>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diagonal/>
    </border>
    <border>
      <left/>
      <right/>
      <top/>
      <bottom style="thin">
        <color auto="1"/>
      </bottom>
      <diagonal/>
    </border>
    <border>
      <left/>
      <right style="medium">
        <color auto="1"/>
      </right>
      <top/>
      <bottom style="thin">
        <color auto="1"/>
      </bottom>
      <diagonal/>
    </border>
    <border>
      <left style="thin">
        <color auto="1"/>
      </left>
      <right style="thin">
        <color auto="1"/>
      </right>
      <top/>
      <bottom style="medium">
        <color auto="1"/>
      </bottom>
      <diagonal/>
    </border>
    <border>
      <left style="medium">
        <color indexed="8"/>
      </left>
      <right/>
      <top style="medium">
        <color indexed="8"/>
      </top>
      <bottom/>
      <diagonal/>
    </border>
    <border>
      <left style="medium">
        <color indexed="8"/>
      </left>
      <right/>
      <top/>
      <bottom/>
      <diagonal/>
    </border>
    <border>
      <left style="thin">
        <color auto="1"/>
      </left>
      <right style="thin">
        <color auto="1"/>
      </right>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top/>
      <bottom style="medium">
        <color indexed="64"/>
      </bottom>
      <diagonal/>
    </border>
    <border>
      <left style="thin">
        <color auto="1"/>
      </left>
      <right style="thin">
        <color auto="1"/>
      </right>
      <top style="medium">
        <color auto="1"/>
      </top>
      <bottom/>
      <diagonal/>
    </border>
    <border>
      <left style="medium">
        <color indexed="64"/>
      </left>
      <right style="medium">
        <color auto="1"/>
      </right>
      <top style="medium">
        <color indexed="64"/>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thin">
        <color auto="1"/>
      </left>
      <right style="medium">
        <color auto="1"/>
      </right>
      <top style="medium">
        <color indexed="64"/>
      </top>
      <bottom/>
      <diagonal/>
    </border>
    <border>
      <left style="medium">
        <color auto="1"/>
      </left>
      <right style="thin">
        <color auto="1"/>
      </right>
      <top style="medium">
        <color auto="1"/>
      </top>
      <bottom/>
      <diagonal/>
    </border>
    <border>
      <left style="medium">
        <color auto="1"/>
      </left>
      <right style="medium">
        <color auto="1"/>
      </right>
      <top style="thin">
        <color auto="1"/>
      </top>
      <bottom/>
      <diagonal/>
    </border>
    <border>
      <left style="thin">
        <color auto="1"/>
      </left>
      <right style="thin">
        <color auto="1"/>
      </right>
      <top style="medium">
        <color indexed="64"/>
      </top>
      <bottom style="thin">
        <color auto="1"/>
      </bottom>
      <diagonal/>
    </border>
    <border>
      <left style="medium">
        <color auto="1"/>
      </left>
      <right style="thin">
        <color auto="1"/>
      </right>
      <top style="medium">
        <color indexed="64"/>
      </top>
      <bottom style="medium">
        <color auto="1"/>
      </bottom>
      <diagonal/>
    </border>
    <border>
      <left style="thin">
        <color auto="1"/>
      </left>
      <right style="thin">
        <color auto="1"/>
      </right>
      <top style="medium">
        <color indexed="64"/>
      </top>
      <bottom style="medium">
        <color auto="1"/>
      </bottom>
      <diagonal/>
    </border>
    <border>
      <left style="thin">
        <color auto="1"/>
      </left>
      <right style="medium">
        <color auto="1"/>
      </right>
      <top style="medium">
        <color indexed="64"/>
      </top>
      <bottom style="medium">
        <color auto="1"/>
      </bottom>
      <diagonal/>
    </border>
    <border>
      <left/>
      <right style="medium">
        <color auto="1"/>
      </right>
      <top style="medium">
        <color indexed="64"/>
      </top>
      <bottom style="thin">
        <color auto="1"/>
      </bottom>
      <diagonal/>
    </border>
    <border>
      <left style="thin">
        <color auto="1"/>
      </left>
      <right/>
      <top style="medium">
        <color indexed="64"/>
      </top>
      <bottom style="thin">
        <color auto="1"/>
      </bottom>
      <diagonal/>
    </border>
    <border>
      <left style="medium">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auto="1"/>
      </right>
      <top style="medium">
        <color indexed="64"/>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indexed="64"/>
      </top>
      <bottom/>
      <diagonal/>
    </border>
    <border>
      <left/>
      <right style="thin">
        <color auto="1"/>
      </right>
      <top style="thin">
        <color auto="1"/>
      </top>
      <bottom/>
      <diagonal/>
    </border>
    <border>
      <left style="thin">
        <color auto="1"/>
      </left>
      <right/>
      <top style="thin">
        <color auto="1"/>
      </top>
      <bottom/>
      <diagonal/>
    </border>
    <border>
      <left style="medium">
        <color indexed="64"/>
      </left>
      <right style="medium">
        <color indexed="64"/>
      </right>
      <top/>
      <bottom style="thin">
        <color auto="1"/>
      </bottom>
      <diagonal/>
    </border>
    <border>
      <left style="medium">
        <color auto="1"/>
      </left>
      <right/>
      <top style="thin">
        <color auto="1"/>
      </top>
      <bottom style="thin">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thin">
        <color auto="1"/>
      </top>
      <bottom/>
      <diagonal/>
    </border>
    <border>
      <left/>
      <right style="medium">
        <color indexed="64"/>
      </right>
      <top/>
      <bottom style="medium">
        <color indexed="64"/>
      </bottom>
      <diagonal/>
    </border>
    <border>
      <left/>
      <right style="thin">
        <color auto="1"/>
      </right>
      <top style="medium">
        <color indexed="64"/>
      </top>
      <bottom style="medium">
        <color auto="1"/>
      </bottom>
      <diagonal/>
    </border>
  </borders>
  <cellStyleXfs count="38">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164" fontId="2" fillId="0" borderId="0" applyFill="0" applyBorder="0" applyAlignment="0" applyProtection="0"/>
    <xf numFmtId="9" fontId="2" fillId="0" borderId="0" applyFill="0" applyBorder="0" applyAlignment="0" applyProtection="0"/>
    <xf numFmtId="165" fontId="2" fillId="0" borderId="0" applyFill="0" applyBorder="0" applyAlignment="0" applyProtection="0"/>
    <xf numFmtId="166" fontId="2" fillId="0" borderId="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2" fontId="1" fillId="0" borderId="0" applyFont="0" applyFill="0" applyBorder="0" applyAlignment="0" applyProtection="0"/>
  </cellStyleXfs>
  <cellXfs count="815">
    <xf numFmtId="0" fontId="0" fillId="0" borderId="0" xfId="0"/>
    <xf numFmtId="0" fontId="7" fillId="0" borderId="20" xfId="20" applyFont="1" applyBorder="1" applyAlignment="1">
      <alignment horizontal="center" vertical="center" wrapText="1"/>
    </xf>
    <xf numFmtId="9" fontId="2" fillId="0" borderId="20" xfId="22" applyBorder="1" applyAlignment="1">
      <alignment horizontal="center" vertical="center" wrapText="1"/>
    </xf>
    <xf numFmtId="0" fontId="2" fillId="0" borderId="0" xfId="20"/>
    <xf numFmtId="0" fontId="3" fillId="0" borderId="42" xfId="20" applyFont="1" applyBorder="1" applyAlignment="1">
      <alignment horizontal="center" vertical="center"/>
    </xf>
    <xf numFmtId="0" fontId="3" fillId="0" borderId="0" xfId="20" applyFont="1" applyAlignment="1">
      <alignment horizontal="center" vertical="center"/>
    </xf>
    <xf numFmtId="0" fontId="4" fillId="0" borderId="42" xfId="20" applyFont="1" applyBorder="1" applyAlignment="1">
      <alignment vertical="center"/>
    </xf>
    <xf numFmtId="0" fontId="5" fillId="8" borderId="20" xfId="20" applyFont="1" applyFill="1" applyBorder="1" applyAlignment="1">
      <alignment horizontal="center" vertical="center" wrapText="1"/>
    </xf>
    <xf numFmtId="0" fontId="3" fillId="0" borderId="20" xfId="20" applyFont="1" applyBorder="1" applyAlignment="1">
      <alignment horizontal="center" vertical="center"/>
    </xf>
    <xf numFmtId="0" fontId="13" fillId="0" borderId="20" xfId="20" applyFont="1" applyBorder="1" applyAlignment="1" applyProtection="1">
      <alignment horizontal="justify" vertical="center" wrapText="1"/>
      <protection locked="0"/>
    </xf>
    <xf numFmtId="3" fontId="6" fillId="9" borderId="20" xfId="20" applyNumberFormat="1" applyFont="1" applyFill="1" applyBorder="1" applyAlignment="1" applyProtection="1">
      <alignment horizontal="center" vertical="center"/>
      <protection locked="0"/>
    </xf>
    <xf numFmtId="9" fontId="6" fillId="9" borderId="20" xfId="20" applyNumberFormat="1" applyFont="1" applyFill="1" applyBorder="1" applyAlignment="1" applyProtection="1">
      <alignment horizontal="center" vertical="center"/>
      <protection locked="0"/>
    </xf>
    <xf numFmtId="166" fontId="6" fillId="0" borderId="20" xfId="24" applyFont="1" applyBorder="1" applyAlignment="1" applyProtection="1">
      <alignment horizontal="center" vertical="center"/>
      <protection locked="0"/>
    </xf>
    <xf numFmtId="9" fontId="6" fillId="0" borderId="20" xfId="22" applyFont="1" applyBorder="1" applyAlignment="1" applyProtection="1">
      <alignment horizontal="center" vertical="center"/>
      <protection locked="0"/>
    </xf>
    <xf numFmtId="4" fontId="6" fillId="0" borderId="20" xfId="20" applyNumberFormat="1" applyFont="1" applyBorder="1" applyAlignment="1" applyProtection="1">
      <alignment horizontal="center" vertical="center"/>
      <protection locked="0"/>
    </xf>
    <xf numFmtId="10" fontId="6" fillId="0" borderId="20" xfId="22" applyNumberFormat="1" applyFont="1" applyBorder="1" applyAlignment="1" applyProtection="1">
      <alignment horizontal="center" vertical="center"/>
      <protection locked="0"/>
    </xf>
    <xf numFmtId="10" fontId="6" fillId="9" borderId="25" xfId="20" applyNumberFormat="1" applyFont="1" applyFill="1" applyBorder="1" applyAlignment="1" applyProtection="1">
      <alignment horizontal="center" vertical="center"/>
      <protection locked="0"/>
    </xf>
    <xf numFmtId="0" fontId="2" fillId="0" borderId="0" xfId="20" applyAlignment="1">
      <alignment horizontal="justify" vertical="center"/>
    </xf>
    <xf numFmtId="0" fontId="14" fillId="0" borderId="0" xfId="20" applyFont="1" applyAlignment="1">
      <alignment horizontal="justify" vertical="center" wrapText="1"/>
    </xf>
    <xf numFmtId="3" fontId="5" fillId="6" borderId="20" xfId="20" applyNumberFormat="1" applyFont="1" applyFill="1" applyBorder="1" applyAlignment="1">
      <alignment horizontal="center" vertical="center"/>
    </xf>
    <xf numFmtId="9" fontId="5" fillId="6" borderId="20" xfId="20" applyNumberFormat="1" applyFont="1" applyFill="1" applyBorder="1" applyAlignment="1">
      <alignment horizontal="center" vertical="center"/>
    </xf>
    <xf numFmtId="166" fontId="5" fillId="6" borderId="20" xfId="24" applyFont="1" applyFill="1" applyBorder="1" applyAlignment="1">
      <alignment horizontal="center" vertical="center"/>
    </xf>
    <xf numFmtId="166" fontId="5" fillId="6" borderId="20" xfId="24" applyFont="1" applyFill="1" applyBorder="1" applyAlignment="1">
      <alignment horizontal="center" vertical="center" wrapText="1"/>
    </xf>
    <xf numFmtId="10" fontId="3" fillId="6" borderId="20" xfId="22" applyNumberFormat="1" applyFont="1" applyFill="1" applyBorder="1" applyAlignment="1">
      <alignment horizontal="center" vertical="center" wrapText="1"/>
    </xf>
    <xf numFmtId="3" fontId="5" fillId="6" borderId="20" xfId="20" applyNumberFormat="1" applyFont="1" applyFill="1" applyBorder="1" applyAlignment="1">
      <alignment horizontal="center" vertical="center" wrapText="1"/>
    </xf>
    <xf numFmtId="166" fontId="2" fillId="0" borderId="0" xfId="20" applyNumberFormat="1"/>
    <xf numFmtId="9" fontId="2" fillId="0" borderId="0" xfId="22"/>
    <xf numFmtId="0" fontId="5" fillId="5" borderId="20" xfId="20" applyFont="1" applyFill="1" applyBorder="1" applyAlignment="1">
      <alignment horizontal="center" vertical="center" wrapText="1"/>
    </xf>
    <xf numFmtId="0" fontId="7" fillId="0" borderId="20" xfId="20" applyFont="1" applyBorder="1" applyAlignment="1">
      <alignment horizontal="justify" vertical="center" wrapText="1"/>
    </xf>
    <xf numFmtId="9" fontId="15" fillId="0" borderId="20" xfId="22" applyFont="1" applyBorder="1" applyAlignment="1">
      <alignment horizontal="center" vertical="center" wrapText="1"/>
    </xf>
    <xf numFmtId="167" fontId="2" fillId="0" borderId="20" xfId="24" applyNumberFormat="1" applyBorder="1" applyAlignment="1">
      <alignment horizontal="center" vertical="center" wrapText="1"/>
    </xf>
    <xf numFmtId="10" fontId="2" fillId="0" borderId="20" xfId="22" applyNumberFormat="1" applyBorder="1" applyAlignment="1">
      <alignment horizontal="center" vertical="center" wrapText="1"/>
    </xf>
    <xf numFmtId="0" fontId="7" fillId="0" borderId="0" xfId="20" applyFont="1" applyAlignment="1">
      <alignment horizontal="justify" vertical="center" wrapText="1"/>
    </xf>
    <xf numFmtId="0" fontId="7" fillId="0" borderId="0" xfId="20" applyFont="1" applyAlignment="1">
      <alignment horizontal="center" vertical="center" wrapText="1"/>
    </xf>
    <xf numFmtId="9" fontId="2" fillId="0" borderId="0" xfId="22" applyAlignment="1">
      <alignment horizontal="center" vertical="center" wrapText="1"/>
    </xf>
    <xf numFmtId="9" fontId="15" fillId="0" borderId="0" xfId="22" applyFont="1" applyAlignment="1">
      <alignment horizontal="center" vertical="center" wrapText="1"/>
    </xf>
    <xf numFmtId="0" fontId="5" fillId="0" borderId="0" xfId="20" applyFont="1" applyAlignment="1">
      <alignment vertical="center" wrapText="1"/>
    </xf>
    <xf numFmtId="0" fontId="4" fillId="0" borderId="20" xfId="20" applyFont="1" applyBorder="1" applyAlignment="1">
      <alignment horizontal="justify" vertical="center" wrapText="1"/>
    </xf>
    <xf numFmtId="167" fontId="3" fillId="0" borderId="20" xfId="20" applyNumberFormat="1" applyFont="1" applyBorder="1" applyAlignment="1">
      <alignment horizontal="justify" vertical="center" wrapText="1"/>
    </xf>
    <xf numFmtId="10" fontId="3" fillId="0" borderId="20" xfId="22" applyNumberFormat="1" applyFont="1" applyBorder="1" applyAlignment="1">
      <alignment horizontal="center" vertical="center" wrapText="1"/>
    </xf>
    <xf numFmtId="167" fontId="2" fillId="0" borderId="0" xfId="24" applyNumberFormat="1" applyAlignment="1">
      <alignment horizontal="center" vertical="center" wrapText="1"/>
    </xf>
    <xf numFmtId="9" fontId="2" fillId="0" borderId="0" xfId="20" applyNumberFormat="1"/>
    <xf numFmtId="0" fontId="5" fillId="0" borderId="0" xfId="20" applyFont="1" applyAlignment="1">
      <alignment horizontal="center" vertical="center" wrapText="1"/>
    </xf>
    <xf numFmtId="10" fontId="16" fillId="0" borderId="45" xfId="0" applyNumberFormat="1" applyFont="1" applyBorder="1" applyAlignment="1">
      <alignment horizontal="center" vertical="center" wrapText="1"/>
    </xf>
    <xf numFmtId="0" fontId="17" fillId="0" borderId="2" xfId="0" applyFont="1" applyBorder="1" applyAlignment="1">
      <alignment vertical="center" wrapText="1"/>
    </xf>
    <xf numFmtId="0" fontId="17" fillId="0" borderId="4" xfId="0" applyFont="1" applyBorder="1" applyAlignment="1">
      <alignment vertical="center" wrapText="1"/>
    </xf>
    <xf numFmtId="0" fontId="17" fillId="0" borderId="0" xfId="0" applyFont="1" applyAlignment="1">
      <alignment vertical="center" wrapText="1"/>
    </xf>
    <xf numFmtId="0" fontId="18" fillId="0" borderId="0" xfId="0" applyFont="1" applyAlignment="1">
      <alignment vertical="center" wrapText="1"/>
    </xf>
    <xf numFmtId="0" fontId="18" fillId="0" borderId="0" xfId="0" applyFont="1" applyAlignment="1">
      <alignment horizontal="center" vertical="center" wrapText="1"/>
    </xf>
    <xf numFmtId="0" fontId="17" fillId="0" borderId="10" xfId="0" applyFont="1" applyBorder="1" applyAlignment="1">
      <alignment vertical="center" wrapText="1"/>
    </xf>
    <xf numFmtId="0" fontId="17" fillId="0" borderId="0" xfId="0" applyFont="1" applyAlignment="1">
      <alignment vertical="justify"/>
    </xf>
    <xf numFmtId="0" fontId="18" fillId="0" borderId="0" xfId="0" applyFont="1" applyAlignment="1">
      <alignment horizontal="right" vertical="center" wrapText="1"/>
    </xf>
    <xf numFmtId="0" fontId="18" fillId="0" borderId="0" xfId="0" applyFont="1" applyAlignment="1" applyProtection="1">
      <alignment vertical="center" wrapText="1"/>
      <protection locked="0"/>
    </xf>
    <xf numFmtId="0" fontId="17" fillId="0" borderId="0" xfId="0" applyFont="1" applyAlignment="1" applyProtection="1">
      <alignment vertical="center" wrapText="1"/>
      <protection locked="0"/>
    </xf>
    <xf numFmtId="0" fontId="17" fillId="0" borderId="10" xfId="0" applyFont="1" applyBorder="1" applyAlignment="1" applyProtection="1">
      <alignment vertical="center" wrapText="1"/>
      <protection locked="0"/>
    </xf>
    <xf numFmtId="0" fontId="17" fillId="0" borderId="0" xfId="0" applyFont="1" applyAlignment="1">
      <alignment horizontal="left" vertical="center" wrapText="1"/>
    </xf>
    <xf numFmtId="0" fontId="17" fillId="0" borderId="10" xfId="0" applyFont="1" applyBorder="1" applyAlignment="1">
      <alignment vertical="justify"/>
    </xf>
    <xf numFmtId="9" fontId="18" fillId="0" borderId="17" xfId="0" applyNumberFormat="1" applyFont="1" applyBorder="1" applyAlignment="1">
      <alignment horizontal="center" vertical="center" wrapTex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4" xfId="0" applyFont="1" applyBorder="1" applyAlignment="1">
      <alignment vertical="center" wrapText="1"/>
    </xf>
    <xf numFmtId="0" fontId="17" fillId="0" borderId="22" xfId="0" applyFont="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17" fillId="0" borderId="24" xfId="0" applyFont="1" applyBorder="1" applyAlignment="1" applyProtection="1">
      <alignment horizontal="justify" vertical="center" wrapText="1"/>
      <protection locked="0"/>
    </xf>
    <xf numFmtId="0" fontId="17" fillId="0" borderId="24" xfId="0" applyFont="1" applyBorder="1" applyAlignment="1" applyProtection="1">
      <alignment vertical="center" wrapText="1"/>
      <protection locked="0"/>
    </xf>
    <xf numFmtId="1" fontId="17" fillId="0" borderId="20" xfId="0" applyNumberFormat="1" applyFont="1" applyBorder="1" applyAlignment="1">
      <alignment horizontal="center" vertical="center" wrapText="1"/>
    </xf>
    <xf numFmtId="0" fontId="17" fillId="0" borderId="20" xfId="0" applyFont="1" applyBorder="1" applyAlignment="1">
      <alignment horizontal="center" vertical="center" wrapText="1"/>
    </xf>
    <xf numFmtId="0" fontId="17" fillId="0" borderId="19"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19" xfId="0" applyFont="1" applyBorder="1" applyAlignment="1" applyProtection="1">
      <alignment vertical="center" wrapText="1"/>
      <protection locked="0"/>
    </xf>
    <xf numFmtId="0" fontId="17" fillId="0" borderId="20" xfId="0" applyFont="1" applyBorder="1" applyAlignment="1" applyProtection="1">
      <alignment vertical="center" wrapText="1"/>
      <protection locked="0"/>
    </xf>
    <xf numFmtId="0" fontId="17" fillId="0" borderId="21" xfId="0" applyFont="1" applyBorder="1" applyAlignment="1" applyProtection="1">
      <alignment horizontal="justify" vertical="center" wrapText="1"/>
      <protection locked="0"/>
    </xf>
    <xf numFmtId="0" fontId="17" fillId="0" borderId="21" xfId="0" applyFont="1" applyBorder="1" applyAlignment="1" applyProtection="1">
      <alignment vertical="center" wrapText="1"/>
      <protection locked="0"/>
    </xf>
    <xf numFmtId="0" fontId="17" fillId="0" borderId="21" xfId="0" applyFont="1" applyBorder="1" applyAlignment="1">
      <alignment horizontal="justify" vertical="center" wrapText="1"/>
    </xf>
    <xf numFmtId="0" fontId="17" fillId="0" borderId="37" xfId="0" applyFont="1" applyBorder="1" applyAlignment="1">
      <alignment horizontal="center" vertical="center" wrapText="1"/>
    </xf>
    <xf numFmtId="0" fontId="17" fillId="0" borderId="32" xfId="0" applyFont="1" applyBorder="1" applyAlignment="1">
      <alignment vertical="center" wrapText="1"/>
    </xf>
    <xf numFmtId="0" fontId="17" fillId="0" borderId="33" xfId="0" applyFont="1" applyBorder="1" applyAlignment="1">
      <alignment vertical="center" wrapText="1"/>
    </xf>
    <xf numFmtId="0" fontId="17" fillId="0" borderId="31" xfId="0" applyFont="1" applyBorder="1" applyAlignment="1" applyProtection="1">
      <alignment vertical="center" wrapText="1"/>
      <protection locked="0"/>
    </xf>
    <xf numFmtId="0" fontId="17" fillId="0" borderId="32" xfId="0" applyFont="1" applyBorder="1" applyAlignment="1" applyProtection="1">
      <alignment vertical="center" wrapText="1"/>
      <protection locked="0"/>
    </xf>
    <xf numFmtId="0" fontId="17" fillId="0" borderId="33" xfId="0" applyFont="1" applyBorder="1" applyAlignment="1" applyProtection="1">
      <alignment horizontal="justify" vertical="center" wrapText="1"/>
      <protection locked="0"/>
    </xf>
    <xf numFmtId="0" fontId="17" fillId="0" borderId="33" xfId="0" applyFont="1" applyBorder="1" applyAlignment="1" applyProtection="1">
      <alignment vertical="center" wrapText="1"/>
      <protection locked="0"/>
    </xf>
    <xf numFmtId="0" fontId="17" fillId="0" borderId="37" xfId="0" applyFont="1" applyBorder="1" applyAlignment="1">
      <alignment vertical="center" wrapText="1"/>
    </xf>
    <xf numFmtId="0" fontId="17" fillId="0" borderId="44" xfId="0" applyFont="1" applyBorder="1" applyAlignment="1">
      <alignment vertical="center" wrapText="1"/>
    </xf>
    <xf numFmtId="0" fontId="17" fillId="0" borderId="57" xfId="0" applyFont="1" applyBorder="1" applyAlignment="1">
      <alignment horizontal="center" vertical="center" wrapText="1"/>
    </xf>
    <xf numFmtId="0" fontId="17" fillId="0" borderId="48" xfId="0" applyFont="1" applyBorder="1" applyAlignment="1">
      <alignment vertical="center" wrapText="1"/>
    </xf>
    <xf numFmtId="0" fontId="17" fillId="0" borderId="45" xfId="0" applyFont="1" applyBorder="1" applyAlignment="1" applyProtection="1">
      <alignment vertical="center" wrapText="1"/>
      <protection locked="0"/>
    </xf>
    <xf numFmtId="0" fontId="17" fillId="0" borderId="37" xfId="0" applyFont="1" applyBorder="1" applyAlignment="1" applyProtection="1">
      <alignment vertical="center" wrapText="1"/>
      <protection locked="0"/>
    </xf>
    <xf numFmtId="0" fontId="17" fillId="0" borderId="44" xfId="0" applyFont="1" applyBorder="1" applyAlignment="1" applyProtection="1">
      <alignment horizontal="justify" vertical="center" wrapText="1"/>
      <protection locked="0"/>
    </xf>
    <xf numFmtId="0" fontId="17" fillId="0" borderId="44" xfId="0" applyFont="1" applyBorder="1" applyAlignment="1" applyProtection="1">
      <alignment vertical="center" wrapText="1"/>
      <protection locked="0"/>
    </xf>
    <xf numFmtId="10" fontId="17" fillId="0" borderId="57" xfId="0" applyNumberFormat="1" applyFont="1" applyBorder="1" applyAlignment="1">
      <alignment vertical="center" wrapText="1"/>
    </xf>
    <xf numFmtId="10" fontId="17" fillId="3" borderId="57" xfId="1" applyNumberFormat="1" applyFont="1" applyFill="1" applyBorder="1" applyAlignment="1">
      <alignment horizontal="center" vertical="center" wrapText="1"/>
    </xf>
    <xf numFmtId="10" fontId="17" fillId="0" borderId="57" xfId="0" applyNumberFormat="1" applyFont="1" applyBorder="1" applyAlignment="1">
      <alignment horizontal="center" vertical="center" wrapText="1"/>
    </xf>
    <xf numFmtId="0" fontId="17" fillId="0" borderId="57" xfId="0" applyFont="1" applyBorder="1" applyAlignment="1">
      <alignment vertical="center" wrapText="1"/>
    </xf>
    <xf numFmtId="0" fontId="17" fillId="0" borderId="57" xfId="0" applyFont="1" applyBorder="1" applyAlignment="1" applyProtection="1">
      <alignment vertical="center" wrapText="1"/>
      <protection locked="0"/>
    </xf>
    <xf numFmtId="0" fontId="17" fillId="0" borderId="57" xfId="0" applyFont="1" applyBorder="1" applyAlignment="1" applyProtection="1">
      <alignment horizontal="justify" vertical="center" wrapText="1"/>
      <protection locked="0"/>
    </xf>
    <xf numFmtId="0" fontId="17" fillId="0" borderId="48" xfId="0" applyFont="1" applyBorder="1" applyAlignment="1" applyProtection="1">
      <alignment vertical="center" wrapText="1"/>
      <protection locked="0"/>
    </xf>
    <xf numFmtId="0" fontId="17" fillId="10" borderId="32" xfId="0" applyFont="1" applyFill="1" applyBorder="1" applyAlignment="1">
      <alignment horizontal="center" vertical="center" wrapText="1"/>
    </xf>
    <xf numFmtId="10" fontId="17" fillId="0" borderId="32" xfId="0" applyNumberFormat="1" applyFont="1" applyBorder="1" applyAlignment="1">
      <alignment vertical="center" wrapText="1"/>
    </xf>
    <xf numFmtId="10" fontId="17" fillId="3" borderId="32" xfId="1" applyNumberFormat="1" applyFont="1" applyFill="1" applyBorder="1" applyAlignment="1">
      <alignment horizontal="center" vertical="center" wrapText="1"/>
    </xf>
    <xf numFmtId="10" fontId="17" fillId="0" borderId="32" xfId="0" applyNumberFormat="1" applyFont="1" applyBorder="1" applyAlignment="1">
      <alignment horizontal="center" vertical="center" wrapText="1"/>
    </xf>
    <xf numFmtId="0" fontId="17" fillId="0" borderId="32" xfId="0" applyFont="1" applyBorder="1" applyAlignment="1" applyProtection="1">
      <alignment horizontal="justify" vertical="center" wrapText="1"/>
      <protection locked="0"/>
    </xf>
    <xf numFmtId="0" fontId="17" fillId="0" borderId="40" xfId="0" applyFont="1" applyBorder="1" applyAlignment="1">
      <alignment vertical="center" wrapText="1"/>
    </xf>
    <xf numFmtId="0" fontId="17" fillId="0" borderId="36" xfId="0" applyFont="1" applyBorder="1" applyAlignment="1">
      <alignment vertical="center" wrapText="1"/>
    </xf>
    <xf numFmtId="0" fontId="17" fillId="0" borderId="35" xfId="0" applyFont="1" applyBorder="1" applyAlignment="1" applyProtection="1">
      <alignment vertical="center" wrapText="1"/>
      <protection locked="0"/>
    </xf>
    <xf numFmtId="0" fontId="17" fillId="0" borderId="40" xfId="0" applyFont="1" applyBorder="1" applyAlignment="1" applyProtection="1">
      <alignment vertical="center" wrapText="1"/>
      <protection locked="0"/>
    </xf>
    <xf numFmtId="0" fontId="17" fillId="0" borderId="36" xfId="0" applyFont="1" applyBorder="1" applyAlignment="1" applyProtection="1">
      <alignment horizontal="justify" vertical="center" wrapText="1"/>
      <protection locked="0"/>
    </xf>
    <xf numFmtId="0" fontId="17" fillId="0" borderId="36" xfId="0" applyFont="1" applyBorder="1" applyAlignment="1" applyProtection="1">
      <alignment vertical="center" wrapText="1"/>
      <protection locked="0"/>
    </xf>
    <xf numFmtId="0" fontId="17" fillId="0" borderId="0" xfId="0" applyFont="1"/>
    <xf numFmtId="49" fontId="17" fillId="0" borderId="0" xfId="0" applyNumberFormat="1" applyFont="1" applyAlignment="1">
      <alignment vertical="center" wrapText="1"/>
    </xf>
    <xf numFmtId="0" fontId="17" fillId="0" borderId="0" xfId="0" applyFont="1" applyAlignment="1">
      <alignment vertical="center"/>
    </xf>
    <xf numFmtId="0" fontId="18" fillId="0" borderId="0" xfId="0" applyFont="1"/>
    <xf numFmtId="0" fontId="17" fillId="0" borderId="0" xfId="0" applyFont="1" applyAlignment="1" applyProtection="1">
      <alignment vertical="center"/>
      <protection locked="0"/>
    </xf>
    <xf numFmtId="0" fontId="17" fillId="0" borderId="0" xfId="0" applyFont="1" applyAlignment="1">
      <alignment horizontal="justify" vertical="center" wrapText="1"/>
    </xf>
    <xf numFmtId="0" fontId="17" fillId="0" borderId="0" xfId="0" applyFont="1" applyAlignment="1">
      <alignment wrapText="1"/>
    </xf>
    <xf numFmtId="1" fontId="17" fillId="0" borderId="57" xfId="0" applyNumberFormat="1" applyFont="1" applyBorder="1" applyAlignment="1">
      <alignment horizontal="center" vertical="center" wrapText="1"/>
    </xf>
    <xf numFmtId="1" fontId="17" fillId="0" borderId="32" xfId="0" applyNumberFormat="1" applyFont="1" applyBorder="1" applyAlignment="1">
      <alignment horizontal="center" vertical="center" wrapText="1"/>
    </xf>
    <xf numFmtId="0" fontId="17" fillId="0" borderId="6"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65" xfId="0" applyFont="1" applyBorder="1" applyAlignment="1">
      <alignment horizontal="center" vertical="center" wrapText="1"/>
    </xf>
    <xf numFmtId="9" fontId="17" fillId="0" borderId="20" xfId="0" applyNumberFormat="1" applyFont="1" applyBorder="1" applyAlignment="1">
      <alignment horizontal="center" vertical="center" wrapText="1"/>
    </xf>
    <xf numFmtId="10" fontId="17" fillId="0" borderId="20" xfId="0" applyNumberFormat="1" applyFont="1" applyBorder="1" applyAlignment="1">
      <alignment horizontal="center" vertical="center" wrapText="1"/>
    </xf>
    <xf numFmtId="9" fontId="17" fillId="0" borderId="32" xfId="0" applyNumberFormat="1" applyFont="1" applyBorder="1" applyAlignment="1">
      <alignment horizontal="center" vertical="center" wrapText="1"/>
    </xf>
    <xf numFmtId="9" fontId="17" fillId="0" borderId="57" xfId="0" applyNumberFormat="1" applyFont="1" applyBorder="1" applyAlignment="1">
      <alignment horizontal="center" vertical="center" wrapText="1"/>
    </xf>
    <xf numFmtId="0" fontId="17" fillId="0" borderId="47" xfId="0" applyFont="1" applyBorder="1" applyAlignment="1" applyProtection="1">
      <alignment horizontal="center" vertical="center" wrapText="1"/>
      <protection locked="0"/>
    </xf>
    <xf numFmtId="0" fontId="17" fillId="0" borderId="57" xfId="0" applyFont="1" applyBorder="1" applyAlignment="1" applyProtection="1">
      <alignment horizontal="center" vertical="center" wrapText="1"/>
      <protection locked="0"/>
    </xf>
    <xf numFmtId="0" fontId="17" fillId="0" borderId="48" xfId="0" applyFont="1" applyBorder="1" applyAlignment="1" applyProtection="1">
      <alignment horizontal="justify" vertical="center" wrapText="1"/>
      <protection locked="0"/>
    </xf>
    <xf numFmtId="0" fontId="17" fillId="0" borderId="20" xfId="1" applyNumberFormat="1" applyFont="1" applyBorder="1" applyAlignment="1">
      <alignment horizontal="center" vertical="center" wrapText="1"/>
    </xf>
    <xf numFmtId="0" fontId="17" fillId="0" borderId="25"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44" xfId="0" applyFont="1" applyBorder="1" applyAlignment="1">
      <alignment horizontal="justify" vertical="center" wrapText="1"/>
    </xf>
    <xf numFmtId="0" fontId="17" fillId="0" borderId="33" xfId="0" applyFont="1" applyBorder="1" applyAlignment="1">
      <alignment horizontal="justify" vertical="center" wrapText="1"/>
    </xf>
    <xf numFmtId="0" fontId="17" fillId="0" borderId="43" xfId="0" applyFont="1" applyBorder="1" applyAlignment="1">
      <alignment horizontal="center" vertical="center" wrapText="1"/>
    </xf>
    <xf numFmtId="0" fontId="17" fillId="0" borderId="50" xfId="0" applyFont="1" applyBorder="1" applyAlignment="1">
      <alignment vertical="center" wrapText="1"/>
    </xf>
    <xf numFmtId="0" fontId="17" fillId="0" borderId="66" xfId="0" applyFont="1" applyBorder="1" applyAlignment="1">
      <alignment vertical="center" wrapText="1"/>
    </xf>
    <xf numFmtId="0" fontId="17" fillId="0" borderId="55" xfId="0" applyFont="1" applyBorder="1" applyAlignment="1" applyProtection="1">
      <alignment vertical="center" wrapText="1"/>
      <protection locked="0"/>
    </xf>
    <xf numFmtId="0" fontId="17" fillId="0" borderId="50" xfId="0" applyFont="1" applyBorder="1" applyAlignment="1" applyProtection="1">
      <alignment vertical="center" wrapText="1"/>
      <protection locked="0"/>
    </xf>
    <xf numFmtId="0" fontId="17" fillId="0" borderId="66" xfId="0" applyFont="1" applyBorder="1" applyAlignment="1">
      <alignment horizontal="justify" vertical="center" wrapText="1"/>
    </xf>
    <xf numFmtId="0" fontId="17" fillId="0" borderId="66" xfId="0" applyFont="1" applyBorder="1" applyAlignment="1" applyProtection="1">
      <alignment vertical="center" wrapText="1"/>
      <protection locked="0"/>
    </xf>
    <xf numFmtId="0" fontId="17" fillId="0" borderId="44" xfId="0" applyFont="1" applyBorder="1" applyAlignment="1">
      <alignment horizontal="center" vertical="center" wrapText="1"/>
    </xf>
    <xf numFmtId="0" fontId="17" fillId="0" borderId="65" xfId="0" applyFont="1" applyBorder="1" applyAlignment="1">
      <alignment vertical="center" wrapText="1"/>
    </xf>
    <xf numFmtId="0" fontId="17" fillId="0" borderId="34" xfId="0" applyFont="1" applyBorder="1" applyAlignment="1">
      <alignment vertical="center" wrapText="1"/>
    </xf>
    <xf numFmtId="168" fontId="17" fillId="0" borderId="20" xfId="0" applyNumberFormat="1" applyFont="1" applyBorder="1" applyAlignment="1">
      <alignment horizontal="center" vertical="center" wrapText="1"/>
    </xf>
    <xf numFmtId="3" fontId="17" fillId="0" borderId="20" xfId="0" applyNumberFormat="1" applyFont="1" applyBorder="1" applyAlignment="1">
      <alignment horizontal="center" vertical="center" wrapText="1"/>
    </xf>
    <xf numFmtId="0" fontId="17" fillId="0" borderId="54" xfId="0" applyFont="1" applyBorder="1" applyAlignment="1">
      <alignment vertical="center" wrapText="1"/>
    </xf>
    <xf numFmtId="0" fontId="17" fillId="0" borderId="52" xfId="0" applyFont="1" applyBorder="1" applyAlignment="1" applyProtection="1">
      <alignment vertical="center" wrapText="1"/>
      <protection locked="0"/>
    </xf>
    <xf numFmtId="0" fontId="17" fillId="0" borderId="54" xfId="0" applyFont="1" applyBorder="1" applyAlignment="1">
      <alignment horizontal="justify" vertical="center" wrapText="1"/>
    </xf>
    <xf numFmtId="0" fontId="17" fillId="0" borderId="54" xfId="0" applyFont="1" applyBorder="1" applyAlignment="1" applyProtection="1">
      <alignment vertical="center" wrapText="1"/>
      <protection locked="0"/>
    </xf>
    <xf numFmtId="0" fontId="17" fillId="0" borderId="54" xfId="0" applyFont="1" applyBorder="1" applyAlignment="1" applyProtection="1">
      <alignment horizontal="justify" vertical="center" wrapText="1"/>
      <protection locked="0"/>
    </xf>
    <xf numFmtId="0" fontId="17" fillId="0" borderId="29" xfId="0" applyFont="1" applyBorder="1" applyAlignment="1">
      <alignment vertical="center" wrapText="1"/>
    </xf>
    <xf numFmtId="0" fontId="17" fillId="0" borderId="53" xfId="0" applyFont="1" applyBorder="1" applyAlignment="1" applyProtection="1">
      <alignment horizontal="center" vertical="center" wrapText="1"/>
      <protection locked="0"/>
    </xf>
    <xf numFmtId="0" fontId="17" fillId="0" borderId="43" xfId="0" applyFont="1" applyBorder="1" applyAlignment="1" applyProtection="1">
      <alignment horizontal="center" vertical="center" wrapText="1"/>
      <protection locked="0"/>
    </xf>
    <xf numFmtId="0" fontId="17" fillId="0" borderId="29" xfId="0" applyFont="1" applyBorder="1" applyAlignment="1" applyProtection="1">
      <alignment horizontal="justify" vertical="center" wrapText="1"/>
      <protection locked="0"/>
    </xf>
    <xf numFmtId="0" fontId="17" fillId="0" borderId="29" xfId="0" applyFont="1" applyBorder="1" applyAlignment="1" applyProtection="1">
      <alignment vertical="center" wrapText="1"/>
      <protection locked="0"/>
    </xf>
    <xf numFmtId="0" fontId="17" fillId="0" borderId="73" xfId="0" applyFont="1" applyBorder="1" applyAlignment="1">
      <alignment vertical="center" wrapText="1"/>
    </xf>
    <xf numFmtId="0" fontId="17" fillId="0" borderId="11" xfId="0" applyFont="1" applyBorder="1" applyAlignment="1">
      <alignment vertical="center" wrapText="1"/>
    </xf>
    <xf numFmtId="0" fontId="17" fillId="0" borderId="20" xfId="0" applyFont="1" applyBorder="1" applyAlignment="1" applyProtection="1">
      <alignment horizontal="justify" vertical="center" wrapText="1"/>
      <protection locked="0"/>
    </xf>
    <xf numFmtId="0" fontId="17" fillId="0" borderId="47" xfId="0" applyFont="1" applyBorder="1" applyAlignment="1" applyProtection="1">
      <alignment vertical="center" wrapText="1"/>
      <protection locked="0"/>
    </xf>
    <xf numFmtId="0" fontId="17" fillId="0" borderId="48" xfId="0" applyFont="1" applyBorder="1" applyAlignment="1">
      <alignment horizontal="justify" vertical="center" wrapText="1"/>
    </xf>
    <xf numFmtId="0" fontId="17" fillId="10" borderId="20" xfId="0" applyFont="1" applyFill="1" applyBorder="1" applyAlignment="1">
      <alignment horizontal="center" vertical="center" wrapText="1"/>
    </xf>
    <xf numFmtId="1" fontId="17" fillId="0" borderId="20" xfId="1" applyNumberFormat="1" applyFont="1" applyBorder="1" applyAlignment="1">
      <alignment horizontal="center" vertical="center" wrapText="1"/>
    </xf>
    <xf numFmtId="1" fontId="17" fillId="0" borderId="32" xfId="1" applyNumberFormat="1" applyFont="1" applyBorder="1" applyAlignment="1">
      <alignment horizontal="center" vertical="center" wrapText="1"/>
    </xf>
    <xf numFmtId="9" fontId="17" fillId="0" borderId="20" xfId="1" applyFont="1" applyBorder="1" applyAlignment="1">
      <alignment horizontal="center" vertical="center" wrapText="1"/>
    </xf>
    <xf numFmtId="0" fontId="17" fillId="0" borderId="43" xfId="0" applyFont="1" applyBorder="1" applyAlignment="1">
      <alignment vertical="center" wrapText="1"/>
    </xf>
    <xf numFmtId="0" fontId="17" fillId="0" borderId="43" xfId="0" applyFont="1" applyBorder="1" applyAlignment="1" applyProtection="1">
      <alignment vertical="center" wrapText="1"/>
      <protection locked="0"/>
    </xf>
    <xf numFmtId="0" fontId="17" fillId="0" borderId="43" xfId="0" applyFont="1" applyBorder="1" applyAlignment="1" applyProtection="1">
      <alignment horizontal="justify" vertical="center" wrapText="1"/>
      <protection locked="0"/>
    </xf>
    <xf numFmtId="0" fontId="17" fillId="0" borderId="0" xfId="0" applyFont="1" applyAlignment="1" applyProtection="1">
      <alignment horizontal="justify" vertical="center" wrapText="1"/>
      <protection locked="0"/>
    </xf>
    <xf numFmtId="0" fontId="17" fillId="0" borderId="14" xfId="0" applyFont="1" applyBorder="1" applyAlignment="1">
      <alignment vertical="center" wrapText="1"/>
    </xf>
    <xf numFmtId="0" fontId="17" fillId="0" borderId="49" xfId="0" applyFont="1" applyBorder="1" applyAlignment="1">
      <alignment vertical="center" wrapText="1"/>
    </xf>
    <xf numFmtId="0" fontId="17" fillId="0" borderId="14" xfId="0" applyFont="1" applyBorder="1" applyAlignment="1" applyProtection="1">
      <alignment vertical="center" wrapText="1"/>
      <protection locked="0"/>
    </xf>
    <xf numFmtId="0" fontId="17" fillId="0" borderId="49" xfId="0" applyFont="1" applyBorder="1" applyAlignment="1" applyProtection="1">
      <alignment horizontal="justify" vertical="center" wrapText="1"/>
      <protection locked="0"/>
    </xf>
    <xf numFmtId="0" fontId="17" fillId="0" borderId="49" xfId="0" applyFont="1" applyBorder="1" applyAlignment="1" applyProtection="1">
      <alignment vertical="center" wrapText="1"/>
      <protection locked="0"/>
    </xf>
    <xf numFmtId="0" fontId="17" fillId="11" borderId="20" xfId="0" applyFont="1" applyFill="1" applyBorder="1" applyAlignment="1">
      <alignment horizontal="center" vertical="center" wrapText="1"/>
    </xf>
    <xf numFmtId="0" fontId="17" fillId="0" borderId="6" xfId="0" applyFont="1" applyBorder="1" applyAlignment="1">
      <alignment vertical="center" wrapText="1"/>
    </xf>
    <xf numFmtId="10" fontId="17" fillId="0" borderId="48" xfId="0" applyNumberFormat="1" applyFont="1" applyBorder="1" applyAlignment="1" applyProtection="1">
      <alignment horizontal="center" vertical="center" wrapText="1"/>
      <protection locked="0"/>
    </xf>
    <xf numFmtId="10" fontId="17" fillId="0" borderId="33" xfId="0" applyNumberFormat="1" applyFont="1" applyBorder="1" applyAlignment="1" applyProtection="1">
      <alignment horizontal="center" vertical="center" wrapText="1"/>
      <protection locked="0"/>
    </xf>
    <xf numFmtId="10" fontId="17" fillId="0" borderId="20" xfId="0" applyNumberFormat="1" applyFont="1" applyBorder="1" applyAlignment="1">
      <alignment vertical="center" wrapText="1"/>
    </xf>
    <xf numFmtId="10" fontId="17" fillId="3" borderId="20" xfId="1" applyNumberFormat="1" applyFont="1" applyFill="1" applyBorder="1" applyAlignment="1">
      <alignment horizontal="center" vertical="center" wrapText="1"/>
    </xf>
    <xf numFmtId="1" fontId="17" fillId="0" borderId="57" xfId="1" applyNumberFormat="1" applyFont="1" applyBorder="1" applyAlignment="1">
      <alignment horizontal="center" vertical="center" wrapText="1"/>
    </xf>
    <xf numFmtId="10" fontId="17" fillId="0" borderId="21" xfId="0" applyNumberFormat="1" applyFont="1" applyBorder="1" applyAlignment="1" applyProtection="1">
      <alignment horizontal="center" vertical="center" wrapText="1"/>
      <protection locked="0"/>
    </xf>
    <xf numFmtId="1" fontId="17" fillId="10" borderId="20" xfId="0" applyNumberFormat="1" applyFont="1" applyFill="1" applyBorder="1" applyAlignment="1">
      <alignment horizontal="center" vertical="center" wrapText="1"/>
    </xf>
    <xf numFmtId="0" fontId="17" fillId="0" borderId="27" xfId="0" applyFont="1" applyBorder="1" applyAlignment="1">
      <alignment vertical="center" wrapText="1"/>
    </xf>
    <xf numFmtId="0" fontId="17" fillId="0" borderId="6" xfId="0" applyFont="1" applyBorder="1" applyAlignment="1" applyProtection="1">
      <alignment vertical="center" wrapText="1"/>
      <protection locked="0"/>
    </xf>
    <xf numFmtId="0" fontId="17" fillId="0" borderId="27" xfId="0" applyFont="1" applyBorder="1" applyAlignment="1" applyProtection="1">
      <alignment vertical="center" wrapText="1"/>
      <protection locked="0"/>
    </xf>
    <xf numFmtId="0" fontId="17" fillId="0" borderId="20" xfId="0" applyFont="1" applyBorder="1" applyAlignment="1" applyProtection="1">
      <alignment horizontal="center" vertical="center" wrapText="1"/>
      <protection locked="0"/>
    </xf>
    <xf numFmtId="0" fontId="17" fillId="0" borderId="3" xfId="0" applyFont="1" applyBorder="1" applyAlignment="1">
      <alignment vertical="center" wrapText="1"/>
    </xf>
    <xf numFmtId="9" fontId="17" fillId="0" borderId="44" xfId="0" applyNumberFormat="1" applyFont="1" applyBorder="1" applyAlignment="1">
      <alignment vertical="center" wrapText="1"/>
    </xf>
    <xf numFmtId="0" fontId="17" fillId="0" borderId="74" xfId="0" applyFont="1" applyBorder="1" applyAlignment="1">
      <alignment horizontal="center" vertical="center" wrapText="1"/>
    </xf>
    <xf numFmtId="9" fontId="17" fillId="10" borderId="20" xfId="0" applyNumberFormat="1" applyFont="1" applyFill="1" applyBorder="1" applyAlignment="1">
      <alignment horizontal="center" vertical="center" wrapText="1"/>
    </xf>
    <xf numFmtId="3" fontId="17" fillId="0" borderId="20" xfId="1" applyNumberFormat="1" applyFont="1" applyBorder="1" applyAlignment="1">
      <alignment horizontal="center" vertical="center" wrapText="1"/>
    </xf>
    <xf numFmtId="9" fontId="16" fillId="0" borderId="23" xfId="0" applyNumberFormat="1" applyFont="1" applyBorder="1" applyAlignment="1">
      <alignment horizontal="center" vertical="center" wrapText="1"/>
    </xf>
    <xf numFmtId="10" fontId="16" fillId="0" borderId="71" xfId="0" applyNumberFormat="1" applyFont="1" applyBorder="1" applyAlignment="1">
      <alignment horizontal="center" vertical="center" wrapText="1"/>
    </xf>
    <xf numFmtId="10" fontId="16" fillId="0" borderId="7" xfId="0" applyNumberFormat="1" applyFont="1" applyBorder="1" applyAlignment="1">
      <alignment vertical="center" wrapText="1"/>
    </xf>
    <xf numFmtId="9" fontId="16" fillId="0" borderId="27" xfId="0" applyNumberFormat="1" applyFont="1" applyFill="1" applyBorder="1" applyAlignment="1">
      <alignment horizontal="center" vertical="center" wrapText="1"/>
    </xf>
    <xf numFmtId="9" fontId="16" fillId="0" borderId="74" xfId="0" applyNumberFormat="1" applyFont="1" applyFill="1" applyBorder="1" applyAlignment="1">
      <alignment horizontal="center" vertical="center" wrapText="1"/>
    </xf>
    <xf numFmtId="10" fontId="16" fillId="3" borderId="51" xfId="1" applyNumberFormat="1" applyFont="1" applyFill="1" applyBorder="1" applyAlignment="1">
      <alignment horizontal="center" vertical="center" wrapText="1"/>
    </xf>
    <xf numFmtId="10" fontId="16" fillId="3" borderId="18" xfId="1" applyNumberFormat="1" applyFont="1" applyFill="1" applyBorder="1" applyAlignment="1">
      <alignment horizontal="center" vertical="center" wrapText="1"/>
    </xf>
    <xf numFmtId="9" fontId="18" fillId="0" borderId="81" xfId="0" applyNumberFormat="1" applyFont="1" applyBorder="1" applyAlignment="1">
      <alignment horizontal="center" vertical="center" wrapText="1"/>
    </xf>
    <xf numFmtId="1" fontId="16" fillId="0" borderId="37" xfId="0" applyNumberFormat="1" applyFont="1" applyBorder="1" applyAlignment="1">
      <alignment horizontal="center" vertical="center" wrapText="1"/>
    </xf>
    <xf numFmtId="9" fontId="16" fillId="0" borderId="37" xfId="0" applyNumberFormat="1" applyFont="1" applyBorder="1" applyAlignment="1">
      <alignment horizontal="center" vertical="center" wrapText="1"/>
    </xf>
    <xf numFmtId="9" fontId="16" fillId="0" borderId="20" xfId="0" applyNumberFormat="1" applyFont="1" applyBorder="1" applyAlignment="1">
      <alignment horizontal="center" vertical="center" wrapText="1"/>
    </xf>
    <xf numFmtId="0" fontId="16" fillId="0" borderId="23"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0" xfId="0" applyFont="1" applyBorder="1" applyAlignment="1">
      <alignment horizontal="center" vertical="center" wrapText="1"/>
    </xf>
    <xf numFmtId="9" fontId="16" fillId="0" borderId="43" xfId="0" applyNumberFormat="1" applyFont="1" applyBorder="1" applyAlignment="1">
      <alignment horizontal="center" vertical="center" wrapText="1"/>
    </xf>
    <xf numFmtId="1" fontId="16" fillId="0" borderId="72" xfId="0" applyNumberFormat="1" applyFont="1" applyBorder="1" applyAlignment="1">
      <alignment horizontal="center" vertical="center" wrapText="1"/>
    </xf>
    <xf numFmtId="1" fontId="22" fillId="0" borderId="57" xfId="0" applyNumberFormat="1" applyFont="1" applyBorder="1" applyAlignment="1">
      <alignment horizontal="center" vertical="center" wrapText="1"/>
    </xf>
    <xf numFmtId="0" fontId="23" fillId="0" borderId="57" xfId="0" applyFont="1" applyBorder="1" applyAlignment="1">
      <alignment horizontal="center" vertical="center" wrapText="1"/>
    </xf>
    <xf numFmtId="9" fontId="22" fillId="0" borderId="57" xfId="0" applyNumberFormat="1" applyFont="1" applyBorder="1" applyAlignment="1">
      <alignment horizontal="center" vertical="center" wrapText="1"/>
    </xf>
    <xf numFmtId="9" fontId="22" fillId="0" borderId="48" xfId="0" applyNumberFormat="1" applyFont="1" applyBorder="1" applyAlignment="1">
      <alignment horizontal="center" vertical="center" wrapText="1"/>
    </xf>
    <xf numFmtId="0" fontId="22" fillId="0" borderId="47" xfId="0" applyFont="1" applyBorder="1" applyAlignment="1">
      <alignment horizontal="center" vertical="center" wrapText="1"/>
    </xf>
    <xf numFmtId="0" fontId="22" fillId="0" borderId="57" xfId="0" applyFont="1" applyBorder="1" applyAlignment="1">
      <alignment horizontal="center" vertical="center" wrapText="1"/>
    </xf>
    <xf numFmtId="10" fontId="22" fillId="0" borderId="48" xfId="1" applyNumberFormat="1" applyFont="1" applyBorder="1" applyAlignment="1">
      <alignment vertical="center" wrapText="1"/>
    </xf>
    <xf numFmtId="10" fontId="22" fillId="3" borderId="51" xfId="1" applyNumberFormat="1" applyFont="1" applyFill="1" applyBorder="1" applyAlignment="1">
      <alignment horizontal="center" vertical="center" wrapText="1"/>
    </xf>
    <xf numFmtId="10" fontId="22" fillId="0" borderId="47" xfId="0" applyNumberFormat="1" applyFont="1" applyBorder="1" applyAlignment="1">
      <alignment horizontal="center" vertical="center" wrapText="1"/>
    </xf>
    <xf numFmtId="10" fontId="22" fillId="0" borderId="57" xfId="0" applyNumberFormat="1" applyFont="1" applyBorder="1" applyAlignment="1">
      <alignment horizontal="center" vertical="center" wrapText="1"/>
    </xf>
    <xf numFmtId="10" fontId="22" fillId="0" borderId="62" xfId="0" applyNumberFormat="1" applyFont="1" applyBorder="1" applyAlignment="1" applyProtection="1">
      <alignment horizontal="center" vertical="center" wrapText="1"/>
      <protection locked="0"/>
    </xf>
    <xf numFmtId="0" fontId="22" fillId="0" borderId="48" xfId="0" applyFont="1" applyBorder="1" applyAlignment="1">
      <alignment vertical="center" wrapText="1"/>
    </xf>
    <xf numFmtId="0" fontId="22" fillId="0" borderId="47" xfId="0" applyFont="1" applyBorder="1" applyAlignment="1" applyProtection="1">
      <alignment horizontal="center" vertical="center" wrapText="1"/>
      <protection locked="0"/>
    </xf>
    <xf numFmtId="0" fontId="22" fillId="0" borderId="57" xfId="0" applyFont="1" applyBorder="1" applyAlignment="1" applyProtection="1">
      <alignment horizontal="center" vertical="center" wrapText="1"/>
      <protection locked="0"/>
    </xf>
    <xf numFmtId="0" fontId="22" fillId="0" borderId="48" xfId="0" applyFont="1" applyBorder="1" applyAlignment="1" applyProtection="1">
      <alignment horizontal="center" vertical="center" wrapText="1"/>
      <protection locked="0"/>
    </xf>
    <xf numFmtId="0" fontId="23" fillId="0" borderId="0" xfId="0" applyFont="1"/>
    <xf numFmtId="1" fontId="22" fillId="0" borderId="20" xfId="0" applyNumberFormat="1" applyFont="1" applyBorder="1" applyAlignment="1">
      <alignment horizontal="center" vertical="center" wrapText="1"/>
    </xf>
    <xf numFmtId="0" fontId="23" fillId="0" borderId="20" xfId="0" applyFont="1" applyBorder="1" applyAlignment="1">
      <alignment horizontal="center" vertical="center" wrapText="1"/>
    </xf>
    <xf numFmtId="9" fontId="22" fillId="0" borderId="20" xfId="0" applyNumberFormat="1" applyFont="1" applyBorder="1" applyAlignment="1">
      <alignment horizontal="center" vertical="center" wrapText="1"/>
    </xf>
    <xf numFmtId="9" fontId="22" fillId="0" borderId="21" xfId="0" applyNumberFormat="1"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10" fontId="22" fillId="0" borderId="21" xfId="1" applyNumberFormat="1" applyFont="1" applyBorder="1" applyAlignment="1">
      <alignment vertical="center" wrapText="1"/>
    </xf>
    <xf numFmtId="10" fontId="22" fillId="3" borderId="18" xfId="1" applyNumberFormat="1" applyFont="1" applyFill="1" applyBorder="1" applyAlignment="1">
      <alignment horizontal="center" vertical="center" wrapText="1"/>
    </xf>
    <xf numFmtId="10" fontId="22" fillId="0" borderId="19" xfId="0" applyNumberFormat="1" applyFont="1" applyBorder="1" applyAlignment="1">
      <alignment horizontal="center" vertical="center" wrapText="1"/>
    </xf>
    <xf numFmtId="10" fontId="22" fillId="0" borderId="20" xfId="0" applyNumberFormat="1" applyFont="1" applyBorder="1" applyAlignment="1">
      <alignment horizontal="center" vertical="center" wrapText="1"/>
    </xf>
    <xf numFmtId="10" fontId="22" fillId="0" borderId="7" xfId="0" applyNumberFormat="1" applyFont="1" applyBorder="1" applyAlignment="1" applyProtection="1">
      <alignment horizontal="center" vertical="center" wrapText="1"/>
      <protection locked="0"/>
    </xf>
    <xf numFmtId="0" fontId="22" fillId="0" borderId="21" xfId="0" applyFont="1" applyBorder="1" applyAlignment="1">
      <alignment vertical="center" wrapText="1"/>
    </xf>
    <xf numFmtId="0" fontId="22" fillId="0" borderId="19" xfId="0" applyFont="1" applyBorder="1" applyAlignment="1" applyProtection="1">
      <alignment horizontal="center" vertical="center" wrapText="1"/>
      <protection locked="0"/>
    </xf>
    <xf numFmtId="0" fontId="22" fillId="0" borderId="20"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169" fontId="22" fillId="0" borderId="20" xfId="0" applyNumberFormat="1" applyFont="1" applyBorder="1" applyAlignment="1">
      <alignment horizontal="center" vertical="center" wrapText="1"/>
    </xf>
    <xf numFmtId="9" fontId="22" fillId="0" borderId="19" xfId="0" applyNumberFormat="1" applyFont="1" applyBorder="1" applyAlignment="1" applyProtection="1">
      <alignment horizontal="center" vertical="center" wrapText="1"/>
      <protection locked="0"/>
    </xf>
    <xf numFmtId="1" fontId="22" fillId="0" borderId="19" xfId="1" applyNumberFormat="1" applyFont="1" applyBorder="1" applyAlignment="1">
      <alignment horizontal="center" vertical="center" wrapText="1"/>
    </xf>
    <xf numFmtId="1" fontId="22" fillId="0" borderId="20" xfId="1" applyNumberFormat="1" applyFont="1" applyBorder="1" applyAlignment="1">
      <alignment horizontal="center" vertical="center" wrapText="1"/>
    </xf>
    <xf numFmtId="10" fontId="22" fillId="0" borderId="21" xfId="0" applyNumberFormat="1" applyFont="1" applyBorder="1" applyAlignment="1">
      <alignment vertical="center" wrapText="1"/>
    </xf>
    <xf numFmtId="0" fontId="22" fillId="0" borderId="37" xfId="0" applyFont="1" applyBorder="1" applyAlignment="1">
      <alignment horizontal="center" vertical="center" wrapText="1"/>
    </xf>
    <xf numFmtId="9" fontId="22" fillId="0" borderId="37" xfId="0" applyNumberFormat="1" applyFont="1" applyBorder="1" applyAlignment="1">
      <alignment horizontal="center" vertical="center" wrapText="1"/>
    </xf>
    <xf numFmtId="9" fontId="22" fillId="0" borderId="44" xfId="0" applyNumberFormat="1" applyFont="1" applyBorder="1" applyAlignment="1">
      <alignment horizontal="center" vertical="center" wrapText="1"/>
    </xf>
    <xf numFmtId="1" fontId="22" fillId="0" borderId="37" xfId="0" applyNumberFormat="1" applyFont="1" applyBorder="1" applyAlignment="1">
      <alignment horizontal="center" vertical="center" wrapText="1"/>
    </xf>
    <xf numFmtId="10" fontId="22" fillId="3" borderId="56" xfId="1" applyNumberFormat="1" applyFont="1" applyFill="1" applyBorder="1" applyAlignment="1">
      <alignment horizontal="center" vertical="center" wrapText="1"/>
    </xf>
    <xf numFmtId="10" fontId="22" fillId="0" borderId="45" xfId="0" applyNumberFormat="1" applyFont="1" applyBorder="1" applyAlignment="1">
      <alignment horizontal="center" vertical="center" wrapText="1"/>
    </xf>
    <xf numFmtId="10" fontId="22" fillId="0" borderId="37" xfId="0" applyNumberFormat="1" applyFont="1" applyBorder="1" applyAlignment="1">
      <alignment horizontal="center" vertical="center" wrapText="1"/>
    </xf>
    <xf numFmtId="10" fontId="22" fillId="0" borderId="74" xfId="0" applyNumberFormat="1" applyFont="1" applyBorder="1" applyAlignment="1" applyProtection="1">
      <alignment horizontal="center" vertical="center" wrapText="1"/>
      <protection locked="0"/>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3" xfId="0" applyFont="1" applyBorder="1" applyAlignment="1">
      <alignment vertical="center" wrapText="1"/>
    </xf>
    <xf numFmtId="0" fontId="22" fillId="0" borderId="45" xfId="0" applyFont="1" applyBorder="1" applyAlignment="1" applyProtection="1">
      <alignment horizontal="center" vertical="center" wrapText="1"/>
      <protection locked="0"/>
    </xf>
    <xf numFmtId="0" fontId="22" fillId="0" borderId="37" xfId="0" applyFont="1" applyBorder="1" applyAlignment="1" applyProtection="1">
      <alignment horizontal="center" vertical="center" wrapText="1"/>
      <protection locked="0"/>
    </xf>
    <xf numFmtId="0" fontId="22" fillId="0" borderId="44" xfId="0" applyFont="1" applyBorder="1" applyAlignment="1">
      <alignment horizontal="center" vertical="center" wrapText="1"/>
    </xf>
    <xf numFmtId="0" fontId="22" fillId="0" borderId="44" xfId="0" applyFont="1" applyBorder="1" applyAlignment="1" applyProtection="1">
      <alignment horizontal="center" vertical="center" wrapText="1"/>
      <protection locked="0"/>
    </xf>
    <xf numFmtId="9" fontId="22" fillId="0" borderId="47" xfId="0" applyNumberFormat="1" applyFont="1" applyBorder="1" applyAlignment="1">
      <alignment horizontal="center" vertical="center" wrapText="1"/>
    </xf>
    <xf numFmtId="10" fontId="22" fillId="0" borderId="48" xfId="0" applyNumberFormat="1" applyFont="1" applyBorder="1" applyAlignment="1">
      <alignment vertical="center" wrapText="1"/>
    </xf>
    <xf numFmtId="10" fontId="22" fillId="0" borderId="48" xfId="0" applyNumberFormat="1" applyFont="1" applyBorder="1" applyAlignment="1" applyProtection="1">
      <alignment horizontal="center" vertical="center" wrapText="1"/>
      <protection locked="0"/>
    </xf>
    <xf numFmtId="42" fontId="22" fillId="0" borderId="22" xfId="37" applyFont="1" applyBorder="1" applyAlignment="1" applyProtection="1">
      <alignment horizontal="center" vertical="center" wrapText="1"/>
      <protection locked="0"/>
    </xf>
    <xf numFmtId="42" fontId="22" fillId="0" borderId="23" xfId="37" applyFont="1" applyBorder="1" applyAlignment="1" applyProtection="1">
      <alignment horizontal="center" vertical="center" wrapText="1"/>
      <protection locked="0"/>
    </xf>
    <xf numFmtId="2" fontId="22" fillId="0" borderId="24" xfId="0" applyNumberFormat="1" applyFont="1" applyBorder="1" applyAlignment="1">
      <alignment vertical="center" wrapText="1"/>
    </xf>
    <xf numFmtId="42" fontId="22" fillId="0" borderId="47" xfId="37" applyFont="1" applyBorder="1" applyAlignment="1" applyProtection="1">
      <alignment horizontal="center" vertical="center" wrapText="1"/>
      <protection locked="0"/>
    </xf>
    <xf numFmtId="42" fontId="22" fillId="0" borderId="57" xfId="37" applyFont="1" applyBorder="1" applyAlignment="1" applyProtection="1">
      <alignment horizontal="center" vertical="center" wrapText="1"/>
      <protection locked="0"/>
    </xf>
    <xf numFmtId="9" fontId="22" fillId="0" borderId="19" xfId="0" applyNumberFormat="1" applyFont="1" applyBorder="1" applyAlignment="1">
      <alignment horizontal="center" vertical="center" wrapText="1"/>
    </xf>
    <xf numFmtId="10" fontId="22" fillId="0" borderId="21" xfId="0" applyNumberFormat="1" applyFont="1" applyBorder="1" applyAlignment="1" applyProtection="1">
      <alignment horizontal="center" vertical="center" wrapText="1"/>
      <protection locked="0"/>
    </xf>
    <xf numFmtId="2" fontId="22" fillId="0" borderId="21" xfId="0" applyNumberFormat="1" applyFont="1" applyBorder="1" applyAlignment="1">
      <alignment vertical="center" wrapText="1"/>
    </xf>
    <xf numFmtId="42" fontId="22" fillId="0" borderId="20" xfId="0" applyNumberFormat="1" applyFont="1" applyBorder="1" applyAlignment="1" applyProtection="1">
      <alignment horizontal="center" vertical="center" wrapText="1"/>
      <protection locked="0"/>
    </xf>
    <xf numFmtId="42" fontId="22" fillId="0" borderId="20" xfId="37" applyFont="1" applyBorder="1" applyAlignment="1">
      <alignment horizontal="center" vertical="center" wrapText="1"/>
    </xf>
    <xf numFmtId="9" fontId="22" fillId="0" borderId="21" xfId="1" applyFont="1" applyBorder="1" applyAlignment="1">
      <alignment vertical="center" wrapText="1"/>
    </xf>
    <xf numFmtId="42" fontId="22" fillId="0" borderId="19" xfId="37" applyFont="1" applyBorder="1" applyAlignment="1" applyProtection="1">
      <alignment horizontal="center" vertical="center" wrapText="1"/>
      <protection locked="0"/>
    </xf>
    <xf numFmtId="42" fontId="22" fillId="0" borderId="20" xfId="37" applyFont="1" applyBorder="1" applyAlignment="1" applyProtection="1">
      <alignment horizontal="center" vertical="center" wrapText="1"/>
      <protection locked="0"/>
    </xf>
    <xf numFmtId="9" fontId="22" fillId="0" borderId="21" xfId="1" applyFont="1" applyBorder="1" applyAlignment="1" applyProtection="1">
      <alignment horizontal="center" vertical="center" wrapText="1"/>
      <protection locked="0"/>
    </xf>
    <xf numFmtId="10" fontId="22" fillId="0" borderId="44" xfId="0" applyNumberFormat="1" applyFont="1" applyBorder="1" applyAlignment="1" applyProtection="1">
      <alignment horizontal="center" vertical="center" wrapText="1"/>
      <protection locked="0"/>
    </xf>
    <xf numFmtId="169" fontId="22" fillId="0" borderId="44" xfId="1" applyNumberFormat="1" applyFont="1" applyBorder="1" applyAlignment="1">
      <alignment vertical="center" wrapText="1"/>
    </xf>
    <xf numFmtId="171" fontId="22" fillId="0" borderId="45" xfId="37" applyNumberFormat="1" applyFont="1" applyBorder="1" applyAlignment="1" applyProtection="1">
      <alignment horizontal="center" vertical="center" wrapText="1"/>
      <protection locked="0"/>
    </xf>
    <xf numFmtId="42" fontId="22" fillId="0" borderId="37" xfId="37" applyFont="1" applyBorder="1" applyAlignment="1" applyProtection="1">
      <alignment horizontal="center" vertical="center" wrapText="1"/>
      <protection locked="0"/>
    </xf>
    <xf numFmtId="169" fontId="22" fillId="0" borderId="44" xfId="1" applyNumberFormat="1" applyFont="1" applyBorder="1" applyAlignment="1" applyProtection="1">
      <alignment horizontal="center" vertical="center" wrapText="1"/>
      <protection locked="0"/>
    </xf>
    <xf numFmtId="42" fontId="22" fillId="0" borderId="45" xfId="37" applyFont="1" applyBorder="1" applyAlignment="1" applyProtection="1">
      <alignment horizontal="center" vertical="center" wrapText="1"/>
      <protection locked="0"/>
    </xf>
    <xf numFmtId="0" fontId="22" fillId="0" borderId="71" xfId="0" applyFont="1" applyBorder="1" applyAlignment="1">
      <alignment horizontal="center" vertical="center" wrapText="1"/>
    </xf>
    <xf numFmtId="1" fontId="22" fillId="0" borderId="72" xfId="0" applyNumberFormat="1" applyFont="1" applyBorder="1" applyAlignment="1">
      <alignment horizontal="center" vertical="center" wrapText="1"/>
    </xf>
    <xf numFmtId="0" fontId="22" fillId="10" borderId="72" xfId="0" applyFont="1" applyFill="1" applyBorder="1" applyAlignment="1">
      <alignment horizontal="center" vertical="center" wrapText="1"/>
    </xf>
    <xf numFmtId="0" fontId="22" fillId="0" borderId="72" xfId="0" applyFont="1" applyBorder="1" applyAlignment="1">
      <alignment horizontal="center" vertical="center" wrapText="1"/>
    </xf>
    <xf numFmtId="9" fontId="22" fillId="0" borderId="72" xfId="0" applyNumberFormat="1" applyFont="1" applyBorder="1" applyAlignment="1">
      <alignment horizontal="center" vertical="center" wrapText="1"/>
    </xf>
    <xf numFmtId="9" fontId="22" fillId="0" borderId="66" xfId="0" applyNumberFormat="1" applyFont="1" applyBorder="1" applyAlignment="1">
      <alignment horizontal="center" vertical="center" wrapText="1"/>
    </xf>
    <xf numFmtId="10" fontId="22" fillId="0" borderId="71" xfId="0" applyNumberFormat="1" applyFont="1" applyBorder="1" applyAlignment="1">
      <alignment horizontal="center" vertical="center" wrapText="1"/>
    </xf>
    <xf numFmtId="10" fontId="22" fillId="0" borderId="72" xfId="0" applyNumberFormat="1" applyFont="1" applyBorder="1" applyAlignment="1">
      <alignment horizontal="center" vertical="center" wrapText="1"/>
    </xf>
    <xf numFmtId="10" fontId="22" fillId="0" borderId="66" xfId="0" applyNumberFormat="1" applyFont="1" applyBorder="1" applyAlignment="1" applyProtection="1">
      <alignment horizontal="center" vertical="center" wrapText="1"/>
      <protection locked="0"/>
    </xf>
    <xf numFmtId="0" fontId="22" fillId="0" borderId="71" xfId="0" applyFont="1" applyBorder="1" applyAlignment="1">
      <alignment vertical="center" wrapText="1"/>
    </xf>
    <xf numFmtId="0" fontId="22" fillId="0" borderId="72" xfId="0" applyFont="1" applyBorder="1" applyAlignment="1">
      <alignment vertical="center" wrapText="1"/>
    </xf>
    <xf numFmtId="0" fontId="22" fillId="0" borderId="66" xfId="0" applyFont="1" applyBorder="1" applyAlignment="1">
      <alignment vertical="center" wrapText="1"/>
    </xf>
    <xf numFmtId="0" fontId="22" fillId="0" borderId="71" xfId="0" applyFont="1" applyBorder="1" applyAlignment="1" applyProtection="1">
      <alignment horizontal="center" vertical="center" wrapText="1"/>
      <protection locked="0"/>
    </xf>
    <xf numFmtId="0" fontId="22" fillId="0" borderId="72" xfId="0" applyFont="1" applyBorder="1" applyAlignment="1" applyProtection="1">
      <alignment horizontal="center" vertical="center" wrapText="1"/>
      <protection locked="0"/>
    </xf>
    <xf numFmtId="0" fontId="22" fillId="0" borderId="66" xfId="0" applyFont="1" applyBorder="1" applyAlignment="1" applyProtection="1">
      <alignment horizontal="center" vertical="center" wrapText="1"/>
      <protection locked="0"/>
    </xf>
    <xf numFmtId="0" fontId="22" fillId="0" borderId="3" xfId="0" applyFont="1" applyBorder="1" applyAlignment="1" applyProtection="1">
      <alignment horizontal="center" vertical="center" wrapText="1"/>
      <protection locked="0"/>
    </xf>
    <xf numFmtId="9" fontId="22" fillId="10" borderId="57" xfId="0" applyNumberFormat="1" applyFont="1" applyFill="1" applyBorder="1" applyAlignment="1">
      <alignment horizontal="center" vertical="center" wrapText="1"/>
    </xf>
    <xf numFmtId="9" fontId="22" fillId="0" borderId="47" xfId="1" applyFont="1" applyBorder="1" applyAlignment="1">
      <alignment horizontal="center" vertical="center" wrapText="1"/>
    </xf>
    <xf numFmtId="0" fontId="22" fillId="0" borderId="47" xfId="0" applyFont="1" applyBorder="1" applyAlignment="1">
      <alignment vertical="center" wrapText="1"/>
    </xf>
    <xf numFmtId="0" fontId="22" fillId="0" borderId="57" xfId="0" applyFont="1" applyBorder="1" applyAlignment="1">
      <alignment vertical="center" wrapText="1"/>
    </xf>
    <xf numFmtId="0" fontId="22" fillId="10" borderId="37" xfId="0" applyFont="1" applyFill="1" applyBorder="1" applyAlignment="1">
      <alignment horizontal="center" vertical="center" wrapText="1"/>
    </xf>
    <xf numFmtId="0" fontId="22" fillId="0" borderId="45" xfId="0" applyFont="1" applyBorder="1" applyAlignment="1">
      <alignment horizontal="center" vertical="center" wrapText="1"/>
    </xf>
    <xf numFmtId="0" fontId="22" fillId="0" borderId="31" xfId="0" applyFont="1" applyBorder="1" applyAlignment="1">
      <alignment vertical="center" wrapText="1"/>
    </xf>
    <xf numFmtId="0" fontId="22" fillId="0" borderId="32" xfId="0" applyFont="1" applyBorder="1" applyAlignment="1">
      <alignment vertical="center" wrapText="1"/>
    </xf>
    <xf numFmtId="1" fontId="22" fillId="0" borderId="47" xfId="0" applyNumberFormat="1" applyFont="1" applyBorder="1" applyAlignment="1">
      <alignment horizontal="center" vertical="center" wrapText="1"/>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vertical="center" wrapText="1"/>
    </xf>
    <xf numFmtId="0" fontId="22" fillId="0" borderId="48" xfId="0" applyFont="1" applyBorder="1" applyAlignment="1" applyProtection="1">
      <alignment horizontal="justify" vertical="center" wrapText="1"/>
      <protection locked="0"/>
    </xf>
    <xf numFmtId="0" fontId="22" fillId="0" borderId="48" xfId="0" applyFont="1" applyBorder="1" applyAlignment="1" applyProtection="1">
      <alignment vertical="center" wrapText="1"/>
      <protection locked="0"/>
    </xf>
    <xf numFmtId="1" fontId="22" fillId="0" borderId="19" xfId="0" applyNumberFormat="1" applyFont="1" applyBorder="1" applyAlignment="1">
      <alignment horizontal="center" vertical="center" wrapText="1"/>
    </xf>
    <xf numFmtId="10" fontId="22" fillId="0" borderId="24" xfId="0" applyNumberFormat="1" applyFont="1" applyBorder="1" applyAlignment="1">
      <alignment vertical="center" wrapText="1"/>
    </xf>
    <xf numFmtId="0" fontId="22" fillId="0" borderId="21" xfId="0" applyFont="1" applyBorder="1" applyAlignment="1" applyProtection="1">
      <alignment horizontal="justify" vertical="center" wrapText="1"/>
      <protection locked="0"/>
    </xf>
    <xf numFmtId="0" fontId="22" fillId="0" borderId="21" xfId="0" applyFont="1" applyBorder="1" applyAlignment="1" applyProtection="1">
      <alignment vertical="center" wrapText="1"/>
      <protection locked="0"/>
    </xf>
    <xf numFmtId="0" fontId="22" fillId="0" borderId="19" xfId="0" applyFont="1" applyBorder="1" applyAlignment="1" applyProtection="1">
      <alignment vertical="center" wrapText="1"/>
      <protection locked="0"/>
    </xf>
    <xf numFmtId="0" fontId="22" fillId="0" borderId="20" xfId="0" applyFont="1" applyBorder="1" applyAlignment="1" applyProtection="1">
      <alignment vertical="center" wrapText="1"/>
      <protection locked="0"/>
    </xf>
    <xf numFmtId="0" fontId="22" fillId="0" borderId="53"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vertical="center" wrapText="1"/>
    </xf>
    <xf numFmtId="0" fontId="22" fillId="0" borderId="45" xfId="0" applyFont="1" applyBorder="1" applyAlignment="1" applyProtection="1">
      <alignment vertical="center" wrapText="1"/>
      <protection locked="0"/>
    </xf>
    <xf numFmtId="0" fontId="22" fillId="0" borderId="37" xfId="0" applyFont="1" applyBorder="1" applyAlignment="1" applyProtection="1">
      <alignment vertical="center" wrapText="1"/>
      <protection locked="0"/>
    </xf>
    <xf numFmtId="0" fontId="22" fillId="0" borderId="44" xfId="0" applyFont="1" applyBorder="1" applyAlignment="1" applyProtection="1">
      <alignment horizontal="justify" vertical="center" wrapText="1"/>
      <protection locked="0"/>
    </xf>
    <xf numFmtId="0" fontId="22" fillId="0" borderId="44" xfId="0" applyFont="1" applyBorder="1" applyAlignment="1" applyProtection="1">
      <alignment vertical="center" wrapText="1"/>
      <protection locked="0"/>
    </xf>
    <xf numFmtId="9" fontId="22" fillId="10" borderId="57" xfId="1" applyFont="1" applyFill="1" applyBorder="1" applyAlignment="1">
      <alignment horizontal="center" vertical="center" wrapText="1"/>
    </xf>
    <xf numFmtId="10" fontId="22" fillId="0" borderId="3" xfId="0" applyNumberFormat="1" applyFont="1" applyBorder="1" applyAlignment="1">
      <alignment horizontal="center" vertical="center" wrapText="1"/>
    </xf>
    <xf numFmtId="0" fontId="22" fillId="0" borderId="25" xfId="0" applyFont="1" applyBorder="1" applyAlignment="1">
      <alignment horizontal="center" vertical="center" wrapText="1"/>
    </xf>
    <xf numFmtId="0" fontId="22" fillId="0" borderId="0" xfId="0" applyFont="1" applyAlignment="1" applyProtection="1">
      <alignment vertical="center" wrapText="1"/>
      <protection locked="0"/>
    </xf>
    <xf numFmtId="9" fontId="22" fillId="10" borderId="20" xfId="1" applyFont="1" applyFill="1" applyBorder="1" applyAlignment="1">
      <alignment horizontal="center" vertical="center" wrapText="1"/>
    </xf>
    <xf numFmtId="9" fontId="22" fillId="0" borderId="43" xfId="0" applyNumberFormat="1" applyFont="1" applyBorder="1" applyAlignment="1">
      <alignment horizontal="center" vertical="center" wrapText="1"/>
    </xf>
    <xf numFmtId="9" fontId="22" fillId="0" borderId="19" xfId="1" applyFont="1" applyBorder="1" applyAlignment="1">
      <alignment horizontal="center" vertical="center" wrapText="1"/>
    </xf>
    <xf numFmtId="10" fontId="22" fillId="0" borderId="11" xfId="0" applyNumberFormat="1" applyFont="1" applyBorder="1" applyAlignment="1">
      <alignment horizontal="center" vertical="center" wrapText="1"/>
    </xf>
    <xf numFmtId="0" fontId="22" fillId="0" borderId="29" xfId="0" applyFont="1" applyBorder="1" applyAlignment="1">
      <alignment vertical="center" wrapText="1"/>
    </xf>
    <xf numFmtId="0" fontId="22" fillId="0" borderId="5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29" xfId="0" applyFont="1" applyBorder="1" applyAlignment="1" applyProtection="1">
      <alignment horizontal="justify" vertical="center" wrapText="1"/>
      <protection locked="0"/>
    </xf>
    <xf numFmtId="0" fontId="22" fillId="0" borderId="29" xfId="0" applyFont="1" applyBorder="1" applyAlignment="1" applyProtection="1">
      <alignment vertical="center" wrapText="1"/>
      <protection locked="0"/>
    </xf>
    <xf numFmtId="9" fontId="22" fillId="10" borderId="43" xfId="1" applyFont="1" applyFill="1" applyBorder="1" applyAlignment="1">
      <alignment horizontal="center" vertical="center" wrapText="1"/>
    </xf>
    <xf numFmtId="10" fontId="22" fillId="0" borderId="25" xfId="0" applyNumberFormat="1" applyFont="1" applyBorder="1" applyAlignment="1">
      <alignment horizontal="center" vertical="center" wrapText="1"/>
    </xf>
    <xf numFmtId="1" fontId="22" fillId="0" borderId="23" xfId="0" applyNumberFormat="1" applyFont="1" applyBorder="1" applyAlignment="1">
      <alignment horizontal="center" vertical="center" wrapText="1"/>
    </xf>
    <xf numFmtId="10" fontId="22" fillId="0" borderId="23" xfId="0" applyNumberFormat="1" applyFont="1" applyBorder="1" applyAlignment="1">
      <alignment horizontal="center" vertical="center" wrapText="1"/>
    </xf>
    <xf numFmtId="10" fontId="22" fillId="0" borderId="24" xfId="0" applyNumberFormat="1" applyFont="1" applyBorder="1" applyAlignment="1" applyProtection="1">
      <alignment horizontal="center" vertical="center" wrapText="1"/>
      <protection locked="0"/>
    </xf>
    <xf numFmtId="1" fontId="22" fillId="0" borderId="32" xfId="0" applyNumberFormat="1" applyFont="1" applyBorder="1" applyAlignment="1">
      <alignment horizontal="center" vertical="center" wrapText="1"/>
    </xf>
    <xf numFmtId="10" fontId="22" fillId="10" borderId="32" xfId="0" applyNumberFormat="1" applyFont="1" applyFill="1" applyBorder="1" applyAlignment="1">
      <alignment horizontal="center" vertical="center" wrapText="1"/>
    </xf>
    <xf numFmtId="9" fontId="22" fillId="0" borderId="32" xfId="0" applyNumberFormat="1" applyFont="1" applyBorder="1" applyAlignment="1">
      <alignment horizontal="center" vertical="center" wrapText="1"/>
    </xf>
    <xf numFmtId="10" fontId="22" fillId="0" borderId="34" xfId="0" applyNumberFormat="1" applyFont="1" applyBorder="1" applyAlignment="1">
      <alignment horizontal="center" vertical="center" wrapText="1"/>
    </xf>
    <xf numFmtId="10" fontId="22" fillId="0" borderId="32" xfId="0" applyNumberFormat="1" applyFont="1" applyBorder="1" applyAlignment="1">
      <alignment horizontal="center" vertical="center" wrapText="1"/>
    </xf>
    <xf numFmtId="10" fontId="22" fillId="0" borderId="33" xfId="0" applyNumberFormat="1" applyFont="1" applyBorder="1" applyAlignment="1" applyProtection="1">
      <alignment horizontal="center" vertical="center" wrapText="1"/>
      <protection locked="0"/>
    </xf>
    <xf numFmtId="42" fontId="22" fillId="0" borderId="6" xfId="37" applyFont="1" applyBorder="1" applyAlignment="1">
      <alignment horizontal="center" vertical="center" wrapText="1"/>
    </xf>
    <xf numFmtId="42" fontId="22" fillId="0" borderId="43" xfId="37" applyFont="1" applyBorder="1" applyAlignment="1">
      <alignment horizontal="center" vertical="center" wrapText="1"/>
    </xf>
    <xf numFmtId="170" fontId="22" fillId="0" borderId="44" xfId="0" applyNumberFormat="1" applyFont="1" applyBorder="1" applyAlignment="1">
      <alignment vertical="center" wrapText="1"/>
    </xf>
    <xf numFmtId="3" fontId="22" fillId="0" borderId="57" xfId="0" applyNumberFormat="1" applyFont="1" applyBorder="1" applyAlignment="1">
      <alignment horizontal="center" vertical="center" wrapText="1"/>
    </xf>
    <xf numFmtId="10" fontId="22" fillId="3" borderId="75" xfId="1" applyNumberFormat="1" applyFont="1" applyFill="1" applyBorder="1" applyAlignment="1">
      <alignment horizontal="center" vertical="center" wrapText="1"/>
    </xf>
    <xf numFmtId="0" fontId="22" fillId="0" borderId="65" xfId="0" applyFont="1" applyBorder="1" applyAlignment="1" applyProtection="1">
      <alignment vertical="center" wrapText="1"/>
      <protection locked="0"/>
    </xf>
    <xf numFmtId="0" fontId="22" fillId="0" borderId="11" xfId="0" applyFont="1" applyBorder="1" applyAlignment="1" applyProtection="1">
      <alignment vertical="center" wrapText="1"/>
      <protection locked="0"/>
    </xf>
    <xf numFmtId="0" fontId="22" fillId="0" borderId="21" xfId="0" applyFont="1" applyBorder="1" applyAlignment="1">
      <alignment horizontal="justify" vertical="center" wrapText="1"/>
    </xf>
    <xf numFmtId="3" fontId="22" fillId="0" borderId="20" xfId="0" applyNumberFormat="1" applyFont="1" applyBorder="1" applyAlignment="1">
      <alignment horizontal="center" vertical="center" wrapText="1"/>
    </xf>
    <xf numFmtId="3" fontId="22" fillId="0" borderId="37" xfId="0" applyNumberFormat="1" applyFont="1" applyBorder="1" applyAlignment="1">
      <alignment horizontal="center" vertical="center" wrapText="1"/>
    </xf>
    <xf numFmtId="0" fontId="22" fillId="0" borderId="73" xfId="0" applyFont="1" applyBorder="1" applyAlignment="1" applyProtection="1">
      <alignment vertical="center" wrapText="1"/>
      <protection locked="0"/>
    </xf>
    <xf numFmtId="0" fontId="22" fillId="0" borderId="57" xfId="0" applyFont="1" applyBorder="1" applyAlignment="1" applyProtection="1">
      <alignment vertical="center" wrapText="1"/>
      <protection locked="0"/>
    </xf>
    <xf numFmtId="0" fontId="22" fillId="0" borderId="48" xfId="0" applyFont="1" applyBorder="1" applyAlignment="1">
      <alignment horizontal="justify" vertical="center" wrapText="1"/>
    </xf>
    <xf numFmtId="0" fontId="22" fillId="0" borderId="47" xfId="0" applyFont="1" applyBorder="1" applyAlignment="1" applyProtection="1">
      <alignment vertical="center" wrapText="1"/>
      <protection locked="0"/>
    </xf>
    <xf numFmtId="0" fontId="22" fillId="0" borderId="65" xfId="0" applyFont="1" applyBorder="1" applyAlignment="1" applyProtection="1">
      <alignment horizontal="center" vertical="center" wrapText="1"/>
      <protection locked="0"/>
    </xf>
    <xf numFmtId="0" fontId="23" fillId="0" borderId="65" xfId="0" applyFont="1" applyBorder="1"/>
    <xf numFmtId="0" fontId="23" fillId="0" borderId="48" xfId="0" applyFont="1" applyBorder="1"/>
    <xf numFmtId="0" fontId="23" fillId="0" borderId="11" xfId="0" applyFont="1" applyBorder="1"/>
    <xf numFmtId="0" fontId="23" fillId="0" borderId="21" xfId="0" applyFont="1" applyBorder="1"/>
    <xf numFmtId="0" fontId="23" fillId="0" borderId="73" xfId="0" applyFont="1" applyBorder="1"/>
    <xf numFmtId="0" fontId="23" fillId="0" borderId="44" xfId="0" applyFont="1" applyBorder="1"/>
    <xf numFmtId="9" fontId="22" fillId="0" borderId="33" xfId="0" applyNumberFormat="1" applyFont="1" applyBorder="1" applyAlignment="1">
      <alignment horizontal="center" vertical="center" wrapText="1"/>
    </xf>
    <xf numFmtId="1" fontId="22" fillId="0" borderId="31" xfId="0" applyNumberFormat="1" applyFont="1" applyBorder="1" applyAlignment="1">
      <alignment horizontal="center" vertical="center" wrapText="1"/>
    </xf>
    <xf numFmtId="10" fontId="22" fillId="0" borderId="33" xfId="0" applyNumberFormat="1" applyFont="1" applyBorder="1" applyAlignment="1">
      <alignment vertical="center" wrapText="1"/>
    </xf>
    <xf numFmtId="10" fontId="22" fillId="3" borderId="30" xfId="1" applyNumberFormat="1" applyFont="1" applyFill="1" applyBorder="1" applyAlignment="1">
      <alignment horizontal="center" vertical="center" wrapText="1"/>
    </xf>
    <xf numFmtId="10" fontId="22" fillId="0" borderId="31" xfId="0" applyNumberFormat="1" applyFont="1" applyBorder="1" applyAlignment="1">
      <alignment horizontal="center" vertical="center" wrapText="1"/>
    </xf>
    <xf numFmtId="10" fontId="22" fillId="0" borderId="15" xfId="0" applyNumberFormat="1" applyFont="1" applyBorder="1" applyAlignment="1" applyProtection="1">
      <alignment horizontal="center" vertical="center" wrapText="1"/>
      <protection locked="0"/>
    </xf>
    <xf numFmtId="0" fontId="22" fillId="0" borderId="34" xfId="0" applyFont="1" applyBorder="1" applyAlignment="1" applyProtection="1">
      <alignment vertical="center" wrapText="1"/>
      <protection locked="0"/>
    </xf>
    <xf numFmtId="0" fontId="22" fillId="0" borderId="32" xfId="0" applyFont="1" applyBorder="1" applyAlignment="1" applyProtection="1">
      <alignment vertical="center" wrapText="1"/>
      <protection locked="0"/>
    </xf>
    <xf numFmtId="0" fontId="22" fillId="0" borderId="33" xfId="0" applyFont="1" applyBorder="1" applyAlignment="1" applyProtection="1">
      <alignment horizontal="justify" vertical="center" wrapText="1"/>
      <protection locked="0"/>
    </xf>
    <xf numFmtId="0" fontId="22" fillId="0" borderId="31" xfId="0" applyFont="1" applyBorder="1" applyAlignment="1" applyProtection="1">
      <alignment vertical="center" wrapText="1"/>
      <protection locked="0"/>
    </xf>
    <xf numFmtId="0" fontId="22" fillId="0" borderId="33" xfId="0" applyFont="1" applyBorder="1" applyAlignment="1" applyProtection="1">
      <alignment vertical="center" wrapText="1"/>
      <protection locked="0"/>
    </xf>
    <xf numFmtId="0" fontId="23" fillId="0" borderId="34" xfId="0" applyFont="1" applyBorder="1"/>
    <xf numFmtId="0" fontId="23" fillId="0" borderId="33" xfId="0" applyFont="1" applyBorder="1"/>
    <xf numFmtId="9" fontId="23" fillId="0" borderId="0" xfId="0" applyNumberFormat="1" applyFont="1"/>
    <xf numFmtId="3" fontId="22" fillId="0" borderId="47" xfId="0" applyNumberFormat="1" applyFont="1" applyBorder="1" applyAlignment="1">
      <alignment vertical="center" wrapText="1"/>
    </xf>
    <xf numFmtId="0" fontId="22" fillId="10" borderId="20" xfId="0" applyFont="1" applyFill="1" applyBorder="1" applyAlignment="1">
      <alignment horizontal="center" vertical="center" wrapText="1"/>
    </xf>
    <xf numFmtId="3" fontId="22" fillId="0" borderId="19" xfId="0" applyNumberFormat="1" applyFont="1" applyBorder="1" applyAlignment="1">
      <alignment vertical="center" wrapText="1"/>
    </xf>
    <xf numFmtId="0" fontId="22" fillId="0" borderId="20" xfId="0" applyFont="1" applyBorder="1" applyAlignment="1">
      <alignment vertical="center" wrapText="1"/>
    </xf>
    <xf numFmtId="3" fontId="22" fillId="0" borderId="31" xfId="0" applyNumberFormat="1" applyFont="1" applyBorder="1" applyAlignment="1">
      <alignment vertical="center" wrapText="1"/>
    </xf>
    <xf numFmtId="0" fontId="22" fillId="0" borderId="40" xfId="0" applyFont="1" applyBorder="1" applyAlignment="1">
      <alignment horizontal="center" vertical="center" wrapText="1"/>
    </xf>
    <xf numFmtId="1" fontId="22" fillId="0" borderId="22" xfId="0" applyNumberFormat="1" applyFont="1" applyBorder="1" applyAlignment="1">
      <alignment horizontal="center" vertical="center" wrapText="1"/>
    </xf>
    <xf numFmtId="9" fontId="22" fillId="0" borderId="20" xfId="0" applyNumberFormat="1" applyFont="1" applyFill="1" applyBorder="1" applyAlignment="1">
      <alignment horizontal="center" vertical="center" wrapText="1"/>
    </xf>
    <xf numFmtId="9" fontId="22" fillId="0" borderId="57" xfId="1" applyFont="1" applyBorder="1" applyAlignment="1">
      <alignment horizontal="center" vertical="center" wrapText="1"/>
    </xf>
    <xf numFmtId="9" fontId="22" fillId="0" borderId="32" xfId="1" applyFont="1" applyBorder="1" applyAlignment="1">
      <alignment horizontal="center" vertical="center" wrapText="1"/>
    </xf>
    <xf numFmtId="9" fontId="22" fillId="0" borderId="20" xfId="1" applyFont="1" applyBorder="1" applyAlignment="1">
      <alignment horizontal="center" vertical="center" wrapText="1"/>
    </xf>
    <xf numFmtId="0" fontId="22" fillId="0" borderId="23" xfId="0" applyFont="1" applyBorder="1" applyAlignment="1">
      <alignment horizontal="center" vertical="center" wrapText="1"/>
    </xf>
    <xf numFmtId="9" fontId="22" fillId="0" borderId="20" xfId="0" applyNumberFormat="1" applyFont="1" applyBorder="1" applyAlignment="1">
      <alignment horizontal="center" vertical="center" wrapText="1"/>
    </xf>
    <xf numFmtId="0" fontId="22" fillId="0" borderId="47" xfId="0" applyFont="1" applyBorder="1" applyAlignment="1">
      <alignment horizontal="center" vertical="center" wrapText="1"/>
    </xf>
    <xf numFmtId="1" fontId="22" fillId="0" borderId="57" xfId="0" applyNumberFormat="1" applyFont="1" applyBorder="1" applyAlignment="1">
      <alignment horizontal="center" vertical="center" wrapText="1"/>
    </xf>
    <xf numFmtId="9" fontId="22" fillId="0" borderId="57" xfId="1" applyFont="1" applyBorder="1" applyAlignment="1">
      <alignment horizontal="center" vertical="center" wrapText="1"/>
    </xf>
    <xf numFmtId="0" fontId="22" fillId="0" borderId="19" xfId="0" applyFont="1" applyBorder="1" applyAlignment="1">
      <alignment horizontal="center" vertical="center" wrapText="1"/>
    </xf>
    <xf numFmtId="9" fontId="22" fillId="0" borderId="20" xfId="1" applyFont="1" applyBorder="1" applyAlignment="1">
      <alignment horizontal="center" vertical="center" wrapText="1"/>
    </xf>
    <xf numFmtId="9" fontId="22" fillId="0" borderId="43" xfId="0" applyNumberFormat="1" applyFont="1" applyBorder="1" applyAlignment="1">
      <alignment horizontal="center" vertical="center" wrapText="1"/>
    </xf>
    <xf numFmtId="0" fontId="22" fillId="0" borderId="31" xfId="0" applyFont="1" applyBorder="1" applyAlignment="1">
      <alignment horizontal="center" vertical="center" wrapText="1"/>
    </xf>
    <xf numFmtId="0" fontId="22" fillId="0" borderId="53" xfId="0" applyFont="1" applyBorder="1" applyAlignment="1">
      <alignment horizontal="center" vertical="center" wrapText="1"/>
    </xf>
    <xf numFmtId="9" fontId="22" fillId="0" borderId="32" xfId="1" applyFont="1" applyBorder="1" applyAlignment="1">
      <alignment horizontal="center" vertical="center" wrapText="1"/>
    </xf>
    <xf numFmtId="1" fontId="22" fillId="0" borderId="65" xfId="0" applyNumberFormat="1" applyFont="1" applyBorder="1" applyAlignment="1">
      <alignment horizontal="center" vertical="center" wrapText="1"/>
    </xf>
    <xf numFmtId="1" fontId="22" fillId="0" borderId="11" xfId="0" applyNumberFormat="1" applyFont="1" applyBorder="1" applyAlignment="1">
      <alignment horizontal="center" vertical="center" wrapText="1"/>
    </xf>
    <xf numFmtId="1" fontId="22" fillId="0" borderId="34" xfId="0" applyNumberFormat="1" applyFont="1" applyBorder="1" applyAlignment="1">
      <alignment horizontal="center" vertical="center" wrapText="1"/>
    </xf>
    <xf numFmtId="0" fontId="22" fillId="0" borderId="7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23" xfId="0" applyFont="1" applyBorder="1" applyAlignment="1">
      <alignment horizontal="center" vertical="center" wrapText="1"/>
    </xf>
    <xf numFmtId="1" fontId="22" fillId="0" borderId="43" xfId="0" applyNumberFormat="1" applyFont="1" applyBorder="1" applyAlignment="1">
      <alignment horizontal="center" vertical="center" wrapText="1"/>
    </xf>
    <xf numFmtId="9" fontId="22" fillId="0" borderId="31" xfId="1" applyFont="1" applyBorder="1" applyAlignment="1">
      <alignment horizontal="center" vertical="center" wrapText="1"/>
    </xf>
    <xf numFmtId="169" fontId="22" fillId="0" borderId="31" xfId="1" applyNumberFormat="1" applyFont="1" applyBorder="1" applyAlignment="1">
      <alignment horizontal="center" vertical="center" wrapText="1"/>
    </xf>
    <xf numFmtId="10" fontId="22" fillId="3" borderId="69" xfId="1" applyNumberFormat="1" applyFont="1" applyFill="1" applyBorder="1" applyAlignment="1">
      <alignment horizontal="center" vertical="center" wrapText="1"/>
    </xf>
    <xf numFmtId="9" fontId="22" fillId="0" borderId="58" xfId="1" applyFont="1" applyBorder="1" applyAlignment="1">
      <alignment horizontal="center" vertical="center" wrapText="1"/>
    </xf>
    <xf numFmtId="9" fontId="22" fillId="0" borderId="59" xfId="1" applyFont="1" applyBorder="1" applyAlignment="1">
      <alignment horizontal="center" vertical="center" wrapText="1"/>
    </xf>
    <xf numFmtId="0" fontId="22" fillId="0" borderId="59" xfId="0" applyFont="1" applyBorder="1" applyAlignment="1">
      <alignment horizontal="center" vertical="center" wrapText="1"/>
    </xf>
    <xf numFmtId="10" fontId="22" fillId="0" borderId="60" xfId="0" applyNumberFormat="1" applyFont="1" applyBorder="1" applyAlignment="1">
      <alignment vertical="center" wrapText="1"/>
    </xf>
    <xf numFmtId="9" fontId="22" fillId="0" borderId="31" xfId="0" applyNumberFormat="1" applyFont="1" applyBorder="1" applyAlignment="1">
      <alignment horizontal="center" vertical="center" wrapText="1"/>
    </xf>
    <xf numFmtId="10" fontId="22" fillId="3" borderId="61" xfId="1" applyNumberFormat="1" applyFont="1" applyFill="1" applyBorder="1" applyAlignment="1">
      <alignment horizontal="center" vertical="center" wrapText="1"/>
    </xf>
    <xf numFmtId="10" fontId="22" fillId="3" borderId="9" xfId="1" applyNumberFormat="1" applyFont="1" applyFill="1" applyBorder="1" applyAlignment="1">
      <alignment horizontal="center" vertical="center" wrapText="1"/>
    </xf>
    <xf numFmtId="10" fontId="22" fillId="3" borderId="17" xfId="1" applyNumberFormat="1" applyFont="1" applyFill="1" applyBorder="1" applyAlignment="1">
      <alignment horizontal="center" vertical="center" wrapText="1"/>
    </xf>
    <xf numFmtId="1" fontId="16" fillId="0" borderId="22" xfId="0" applyNumberFormat="1" applyFont="1" applyBorder="1" applyAlignment="1">
      <alignment horizontal="center" vertical="center" wrapText="1"/>
    </xf>
    <xf numFmtId="10" fontId="16" fillId="0" borderId="26" xfId="0" applyNumberFormat="1" applyFont="1" applyBorder="1" applyAlignment="1">
      <alignment vertical="center" wrapText="1"/>
    </xf>
    <xf numFmtId="0" fontId="22" fillId="0" borderId="20" xfId="0" applyNumberFormat="1" applyFont="1" applyBorder="1" applyAlignment="1">
      <alignment horizontal="center" vertical="center" wrapText="1"/>
    </xf>
    <xf numFmtId="9" fontId="22" fillId="0" borderId="37" xfId="0" applyNumberFormat="1" applyFont="1" applyFill="1" applyBorder="1" applyAlignment="1" applyProtection="1">
      <alignment horizontal="center" vertical="center" wrapText="1"/>
      <protection locked="0"/>
    </xf>
    <xf numFmtId="9" fontId="22" fillId="0" borderId="57" xfId="1" applyFont="1" applyFill="1" applyBorder="1" applyAlignment="1">
      <alignment horizontal="center" vertical="center" wrapText="1"/>
    </xf>
    <xf numFmtId="0" fontId="18" fillId="0" borderId="20" xfId="0" applyFont="1" applyBorder="1" applyAlignment="1">
      <alignment horizontal="right" vertical="center" wrapText="1"/>
    </xf>
    <xf numFmtId="0" fontId="18" fillId="0" borderId="20" xfId="0" applyFont="1" applyBorder="1" applyAlignment="1">
      <alignment vertical="center" wrapText="1"/>
    </xf>
    <xf numFmtId="0" fontId="18" fillId="0" borderId="20" xfId="0" applyFont="1" applyBorder="1" applyAlignment="1" applyProtection="1">
      <alignment vertical="center" wrapText="1"/>
      <protection locked="0"/>
    </xf>
    <xf numFmtId="0" fontId="22" fillId="0" borderId="23" xfId="0" applyFont="1" applyFill="1" applyBorder="1" applyAlignment="1">
      <alignment horizontal="center" vertical="center" wrapText="1"/>
    </xf>
    <xf numFmtId="3" fontId="22" fillId="0" borderId="23" xfId="0" applyNumberFormat="1" applyFont="1" applyFill="1" applyBorder="1" applyAlignment="1">
      <alignment horizontal="center" vertical="center" wrapText="1"/>
    </xf>
    <xf numFmtId="9" fontId="22" fillId="0" borderId="23" xfId="0" applyNumberFormat="1" applyFont="1" applyFill="1" applyBorder="1" applyAlignment="1">
      <alignment horizontal="center" vertical="center" wrapText="1"/>
    </xf>
    <xf numFmtId="9" fontId="22" fillId="0" borderId="26" xfId="0" applyNumberFormat="1" applyFont="1" applyFill="1" applyBorder="1" applyAlignment="1">
      <alignment horizontal="center" vertical="center" wrapText="1"/>
    </xf>
    <xf numFmtId="0" fontId="22" fillId="0" borderId="22" xfId="0" applyFont="1" applyFill="1" applyBorder="1" applyAlignment="1">
      <alignment horizontal="center" vertical="center" wrapText="1"/>
    </xf>
    <xf numFmtId="1" fontId="22" fillId="0" borderId="23" xfId="0" applyNumberFormat="1" applyFont="1" applyFill="1" applyBorder="1" applyAlignment="1">
      <alignment horizontal="center" vertical="center" wrapText="1"/>
    </xf>
    <xf numFmtId="10" fontId="22" fillId="0" borderId="24" xfId="0" applyNumberFormat="1" applyFont="1" applyFill="1" applyBorder="1" applyAlignment="1">
      <alignment vertical="center" wrapText="1"/>
    </xf>
    <xf numFmtId="10" fontId="22" fillId="0" borderId="75" xfId="1" applyNumberFormat="1" applyFont="1" applyFill="1" applyBorder="1" applyAlignment="1">
      <alignment horizontal="center" vertical="center" wrapText="1"/>
    </xf>
    <xf numFmtId="10" fontId="22" fillId="0" borderId="47" xfId="0" applyNumberFormat="1" applyFont="1" applyFill="1" applyBorder="1" applyAlignment="1">
      <alignment horizontal="center" vertical="center" wrapText="1"/>
    </xf>
    <xf numFmtId="1" fontId="22" fillId="0" borderId="57" xfId="0" applyNumberFormat="1" applyFont="1" applyFill="1" applyBorder="1" applyAlignment="1">
      <alignment horizontal="center" vertical="center" wrapText="1"/>
    </xf>
    <xf numFmtId="10" fontId="22" fillId="0" borderId="57" xfId="0" applyNumberFormat="1" applyFont="1" applyFill="1" applyBorder="1" applyAlignment="1">
      <alignment horizontal="center" vertical="center" wrapText="1"/>
    </xf>
    <xf numFmtId="10" fontId="22" fillId="0" borderId="62" xfId="0" applyNumberFormat="1" applyFont="1" applyFill="1" applyBorder="1" applyAlignment="1" applyProtection="1">
      <alignment horizontal="center" vertical="center" wrapText="1"/>
      <protection locked="0"/>
    </xf>
    <xf numFmtId="0" fontId="22" fillId="0" borderId="47" xfId="0" applyFont="1" applyFill="1" applyBorder="1" applyAlignment="1">
      <alignment horizontal="center" vertical="center" wrapText="1"/>
    </xf>
    <xf numFmtId="0" fontId="22" fillId="0" borderId="48" xfId="0" applyFont="1" applyFill="1" applyBorder="1" applyAlignment="1">
      <alignment vertical="center" wrapText="1"/>
    </xf>
    <xf numFmtId="0" fontId="22" fillId="0" borderId="47" xfId="0" applyFont="1" applyFill="1" applyBorder="1" applyAlignment="1" applyProtection="1">
      <alignment horizontal="center" vertical="center" wrapText="1"/>
      <protection locked="0"/>
    </xf>
    <xf numFmtId="0" fontId="22" fillId="0" borderId="57" xfId="0" applyFont="1" applyFill="1" applyBorder="1" applyAlignment="1" applyProtection="1">
      <alignment horizontal="center" vertical="center" wrapText="1"/>
      <protection locked="0"/>
    </xf>
    <xf numFmtId="0" fontId="22" fillId="0" borderId="48" xfId="0" applyFont="1" applyFill="1" applyBorder="1" applyAlignment="1" applyProtection="1">
      <alignment horizontal="justify" vertical="center" wrapText="1"/>
      <protection locked="0"/>
    </xf>
    <xf numFmtId="0" fontId="22" fillId="0" borderId="48" xfId="0" applyFont="1" applyFill="1" applyBorder="1" applyAlignment="1" applyProtection="1">
      <alignment vertical="center" wrapText="1"/>
      <protection locked="0"/>
    </xf>
    <xf numFmtId="0" fontId="22" fillId="0" borderId="65" xfId="0" applyFont="1" applyFill="1" applyBorder="1" applyAlignment="1" applyProtection="1">
      <alignment vertical="center" wrapText="1"/>
      <protection locked="0"/>
    </xf>
    <xf numFmtId="0" fontId="22" fillId="0" borderId="0" xfId="0" applyFont="1" applyFill="1" applyAlignment="1" applyProtection="1">
      <alignment vertical="center" wrapText="1"/>
      <protection locked="0"/>
    </xf>
    <xf numFmtId="0" fontId="22" fillId="0" borderId="20" xfId="0" applyFont="1" applyFill="1" applyBorder="1" applyAlignment="1">
      <alignment horizontal="center" vertical="center" wrapText="1"/>
    </xf>
    <xf numFmtId="9" fontId="22" fillId="0" borderId="7" xfId="0" applyNumberFormat="1" applyFont="1" applyFill="1" applyBorder="1" applyAlignment="1">
      <alignment horizontal="center" vertical="center" wrapText="1"/>
    </xf>
    <xf numFmtId="0" fontId="22" fillId="0" borderId="19" xfId="0" applyFont="1" applyFill="1" applyBorder="1" applyAlignment="1">
      <alignment horizontal="center" vertical="center" wrapText="1"/>
    </xf>
    <xf numFmtId="1" fontId="22" fillId="0" borderId="20" xfId="0" applyNumberFormat="1" applyFont="1" applyFill="1" applyBorder="1" applyAlignment="1">
      <alignment horizontal="center" vertical="center" wrapText="1"/>
    </xf>
    <xf numFmtId="10" fontId="22" fillId="0" borderId="21" xfId="0" applyNumberFormat="1" applyFont="1" applyFill="1" applyBorder="1" applyAlignment="1">
      <alignment vertical="center" wrapText="1"/>
    </xf>
    <xf numFmtId="10" fontId="22" fillId="0" borderId="18" xfId="1" applyNumberFormat="1" applyFont="1" applyFill="1" applyBorder="1" applyAlignment="1">
      <alignment horizontal="center" vertical="center" wrapText="1"/>
    </xf>
    <xf numFmtId="10" fontId="22" fillId="0" borderId="19" xfId="0" applyNumberFormat="1" applyFont="1" applyFill="1" applyBorder="1" applyAlignment="1">
      <alignment horizontal="center" vertical="center" wrapText="1"/>
    </xf>
    <xf numFmtId="10" fontId="22" fillId="0" borderId="20" xfId="0" applyNumberFormat="1" applyFont="1" applyFill="1" applyBorder="1" applyAlignment="1">
      <alignment horizontal="center" vertical="center" wrapText="1"/>
    </xf>
    <xf numFmtId="10" fontId="22" fillId="0" borderId="7" xfId="0" applyNumberFormat="1" applyFont="1" applyFill="1" applyBorder="1" applyAlignment="1" applyProtection="1">
      <alignment horizontal="center" vertical="center" wrapText="1"/>
      <protection locked="0"/>
    </xf>
    <xf numFmtId="0" fontId="22" fillId="0" borderId="21" xfId="0" applyFont="1" applyFill="1" applyBorder="1" applyAlignment="1">
      <alignment vertical="center" wrapText="1"/>
    </xf>
    <xf numFmtId="0" fontId="22" fillId="0" borderId="19" xfId="0" applyFont="1" applyFill="1" applyBorder="1" applyAlignment="1" applyProtection="1">
      <alignment vertical="center" wrapText="1"/>
      <protection locked="0"/>
    </xf>
    <xf numFmtId="0" fontId="22" fillId="0" borderId="20" xfId="0" applyFont="1" applyFill="1" applyBorder="1" applyAlignment="1" applyProtection="1">
      <alignment vertical="center" wrapText="1"/>
      <protection locked="0"/>
    </xf>
    <xf numFmtId="0" fontId="22" fillId="0" borderId="21" xfId="0" applyFont="1" applyFill="1" applyBorder="1" applyAlignment="1">
      <alignment horizontal="justify" vertical="center" wrapText="1"/>
    </xf>
    <xf numFmtId="0" fontId="22" fillId="0" borderId="21" xfId="0" applyFont="1" applyFill="1" applyBorder="1" applyAlignment="1" applyProtection="1">
      <alignment vertical="center" wrapText="1"/>
      <protection locked="0"/>
    </xf>
    <xf numFmtId="0" fontId="22" fillId="0" borderId="11" xfId="0" applyFont="1" applyFill="1" applyBorder="1" applyAlignment="1" applyProtection="1">
      <alignment vertical="center" wrapText="1"/>
      <protection locked="0"/>
    </xf>
    <xf numFmtId="3" fontId="22" fillId="0" borderId="20" xfId="0" applyNumberFormat="1" applyFont="1" applyFill="1" applyBorder="1" applyAlignment="1">
      <alignment horizontal="center" vertical="center" wrapText="1"/>
    </xf>
    <xf numFmtId="0" fontId="22" fillId="0" borderId="37" xfId="0" applyFont="1" applyFill="1" applyBorder="1" applyAlignment="1">
      <alignment horizontal="center" vertical="center" wrapText="1"/>
    </xf>
    <xf numFmtId="3" fontId="22" fillId="0" borderId="37" xfId="0" applyNumberFormat="1" applyFont="1" applyFill="1" applyBorder="1" applyAlignment="1">
      <alignment horizontal="center" vertical="center" wrapText="1"/>
    </xf>
    <xf numFmtId="9" fontId="22" fillId="0" borderId="37" xfId="0" applyNumberFormat="1" applyFont="1" applyFill="1" applyBorder="1" applyAlignment="1">
      <alignment horizontal="center" vertical="center" wrapText="1"/>
    </xf>
    <xf numFmtId="9" fontId="22" fillId="0" borderId="74" xfId="0" applyNumberFormat="1" applyFont="1" applyFill="1" applyBorder="1" applyAlignment="1">
      <alignment horizontal="center" vertical="center" wrapText="1"/>
    </xf>
    <xf numFmtId="0" fontId="22" fillId="0" borderId="45" xfId="0" applyFont="1" applyFill="1" applyBorder="1" applyAlignment="1">
      <alignment horizontal="center" vertical="center" wrapText="1"/>
    </xf>
    <xf numFmtId="1" fontId="22" fillId="0" borderId="37" xfId="0" applyNumberFormat="1" applyFont="1" applyFill="1" applyBorder="1" applyAlignment="1">
      <alignment horizontal="center" vertical="center" wrapText="1"/>
    </xf>
    <xf numFmtId="10" fontId="22" fillId="0" borderId="44" xfId="0" applyNumberFormat="1" applyFont="1" applyFill="1" applyBorder="1" applyAlignment="1">
      <alignment vertical="center" wrapText="1"/>
    </xf>
    <xf numFmtId="10" fontId="22" fillId="0" borderId="56" xfId="1" applyNumberFormat="1" applyFont="1" applyFill="1" applyBorder="1" applyAlignment="1">
      <alignment horizontal="center" vertical="center" wrapText="1"/>
    </xf>
    <xf numFmtId="10" fontId="22" fillId="0" borderId="45" xfId="0" applyNumberFormat="1" applyFont="1" applyFill="1" applyBorder="1" applyAlignment="1">
      <alignment horizontal="center" vertical="center" wrapText="1"/>
    </xf>
    <xf numFmtId="10" fontId="22" fillId="0" borderId="37" xfId="0" applyNumberFormat="1" applyFont="1" applyFill="1" applyBorder="1" applyAlignment="1">
      <alignment horizontal="center" vertical="center" wrapText="1"/>
    </xf>
    <xf numFmtId="10" fontId="22" fillId="0" borderId="74" xfId="0" applyNumberFormat="1" applyFont="1" applyFill="1" applyBorder="1" applyAlignment="1" applyProtection="1">
      <alignment horizontal="center" vertical="center" wrapText="1"/>
      <protection locked="0"/>
    </xf>
    <xf numFmtId="0" fontId="22" fillId="0" borderId="31" xfId="0" applyFont="1" applyFill="1" applyBorder="1" applyAlignment="1">
      <alignment horizontal="center" vertical="center" wrapText="1"/>
    </xf>
    <xf numFmtId="1" fontId="22" fillId="0" borderId="32" xfId="0" applyNumberFormat="1" applyFont="1" applyFill="1" applyBorder="1" applyAlignment="1">
      <alignment horizontal="center" vertical="center" wrapText="1"/>
    </xf>
    <xf numFmtId="0" fontId="22" fillId="0" borderId="33" xfId="0" applyFont="1" applyFill="1" applyBorder="1" applyAlignment="1">
      <alignment vertical="center" wrapText="1"/>
    </xf>
    <xf numFmtId="0" fontId="22" fillId="0" borderId="45" xfId="0" applyFont="1" applyFill="1" applyBorder="1" applyAlignment="1" applyProtection="1">
      <alignment vertical="center" wrapText="1"/>
      <protection locked="0"/>
    </xf>
    <xf numFmtId="0" fontId="22" fillId="0" borderId="37" xfId="0" applyFont="1" applyFill="1" applyBorder="1" applyAlignment="1" applyProtection="1">
      <alignment vertical="center" wrapText="1"/>
      <protection locked="0"/>
    </xf>
    <xf numFmtId="0" fontId="22" fillId="0" borderId="44" xfId="0" applyFont="1" applyFill="1" applyBorder="1" applyAlignment="1">
      <alignment horizontal="justify" vertical="center" wrapText="1"/>
    </xf>
    <xf numFmtId="0" fontId="22" fillId="0" borderId="44" xfId="0" applyFont="1" applyFill="1" applyBorder="1" applyAlignment="1" applyProtection="1">
      <alignment vertical="center" wrapText="1"/>
      <protection locked="0"/>
    </xf>
    <xf numFmtId="0" fontId="22" fillId="0" borderId="73" xfId="0" applyFont="1" applyFill="1" applyBorder="1" applyAlignment="1" applyProtection="1">
      <alignment vertical="center" wrapText="1"/>
      <protection locked="0"/>
    </xf>
    <xf numFmtId="0" fontId="22" fillId="0" borderId="71" xfId="0" applyFont="1" applyFill="1" applyBorder="1" applyAlignment="1">
      <alignment horizontal="center" vertical="center" wrapText="1"/>
    </xf>
    <xf numFmtId="1" fontId="22" fillId="0" borderId="72" xfId="0" applyNumberFormat="1" applyFont="1" applyFill="1" applyBorder="1" applyAlignment="1">
      <alignment horizontal="center" vertical="center" wrapText="1"/>
    </xf>
    <xf numFmtId="0" fontId="22" fillId="0" borderId="72" xfId="0" applyFont="1" applyFill="1" applyBorder="1" applyAlignment="1">
      <alignment horizontal="center" vertical="center" wrapText="1"/>
    </xf>
    <xf numFmtId="9" fontId="22" fillId="0" borderId="72" xfId="0" applyNumberFormat="1" applyFont="1" applyFill="1" applyBorder="1" applyAlignment="1">
      <alignment horizontal="center" vertical="center" wrapText="1"/>
    </xf>
    <xf numFmtId="9" fontId="22" fillId="0" borderId="66" xfId="0" applyNumberFormat="1" applyFont="1" applyFill="1" applyBorder="1" applyAlignment="1">
      <alignment horizontal="center" vertical="center" wrapText="1"/>
    </xf>
    <xf numFmtId="0" fontId="22" fillId="0" borderId="58" xfId="0" applyFont="1" applyFill="1" applyBorder="1" applyAlignment="1">
      <alignment horizontal="center" vertical="center" wrapText="1"/>
    </xf>
    <xf numFmtId="0" fontId="22" fillId="0" borderId="59" xfId="0" applyFont="1" applyFill="1" applyBorder="1" applyAlignment="1">
      <alignment horizontal="center" vertical="center" wrapText="1"/>
    </xf>
    <xf numFmtId="10" fontId="22" fillId="0" borderId="60" xfId="0" applyNumberFormat="1" applyFont="1" applyFill="1" applyBorder="1" applyAlignment="1">
      <alignment vertical="center" wrapText="1"/>
    </xf>
    <xf numFmtId="10" fontId="22" fillId="0" borderId="68" xfId="1" applyNumberFormat="1" applyFont="1" applyFill="1" applyBorder="1" applyAlignment="1">
      <alignment horizontal="center" vertical="center" wrapText="1"/>
    </xf>
    <xf numFmtId="10" fontId="22" fillId="0" borderId="71" xfId="0" applyNumberFormat="1" applyFont="1" applyFill="1" applyBorder="1" applyAlignment="1">
      <alignment horizontal="center" vertical="center" wrapText="1"/>
    </xf>
    <xf numFmtId="10" fontId="22" fillId="0" borderId="72" xfId="0" applyNumberFormat="1" applyFont="1" applyFill="1" applyBorder="1" applyAlignment="1">
      <alignment horizontal="center" vertical="center" wrapText="1"/>
    </xf>
    <xf numFmtId="10" fontId="22" fillId="0" borderId="66" xfId="0" applyNumberFormat="1" applyFont="1" applyFill="1" applyBorder="1" applyAlignment="1" applyProtection="1">
      <alignment horizontal="center" vertical="center" wrapText="1"/>
      <protection locked="0"/>
    </xf>
    <xf numFmtId="0" fontId="22" fillId="0" borderId="53" xfId="0" applyFont="1" applyFill="1" applyBorder="1" applyAlignment="1">
      <alignment horizontal="center" vertical="center" wrapText="1"/>
    </xf>
    <xf numFmtId="0" fontId="22" fillId="0" borderId="43" xfId="0" applyFont="1" applyFill="1" applyBorder="1" applyAlignment="1">
      <alignment horizontal="center" vertical="center" wrapText="1"/>
    </xf>
    <xf numFmtId="0" fontId="22" fillId="0" borderId="29" xfId="0" applyFont="1" applyFill="1" applyBorder="1" applyAlignment="1">
      <alignment vertical="center" wrapText="1"/>
    </xf>
    <xf numFmtId="0" fontId="22" fillId="0" borderId="71" xfId="0" applyFont="1" applyFill="1" applyBorder="1" applyAlignment="1" applyProtection="1">
      <alignment vertical="center" wrapText="1"/>
      <protection locked="0"/>
    </xf>
    <xf numFmtId="0" fontId="22" fillId="0" borderId="72" xfId="0" applyFont="1" applyFill="1" applyBorder="1" applyAlignment="1" applyProtection="1">
      <alignment vertical="center" wrapText="1"/>
      <protection locked="0"/>
    </xf>
    <xf numFmtId="0" fontId="22" fillId="0" borderId="66" xfId="0" applyFont="1" applyFill="1" applyBorder="1" applyAlignment="1">
      <alignment horizontal="justify" vertical="center" wrapText="1"/>
    </xf>
    <xf numFmtId="0" fontId="22" fillId="0" borderId="66" xfId="0" applyFont="1" applyFill="1" applyBorder="1" applyAlignment="1" applyProtection="1">
      <alignment vertical="center" wrapText="1"/>
      <protection locked="0"/>
    </xf>
    <xf numFmtId="0" fontId="22" fillId="0" borderId="3" xfId="0" applyFont="1" applyFill="1" applyBorder="1" applyAlignment="1" applyProtection="1">
      <alignment vertical="center" wrapText="1"/>
      <protection locked="0"/>
    </xf>
    <xf numFmtId="3" fontId="22" fillId="0" borderId="72" xfId="0" applyNumberFormat="1" applyFont="1" applyFill="1" applyBorder="1" applyAlignment="1">
      <alignment horizontal="center" vertical="center" wrapText="1"/>
    </xf>
    <xf numFmtId="10" fontId="22" fillId="0" borderId="4" xfId="1" applyNumberFormat="1" applyFont="1" applyFill="1" applyBorder="1" applyAlignment="1">
      <alignment horizontal="center" vertical="center" wrapText="1"/>
    </xf>
    <xf numFmtId="0" fontId="22" fillId="0" borderId="66" xfId="0" applyFont="1" applyFill="1" applyBorder="1" applyAlignment="1">
      <alignment vertical="center" wrapText="1"/>
    </xf>
    <xf numFmtId="9" fontId="22" fillId="0" borderId="21" xfId="0" applyNumberFormat="1" applyFont="1" applyFill="1" applyBorder="1" applyAlignment="1">
      <alignment horizontal="center" vertical="center" wrapText="1"/>
    </xf>
    <xf numFmtId="10" fontId="22" fillId="0" borderId="9" xfId="1" applyNumberFormat="1" applyFont="1" applyFill="1" applyBorder="1" applyAlignment="1">
      <alignment horizontal="center" vertical="center" wrapText="1"/>
    </xf>
    <xf numFmtId="0" fontId="22" fillId="0" borderId="32" xfId="0" applyFont="1" applyFill="1" applyBorder="1" applyAlignment="1">
      <alignment horizontal="center" vertical="center" wrapText="1"/>
    </xf>
    <xf numFmtId="9" fontId="22" fillId="0" borderId="32" xfId="0" applyNumberFormat="1" applyFont="1" applyFill="1" applyBorder="1" applyAlignment="1">
      <alignment horizontal="center" vertical="center" wrapText="1"/>
    </xf>
    <xf numFmtId="9" fontId="22" fillId="0" borderId="33" xfId="0" applyNumberFormat="1" applyFont="1" applyFill="1" applyBorder="1" applyAlignment="1">
      <alignment horizontal="center" vertical="center" wrapText="1"/>
    </xf>
    <xf numFmtId="9" fontId="22" fillId="0" borderId="45" xfId="0" applyNumberFormat="1" applyFont="1" applyFill="1" applyBorder="1" applyAlignment="1">
      <alignment horizontal="center" vertical="center" wrapText="1"/>
    </xf>
    <xf numFmtId="9" fontId="22" fillId="0" borderId="37" xfId="1" applyFont="1" applyFill="1" applyBorder="1" applyAlignment="1">
      <alignment horizontal="center" vertical="center" wrapText="1"/>
    </xf>
    <xf numFmtId="10" fontId="22" fillId="0" borderId="46" xfId="1" applyNumberFormat="1"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6" xfId="0" applyFont="1" applyFill="1" applyBorder="1" applyAlignment="1">
      <alignment horizontal="center" vertical="center" wrapText="1"/>
    </xf>
    <xf numFmtId="9" fontId="16" fillId="0" borderId="43" xfId="0" applyNumberFormat="1" applyFont="1" applyFill="1" applyBorder="1" applyAlignment="1">
      <alignment horizontal="center" vertical="center" wrapText="1"/>
    </xf>
    <xf numFmtId="1" fontId="22" fillId="0" borderId="47" xfId="0" applyNumberFormat="1" applyFont="1" applyFill="1" applyBorder="1" applyAlignment="1">
      <alignment horizontal="center" vertical="center" wrapText="1"/>
    </xf>
    <xf numFmtId="0" fontId="22" fillId="0" borderId="57" xfId="0" applyFont="1" applyFill="1" applyBorder="1" applyAlignment="1">
      <alignment horizontal="center" vertical="center" wrapText="1"/>
    </xf>
    <xf numFmtId="10" fontId="22" fillId="0" borderId="48" xfId="0" applyNumberFormat="1" applyFont="1" applyFill="1" applyBorder="1" applyAlignment="1">
      <alignment vertical="center" wrapText="1"/>
    </xf>
    <xf numFmtId="10" fontId="22" fillId="0" borderId="64" xfId="1" applyNumberFormat="1" applyFont="1" applyFill="1" applyBorder="1" applyAlignment="1">
      <alignment horizontal="center" vertical="center" wrapText="1"/>
    </xf>
    <xf numFmtId="10" fontId="16" fillId="0" borderId="47" xfId="0" applyNumberFormat="1" applyFont="1" applyFill="1" applyBorder="1" applyAlignment="1">
      <alignment horizontal="center" vertical="center" wrapText="1"/>
    </xf>
    <xf numFmtId="1" fontId="16" fillId="0" borderId="57" xfId="0" applyNumberFormat="1" applyFont="1" applyFill="1" applyBorder="1" applyAlignment="1">
      <alignment horizontal="center" vertical="center" wrapText="1"/>
    </xf>
    <xf numFmtId="10" fontId="16" fillId="0" borderId="57" xfId="0" applyNumberFormat="1" applyFont="1" applyFill="1" applyBorder="1" applyAlignment="1">
      <alignment horizontal="center" vertical="center" wrapText="1"/>
    </xf>
    <xf numFmtId="10" fontId="16" fillId="0" borderId="48" xfId="0" applyNumberFormat="1" applyFont="1" applyFill="1" applyBorder="1" applyAlignment="1" applyProtection="1">
      <alignment horizontal="center" vertical="center" wrapText="1"/>
      <protection locked="0"/>
    </xf>
    <xf numFmtId="0" fontId="22" fillId="0" borderId="65" xfId="0" applyFont="1" applyFill="1" applyBorder="1" applyAlignment="1">
      <alignment horizontal="center" vertical="center" wrapText="1"/>
    </xf>
    <xf numFmtId="9" fontId="22" fillId="0" borderId="19" xfId="0" applyNumberFormat="1" applyFont="1" applyFill="1" applyBorder="1" applyAlignment="1">
      <alignment horizontal="center" vertical="center" wrapText="1"/>
    </xf>
    <xf numFmtId="9" fontId="22" fillId="0" borderId="20" xfId="1" applyFont="1" applyFill="1" applyBorder="1" applyAlignment="1">
      <alignment horizontal="center" vertical="center" wrapText="1"/>
    </xf>
    <xf numFmtId="10" fontId="22" fillId="0" borderId="8" xfId="1" applyNumberFormat="1" applyFont="1" applyFill="1" applyBorder="1" applyAlignment="1">
      <alignment horizontal="center" vertical="center" wrapText="1"/>
    </xf>
    <xf numFmtId="10" fontId="16" fillId="0" borderId="19" xfId="0" applyNumberFormat="1" applyFont="1" applyFill="1" applyBorder="1" applyAlignment="1">
      <alignment horizontal="center" vertical="center" wrapText="1"/>
    </xf>
    <xf numFmtId="1" fontId="16" fillId="0" borderId="20" xfId="0" applyNumberFormat="1" applyFont="1" applyFill="1" applyBorder="1" applyAlignment="1">
      <alignment horizontal="center" vertical="center" wrapText="1"/>
    </xf>
    <xf numFmtId="10" fontId="16" fillId="0" borderId="20" xfId="0" applyNumberFormat="1" applyFont="1" applyFill="1" applyBorder="1" applyAlignment="1">
      <alignment horizontal="center" vertical="center" wrapText="1"/>
    </xf>
    <xf numFmtId="10" fontId="16" fillId="0" borderId="21" xfId="0" applyNumberFormat="1" applyFont="1" applyFill="1" applyBorder="1" applyAlignment="1" applyProtection="1">
      <alignment horizontal="center" vertical="center" wrapText="1"/>
      <protection locked="0"/>
    </xf>
    <xf numFmtId="0" fontId="22" fillId="0" borderId="25" xfId="0" applyFont="1" applyFill="1" applyBorder="1" applyAlignment="1">
      <alignment horizontal="center" vertical="center" wrapText="1"/>
    </xf>
    <xf numFmtId="0" fontId="22" fillId="0" borderId="44" xfId="0" applyFont="1" applyFill="1" applyBorder="1" applyAlignment="1">
      <alignment vertical="center" wrapText="1"/>
    </xf>
    <xf numFmtId="9" fontId="22" fillId="0" borderId="15" xfId="0" applyNumberFormat="1" applyFont="1" applyFill="1" applyBorder="1" applyAlignment="1">
      <alignment horizontal="center" vertical="center" wrapText="1"/>
    </xf>
    <xf numFmtId="9" fontId="22" fillId="0" borderId="31" xfId="0" applyNumberFormat="1" applyFont="1" applyFill="1" applyBorder="1" applyAlignment="1">
      <alignment horizontal="center" vertical="center" wrapText="1"/>
    </xf>
    <xf numFmtId="9" fontId="22" fillId="0" borderId="32" xfId="1" applyFont="1" applyFill="1" applyBorder="1" applyAlignment="1">
      <alignment horizontal="center" vertical="center" wrapText="1"/>
    </xf>
    <xf numFmtId="10" fontId="22" fillId="0" borderId="33" xfId="0" applyNumberFormat="1" applyFont="1" applyFill="1" applyBorder="1" applyAlignment="1">
      <alignment vertical="center" wrapText="1"/>
    </xf>
    <xf numFmtId="10" fontId="22" fillId="0" borderId="16" xfId="1" applyNumberFormat="1" applyFont="1" applyFill="1" applyBorder="1" applyAlignment="1">
      <alignment horizontal="center" vertical="center" wrapText="1"/>
    </xf>
    <xf numFmtId="10" fontId="16" fillId="0" borderId="31" xfId="0" applyNumberFormat="1" applyFont="1" applyFill="1" applyBorder="1" applyAlignment="1">
      <alignment horizontal="center" vertical="center" wrapText="1"/>
    </xf>
    <xf numFmtId="1" fontId="16" fillId="0" borderId="32" xfId="0" applyNumberFormat="1" applyFont="1" applyFill="1" applyBorder="1" applyAlignment="1">
      <alignment horizontal="center" vertical="center" wrapText="1"/>
    </xf>
    <xf numFmtId="10" fontId="16" fillId="0" borderId="32" xfId="0" applyNumberFormat="1" applyFont="1" applyFill="1" applyBorder="1" applyAlignment="1">
      <alignment horizontal="center" vertical="center" wrapText="1"/>
    </xf>
    <xf numFmtId="10" fontId="16" fillId="0" borderId="33" xfId="0" applyNumberFormat="1" applyFont="1" applyFill="1" applyBorder="1" applyAlignment="1" applyProtection="1">
      <alignment horizontal="center" vertical="center" wrapText="1"/>
      <protection locked="0"/>
    </xf>
    <xf numFmtId="0" fontId="22" fillId="0" borderId="14" xfId="0" applyFont="1" applyFill="1" applyBorder="1" applyAlignment="1">
      <alignment horizontal="center" vertical="center" wrapText="1"/>
    </xf>
    <xf numFmtId="0" fontId="22" fillId="0" borderId="40" xfId="0" applyFont="1" applyFill="1" applyBorder="1" applyAlignment="1">
      <alignment horizontal="center" vertical="center" wrapText="1"/>
    </xf>
    <xf numFmtId="0" fontId="22" fillId="0" borderId="44" xfId="0" applyFont="1" applyFill="1" applyBorder="1" applyAlignment="1" applyProtection="1">
      <alignment horizontal="justify" vertical="center" wrapText="1"/>
      <protection locked="0"/>
    </xf>
    <xf numFmtId="3" fontId="22" fillId="0" borderId="57" xfId="0" applyNumberFormat="1" applyFont="1" applyFill="1" applyBorder="1" applyAlignment="1">
      <alignment horizontal="center" vertical="center" wrapText="1"/>
    </xf>
    <xf numFmtId="9" fontId="22" fillId="0" borderId="57" xfId="0" applyNumberFormat="1" applyFont="1" applyFill="1" applyBorder="1" applyAlignment="1">
      <alignment horizontal="center" vertical="center" wrapText="1"/>
    </xf>
    <xf numFmtId="9" fontId="22" fillId="0" borderId="62" xfId="0" applyNumberFormat="1" applyFont="1" applyFill="1" applyBorder="1" applyAlignment="1">
      <alignment horizontal="center" vertical="center" wrapText="1"/>
    </xf>
    <xf numFmtId="10" fontId="22" fillId="0" borderId="39" xfId="1" applyNumberFormat="1" applyFont="1" applyFill="1" applyBorder="1" applyAlignment="1">
      <alignment horizontal="center" vertical="center" wrapText="1"/>
    </xf>
    <xf numFmtId="10" fontId="22" fillId="0" borderId="22" xfId="0" applyNumberFormat="1" applyFont="1" applyFill="1" applyBorder="1" applyAlignment="1">
      <alignment horizontal="center" vertical="center" wrapText="1"/>
    </xf>
    <xf numFmtId="10" fontId="22" fillId="0" borderId="23" xfId="0" applyNumberFormat="1" applyFont="1" applyFill="1" applyBorder="1" applyAlignment="1">
      <alignment horizontal="center" vertical="center" wrapText="1"/>
    </xf>
    <xf numFmtId="10" fontId="22" fillId="0" borderId="24" xfId="0" applyNumberFormat="1" applyFont="1" applyFill="1" applyBorder="1" applyAlignment="1" applyProtection="1">
      <alignment horizontal="center" vertical="center" wrapText="1"/>
      <protection locked="0"/>
    </xf>
    <xf numFmtId="0" fontId="22" fillId="0" borderId="24" xfId="0" applyFont="1" applyFill="1" applyBorder="1" applyAlignment="1">
      <alignment vertical="center" wrapText="1"/>
    </xf>
    <xf numFmtId="0" fontId="22" fillId="0" borderId="47" xfId="0" applyFont="1" applyFill="1" applyBorder="1" applyAlignment="1" applyProtection="1">
      <alignment vertical="center" wrapText="1"/>
      <protection locked="0"/>
    </xf>
    <xf numFmtId="0" fontId="22" fillId="0" borderId="57" xfId="0" applyFont="1" applyFill="1" applyBorder="1" applyAlignment="1" applyProtection="1">
      <alignment vertical="center" wrapText="1"/>
      <protection locked="0"/>
    </xf>
    <xf numFmtId="10" fontId="22" fillId="0" borderId="44" xfId="0" applyNumberFormat="1" applyFont="1" applyFill="1" applyBorder="1" applyAlignment="1" applyProtection="1">
      <alignment horizontal="center" vertical="center" wrapText="1"/>
      <protection locked="0"/>
    </xf>
    <xf numFmtId="1" fontId="22" fillId="0" borderId="43" xfId="0" applyNumberFormat="1" applyFont="1" applyFill="1" applyBorder="1" applyAlignment="1">
      <alignment horizontal="center" vertical="center" wrapText="1"/>
    </xf>
    <xf numFmtId="9" fontId="16" fillId="0" borderId="19" xfId="1" applyFont="1" applyBorder="1" applyAlignment="1">
      <alignment horizontal="center" vertical="center" wrapText="1"/>
    </xf>
    <xf numFmtId="9" fontId="22" fillId="0" borderId="29" xfId="0" applyNumberFormat="1" applyFont="1" applyBorder="1" applyAlignment="1">
      <alignment horizontal="center" vertical="center" wrapText="1"/>
    </xf>
    <xf numFmtId="1" fontId="22" fillId="0" borderId="53" xfId="0" applyNumberFormat="1" applyFont="1" applyBorder="1" applyAlignment="1">
      <alignment horizontal="center" vertical="center" wrapText="1"/>
    </xf>
    <xf numFmtId="10" fontId="22" fillId="0" borderId="29" xfId="0" applyNumberFormat="1" applyFont="1" applyBorder="1" applyAlignment="1">
      <alignment vertical="center" wrapText="1"/>
    </xf>
    <xf numFmtId="10" fontId="22" fillId="0" borderId="53" xfId="0" applyNumberFormat="1" applyFont="1" applyBorder="1" applyAlignment="1">
      <alignment horizontal="center" vertical="center" wrapText="1"/>
    </xf>
    <xf numFmtId="10" fontId="22" fillId="0" borderId="43" xfId="0" applyNumberFormat="1" applyFont="1" applyBorder="1" applyAlignment="1">
      <alignment horizontal="center" vertical="center" wrapText="1"/>
    </xf>
    <xf numFmtId="10" fontId="22" fillId="0" borderId="27" xfId="0" applyNumberFormat="1" applyFont="1" applyBorder="1" applyAlignment="1" applyProtection="1">
      <alignment horizontal="center" vertical="center" wrapText="1"/>
      <protection locked="0"/>
    </xf>
    <xf numFmtId="0" fontId="22" fillId="0" borderId="6" xfId="0" applyFont="1" applyBorder="1" applyAlignment="1" applyProtection="1">
      <alignment vertical="center" wrapText="1"/>
      <protection locked="0"/>
    </xf>
    <xf numFmtId="0" fontId="22" fillId="0" borderId="43" xfId="0" applyFont="1" applyBorder="1" applyAlignment="1" applyProtection="1">
      <alignment vertical="center" wrapText="1"/>
      <protection locked="0"/>
    </xf>
    <xf numFmtId="0" fontId="22" fillId="0" borderId="53" xfId="0" applyFont="1" applyBorder="1" applyAlignment="1" applyProtection="1">
      <alignment vertical="center" wrapText="1"/>
      <protection locked="0"/>
    </xf>
    <xf numFmtId="0" fontId="23" fillId="0" borderId="6" xfId="0" applyFont="1" applyBorder="1"/>
    <xf numFmtId="0" fontId="23" fillId="0" borderId="29" xfId="0" applyFont="1" applyBorder="1"/>
    <xf numFmtId="1" fontId="22" fillId="0" borderId="6" xfId="0" applyNumberFormat="1" applyFont="1" applyBorder="1" applyAlignment="1">
      <alignment horizontal="center" vertical="center" wrapText="1"/>
    </xf>
    <xf numFmtId="9" fontId="22" fillId="0" borderId="60" xfId="0" applyNumberFormat="1" applyFont="1" applyBorder="1" applyAlignment="1">
      <alignment horizontal="center" vertical="center" wrapText="1"/>
    </xf>
    <xf numFmtId="10" fontId="16" fillId="0" borderId="24" xfId="0" applyNumberFormat="1" applyFont="1" applyBorder="1" applyAlignment="1">
      <alignment vertical="center" wrapText="1"/>
    </xf>
    <xf numFmtId="10" fontId="16" fillId="0" borderId="21" xfId="0" applyNumberFormat="1" applyFont="1" applyBorder="1" applyAlignment="1">
      <alignment vertical="center" wrapText="1"/>
    </xf>
    <xf numFmtId="1" fontId="22" fillId="0" borderId="3" xfId="0" applyNumberFormat="1" applyFont="1" applyBorder="1" applyAlignment="1">
      <alignment horizontal="center" vertical="center" wrapText="1"/>
    </xf>
    <xf numFmtId="10" fontId="22" fillId="0" borderId="66" xfId="0" applyNumberFormat="1" applyFont="1" applyBorder="1" applyAlignment="1">
      <alignment vertical="center" wrapText="1"/>
    </xf>
    <xf numFmtId="1" fontId="22" fillId="0" borderId="22" xfId="0" applyNumberFormat="1" applyFont="1" applyFill="1" applyBorder="1" applyAlignment="1">
      <alignment horizontal="center" vertical="center" wrapText="1"/>
    </xf>
    <xf numFmtId="1" fontId="22" fillId="0" borderId="19" xfId="0" applyNumberFormat="1" applyFont="1" applyFill="1" applyBorder="1" applyAlignment="1">
      <alignment horizontal="center" vertical="center" wrapText="1"/>
    </xf>
    <xf numFmtId="1" fontId="22" fillId="0" borderId="45" xfId="0" applyNumberFormat="1" applyFont="1" applyFill="1" applyBorder="1" applyAlignment="1">
      <alignment horizontal="center" vertical="center" wrapText="1"/>
    </xf>
    <xf numFmtId="1" fontId="22" fillId="0" borderId="58" xfId="0" applyNumberFormat="1" applyFont="1" applyFill="1" applyBorder="1" applyAlignment="1">
      <alignment horizontal="center" vertical="center" wrapText="1"/>
    </xf>
    <xf numFmtId="1" fontId="22" fillId="0" borderId="71" xfId="0" applyNumberFormat="1" applyFont="1" applyBorder="1" applyAlignment="1">
      <alignment horizontal="center" vertical="center" wrapText="1"/>
    </xf>
    <xf numFmtId="1" fontId="22" fillId="0" borderId="3" xfId="1" applyNumberFormat="1" applyFont="1" applyFill="1" applyBorder="1" applyAlignment="1">
      <alignment horizontal="center" vertical="center" wrapText="1"/>
    </xf>
    <xf numFmtId="1" fontId="22" fillId="0" borderId="11" xfId="1" applyNumberFormat="1" applyFont="1" applyFill="1" applyBorder="1" applyAlignment="1">
      <alignment horizontal="center" vertical="center" wrapText="1"/>
    </xf>
    <xf numFmtId="1" fontId="22" fillId="0" borderId="14" xfId="1" applyNumberFormat="1" applyFont="1" applyFill="1" applyBorder="1" applyAlignment="1">
      <alignment horizontal="center" vertical="center" wrapText="1"/>
    </xf>
    <xf numFmtId="9" fontId="22" fillId="0" borderId="65" xfId="1" applyFont="1" applyFill="1" applyBorder="1" applyAlignment="1">
      <alignment horizontal="center" vertical="center" wrapText="1"/>
    </xf>
    <xf numFmtId="9" fontId="22" fillId="0" borderId="25" xfId="1" applyFont="1" applyFill="1" applyBorder="1" applyAlignment="1">
      <alignment horizontal="center" vertical="center" wrapText="1"/>
    </xf>
    <xf numFmtId="9" fontId="22" fillId="0" borderId="14" xfId="1" applyFont="1" applyFill="1" applyBorder="1" applyAlignment="1">
      <alignment horizontal="center" vertical="center" wrapText="1"/>
    </xf>
    <xf numFmtId="9" fontId="22" fillId="0" borderId="82" xfId="1" applyFont="1" applyFill="1" applyBorder="1" applyAlignment="1">
      <alignment horizontal="center" vertical="center" wrapText="1"/>
    </xf>
    <xf numFmtId="1" fontId="22" fillId="0" borderId="65" xfId="1" applyNumberFormat="1" applyFont="1" applyFill="1" applyBorder="1" applyAlignment="1">
      <alignment horizontal="center" vertical="center" wrapText="1"/>
    </xf>
    <xf numFmtId="1" fontId="22" fillId="0" borderId="25" xfId="1" applyNumberFormat="1" applyFont="1" applyFill="1" applyBorder="1" applyAlignment="1">
      <alignment horizontal="center" vertical="center" wrapText="1"/>
    </xf>
    <xf numFmtId="1" fontId="22" fillId="0" borderId="6" xfId="1" applyNumberFormat="1" applyFont="1" applyFill="1" applyBorder="1" applyAlignment="1">
      <alignment horizontal="center" vertical="center" wrapText="1"/>
    </xf>
    <xf numFmtId="1" fontId="22" fillId="0" borderId="82" xfId="1" applyNumberFormat="1" applyFont="1" applyFill="1" applyBorder="1" applyAlignment="1">
      <alignment horizontal="center" vertical="center" wrapText="1"/>
    </xf>
    <xf numFmtId="10" fontId="22" fillId="0" borderId="36" xfId="0" applyNumberFormat="1" applyFont="1" applyBorder="1" applyAlignment="1">
      <alignment vertical="center" wrapText="1"/>
    </xf>
    <xf numFmtId="1" fontId="22" fillId="0" borderId="67" xfId="0" applyNumberFormat="1" applyFont="1" applyBorder="1" applyAlignment="1">
      <alignment horizontal="center" vertical="center" wrapText="1"/>
    </xf>
    <xf numFmtId="0" fontId="22" fillId="0" borderId="15" xfId="0" applyFont="1" applyBorder="1" applyAlignment="1">
      <alignment horizontal="center" vertical="center" wrapText="1"/>
    </xf>
    <xf numFmtId="1" fontId="22" fillId="0" borderId="67" xfId="0" applyNumberFormat="1" applyFont="1" applyFill="1" applyBorder="1" applyAlignment="1">
      <alignment horizontal="center" vertical="center" wrapText="1"/>
    </xf>
    <xf numFmtId="1" fontId="22" fillId="0" borderId="62" xfId="0" applyNumberFormat="1" applyFont="1" applyFill="1" applyBorder="1" applyAlignment="1">
      <alignment horizontal="center" vertical="center" wrapText="1"/>
    </xf>
    <xf numFmtId="1" fontId="22" fillId="0" borderId="74" xfId="0" applyNumberFormat="1" applyFont="1" applyFill="1" applyBorder="1" applyAlignment="1">
      <alignment horizontal="center" vertical="center" wrapText="1"/>
    </xf>
    <xf numFmtId="168" fontId="22" fillId="0" borderId="11" xfId="0" applyNumberFormat="1" applyFont="1" applyBorder="1" applyAlignment="1">
      <alignment horizontal="center" vertical="center" wrapText="1"/>
    </xf>
    <xf numFmtId="168" fontId="22" fillId="0" borderId="73" xfId="0" applyNumberFormat="1" applyFont="1" applyBorder="1" applyAlignment="1">
      <alignment horizontal="center" vertical="center" wrapText="1"/>
    </xf>
    <xf numFmtId="1" fontId="22" fillId="0" borderId="73" xfId="0" applyNumberFormat="1" applyFont="1" applyBorder="1" applyAlignment="1">
      <alignment horizontal="center" vertical="center" wrapText="1"/>
    </xf>
    <xf numFmtId="1" fontId="22" fillId="0" borderId="65" xfId="1" applyNumberFormat="1" applyFont="1" applyBorder="1" applyAlignment="1">
      <alignment horizontal="center" vertical="center" wrapText="1"/>
    </xf>
    <xf numFmtId="1" fontId="22" fillId="0" borderId="11" xfId="1" applyNumberFormat="1" applyFont="1" applyBorder="1" applyAlignment="1">
      <alignment horizontal="center" vertical="center" wrapText="1"/>
    </xf>
    <xf numFmtId="1" fontId="22" fillId="0" borderId="73" xfId="1" applyNumberFormat="1" applyFont="1" applyBorder="1" applyAlignment="1">
      <alignment horizontal="center" vertical="center" wrapText="1"/>
    </xf>
    <xf numFmtId="0" fontId="22" fillId="0" borderId="25" xfId="1" applyNumberFormat="1" applyFont="1" applyFill="1" applyBorder="1" applyAlignment="1">
      <alignment horizontal="center" vertical="center" wrapText="1"/>
    </xf>
    <xf numFmtId="0" fontId="22" fillId="0" borderId="11" xfId="1" applyNumberFormat="1" applyFont="1" applyFill="1" applyBorder="1" applyAlignment="1">
      <alignment horizontal="center" vertical="center" wrapText="1"/>
    </xf>
    <xf numFmtId="0" fontId="22" fillId="0" borderId="73" xfId="1" applyNumberFormat="1" applyFont="1" applyFill="1" applyBorder="1" applyAlignment="1">
      <alignment horizontal="center" vertical="center" wrapText="1"/>
    </xf>
    <xf numFmtId="0" fontId="22" fillId="0" borderId="3" xfId="1" applyNumberFormat="1" applyFont="1" applyFill="1" applyBorder="1" applyAlignment="1">
      <alignment horizontal="center" vertical="center" wrapText="1"/>
    </xf>
    <xf numFmtId="0" fontId="22" fillId="0" borderId="34" xfId="1" applyNumberFormat="1" applyFont="1" applyFill="1" applyBorder="1" applyAlignment="1">
      <alignment horizontal="center" vertical="center" wrapText="1"/>
    </xf>
    <xf numFmtId="0" fontId="22" fillId="0" borderId="65" xfId="1" applyNumberFormat="1" applyFont="1" applyFill="1" applyBorder="1" applyAlignment="1">
      <alignment horizontal="center" vertical="center" wrapText="1"/>
    </xf>
    <xf numFmtId="168" fontId="16" fillId="0" borderId="65" xfId="0" applyNumberFormat="1" applyFont="1" applyBorder="1" applyAlignment="1">
      <alignment horizontal="center" vertical="center" wrapText="1"/>
    </xf>
    <xf numFmtId="168" fontId="16" fillId="0" borderId="11" xfId="0" applyNumberFormat="1" applyFont="1" applyBorder="1" applyAlignment="1">
      <alignment horizontal="center" vertical="center" wrapText="1"/>
    </xf>
    <xf numFmtId="1" fontId="16" fillId="0" borderId="38" xfId="0" applyNumberFormat="1" applyFont="1" applyBorder="1" applyAlignment="1">
      <alignment horizontal="center" vertical="center" wrapText="1"/>
    </xf>
    <xf numFmtId="1" fontId="16" fillId="0" borderId="8" xfId="0" applyNumberFormat="1" applyFont="1" applyBorder="1" applyAlignment="1">
      <alignment horizontal="center" vertical="center" wrapText="1"/>
    </xf>
    <xf numFmtId="9" fontId="22" fillId="0" borderId="68" xfId="1" applyFont="1" applyBorder="1" applyAlignment="1">
      <alignment horizontal="center" vertical="center" wrapText="1"/>
    </xf>
    <xf numFmtId="9" fontId="22" fillId="0" borderId="68" xfId="1" applyFont="1" applyFill="1" applyBorder="1" applyAlignment="1">
      <alignment horizontal="center" vertical="center" wrapText="1"/>
    </xf>
    <xf numFmtId="0" fontId="4" fillId="5" borderId="37" xfId="20" applyFont="1" applyFill="1" applyBorder="1" applyAlignment="1">
      <alignment horizontal="center" vertical="center" wrapText="1"/>
    </xf>
    <xf numFmtId="0" fontId="4" fillId="5" borderId="23" xfId="20" applyFont="1" applyFill="1" applyBorder="1" applyAlignment="1">
      <alignment horizontal="center" vertical="center" wrapText="1"/>
    </xf>
    <xf numFmtId="0" fontId="5" fillId="5" borderId="20" xfId="20" applyFont="1" applyFill="1" applyBorder="1" applyAlignment="1">
      <alignment horizontal="center" vertical="center" wrapText="1"/>
    </xf>
    <xf numFmtId="0" fontId="5" fillId="5" borderId="37" xfId="20" applyFont="1" applyFill="1" applyBorder="1" applyAlignment="1">
      <alignment horizontal="center" vertical="center" wrapText="1"/>
    </xf>
    <xf numFmtId="0" fontId="5" fillId="5" borderId="23" xfId="20" applyFont="1" applyFill="1" applyBorder="1" applyAlignment="1">
      <alignment horizontal="center" vertical="center" wrapText="1"/>
    </xf>
    <xf numFmtId="0" fontId="5" fillId="5" borderId="7" xfId="20" applyFont="1" applyFill="1" applyBorder="1" applyAlignment="1">
      <alignment horizontal="center" vertical="center" wrapText="1"/>
    </xf>
    <xf numFmtId="0" fontId="5" fillId="5" borderId="8" xfId="20" applyFont="1" applyFill="1" applyBorder="1" applyAlignment="1">
      <alignment horizontal="center" vertical="center" wrapText="1"/>
    </xf>
    <xf numFmtId="0" fontId="5" fillId="5" borderId="11" xfId="20" applyFont="1" applyFill="1" applyBorder="1" applyAlignment="1">
      <alignment horizontal="center" vertical="center" wrapText="1"/>
    </xf>
    <xf numFmtId="0" fontId="3" fillId="4" borderId="7" xfId="20" applyFont="1" applyFill="1" applyBorder="1" applyAlignment="1">
      <alignment horizontal="center"/>
    </xf>
    <xf numFmtId="0" fontId="3" fillId="4" borderId="8" xfId="20" applyFont="1" applyFill="1" applyBorder="1" applyAlignment="1">
      <alignment horizontal="center"/>
    </xf>
    <xf numFmtId="0" fontId="3" fillId="4" borderId="11" xfId="20" applyFont="1" applyFill="1" applyBorder="1" applyAlignment="1">
      <alignment horizontal="center"/>
    </xf>
    <xf numFmtId="0" fontId="3" fillId="4" borderId="20" xfId="20" applyFont="1" applyFill="1" applyBorder="1" applyAlignment="1">
      <alignment horizontal="center"/>
    </xf>
    <xf numFmtId="0" fontId="4" fillId="0" borderId="0" xfId="20" applyFont="1" applyAlignment="1">
      <alignment horizontal="left" vertical="center"/>
    </xf>
    <xf numFmtId="0" fontId="12" fillId="6" borderId="42" xfId="20" applyFont="1" applyFill="1" applyBorder="1" applyAlignment="1">
      <alignment horizontal="center" vertical="center" wrapText="1"/>
    </xf>
    <xf numFmtId="0" fontId="12" fillId="6" borderId="0" xfId="20" applyFont="1" applyFill="1" applyAlignment="1">
      <alignment horizontal="center" vertical="center" wrapText="1"/>
    </xf>
    <xf numFmtId="0" fontId="12" fillId="7" borderId="20" xfId="20" applyFont="1" applyFill="1" applyBorder="1" applyAlignment="1" applyProtection="1">
      <alignment horizontal="center" vertical="center" wrapText="1"/>
      <protection locked="0"/>
    </xf>
    <xf numFmtId="0" fontId="3" fillId="6" borderId="20" xfId="20" applyFont="1" applyFill="1" applyBorder="1" applyAlignment="1">
      <alignment horizontal="center" vertical="center" wrapText="1"/>
    </xf>
    <xf numFmtId="0" fontId="11" fillId="0" borderId="41" xfId="20" applyFont="1" applyBorder="1" applyAlignment="1">
      <alignment horizontal="center" vertical="center"/>
    </xf>
    <xf numFmtId="0" fontId="12" fillId="6" borderId="42" xfId="20" applyFont="1" applyFill="1" applyBorder="1" applyAlignment="1">
      <alignment horizontal="center" vertical="center"/>
    </xf>
    <xf numFmtId="0" fontId="17" fillId="0" borderId="10" xfId="0" applyFont="1" applyBorder="1" applyAlignment="1" applyProtection="1">
      <alignment horizontal="center" vertical="center" wrapText="1"/>
      <protection locked="0"/>
    </xf>
    <xf numFmtId="0" fontId="17" fillId="0" borderId="49"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8" fillId="0" borderId="78" xfId="0" applyFont="1" applyBorder="1" applyAlignment="1">
      <alignment horizontal="center" vertical="center" wrapText="1"/>
    </xf>
    <xf numFmtId="0" fontId="18" fillId="0" borderId="77" xfId="0" applyFont="1" applyBorder="1" applyAlignment="1">
      <alignment horizontal="center" vertical="center" wrapText="1"/>
    </xf>
    <xf numFmtId="0" fontId="18" fillId="0" borderId="79" xfId="0" applyFont="1" applyBorder="1" applyAlignment="1">
      <alignment horizontal="center" vertical="center" wrapText="1"/>
    </xf>
    <xf numFmtId="0" fontId="18" fillId="2" borderId="27" xfId="0" applyFont="1" applyFill="1" applyBorder="1" applyAlignment="1">
      <alignment horizontal="center" vertical="center" wrapText="1"/>
    </xf>
    <xf numFmtId="0" fontId="18" fillId="2" borderId="0" xfId="0" applyFont="1" applyFill="1" applyAlignment="1">
      <alignment horizontal="center" vertical="center" wrapText="1"/>
    </xf>
    <xf numFmtId="0" fontId="17" fillId="0" borderId="19" xfId="0" applyFont="1" applyBorder="1" applyAlignment="1">
      <alignment horizontal="center" vertical="center" wrapText="1"/>
    </xf>
    <xf numFmtId="1" fontId="17" fillId="0" borderId="20" xfId="0" applyNumberFormat="1" applyFont="1" applyBorder="1" applyAlignment="1">
      <alignment horizontal="center" vertical="center" wrapText="1"/>
    </xf>
    <xf numFmtId="0" fontId="17" fillId="0" borderId="20" xfId="0" applyFont="1" applyBorder="1" applyAlignment="1">
      <alignment horizontal="center" vertical="center" wrapText="1"/>
    </xf>
    <xf numFmtId="9" fontId="17" fillId="0" borderId="20" xfId="0" applyNumberFormat="1" applyFont="1" applyBorder="1" applyAlignment="1">
      <alignment horizontal="center" vertical="center" wrapText="1"/>
    </xf>
    <xf numFmtId="0" fontId="17" fillId="10" borderId="19" xfId="0" applyFont="1" applyFill="1" applyBorder="1" applyAlignment="1">
      <alignment horizontal="center" vertical="center" wrapText="1"/>
    </xf>
    <xf numFmtId="0" fontId="17" fillId="10" borderId="31" xfId="0" applyFont="1" applyFill="1" applyBorder="1" applyAlignment="1">
      <alignment horizontal="center" vertical="center" wrapText="1"/>
    </xf>
    <xf numFmtId="1" fontId="17" fillId="0" borderId="32" xfId="0" applyNumberFormat="1" applyFont="1" applyBorder="1" applyAlignment="1">
      <alignment horizontal="center" vertical="center" wrapText="1"/>
    </xf>
    <xf numFmtId="9" fontId="17" fillId="0" borderId="32" xfId="0" applyNumberFormat="1" applyFont="1" applyBorder="1" applyAlignment="1">
      <alignment horizontal="center" vertical="center" wrapText="1"/>
    </xf>
    <xf numFmtId="9" fontId="17" fillId="0" borderId="20" xfId="1" applyFont="1" applyBorder="1" applyAlignment="1">
      <alignment horizontal="center" vertical="center" wrapText="1"/>
    </xf>
    <xf numFmtId="0" fontId="18"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1"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5"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47" xfId="0" applyFont="1" applyBorder="1" applyAlignment="1">
      <alignment horizontal="center" vertical="center" textRotation="90" wrapText="1"/>
    </xf>
    <xf numFmtId="0" fontId="18" fillId="0" borderId="19" xfId="0" applyFont="1" applyBorder="1" applyAlignment="1">
      <alignment horizontal="center" vertical="center" textRotation="90" wrapText="1"/>
    </xf>
    <xf numFmtId="0" fontId="18" fillId="0" borderId="45" xfId="0" applyFont="1" applyBorder="1" applyAlignment="1">
      <alignment horizontal="center" vertical="center" textRotation="90" wrapText="1"/>
    </xf>
    <xf numFmtId="0" fontId="18" fillId="0" borderId="48"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76" xfId="0" applyFont="1" applyBorder="1" applyAlignment="1">
      <alignment horizontal="center" vertical="center" wrapText="1"/>
    </xf>
    <xf numFmtId="0" fontId="18" fillId="0" borderId="80"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27" xfId="0" applyFont="1" applyBorder="1" applyAlignment="1">
      <alignment horizontal="center" vertical="center" wrapText="1"/>
    </xf>
    <xf numFmtId="0" fontId="18" fillId="3" borderId="61"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46" xfId="0" applyFont="1" applyFill="1" applyBorder="1" applyAlignment="1">
      <alignment horizontal="center" vertical="center" wrapText="1"/>
    </xf>
    <xf numFmtId="0" fontId="17" fillId="0" borderId="62"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56"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25"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78" xfId="0" applyFont="1" applyBorder="1" applyAlignment="1">
      <alignment horizontal="center" vertical="justify"/>
    </xf>
    <xf numFmtId="0" fontId="17" fillId="0" borderId="77" xfId="0" applyFont="1" applyBorder="1" applyAlignment="1">
      <alignment horizontal="center" vertical="justify"/>
    </xf>
    <xf numFmtId="0" fontId="17" fillId="0" borderId="79" xfId="0" applyFont="1" applyBorder="1" applyAlignment="1">
      <alignment horizontal="center" vertical="justify"/>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justify" vertical="center" wrapText="1"/>
    </xf>
    <xf numFmtId="0" fontId="17" fillId="0" borderId="8" xfId="0" applyFont="1" applyBorder="1" applyAlignment="1">
      <alignment horizontal="justify" vertical="center" wrapText="1"/>
    </xf>
    <xf numFmtId="0" fontId="17" fillId="0" borderId="9" xfId="0" applyFont="1" applyBorder="1" applyAlignment="1">
      <alignment horizontal="justify" vertical="center" wrapText="1"/>
    </xf>
    <xf numFmtId="9" fontId="17" fillId="0" borderId="57" xfId="1" applyFont="1" applyBorder="1" applyAlignment="1">
      <alignment horizontal="center" vertical="center" wrapText="1"/>
    </xf>
    <xf numFmtId="1" fontId="17" fillId="0" borderId="57" xfId="0" applyNumberFormat="1" applyFont="1" applyBorder="1" applyAlignment="1">
      <alignment horizontal="center" vertical="center" wrapText="1"/>
    </xf>
    <xf numFmtId="0" fontId="18"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8" fillId="2" borderId="20" xfId="0" applyFont="1" applyFill="1" applyBorder="1" applyAlignment="1">
      <alignment horizontal="center" vertical="center" wrapText="1"/>
    </xf>
    <xf numFmtId="0" fontId="17" fillId="0" borderId="20" xfId="0" applyFont="1" applyBorder="1" applyAlignment="1">
      <alignment horizontal="center" vertical="justify"/>
    </xf>
    <xf numFmtId="0" fontId="18" fillId="0" borderId="49" xfId="0" applyFont="1" applyBorder="1" applyAlignment="1">
      <alignment horizontal="center" vertical="center" wrapText="1"/>
    </xf>
    <xf numFmtId="0" fontId="18" fillId="0" borderId="51" xfId="0" applyFont="1" applyBorder="1" applyAlignment="1">
      <alignment horizontal="center" vertical="center" textRotation="90" wrapText="1"/>
    </xf>
    <xf numFmtId="0" fontId="18" fillId="0" borderId="18" xfId="0" applyFont="1" applyBorder="1" applyAlignment="1">
      <alignment horizontal="center" vertical="center" textRotation="90" wrapText="1"/>
    </xf>
    <xf numFmtId="0" fontId="18" fillId="0" borderId="56" xfId="0" applyFont="1" applyBorder="1" applyAlignment="1">
      <alignment horizontal="center" vertical="center" textRotation="90" wrapText="1"/>
    </xf>
    <xf numFmtId="0" fontId="18" fillId="0" borderId="65" xfId="0" applyFont="1" applyBorder="1" applyAlignment="1">
      <alignment horizontal="center" vertical="center" textRotation="90" wrapText="1"/>
    </xf>
    <xf numFmtId="0" fontId="18" fillId="0" borderId="11" xfId="0" applyFont="1" applyBorder="1" applyAlignment="1">
      <alignment horizontal="center" vertical="center" textRotation="90" wrapText="1"/>
    </xf>
    <xf numFmtId="0" fontId="18" fillId="0" borderId="73" xfId="0" applyFont="1" applyBorder="1" applyAlignment="1">
      <alignment horizontal="center" vertical="center" textRotation="90" wrapText="1"/>
    </xf>
    <xf numFmtId="0" fontId="18" fillId="3" borderId="51"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7" fillId="0" borderId="65"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45" xfId="0" applyFont="1" applyBorder="1" applyAlignment="1">
      <alignment horizontal="center" vertical="center" wrapText="1"/>
    </xf>
    <xf numFmtId="1" fontId="22" fillId="0" borderId="57" xfId="0" applyNumberFormat="1" applyFont="1" applyBorder="1" applyAlignment="1">
      <alignment horizontal="center" vertical="center" wrapText="1"/>
    </xf>
    <xf numFmtId="1" fontId="22" fillId="0" borderId="37" xfId="0" applyNumberFormat="1" applyFont="1" applyBorder="1" applyAlignment="1">
      <alignment horizontal="center" vertical="center" wrapText="1"/>
    </xf>
    <xf numFmtId="1" fontId="22" fillId="0" borderId="62" xfId="0" applyNumberFormat="1" applyFont="1" applyBorder="1" applyAlignment="1">
      <alignment horizontal="center" vertical="center" wrapText="1"/>
    </xf>
    <xf numFmtId="1" fontId="22" fillId="0" borderId="74" xfId="0" applyNumberFormat="1" applyFont="1" applyBorder="1" applyAlignment="1">
      <alignment horizontal="center" vertical="center" wrapText="1"/>
    </xf>
    <xf numFmtId="9" fontId="22" fillId="0" borderId="51" xfId="1" applyFont="1" applyBorder="1" applyAlignment="1">
      <alignment horizontal="center" vertical="center" wrapText="1"/>
    </xf>
    <xf numFmtId="9" fontId="22" fillId="0" borderId="56" xfId="1" applyFont="1" applyBorder="1" applyAlignment="1">
      <alignment horizontal="center" vertical="center" wrapText="1"/>
    </xf>
    <xf numFmtId="0" fontId="22" fillId="0" borderId="65" xfId="0" applyFont="1" applyBorder="1" applyAlignment="1" applyProtection="1">
      <alignment horizontal="center" vertical="center" wrapText="1"/>
      <protection locked="0"/>
    </xf>
    <xf numFmtId="0" fontId="22" fillId="0" borderId="73" xfId="0" applyFont="1" applyBorder="1" applyAlignment="1" applyProtection="1">
      <alignment horizontal="center" vertical="center" wrapText="1"/>
      <protection locked="0"/>
    </xf>
    <xf numFmtId="10" fontId="22" fillId="0" borderId="48" xfId="0" applyNumberFormat="1"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22" fillId="0" borderId="11"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0" fontId="22" fillId="0" borderId="19" xfId="0" applyFont="1" applyBorder="1" applyAlignment="1">
      <alignment horizontal="center" vertical="center" wrapText="1"/>
    </xf>
    <xf numFmtId="1" fontId="22" fillId="0" borderId="20" xfId="0" applyNumberFormat="1" applyFont="1" applyBorder="1" applyAlignment="1">
      <alignment horizontal="center" vertical="center" wrapText="1"/>
    </xf>
    <xf numFmtId="1" fontId="22" fillId="0" borderId="7" xfId="0" applyNumberFormat="1" applyFont="1" applyBorder="1" applyAlignment="1">
      <alignment horizontal="center" vertical="center" wrapText="1"/>
    </xf>
    <xf numFmtId="9" fontId="22" fillId="0" borderId="18" xfId="1" applyFont="1" applyBorder="1" applyAlignment="1">
      <alignment horizontal="center" vertical="center" wrapText="1"/>
    </xf>
    <xf numFmtId="9" fontId="22" fillId="0" borderId="51" xfId="0" applyNumberFormat="1" applyFont="1" applyBorder="1" applyAlignment="1">
      <alignment horizontal="center" vertical="center" wrapText="1"/>
    </xf>
    <xf numFmtId="9" fontId="22" fillId="0" borderId="18" xfId="0" applyNumberFormat="1" applyFont="1" applyBorder="1" applyAlignment="1">
      <alignment horizontal="center" vertical="center" wrapText="1"/>
    </xf>
    <xf numFmtId="0" fontId="22" fillId="0" borderId="48" xfId="0" applyFont="1" applyBorder="1" applyAlignment="1" applyProtection="1">
      <alignment horizontal="center" vertical="center" wrapText="1"/>
      <protection locked="0"/>
    </xf>
    <xf numFmtId="9" fontId="22" fillId="0" borderId="56" xfId="0" applyNumberFormat="1" applyFont="1" applyBorder="1" applyAlignment="1">
      <alignment horizontal="center" vertical="center" wrapText="1"/>
    </xf>
    <xf numFmtId="10" fontId="22" fillId="0" borderId="29" xfId="0" applyNumberFormat="1" applyFont="1" applyBorder="1" applyAlignment="1" applyProtection="1">
      <alignment horizontal="center" vertical="center" wrapText="1"/>
      <protection locked="0"/>
    </xf>
    <xf numFmtId="10" fontId="22" fillId="0" borderId="44" xfId="0" applyNumberFormat="1" applyFont="1" applyBorder="1" applyAlignment="1" applyProtection="1">
      <alignment horizontal="center" vertical="center" wrapText="1"/>
      <protection locked="0"/>
    </xf>
    <xf numFmtId="0" fontId="22" fillId="0" borderId="22"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45" xfId="0" applyFont="1" applyFill="1" applyBorder="1" applyAlignment="1">
      <alignment horizontal="center" vertical="center" wrapText="1"/>
    </xf>
    <xf numFmtId="1" fontId="22" fillId="0" borderId="23" xfId="0" applyNumberFormat="1" applyFont="1" applyFill="1" applyBorder="1" applyAlignment="1">
      <alignment horizontal="center" vertical="center" wrapText="1"/>
    </xf>
    <xf numFmtId="1" fontId="22" fillId="0" borderId="20" xfId="0" applyNumberFormat="1" applyFont="1" applyFill="1" applyBorder="1" applyAlignment="1">
      <alignment horizontal="center" vertical="center" wrapText="1"/>
    </xf>
    <xf numFmtId="1" fontId="22" fillId="0" borderId="37" xfId="0" applyNumberFormat="1" applyFont="1" applyFill="1" applyBorder="1" applyAlignment="1">
      <alignment horizontal="center" vertical="center" wrapText="1"/>
    </xf>
    <xf numFmtId="1" fontId="22" fillId="0" borderId="26" xfId="0" applyNumberFormat="1" applyFont="1" applyFill="1" applyBorder="1" applyAlignment="1">
      <alignment horizontal="center" vertical="center" wrapText="1"/>
    </xf>
    <xf numFmtId="1" fontId="22" fillId="0" borderId="7" xfId="0" applyNumberFormat="1" applyFont="1" applyFill="1" applyBorder="1" applyAlignment="1">
      <alignment horizontal="center" vertical="center" wrapText="1"/>
    </xf>
    <xf numFmtId="1" fontId="22" fillId="0" borderId="74" xfId="0" applyNumberFormat="1" applyFont="1" applyFill="1" applyBorder="1" applyAlignment="1">
      <alignment horizontal="center" vertical="center" wrapText="1"/>
    </xf>
    <xf numFmtId="9" fontId="22" fillId="0" borderId="75" xfId="1" applyFont="1" applyFill="1" applyBorder="1" applyAlignment="1">
      <alignment horizontal="center" vertical="center" wrapText="1"/>
    </xf>
    <xf numFmtId="9" fontId="22" fillId="0" borderId="18" xfId="1" applyFont="1" applyFill="1" applyBorder="1" applyAlignment="1">
      <alignment horizontal="center" vertical="center" wrapText="1"/>
    </xf>
    <xf numFmtId="9" fontId="22" fillId="0" borderId="56" xfId="1" applyFont="1" applyFill="1" applyBorder="1" applyAlignment="1">
      <alignment horizontal="center" vertical="center" wrapText="1"/>
    </xf>
    <xf numFmtId="9" fontId="22" fillId="0" borderId="69" xfId="0" applyNumberFormat="1" applyFont="1" applyBorder="1" applyAlignment="1">
      <alignment horizontal="center" vertical="center" wrapText="1"/>
    </xf>
    <xf numFmtId="9" fontId="22" fillId="0" borderId="30" xfId="0" applyNumberFormat="1" applyFont="1" applyBorder="1" applyAlignment="1">
      <alignment horizontal="center" vertical="center" wrapText="1"/>
    </xf>
    <xf numFmtId="0" fontId="22" fillId="10" borderId="47" xfId="0" applyFont="1" applyFill="1" applyBorder="1" applyAlignment="1">
      <alignment horizontal="center" vertical="center" wrapText="1"/>
    </xf>
    <xf numFmtId="0" fontId="22" fillId="10" borderId="19" xfId="0" applyFont="1" applyFill="1" applyBorder="1" applyAlignment="1">
      <alignment horizontal="center" vertical="center" wrapText="1"/>
    </xf>
    <xf numFmtId="0" fontId="22" fillId="10" borderId="45" xfId="0" applyFont="1" applyFill="1" applyBorder="1" applyAlignment="1">
      <alignment horizontal="center" vertical="center" wrapText="1"/>
    </xf>
    <xf numFmtId="1" fontId="22" fillId="0" borderId="43" xfId="0" applyNumberFormat="1" applyFont="1" applyFill="1" applyBorder="1" applyAlignment="1">
      <alignment horizontal="center" vertical="center" wrapText="1"/>
    </xf>
    <xf numFmtId="1" fontId="22" fillId="0" borderId="40" xfId="0" applyNumberFormat="1" applyFont="1" applyFill="1" applyBorder="1" applyAlignment="1">
      <alignment horizontal="center" vertical="center" wrapText="1"/>
    </xf>
    <xf numFmtId="1" fontId="22" fillId="0" borderId="15" xfId="0" applyNumberFormat="1" applyFont="1" applyFill="1" applyBorder="1" applyAlignment="1">
      <alignment horizontal="center" vertical="center" wrapText="1"/>
    </xf>
    <xf numFmtId="9" fontId="22" fillId="0" borderId="30" xfId="1" applyFont="1" applyFill="1" applyBorder="1" applyAlignment="1">
      <alignment horizontal="center" vertical="center" wrapText="1"/>
    </xf>
    <xf numFmtId="1" fontId="22" fillId="0" borderId="32" xfId="0" applyNumberFormat="1" applyFont="1" applyFill="1" applyBorder="1" applyAlignment="1">
      <alignment horizontal="center" vertical="center" wrapText="1"/>
    </xf>
    <xf numFmtId="0" fontId="22" fillId="0" borderId="31" xfId="0" applyFont="1" applyFill="1" applyBorder="1" applyAlignment="1">
      <alignment horizontal="center" vertical="center" wrapText="1"/>
    </xf>
    <xf numFmtId="0" fontId="22" fillId="0" borderId="6" xfId="0" applyFont="1" applyBorder="1" applyAlignment="1" applyProtection="1">
      <alignment horizontal="center" vertical="center" wrapText="1"/>
      <protection locked="0"/>
    </xf>
    <xf numFmtId="0" fontId="22" fillId="0" borderId="53" xfId="0" applyFont="1" applyBorder="1" applyAlignment="1">
      <alignment horizontal="center" vertical="center" wrapText="1"/>
    </xf>
    <xf numFmtId="0" fontId="22" fillId="0" borderId="31" xfId="0" applyFont="1" applyBorder="1" applyAlignment="1">
      <alignment horizontal="center" vertical="center" wrapText="1"/>
    </xf>
    <xf numFmtId="0" fontId="17" fillId="0" borderId="68" xfId="0" applyFont="1" applyBorder="1" applyAlignment="1" applyProtection="1">
      <alignment horizontal="center" vertical="center" wrapText="1"/>
      <protection locked="0"/>
    </xf>
    <xf numFmtId="0" fontId="17" fillId="0" borderId="69" xfId="0" applyFont="1" applyBorder="1" applyAlignment="1" applyProtection="1">
      <alignment horizontal="center" vertical="center" wrapText="1"/>
      <protection locked="0"/>
    </xf>
    <xf numFmtId="0" fontId="17" fillId="0" borderId="70" xfId="0" applyFont="1" applyBorder="1" applyAlignment="1" applyProtection="1">
      <alignment horizontal="center" vertical="center" wrapText="1"/>
      <protection locked="0"/>
    </xf>
    <xf numFmtId="0" fontId="22" fillId="0" borderId="53" xfId="0" applyFont="1" applyFill="1" applyBorder="1" applyAlignment="1">
      <alignment horizontal="center" vertical="center" wrapText="1"/>
    </xf>
    <xf numFmtId="0" fontId="22" fillId="0" borderId="35" xfId="0" applyFont="1" applyFill="1" applyBorder="1" applyAlignment="1">
      <alignment horizontal="center" vertical="center" wrapText="1"/>
    </xf>
    <xf numFmtId="1" fontId="22" fillId="0" borderId="43" xfId="0" applyNumberFormat="1" applyFont="1" applyBorder="1" applyAlignment="1">
      <alignment horizontal="center" vertical="center" wrapText="1"/>
    </xf>
    <xf numFmtId="1" fontId="22" fillId="0" borderId="32" xfId="0" applyNumberFormat="1" applyFont="1" applyBorder="1" applyAlignment="1">
      <alignment horizontal="center" vertical="center" wrapText="1"/>
    </xf>
    <xf numFmtId="1" fontId="22" fillId="0" borderId="27" xfId="0" applyNumberFormat="1" applyFont="1" applyBorder="1" applyAlignment="1">
      <alignment horizontal="center" vertical="center" wrapText="1"/>
    </xf>
    <xf numFmtId="1" fontId="22" fillId="0" borderId="15" xfId="0" applyNumberFormat="1" applyFont="1" applyBorder="1" applyAlignment="1">
      <alignment horizontal="center" vertical="center" wrapText="1"/>
    </xf>
    <xf numFmtId="9" fontId="22" fillId="0" borderId="69" xfId="1" applyFont="1" applyBorder="1" applyAlignment="1">
      <alignment horizontal="center" vertical="center" wrapText="1"/>
    </xf>
    <xf numFmtId="9" fontId="22" fillId="0" borderId="30" xfId="1" applyFont="1" applyBorder="1" applyAlignment="1">
      <alignment horizontal="center" vertical="center" wrapText="1"/>
    </xf>
    <xf numFmtId="0" fontId="22" fillId="0" borderId="47" xfId="0" applyFont="1" applyFill="1" applyBorder="1" applyAlignment="1">
      <alignment horizontal="center" vertical="center" wrapText="1"/>
    </xf>
    <xf numFmtId="9" fontId="22" fillId="0" borderId="51" xfId="1" applyFont="1" applyFill="1" applyBorder="1" applyAlignment="1">
      <alignment horizontal="center" vertical="center" wrapText="1"/>
    </xf>
    <xf numFmtId="1" fontId="22" fillId="0" borderId="65" xfId="0" applyNumberFormat="1" applyFont="1" applyBorder="1" applyAlignment="1">
      <alignment horizontal="center" vertical="center" wrapText="1"/>
    </xf>
    <xf numFmtId="1" fontId="22" fillId="0" borderId="11" xfId="0" applyNumberFormat="1" applyFont="1" applyBorder="1" applyAlignment="1">
      <alignment horizontal="center" vertical="center" wrapText="1"/>
    </xf>
    <xf numFmtId="1" fontId="22" fillId="0" borderId="23" xfId="0" applyNumberFormat="1" applyFont="1" applyBorder="1" applyAlignment="1">
      <alignment horizontal="center" vertical="center" wrapText="1"/>
    </xf>
    <xf numFmtId="1" fontId="22" fillId="0" borderId="26" xfId="0" applyNumberFormat="1" applyFont="1" applyBorder="1" applyAlignment="1">
      <alignment horizontal="center" vertical="center" wrapText="1"/>
    </xf>
    <xf numFmtId="0" fontId="22" fillId="0" borderId="67"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6" xfId="0" applyFont="1" applyBorder="1" applyAlignment="1">
      <alignment horizontal="center" vertical="center" wrapText="1"/>
    </xf>
    <xf numFmtId="1" fontId="22" fillId="0" borderId="72" xfId="0" applyNumberFormat="1" applyFont="1" applyBorder="1" applyAlignment="1">
      <alignment horizontal="center" vertical="center" wrapText="1"/>
    </xf>
    <xf numFmtId="9" fontId="22" fillId="0" borderId="75" xfId="1" applyFont="1" applyBorder="1" applyAlignment="1">
      <alignment horizontal="center" vertical="center" wrapText="1"/>
    </xf>
  </cellXfs>
  <cellStyles count="38">
    <cellStyle name="Comma 2" xfId="21" xr:uid="{00000000-0005-0000-0000-000000000000}"/>
    <cellStyle name="Currency 2" xfId="24" xr:uid="{00000000-0005-0000-0000-000001000000}"/>
    <cellStyle name="Euro" xfId="23" xr:uid="{00000000-0005-0000-0000-000002000000}"/>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Moneda [0]" xfId="37" builtinId="7"/>
    <cellStyle name="Normal" xfId="0" builtinId="0"/>
    <cellStyle name="Normal 2" xfId="20" xr:uid="{00000000-0005-0000-0000-000022000000}"/>
    <cellStyle name="Percent 2" xfId="22" xr:uid="{00000000-0005-0000-0000-000024000000}"/>
    <cellStyle name="Porcentaje" xfId="1" builtinId="5"/>
  </cellStyles>
  <dxfs count="50">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s>
  <tableStyles count="0" defaultTableStyle="TableStyleMedium9" defaultPivotStyle="PivotStyleMedium4"/>
  <colors>
    <mruColors>
      <color rgb="FF6CDC66"/>
      <color rgb="FF4ACE50"/>
      <color rgb="FF41D23A"/>
      <color rgb="FF54D64E"/>
      <color rgb="FF57D751"/>
      <color rgb="FF83C9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802820</xdr:colOff>
      <xdr:row>0</xdr:row>
      <xdr:rowOff>57829</xdr:rowOff>
    </xdr:from>
    <xdr:to>
      <xdr:col>2</xdr:col>
      <xdr:colOff>326570</xdr:colOff>
      <xdr:row>3</xdr:row>
      <xdr:rowOff>353787</xdr:rowOff>
    </xdr:to>
    <xdr:pic>
      <xdr:nvPicPr>
        <xdr:cNvPr id="2" name="Imagen 1" descr="C:\Documents and Settings\Yanina\Mis documentos\Downloads\LOGO-OFICIAL-Proteccion-Animal-Bogota 28-11-2018.png">
          <a:extLst>
            <a:ext uri="{FF2B5EF4-FFF2-40B4-BE49-F238E27FC236}">
              <a16:creationId xmlns:a16="http://schemas.microsoft.com/office/drawing/2014/main" id="{59961640-DB69-43B2-AC5B-132CE0BAD07C}"/>
            </a:ext>
          </a:extLst>
        </xdr:cNvPr>
        <xdr:cNvPicPr/>
      </xdr:nvPicPr>
      <xdr:blipFill>
        <a:blip xmlns:r="http://schemas.openxmlformats.org/officeDocument/2006/relationships" r:embed="rId1" cstate="print"/>
        <a:srcRect/>
        <a:stretch>
          <a:fillRect/>
        </a:stretch>
      </xdr:blipFill>
      <xdr:spPr bwMode="auto">
        <a:xfrm>
          <a:off x="1673677" y="57829"/>
          <a:ext cx="1605643" cy="135731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802820</xdr:colOff>
      <xdr:row>0</xdr:row>
      <xdr:rowOff>57829</xdr:rowOff>
    </xdr:from>
    <xdr:to>
      <xdr:col>0</xdr:col>
      <xdr:colOff>2403020</xdr:colOff>
      <xdr:row>6</xdr:row>
      <xdr:rowOff>220437</xdr:rowOff>
    </xdr:to>
    <xdr:pic>
      <xdr:nvPicPr>
        <xdr:cNvPr id="2" name="Imagen 1" descr="C:\Documents and Settings\Yanina\Mis documentos\Downloads\LOGO-OFICIAL-Proteccion-Animal-Bogota 28-11-2018.png">
          <a:extLst>
            <a:ext uri="{FF2B5EF4-FFF2-40B4-BE49-F238E27FC236}">
              <a16:creationId xmlns:a16="http://schemas.microsoft.com/office/drawing/2014/main" id="{B977A5F1-D877-4536-B0B6-9AE8F279A1BF}"/>
            </a:ext>
          </a:extLst>
        </xdr:cNvPr>
        <xdr:cNvPicPr/>
      </xdr:nvPicPr>
      <xdr:blipFill>
        <a:blip xmlns:r="http://schemas.openxmlformats.org/officeDocument/2006/relationships" r:embed="rId1" cstate="print"/>
        <a:srcRect/>
        <a:stretch>
          <a:fillRect/>
        </a:stretch>
      </xdr:blipFill>
      <xdr:spPr bwMode="auto">
        <a:xfrm>
          <a:off x="1679120" y="57829"/>
          <a:ext cx="1600200" cy="1353233"/>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tadominguez/Downloads/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M28"/>
  <sheetViews>
    <sheetView view="pageLayout" topLeftCell="A4" workbookViewId="0">
      <selection activeCell="A24" sqref="A24"/>
    </sheetView>
  </sheetViews>
  <sheetFormatPr baseColWidth="10" defaultColWidth="10.875" defaultRowHeight="12.75" x14ac:dyDescent="0.2"/>
  <cols>
    <col min="1" max="1" width="29.5" style="3" customWidth="1"/>
    <col min="2" max="2" width="25" style="3" customWidth="1"/>
    <col min="3" max="3" width="15.625" style="3" customWidth="1"/>
    <col min="4" max="4" width="13" style="3" customWidth="1"/>
    <col min="5" max="6" width="13.625" style="3" customWidth="1"/>
    <col min="7" max="7" width="15.875" style="3" customWidth="1"/>
    <col min="8" max="8" width="9.375" style="3" customWidth="1"/>
    <col min="9" max="9" width="10.375" style="3" customWidth="1"/>
    <col min="10" max="10" width="11.5" style="3" customWidth="1"/>
    <col min="11" max="11" width="10.125" style="3" customWidth="1"/>
    <col min="12" max="12" width="8.125" style="3" customWidth="1"/>
    <col min="13" max="14" width="7.5" style="3" customWidth="1"/>
    <col min="15" max="15" width="7.875" style="3" customWidth="1"/>
    <col min="16" max="16" width="6.625" style="3" customWidth="1"/>
    <col min="17" max="18" width="10.875" style="3"/>
    <col min="19" max="19" width="11.375" style="3" customWidth="1"/>
    <col min="20" max="20" width="11.5" style="3" hidden="1" customWidth="1"/>
    <col min="21" max="21" width="28.5" style="3" customWidth="1"/>
    <col min="22" max="22" width="15.375" style="3" customWidth="1"/>
    <col min="23" max="24" width="14.125" style="3" customWidth="1"/>
    <col min="25" max="26" width="8" style="3" customWidth="1"/>
    <col min="27" max="27" width="7.5" style="3" customWidth="1"/>
    <col min="28" max="28" width="7.625" style="3" customWidth="1"/>
    <col min="29" max="29" width="10.5" style="3" customWidth="1"/>
    <col min="30" max="30" width="10.875" style="3"/>
    <col min="31" max="31" width="22.125" style="3" customWidth="1"/>
    <col min="32" max="32" width="19.625" style="3" customWidth="1"/>
    <col min="33" max="33" width="10.875" style="3"/>
    <col min="34" max="34" width="13.125" style="3" customWidth="1"/>
    <col min="35" max="36" width="10.875" style="3"/>
    <col min="37" max="37" width="19.125" style="3" customWidth="1"/>
    <col min="38" max="38" width="23.125" style="3" customWidth="1"/>
    <col min="39" max="41" width="10.875" style="3"/>
    <col min="42" max="43" width="0" style="3" hidden="1" customWidth="1"/>
    <col min="44" max="45" width="10.875" style="3"/>
    <col min="46" max="46" width="0" style="3" hidden="1" customWidth="1"/>
    <col min="47" max="47" width="6" style="3" customWidth="1"/>
    <col min="48" max="48" width="6.125" style="3" customWidth="1"/>
    <col min="49" max="49" width="6.625" style="3" customWidth="1"/>
    <col min="50" max="50" width="4.625" style="3" customWidth="1"/>
    <col min="51" max="51" width="6.125" style="3" customWidth="1"/>
    <col min="52" max="53" width="10.875" style="3"/>
    <col min="54" max="54" width="21.5" style="3" customWidth="1"/>
    <col min="55" max="55" width="20" style="3" customWidth="1"/>
    <col min="56" max="60" width="10.875" style="3"/>
    <col min="61" max="65" width="5" style="3" bestFit="1" customWidth="1"/>
    <col min="66" max="16384" width="10.875" style="3"/>
  </cols>
  <sheetData>
    <row r="1" spans="1:65" ht="12.75" customHeight="1" x14ac:dyDescent="0.2">
      <c r="A1" s="629" t="s">
        <v>96</v>
      </c>
      <c r="B1" s="630"/>
      <c r="C1" s="630"/>
      <c r="D1" s="630"/>
      <c r="E1" s="630"/>
      <c r="F1" s="630"/>
      <c r="G1" s="630"/>
      <c r="H1" s="630"/>
      <c r="I1" s="630"/>
      <c r="J1" s="630"/>
      <c r="K1" s="630"/>
      <c r="L1" s="630"/>
      <c r="M1" s="630"/>
      <c r="N1" s="630"/>
      <c r="O1" s="630"/>
      <c r="P1" s="631"/>
      <c r="U1" s="632" t="s">
        <v>96</v>
      </c>
      <c r="V1" s="632"/>
      <c r="W1" s="632"/>
      <c r="X1" s="632"/>
      <c r="Y1" s="632"/>
      <c r="Z1" s="632"/>
      <c r="AA1" s="632"/>
      <c r="AB1" s="632"/>
      <c r="AC1" s="632"/>
      <c r="AD1" s="632"/>
      <c r="AE1" s="632" t="s">
        <v>97</v>
      </c>
      <c r="AF1" s="632"/>
      <c r="AG1" s="632"/>
      <c r="AK1" s="629" t="s">
        <v>96</v>
      </c>
      <c r="AL1" s="630"/>
      <c r="AM1" s="630"/>
      <c r="AN1" s="630"/>
      <c r="AO1" s="630"/>
      <c r="AP1" s="630"/>
      <c r="AQ1" s="630"/>
      <c r="AR1" s="630"/>
      <c r="AS1" s="630"/>
      <c r="AT1" s="630"/>
      <c r="AU1" s="630"/>
      <c r="AV1" s="630"/>
      <c r="AW1" s="630"/>
      <c r="AX1" s="630"/>
      <c r="AY1" s="631"/>
      <c r="BB1" s="629" t="s">
        <v>96</v>
      </c>
      <c r="BC1" s="630"/>
      <c r="BD1" s="630"/>
      <c r="BE1" s="630"/>
      <c r="BF1" s="630"/>
      <c r="BG1" s="630"/>
      <c r="BH1" s="630"/>
      <c r="BI1" s="630"/>
      <c r="BJ1" s="630"/>
      <c r="BK1" s="630"/>
      <c r="BL1" s="630"/>
      <c r="BM1" s="631"/>
    </row>
    <row r="2" spans="1:65" ht="33" customHeight="1" x14ac:dyDescent="0.2">
      <c r="A2" s="623" t="s">
        <v>98</v>
      </c>
      <c r="B2" s="621" t="s">
        <v>99</v>
      </c>
      <c r="C2" s="621" t="s">
        <v>100</v>
      </c>
      <c r="D2" s="621" t="s">
        <v>101</v>
      </c>
      <c r="E2" s="623" t="s">
        <v>102</v>
      </c>
      <c r="F2" s="624" t="s">
        <v>137</v>
      </c>
      <c r="G2" s="623" t="s">
        <v>103</v>
      </c>
      <c r="H2" s="621" t="s">
        <v>104</v>
      </c>
      <c r="I2" s="621" t="s">
        <v>105</v>
      </c>
      <c r="J2" s="621" t="s">
        <v>133</v>
      </c>
      <c r="K2" s="621" t="s">
        <v>134</v>
      </c>
      <c r="L2" s="626" t="s">
        <v>106</v>
      </c>
      <c r="M2" s="627"/>
      <c r="N2" s="627"/>
      <c r="O2" s="627"/>
      <c r="P2" s="628"/>
      <c r="U2" s="623" t="s">
        <v>98</v>
      </c>
      <c r="V2" s="623" t="s">
        <v>103</v>
      </c>
      <c r="W2" s="624" t="s">
        <v>107</v>
      </c>
      <c r="X2" s="624" t="s">
        <v>108</v>
      </c>
      <c r="Y2" s="626" t="s">
        <v>106</v>
      </c>
      <c r="Z2" s="627"/>
      <c r="AA2" s="627"/>
      <c r="AB2" s="627"/>
      <c r="AC2" s="628"/>
      <c r="AD2" s="623" t="s">
        <v>109</v>
      </c>
      <c r="AE2" s="623" t="s">
        <v>110</v>
      </c>
      <c r="AF2" s="623" t="s">
        <v>111</v>
      </c>
      <c r="AG2" s="623" t="s">
        <v>112</v>
      </c>
      <c r="AK2" s="623" t="s">
        <v>98</v>
      </c>
      <c r="AL2" s="621" t="s">
        <v>99</v>
      </c>
      <c r="AM2" s="621" t="s">
        <v>100</v>
      </c>
      <c r="AN2" s="621" t="s">
        <v>101</v>
      </c>
      <c r="AO2" s="623" t="s">
        <v>102</v>
      </c>
      <c r="AP2" s="624" t="s">
        <v>113</v>
      </c>
      <c r="AQ2" s="623" t="s">
        <v>103</v>
      </c>
      <c r="AR2" s="621" t="s">
        <v>104</v>
      </c>
      <c r="AS2" s="621" t="s">
        <v>105</v>
      </c>
      <c r="AT2" s="621" t="s">
        <v>114</v>
      </c>
      <c r="AU2" s="626" t="s">
        <v>106</v>
      </c>
      <c r="AV2" s="627"/>
      <c r="AW2" s="627"/>
      <c r="AX2" s="627"/>
      <c r="AY2" s="628"/>
      <c r="BB2" s="623" t="s">
        <v>98</v>
      </c>
      <c r="BC2" s="624" t="s">
        <v>99</v>
      </c>
      <c r="BD2" s="624" t="s">
        <v>100</v>
      </c>
      <c r="BE2" s="624" t="s">
        <v>101</v>
      </c>
      <c r="BF2" s="623" t="s">
        <v>102</v>
      </c>
      <c r="BG2" s="624" t="s">
        <v>115</v>
      </c>
      <c r="BH2" s="624" t="s">
        <v>116</v>
      </c>
      <c r="BI2" s="626" t="s">
        <v>106</v>
      </c>
      <c r="BJ2" s="627"/>
      <c r="BK2" s="627"/>
      <c r="BL2" s="627"/>
      <c r="BM2" s="628"/>
    </row>
    <row r="3" spans="1:65" ht="50.25" customHeight="1" x14ac:dyDescent="0.2">
      <c r="A3" s="623"/>
      <c r="B3" s="622"/>
      <c r="C3" s="622"/>
      <c r="D3" s="622"/>
      <c r="E3" s="623"/>
      <c r="F3" s="625"/>
      <c r="G3" s="623"/>
      <c r="H3" s="622"/>
      <c r="I3" s="622"/>
      <c r="J3" s="622"/>
      <c r="K3" s="622"/>
      <c r="L3" s="27">
        <v>2008</v>
      </c>
      <c r="M3" s="27">
        <v>2009</v>
      </c>
      <c r="N3" s="27">
        <v>2010</v>
      </c>
      <c r="O3" s="27">
        <v>2011</v>
      </c>
      <c r="P3" s="27">
        <v>2012</v>
      </c>
      <c r="U3" s="623"/>
      <c r="V3" s="623"/>
      <c r="W3" s="625"/>
      <c r="X3" s="625"/>
      <c r="Y3" s="27">
        <v>2008</v>
      </c>
      <c r="Z3" s="27">
        <v>2009</v>
      </c>
      <c r="AA3" s="27">
        <v>2010</v>
      </c>
      <c r="AB3" s="27">
        <v>2011</v>
      </c>
      <c r="AC3" s="27">
        <v>2012</v>
      </c>
      <c r="AD3" s="623"/>
      <c r="AE3" s="623"/>
      <c r="AF3" s="623"/>
      <c r="AG3" s="623"/>
      <c r="AK3" s="623"/>
      <c r="AL3" s="622"/>
      <c r="AM3" s="622"/>
      <c r="AN3" s="622"/>
      <c r="AO3" s="623"/>
      <c r="AP3" s="625"/>
      <c r="AQ3" s="623"/>
      <c r="AR3" s="622"/>
      <c r="AS3" s="622"/>
      <c r="AT3" s="622"/>
      <c r="AU3" s="27">
        <v>2008</v>
      </c>
      <c r="AV3" s="27">
        <v>2009</v>
      </c>
      <c r="AW3" s="27">
        <v>2010</v>
      </c>
      <c r="AX3" s="27">
        <v>2011</v>
      </c>
      <c r="AY3" s="27">
        <v>2012</v>
      </c>
      <c r="BB3" s="623"/>
      <c r="BC3" s="625"/>
      <c r="BD3" s="625"/>
      <c r="BE3" s="625"/>
      <c r="BF3" s="623"/>
      <c r="BG3" s="625"/>
      <c r="BH3" s="625"/>
      <c r="BI3" s="27">
        <v>2008</v>
      </c>
      <c r="BJ3" s="27">
        <v>2009</v>
      </c>
      <c r="BK3" s="27">
        <v>2010</v>
      </c>
      <c r="BL3" s="27">
        <v>2011</v>
      </c>
      <c r="BM3" s="27">
        <v>2012</v>
      </c>
    </row>
    <row r="4" spans="1:65" ht="48" customHeight="1" x14ac:dyDescent="0.2">
      <c r="A4" s="28" t="s">
        <v>117</v>
      </c>
      <c r="B4" s="28" t="s">
        <v>118</v>
      </c>
      <c r="C4" s="1" t="s">
        <v>119</v>
      </c>
      <c r="D4" s="1" t="s">
        <v>120</v>
      </c>
      <c r="E4" s="2">
        <f>+L4+M4+N4+O4+P4</f>
        <v>1</v>
      </c>
      <c r="F4" s="2">
        <f>+J4*E4/I4</f>
        <v>0.84444444444444444</v>
      </c>
      <c r="G4" s="2">
        <f>L4+M4+N4+J4</f>
        <v>0.88</v>
      </c>
      <c r="H4" s="2">
        <f>+L4+M4+N4+O4</f>
        <v>0.95</v>
      </c>
      <c r="I4" s="29">
        <f>+O4</f>
        <v>0.45</v>
      </c>
      <c r="J4" s="2">
        <v>0.38</v>
      </c>
      <c r="K4" s="2">
        <v>0.23</v>
      </c>
      <c r="L4" s="2">
        <v>0.1</v>
      </c>
      <c r="M4" s="2">
        <v>0.15</v>
      </c>
      <c r="N4" s="2">
        <v>0.25</v>
      </c>
      <c r="O4" s="29">
        <v>0.45</v>
      </c>
      <c r="P4" s="2">
        <v>0.05</v>
      </c>
      <c r="U4" s="28" t="s">
        <v>118</v>
      </c>
      <c r="V4" s="2">
        <f>+Y4+Z4+AA4+AD4</f>
        <v>0.88</v>
      </c>
      <c r="W4" s="2">
        <f>+G8</f>
        <v>0.38</v>
      </c>
      <c r="X4" s="2">
        <f>+SUM(Y4:AB4)</f>
        <v>0.95</v>
      </c>
      <c r="Y4" s="2">
        <v>0.1</v>
      </c>
      <c r="Z4" s="2">
        <v>0.15</v>
      </c>
      <c r="AA4" s="2">
        <v>0.25</v>
      </c>
      <c r="AB4" s="29">
        <v>0.45</v>
      </c>
      <c r="AC4" s="2">
        <v>0.05</v>
      </c>
      <c r="AD4" s="2">
        <v>0.38</v>
      </c>
      <c r="AE4" s="30">
        <f>+'[1]METAS-ACT '!S24+'[1]METAS-ACT '!S26</f>
        <v>1090000000</v>
      </c>
      <c r="AF4" s="30">
        <v>882716713</v>
      </c>
      <c r="AG4" s="31">
        <f>+AF4/AE4</f>
        <v>0.80983184678899078</v>
      </c>
      <c r="AK4" s="28" t="s">
        <v>117</v>
      </c>
      <c r="AL4" s="28" t="s">
        <v>118</v>
      </c>
      <c r="AM4" s="1" t="s">
        <v>119</v>
      </c>
      <c r="AN4" s="1" t="s">
        <v>120</v>
      </c>
      <c r="AO4" s="2">
        <f>+AU4+AV4+AW4+AX4+AY4</f>
        <v>1</v>
      </c>
      <c r="AP4" s="2">
        <f>+AT4*AO4/AS4</f>
        <v>0.15555555555555556</v>
      </c>
      <c r="AQ4" s="2">
        <f>AU4+AV4+AW4+AT4</f>
        <v>0.57000000000000006</v>
      </c>
      <c r="AR4" s="2">
        <f>+AU4+AV4+AW4+AX4</f>
        <v>0.95</v>
      </c>
      <c r="AS4" s="29">
        <f>+AX4</f>
        <v>0.45</v>
      </c>
      <c r="AT4" s="2">
        <v>7.0000000000000007E-2</v>
      </c>
      <c r="AU4" s="2">
        <v>0.1</v>
      </c>
      <c r="AV4" s="2">
        <v>0.15</v>
      </c>
      <c r="AW4" s="2">
        <v>0.25</v>
      </c>
      <c r="AX4" s="29">
        <v>0.45</v>
      </c>
      <c r="AY4" s="2">
        <v>0.05</v>
      </c>
      <c r="BB4" s="28" t="s">
        <v>69</v>
      </c>
      <c r="BC4" s="28" t="s">
        <v>121</v>
      </c>
      <c r="BD4" s="1" t="s">
        <v>122</v>
      </c>
      <c r="BE4" s="1" t="s">
        <v>123</v>
      </c>
      <c r="BF4" s="2">
        <f>+BI4+BJ4+BK4+BL4+BM4</f>
        <v>1</v>
      </c>
      <c r="BG4" s="2">
        <f>+SUM(BI4+BJ4+BK4+BL4)</f>
        <v>1</v>
      </c>
      <c r="BH4" s="29">
        <f>+BL4</f>
        <v>0.56999999999999995</v>
      </c>
      <c r="BI4" s="2">
        <v>0</v>
      </c>
      <c r="BJ4" s="2">
        <v>0.25</v>
      </c>
      <c r="BK4" s="2">
        <v>0.18</v>
      </c>
      <c r="BL4" s="29">
        <v>0.56999999999999995</v>
      </c>
      <c r="BM4" s="2">
        <v>0</v>
      </c>
    </row>
    <row r="5" spans="1:65" ht="22.5" x14ac:dyDescent="0.2">
      <c r="A5" s="32"/>
      <c r="B5" s="32"/>
      <c r="C5" s="33"/>
      <c r="D5" s="33"/>
      <c r="E5" s="34"/>
      <c r="F5" s="34"/>
      <c r="G5" s="34"/>
      <c r="H5" s="34"/>
      <c r="I5" s="35"/>
      <c r="J5" s="34"/>
      <c r="K5" s="34"/>
      <c r="L5" s="34"/>
      <c r="M5" s="34"/>
      <c r="N5" s="35"/>
      <c r="O5" s="34"/>
      <c r="P5" s="34"/>
      <c r="U5" s="28" t="s">
        <v>69</v>
      </c>
      <c r="V5" s="2">
        <f>+Y5+Z5+AA5+AD5</f>
        <v>0.78</v>
      </c>
      <c r="W5" s="2">
        <f>+J14</f>
        <v>0.35</v>
      </c>
      <c r="X5" s="2">
        <f>+SUM(Y5:AB5)</f>
        <v>1</v>
      </c>
      <c r="Y5" s="2">
        <v>0</v>
      </c>
      <c r="Z5" s="2">
        <v>0.25</v>
      </c>
      <c r="AA5" s="2">
        <v>0.18</v>
      </c>
      <c r="AB5" s="29">
        <v>0.56999999999999995</v>
      </c>
      <c r="AC5" s="2">
        <v>0</v>
      </c>
      <c r="AD5" s="2">
        <v>0.35</v>
      </c>
      <c r="AE5" s="30">
        <f>+'[1]METAS PROYECTO'!F17</f>
        <v>0</v>
      </c>
      <c r="AF5" s="30">
        <f>+'[1]METAS PROYECTO'!G17</f>
        <v>0</v>
      </c>
      <c r="AG5" s="2">
        <v>0</v>
      </c>
    </row>
    <row r="6" spans="1:65" ht="22.5" customHeight="1" x14ac:dyDescent="0.2">
      <c r="A6" s="623" t="s">
        <v>98</v>
      </c>
      <c r="B6" s="623" t="s">
        <v>102</v>
      </c>
      <c r="C6" s="623" t="s">
        <v>103</v>
      </c>
      <c r="D6" s="624" t="s">
        <v>124</v>
      </c>
      <c r="E6" s="624" t="s">
        <v>125</v>
      </c>
      <c r="F6" s="624" t="s">
        <v>126</v>
      </c>
      <c r="G6" s="624" t="s">
        <v>135</v>
      </c>
      <c r="H6" s="623" t="s">
        <v>106</v>
      </c>
      <c r="I6" s="623"/>
      <c r="J6" s="623"/>
      <c r="K6" s="623"/>
      <c r="L6" s="623"/>
      <c r="M6" s="36"/>
      <c r="U6" s="37" t="s">
        <v>127</v>
      </c>
      <c r="AE6" s="38">
        <f>+AE4+AE5</f>
        <v>1090000000</v>
      </c>
      <c r="AF6" s="38">
        <f>+AF4</f>
        <v>882716713</v>
      </c>
      <c r="AG6" s="39">
        <f>+AF6/AE6</f>
        <v>0.80983184678899078</v>
      </c>
    </row>
    <row r="7" spans="1:65" ht="39" customHeight="1" x14ac:dyDescent="0.2">
      <c r="A7" s="623"/>
      <c r="B7" s="623"/>
      <c r="C7" s="623"/>
      <c r="D7" s="625"/>
      <c r="E7" s="625"/>
      <c r="F7" s="625"/>
      <c r="G7" s="625"/>
      <c r="H7" s="27">
        <v>2008</v>
      </c>
      <c r="I7" s="27">
        <v>2009</v>
      </c>
      <c r="J7" s="27">
        <v>2010</v>
      </c>
      <c r="K7" s="27">
        <v>2011</v>
      </c>
      <c r="L7" s="27">
        <v>2012</v>
      </c>
      <c r="U7" s="32"/>
      <c r="V7" s="34"/>
      <c r="W7" s="34"/>
      <c r="X7" s="34"/>
      <c r="Y7" s="34"/>
      <c r="Z7" s="34"/>
      <c r="AA7" s="35"/>
      <c r="AB7" s="34"/>
      <c r="AC7" s="34"/>
      <c r="AD7" s="34"/>
      <c r="AE7" s="40"/>
      <c r="AF7" s="40"/>
      <c r="AG7" s="34"/>
    </row>
    <row r="8" spans="1:65" ht="22.5" x14ac:dyDescent="0.2">
      <c r="A8" s="28" t="s">
        <v>117</v>
      </c>
      <c r="B8" s="2">
        <v>1</v>
      </c>
      <c r="C8" s="2">
        <f>+H8+I8+J8+G8</f>
        <v>0.88</v>
      </c>
      <c r="D8" s="2">
        <f>+SUM(H8:K8)</f>
        <v>0.95</v>
      </c>
      <c r="E8" s="29">
        <f>+K8</f>
        <v>0.45</v>
      </c>
      <c r="F8" s="29">
        <f>(B8*G8)/E8</f>
        <v>0.84444444444444444</v>
      </c>
      <c r="G8" s="2">
        <f>+J4</f>
        <v>0.38</v>
      </c>
      <c r="H8" s="2">
        <v>0.1</v>
      </c>
      <c r="I8" s="2">
        <v>0.15</v>
      </c>
      <c r="J8" s="2">
        <v>0.25</v>
      </c>
      <c r="K8" s="29">
        <v>0.45</v>
      </c>
      <c r="L8" s="2">
        <v>0.05</v>
      </c>
      <c r="O8" s="34"/>
      <c r="U8" s="32"/>
      <c r="V8" s="34"/>
      <c r="W8" s="34"/>
      <c r="X8" s="34"/>
      <c r="Y8" s="34"/>
      <c r="Z8" s="34"/>
      <c r="AA8" s="35"/>
      <c r="AB8" s="34"/>
      <c r="AC8" s="34"/>
      <c r="AD8" s="34"/>
      <c r="AE8" s="40"/>
      <c r="AF8" s="40"/>
      <c r="AG8" s="34"/>
    </row>
    <row r="9" spans="1:65" x14ac:dyDescent="0.2">
      <c r="J9" s="41"/>
      <c r="K9" s="41"/>
    </row>
    <row r="10" spans="1:65" x14ac:dyDescent="0.2">
      <c r="H10" s="41"/>
    </row>
    <row r="11" spans="1:65" x14ac:dyDescent="0.2">
      <c r="A11" s="629" t="s">
        <v>96</v>
      </c>
      <c r="B11" s="630"/>
      <c r="C11" s="630"/>
      <c r="D11" s="630"/>
      <c r="E11" s="630"/>
      <c r="F11" s="630"/>
      <c r="G11" s="630"/>
      <c r="H11" s="630"/>
      <c r="I11" s="630"/>
      <c r="J11" s="630"/>
      <c r="K11" s="630"/>
      <c r="L11" s="630"/>
      <c r="M11" s="630"/>
      <c r="N11" s="630"/>
      <c r="O11" s="630"/>
      <c r="P11" s="631"/>
    </row>
    <row r="12" spans="1:65" ht="27.75" customHeight="1" x14ac:dyDescent="0.2">
      <c r="A12" s="623" t="s">
        <v>98</v>
      </c>
      <c r="B12" s="624" t="s">
        <v>99</v>
      </c>
      <c r="C12" s="624" t="s">
        <v>100</v>
      </c>
      <c r="D12" s="624" t="s">
        <v>101</v>
      </c>
      <c r="E12" s="623" t="s">
        <v>102</v>
      </c>
      <c r="F12" s="624" t="s">
        <v>126</v>
      </c>
      <c r="G12" s="623" t="s">
        <v>128</v>
      </c>
      <c r="H12" s="624" t="s">
        <v>129</v>
      </c>
      <c r="I12" s="624" t="s">
        <v>116</v>
      </c>
      <c r="J12" s="621" t="s">
        <v>133</v>
      </c>
      <c r="K12" s="621" t="s">
        <v>134</v>
      </c>
      <c r="L12" s="626" t="s">
        <v>106</v>
      </c>
      <c r="M12" s="627"/>
      <c r="N12" s="627"/>
      <c r="O12" s="627"/>
      <c r="P12" s="628"/>
    </row>
    <row r="13" spans="1:65" ht="69.75" customHeight="1" x14ac:dyDescent="0.2">
      <c r="A13" s="623"/>
      <c r="B13" s="625"/>
      <c r="C13" s="625"/>
      <c r="D13" s="625"/>
      <c r="E13" s="623"/>
      <c r="F13" s="625"/>
      <c r="G13" s="623"/>
      <c r="H13" s="625"/>
      <c r="I13" s="625"/>
      <c r="J13" s="622"/>
      <c r="K13" s="622"/>
      <c r="L13" s="27">
        <v>2008</v>
      </c>
      <c r="M13" s="27">
        <v>2009</v>
      </c>
      <c r="N13" s="27">
        <v>2010</v>
      </c>
      <c r="O13" s="27">
        <v>2011</v>
      </c>
      <c r="P13" s="27">
        <v>2012</v>
      </c>
    </row>
    <row r="14" spans="1:65" ht="43.5" customHeight="1" x14ac:dyDescent="0.2">
      <c r="A14" s="28" t="s">
        <v>69</v>
      </c>
      <c r="B14" s="28" t="s">
        <v>121</v>
      </c>
      <c r="C14" s="1" t="s">
        <v>122</v>
      </c>
      <c r="D14" s="1" t="s">
        <v>123</v>
      </c>
      <c r="E14" s="2">
        <f>+L14+M14+N14+O14+P14</f>
        <v>1</v>
      </c>
      <c r="F14" s="2">
        <f>+J14*E14/I14</f>
        <v>0.61403508771929827</v>
      </c>
      <c r="G14" s="2">
        <f>+SUM(L14:N14)+J14</f>
        <v>0.78</v>
      </c>
      <c r="H14" s="2">
        <f>+SUM(L14+M14+N14+O14)</f>
        <v>1</v>
      </c>
      <c r="I14" s="29">
        <f>+O14</f>
        <v>0.56999999999999995</v>
      </c>
      <c r="J14" s="2">
        <f>15%+K14</f>
        <v>0.35</v>
      </c>
      <c r="K14" s="2">
        <v>0.2</v>
      </c>
      <c r="L14" s="2">
        <v>0</v>
      </c>
      <c r="M14" s="2">
        <v>0.25</v>
      </c>
      <c r="N14" s="2">
        <v>0.18</v>
      </c>
      <c r="O14" s="29">
        <v>0.56999999999999995</v>
      </c>
      <c r="P14" s="2">
        <v>0</v>
      </c>
    </row>
    <row r="17" spans="1:13" x14ac:dyDescent="0.2">
      <c r="H17" s="3" t="s">
        <v>130</v>
      </c>
    </row>
    <row r="18" spans="1:13" ht="23.25" customHeight="1" x14ac:dyDescent="0.2">
      <c r="A18" s="623" t="s">
        <v>98</v>
      </c>
      <c r="B18" s="624" t="s">
        <v>102</v>
      </c>
      <c r="C18" s="624" t="s">
        <v>128</v>
      </c>
      <c r="D18" s="624" t="s">
        <v>131</v>
      </c>
      <c r="E18" s="624" t="s">
        <v>132</v>
      </c>
      <c r="F18" s="621" t="s">
        <v>136</v>
      </c>
      <c r="G18" s="621" t="s">
        <v>133</v>
      </c>
      <c r="H18" s="623" t="s">
        <v>106</v>
      </c>
      <c r="I18" s="623"/>
      <c r="J18" s="623"/>
      <c r="K18" s="623"/>
      <c r="L18" s="623"/>
      <c r="M18" s="36"/>
    </row>
    <row r="19" spans="1:13" ht="50.25" customHeight="1" x14ac:dyDescent="0.2">
      <c r="A19" s="623"/>
      <c r="B19" s="625"/>
      <c r="C19" s="625"/>
      <c r="D19" s="625"/>
      <c r="E19" s="625"/>
      <c r="F19" s="622"/>
      <c r="G19" s="622"/>
      <c r="H19" s="27">
        <v>2008</v>
      </c>
      <c r="I19" s="27">
        <v>2009</v>
      </c>
      <c r="J19" s="27">
        <v>2010</v>
      </c>
      <c r="K19" s="27">
        <v>2011</v>
      </c>
      <c r="L19" s="27">
        <v>2012</v>
      </c>
      <c r="M19" s="42"/>
    </row>
    <row r="20" spans="1:13" ht="30" customHeight="1" x14ac:dyDescent="0.2">
      <c r="A20" s="28" t="s">
        <v>69</v>
      </c>
      <c r="B20" s="2">
        <v>1</v>
      </c>
      <c r="C20" s="2">
        <f>+H20+I20+J20+G20</f>
        <v>0.78</v>
      </c>
      <c r="D20" s="2">
        <f>+H20+I20+J20+L20+K20</f>
        <v>1</v>
      </c>
      <c r="E20" s="29">
        <f>+K20</f>
        <v>0.56999999999999995</v>
      </c>
      <c r="F20" s="29">
        <f>(B20*G20)/E20</f>
        <v>0.61403508771929827</v>
      </c>
      <c r="G20" s="2">
        <f>+J14</f>
        <v>0.35</v>
      </c>
      <c r="H20" s="2">
        <v>0</v>
      </c>
      <c r="I20" s="2">
        <v>0.25</v>
      </c>
      <c r="J20" s="2">
        <v>0.18</v>
      </c>
      <c r="K20" s="2">
        <v>0.56999999999999995</v>
      </c>
      <c r="L20" s="2">
        <v>0</v>
      </c>
      <c r="M20" s="34"/>
    </row>
    <row r="24" spans="1:13" x14ac:dyDescent="0.2">
      <c r="C24" s="41"/>
    </row>
    <row r="28" spans="1:13" ht="12.75" customHeight="1" x14ac:dyDescent="0.2"/>
  </sheetData>
  <mergeCells count="74">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 ref="AL2:AL3"/>
    <mergeCell ref="L2:P2"/>
    <mergeCell ref="U2:U3"/>
    <mergeCell ref="V2:V3"/>
    <mergeCell ref="W2:W3"/>
    <mergeCell ref="X2:X3"/>
    <mergeCell ref="Y2:AC2"/>
    <mergeCell ref="AD2:AD3"/>
    <mergeCell ref="AE2:AE3"/>
    <mergeCell ref="AF2:AF3"/>
    <mergeCell ref="AG2:AG3"/>
    <mergeCell ref="AK2:AK3"/>
    <mergeCell ref="BD2:BD3"/>
    <mergeCell ref="AM2:AM3"/>
    <mergeCell ref="AN2:AN3"/>
    <mergeCell ref="AO2:AO3"/>
    <mergeCell ref="AP2:AP3"/>
    <mergeCell ref="AQ2:AQ3"/>
    <mergeCell ref="AR2:AR3"/>
    <mergeCell ref="AS2:AS3"/>
    <mergeCell ref="AT2:AT3"/>
    <mergeCell ref="AU2:AY2"/>
    <mergeCell ref="BB2:BB3"/>
    <mergeCell ref="BC2:BC3"/>
    <mergeCell ref="BE2:BE3"/>
    <mergeCell ref="BF2:BF3"/>
    <mergeCell ref="BG2:BG3"/>
    <mergeCell ref="BH2:BH3"/>
    <mergeCell ref="BI2:BM2"/>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G12:G13"/>
    <mergeCell ref="H12:H13"/>
    <mergeCell ref="I12:I13"/>
    <mergeCell ref="J12:J13"/>
    <mergeCell ref="K12:K13"/>
    <mergeCell ref="G18:G19"/>
    <mergeCell ref="H18:L18"/>
    <mergeCell ref="A18:A19"/>
    <mergeCell ref="B18:B19"/>
    <mergeCell ref="C18:C19"/>
    <mergeCell ref="D18:D19"/>
    <mergeCell ref="E18:E19"/>
    <mergeCell ref="F18:F19"/>
  </mergeCells>
  <phoneticPr fontId="10"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30"/>
  <sheetViews>
    <sheetView view="pageLayout" topLeftCell="A13" workbookViewId="0">
      <selection activeCell="I17" sqref="I17"/>
    </sheetView>
  </sheetViews>
  <sheetFormatPr baseColWidth="10" defaultColWidth="10.875" defaultRowHeight="12.75" x14ac:dyDescent="0.2"/>
  <cols>
    <col min="1" max="1" width="12" style="3" bestFit="1" customWidth="1"/>
    <col min="2" max="2" width="41.875" style="3" customWidth="1"/>
    <col min="3" max="3" width="8.5" style="3" hidden="1" customWidth="1"/>
    <col min="4" max="4" width="11.125" style="3" hidden="1" customWidth="1"/>
    <col min="5" max="5" width="8.5" style="3" hidden="1" customWidth="1"/>
    <col min="6" max="6" width="21.5" style="3" customWidth="1"/>
    <col min="7" max="7" width="20.125" style="3" bestFit="1" customWidth="1"/>
    <col min="8" max="8" width="12.625" style="3" bestFit="1" customWidth="1"/>
    <col min="9" max="9" width="13.5" style="3" bestFit="1" customWidth="1"/>
    <col min="10" max="10" width="92.625" style="3" customWidth="1"/>
    <col min="11" max="16384" width="10.875" style="3"/>
  </cols>
  <sheetData>
    <row r="1" spans="1:10" ht="13.5" thickBot="1" x14ac:dyDescent="0.25">
      <c r="A1" s="638" t="s">
        <v>70</v>
      </c>
      <c r="B1" s="638"/>
      <c r="C1" s="638"/>
      <c r="D1" s="638"/>
      <c r="E1" s="638"/>
      <c r="F1" s="638"/>
      <c r="G1" s="638"/>
      <c r="H1" s="638"/>
      <c r="I1" s="638"/>
      <c r="J1" s="638"/>
    </row>
    <row r="2" spans="1:10" x14ac:dyDescent="0.2">
      <c r="A2" s="638"/>
      <c r="B2" s="638"/>
      <c r="C2" s="638"/>
      <c r="D2" s="638"/>
      <c r="E2" s="638"/>
      <c r="F2" s="638"/>
      <c r="G2" s="638"/>
      <c r="H2" s="638"/>
      <c r="I2" s="638"/>
      <c r="J2" s="638"/>
    </row>
    <row r="3" spans="1:10" ht="15" x14ac:dyDescent="0.2">
      <c r="A3" s="639" t="s">
        <v>71</v>
      </c>
      <c r="B3" s="639"/>
      <c r="C3" s="639"/>
      <c r="D3" s="639"/>
      <c r="E3" s="639"/>
      <c r="F3" s="639"/>
      <c r="G3" s="639"/>
      <c r="H3" s="639"/>
      <c r="I3" s="639"/>
      <c r="J3" s="639"/>
    </row>
    <row r="4" spans="1:10" x14ac:dyDescent="0.2">
      <c r="A4" s="4"/>
      <c r="B4" s="5"/>
      <c r="C4" s="5"/>
      <c r="D4" s="5"/>
      <c r="E4" s="5"/>
      <c r="F4" s="5"/>
      <c r="G4" s="5"/>
      <c r="H4" s="5"/>
      <c r="I4" s="5"/>
      <c r="J4" s="5"/>
    </row>
    <row r="5" spans="1:10" x14ac:dyDescent="0.2">
      <c r="A5" s="6" t="s">
        <v>72</v>
      </c>
      <c r="B5" s="633" t="s">
        <v>73</v>
      </c>
      <c r="C5" s="633"/>
      <c r="D5" s="633"/>
      <c r="E5" s="633"/>
      <c r="F5" s="633"/>
      <c r="G5" s="633"/>
      <c r="H5" s="633"/>
      <c r="I5" s="633"/>
      <c r="J5" s="633"/>
    </row>
    <row r="6" spans="1:10" x14ac:dyDescent="0.2">
      <c r="A6" s="6" t="s">
        <v>74</v>
      </c>
      <c r="B6" s="633" t="s">
        <v>75</v>
      </c>
      <c r="C6" s="633"/>
      <c r="D6" s="633"/>
      <c r="E6" s="633"/>
      <c r="F6" s="633"/>
      <c r="G6" s="633"/>
      <c r="H6" s="633"/>
      <c r="I6" s="633"/>
      <c r="J6" s="633"/>
    </row>
    <row r="7" spans="1:10" x14ac:dyDescent="0.2">
      <c r="A7" s="6" t="s">
        <v>76</v>
      </c>
      <c r="B7" s="633" t="s">
        <v>77</v>
      </c>
      <c r="C7" s="633"/>
      <c r="D7" s="633"/>
      <c r="E7" s="633"/>
      <c r="F7" s="633"/>
      <c r="G7" s="633"/>
      <c r="H7" s="633"/>
      <c r="I7" s="633"/>
      <c r="J7" s="633"/>
    </row>
    <row r="8" spans="1:10" x14ac:dyDescent="0.2">
      <c r="A8" s="6" t="s">
        <v>78</v>
      </c>
      <c r="B8" s="633" t="s">
        <v>79</v>
      </c>
      <c r="C8" s="633"/>
      <c r="D8" s="633"/>
      <c r="E8" s="633"/>
      <c r="F8" s="633"/>
      <c r="G8" s="633"/>
      <c r="H8" s="633"/>
      <c r="I8" s="633"/>
      <c r="J8" s="633"/>
    </row>
    <row r="9" spans="1:10" x14ac:dyDescent="0.2">
      <c r="A9" s="6" t="s">
        <v>80</v>
      </c>
      <c r="B9" s="633" t="s">
        <v>81</v>
      </c>
      <c r="C9" s="633"/>
      <c r="D9" s="633"/>
      <c r="E9" s="633"/>
      <c r="F9" s="633"/>
      <c r="G9" s="633"/>
      <c r="H9" s="633"/>
      <c r="I9" s="633"/>
      <c r="J9" s="633"/>
    </row>
    <row r="10" spans="1:10" ht="15" x14ac:dyDescent="0.2">
      <c r="A10" s="634" t="s">
        <v>82</v>
      </c>
      <c r="B10" s="635"/>
      <c r="C10" s="635"/>
      <c r="D10" s="635"/>
      <c r="E10" s="635"/>
      <c r="F10" s="635"/>
      <c r="G10" s="635"/>
      <c r="H10" s="635"/>
      <c r="I10" s="635"/>
      <c r="J10" s="635"/>
    </row>
    <row r="12" spans="1:10" x14ac:dyDescent="0.2">
      <c r="A12" s="636" t="s">
        <v>83</v>
      </c>
      <c r="B12" s="636"/>
      <c r="C12" s="636"/>
      <c r="D12" s="636"/>
      <c r="E12" s="636"/>
      <c r="F12" s="636"/>
      <c r="G12" s="636"/>
      <c r="H12" s="636"/>
      <c r="I12" s="636"/>
      <c r="J12" s="636"/>
    </row>
    <row r="13" spans="1:10" x14ac:dyDescent="0.2">
      <c r="A13" s="636"/>
      <c r="B13" s="636"/>
      <c r="C13" s="636"/>
      <c r="D13" s="636"/>
      <c r="E13" s="636"/>
      <c r="F13" s="636"/>
      <c r="G13" s="636"/>
      <c r="H13" s="636"/>
      <c r="I13" s="636"/>
      <c r="J13" s="636"/>
    </row>
    <row r="14" spans="1:10" ht="42.75" customHeight="1" x14ac:dyDescent="0.2">
      <c r="A14" s="637" t="s">
        <v>84</v>
      </c>
      <c r="B14" s="637"/>
      <c r="C14" s="7" t="s">
        <v>85</v>
      </c>
      <c r="D14" s="7" t="s">
        <v>86</v>
      </c>
      <c r="E14" s="7" t="s">
        <v>87</v>
      </c>
      <c r="F14" s="7" t="s">
        <v>88</v>
      </c>
      <c r="G14" s="7" t="s">
        <v>89</v>
      </c>
      <c r="H14" s="7" t="s">
        <v>90</v>
      </c>
      <c r="I14" s="7" t="s">
        <v>91</v>
      </c>
      <c r="J14" s="7" t="s">
        <v>92</v>
      </c>
    </row>
    <row r="15" spans="1:10" ht="89.25" customHeight="1" x14ac:dyDescent="0.2">
      <c r="A15" s="8">
        <v>1</v>
      </c>
      <c r="B15" s="9" t="str">
        <f>+'[1]PROCESOS CONTRATACION'!D11</f>
        <v>Adelantar un (1)  programa para cubrir los Gastos Operativos de Inversión correspondientes a la Coordinación, control y supervisión del NUSE 123</v>
      </c>
      <c r="C15" s="10">
        <v>1</v>
      </c>
      <c r="D15" s="10">
        <v>1</v>
      </c>
      <c r="E15" s="11">
        <f>F15/G18</f>
        <v>0.31861889637623803</v>
      </c>
      <c r="F15" s="12">
        <f>+'[1]PROCESOS CONTRATACION'!F11</f>
        <v>271150006</v>
      </c>
      <c r="G15" s="12">
        <f>+'[1]PROCESOS CONTRATACION'!F12-'[1]PROCESOS CONTRATACION'!F87</f>
        <v>37027011</v>
      </c>
      <c r="H15" s="13">
        <f>+G15/F15</f>
        <v>0.13655544967976138</v>
      </c>
      <c r="I15" s="14">
        <v>0.7</v>
      </c>
      <c r="J15" s="9" t="s">
        <v>93</v>
      </c>
    </row>
    <row r="16" spans="1:10" ht="288" customHeight="1" x14ac:dyDescent="0.2">
      <c r="A16" s="8">
        <v>2</v>
      </c>
      <c r="B16" s="9"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0">
        <v>1</v>
      </c>
      <c r="D16" s="10">
        <v>1</v>
      </c>
      <c r="E16" s="11">
        <f>F16/G18</f>
        <v>0.96220201221743329</v>
      </c>
      <c r="F16" s="12">
        <f>+'[1]PROCESOS CONTRATACION'!F44</f>
        <v>818849994</v>
      </c>
      <c r="G16" s="12">
        <f>+'[1]PROCESOS CONTRATACION'!F45</f>
        <v>813989702.33333337</v>
      </c>
      <c r="H16" s="15">
        <f>+G16/F16</f>
        <v>0.9940644908074987</v>
      </c>
      <c r="I16" s="14">
        <v>0.75</v>
      </c>
      <c r="J16" s="9" t="s">
        <v>94</v>
      </c>
    </row>
    <row r="17" spans="1:10" ht="64.5" customHeight="1" x14ac:dyDescent="0.2">
      <c r="A17" s="8">
        <v>3</v>
      </c>
      <c r="B17" s="9" t="str">
        <f>+'[1]PROCESOS CONTRATACION'!D75</f>
        <v>Adelantar un (1)  programa de dotación de la Infraestructura Tecnológica de la Sala de Crisis de Bogota.</v>
      </c>
      <c r="C17" s="10">
        <v>1</v>
      </c>
      <c r="D17" s="10">
        <v>1</v>
      </c>
      <c r="E17" s="16">
        <f>F17/G18</f>
        <v>0</v>
      </c>
      <c r="F17" s="12">
        <f>+'[1]PROCESOS CONTRATACION'!F75</f>
        <v>0</v>
      </c>
      <c r="G17" s="12">
        <v>0</v>
      </c>
      <c r="H17" s="15"/>
      <c r="I17" s="14">
        <v>0.73</v>
      </c>
      <c r="J17" s="9" t="s">
        <v>95</v>
      </c>
    </row>
    <row r="18" spans="1:10" ht="22.5" customHeight="1" x14ac:dyDescent="0.2">
      <c r="A18" s="17"/>
      <c r="B18" s="18"/>
      <c r="C18" s="19"/>
      <c r="D18" s="19"/>
      <c r="E18" s="20">
        <f>SUM(E15:E17)</f>
        <v>1.2808209085936713</v>
      </c>
      <c r="F18" s="21">
        <f>SUM(F15:F17)</f>
        <v>1090000000</v>
      </c>
      <c r="G18" s="22">
        <f>SUM(G15:G17)</f>
        <v>851016713.33333337</v>
      </c>
      <c r="H18" s="23">
        <f>+G18/F18</f>
        <v>0.78074927828746177</v>
      </c>
      <c r="I18" s="19"/>
      <c r="J18" s="24"/>
    </row>
    <row r="19" spans="1:10" x14ac:dyDescent="0.2">
      <c r="G19" s="25"/>
    </row>
    <row r="20" spans="1:10" x14ac:dyDescent="0.2">
      <c r="G20" s="25"/>
    </row>
    <row r="21" spans="1:10" x14ac:dyDescent="0.2">
      <c r="F21" s="25"/>
      <c r="G21" s="25"/>
      <c r="H21" s="26"/>
    </row>
    <row r="29" spans="1:10" x14ac:dyDescent="0.2">
      <c r="F29" s="25"/>
      <c r="G29" s="26"/>
      <c r="H29" s="26"/>
    </row>
    <row r="30" spans="1:10" x14ac:dyDescent="0.2">
      <c r="F30" s="25"/>
    </row>
  </sheetData>
  <mergeCells count="10">
    <mergeCell ref="B9:J9"/>
    <mergeCell ref="A10:J10"/>
    <mergeCell ref="A12:J13"/>
    <mergeCell ref="A14:B14"/>
    <mergeCell ref="A1:J2"/>
    <mergeCell ref="A3:J3"/>
    <mergeCell ref="B5:J5"/>
    <mergeCell ref="B6:J6"/>
    <mergeCell ref="B7:J7"/>
    <mergeCell ref="B8:J8"/>
  </mergeCells>
  <phoneticPr fontId="10"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47DB1-2CF7-482F-8BA3-6BC5F6FDC0ED}">
  <sheetPr codeName="Hoja3"/>
  <dimension ref="A1:BH261"/>
  <sheetViews>
    <sheetView topLeftCell="B1" zoomScale="70" zoomScaleNormal="70" workbookViewId="0">
      <selection activeCell="AG1" sqref="A1:XFD10"/>
    </sheetView>
  </sheetViews>
  <sheetFormatPr baseColWidth="10" defaultColWidth="11.5" defaultRowHeight="17.25" x14ac:dyDescent="0.25"/>
  <cols>
    <col min="1" max="1" width="11.5" style="46" customWidth="1"/>
    <col min="2" max="2" width="27.25" style="46" customWidth="1"/>
    <col min="3" max="3" width="5.125" style="46" customWidth="1"/>
    <col min="4" max="4" width="24" style="46" customWidth="1"/>
    <col min="5" max="6" width="9.625" style="46" customWidth="1"/>
    <col min="7" max="7" width="29.5" style="46" customWidth="1"/>
    <col min="8" max="8" width="13.875" style="46" customWidth="1"/>
    <col min="9" max="9" width="8.375" style="46" customWidth="1"/>
    <col min="10" max="10" width="14.375" style="46" customWidth="1"/>
    <col min="11" max="11" width="21" style="46" customWidth="1"/>
    <col min="12" max="12" width="10.375" style="46" customWidth="1"/>
    <col min="13" max="13" width="11.375" style="46" customWidth="1"/>
    <col min="14" max="14" width="8.125" style="46" customWidth="1"/>
    <col min="15" max="15" width="9.375" style="46" customWidth="1"/>
    <col min="16" max="16" width="11.875" style="46" customWidth="1"/>
    <col min="17" max="17" width="9.875" style="46" customWidth="1"/>
    <col min="18" max="18" width="6.125" style="46" customWidth="1"/>
    <col min="19" max="19" width="5.5" style="46" customWidth="1"/>
    <col min="20" max="20" width="8.5" style="46" customWidth="1"/>
    <col min="21" max="21" width="6.5" style="46" customWidth="1"/>
    <col min="22" max="22" width="5.625" style="46" customWidth="1"/>
    <col min="23" max="24" width="7.5" style="46" customWidth="1"/>
    <col min="25" max="25" width="8.125" style="46" customWidth="1"/>
    <col min="26" max="26" width="8.875" style="46" customWidth="1"/>
    <col min="27" max="27" width="8" style="46" customWidth="1"/>
    <col min="28" max="28" width="17.875" style="46" customWidth="1"/>
    <col min="29" max="30" width="15.5" style="46" customWidth="1"/>
    <col min="31" max="31" width="11.5" style="46"/>
    <col min="32" max="32" width="14.875" style="46" customWidth="1"/>
    <col min="33" max="34" width="0" style="46" hidden="1" customWidth="1"/>
    <col min="35" max="35" width="24.375" style="46" hidden="1" customWidth="1"/>
    <col min="36" max="37" width="0" style="46" hidden="1" customWidth="1"/>
    <col min="38" max="38" width="24.375" style="46" hidden="1" customWidth="1"/>
    <col min="39" max="40" width="0" style="46" hidden="1" customWidth="1"/>
    <col min="41" max="41" width="24.375" style="46" hidden="1" customWidth="1"/>
    <col min="42" max="43" width="0" style="46" hidden="1" customWidth="1"/>
    <col min="44" max="44" width="24.375" style="46" hidden="1" customWidth="1"/>
    <col min="45" max="16384" width="11.5" style="46"/>
  </cols>
  <sheetData>
    <row r="1" spans="1:48" ht="27.75" customHeight="1" thickBot="1" x14ac:dyDescent="0.3">
      <c r="B1" s="718"/>
      <c r="C1" s="719"/>
      <c r="D1" s="719"/>
      <c r="E1" s="719"/>
      <c r="F1" s="719"/>
      <c r="G1" s="719"/>
      <c r="H1" s="644" t="s">
        <v>138</v>
      </c>
      <c r="I1" s="645"/>
      <c r="J1" s="645"/>
      <c r="K1" s="645"/>
      <c r="L1" s="645"/>
      <c r="M1" s="645"/>
      <c r="N1" s="645"/>
      <c r="O1" s="645"/>
      <c r="P1" s="645"/>
      <c r="Q1" s="645"/>
      <c r="R1" s="645"/>
      <c r="S1" s="645"/>
      <c r="T1" s="645"/>
      <c r="U1" s="645"/>
      <c r="V1" s="645"/>
      <c r="W1" s="645"/>
      <c r="X1" s="645"/>
      <c r="Y1" s="645"/>
      <c r="Z1" s="645"/>
      <c r="AA1" s="645"/>
      <c r="AB1" s="645"/>
      <c r="AC1" s="645"/>
      <c r="AD1" s="645"/>
      <c r="AE1" s="645"/>
      <c r="AF1" s="646"/>
      <c r="AG1" s="44"/>
      <c r="AH1" s="44"/>
      <c r="AI1" s="44"/>
      <c r="AJ1" s="44"/>
      <c r="AK1" s="44"/>
      <c r="AL1" s="44"/>
      <c r="AM1" s="44"/>
      <c r="AN1" s="44"/>
      <c r="AO1" s="44"/>
      <c r="AP1" s="44"/>
      <c r="AQ1" s="44"/>
      <c r="AR1" s="45"/>
    </row>
    <row r="2" spans="1:48" ht="27.75" customHeight="1" thickBot="1" x14ac:dyDescent="0.3">
      <c r="B2" s="720"/>
      <c r="C2" s="721"/>
      <c r="D2" s="721"/>
      <c r="E2" s="721"/>
      <c r="F2" s="721"/>
      <c r="G2" s="721"/>
      <c r="H2" s="644" t="s">
        <v>0</v>
      </c>
      <c r="I2" s="645"/>
      <c r="J2" s="645"/>
      <c r="K2" s="645"/>
      <c r="L2" s="645"/>
      <c r="M2" s="645"/>
      <c r="N2" s="645"/>
      <c r="O2" s="645"/>
      <c r="P2" s="645"/>
      <c r="Q2" s="645"/>
      <c r="R2" s="645"/>
      <c r="S2" s="645"/>
      <c r="T2" s="645"/>
      <c r="U2" s="645"/>
      <c r="V2" s="645"/>
      <c r="W2" s="645"/>
      <c r="X2" s="645"/>
      <c r="Y2" s="645"/>
      <c r="Z2" s="645"/>
      <c r="AA2" s="645"/>
      <c r="AB2" s="645"/>
      <c r="AC2" s="645"/>
      <c r="AD2" s="645"/>
      <c r="AE2" s="645"/>
      <c r="AF2" s="646"/>
      <c r="AR2" s="49"/>
    </row>
    <row r="3" spans="1:48" ht="27.75" customHeight="1" thickBot="1" x14ac:dyDescent="0.3">
      <c r="B3" s="720"/>
      <c r="C3" s="721"/>
      <c r="D3" s="721"/>
      <c r="E3" s="721"/>
      <c r="F3" s="721"/>
      <c r="G3" s="722"/>
      <c r="H3" s="647" t="s">
        <v>172</v>
      </c>
      <c r="I3" s="648"/>
      <c r="J3" s="648"/>
      <c r="K3" s="648"/>
      <c r="L3" s="648"/>
      <c r="M3" s="648"/>
      <c r="N3" s="648"/>
      <c r="O3" s="648"/>
      <c r="P3" s="648"/>
      <c r="Q3" s="648"/>
      <c r="R3" s="648"/>
      <c r="S3" s="648"/>
      <c r="T3" s="648"/>
      <c r="U3" s="648"/>
      <c r="V3" s="648"/>
      <c r="W3" s="648"/>
      <c r="X3" s="648"/>
      <c r="Y3" s="648"/>
      <c r="Z3" s="648"/>
      <c r="AA3" s="648"/>
      <c r="AB3" s="648"/>
      <c r="AC3" s="648"/>
      <c r="AD3" s="648"/>
      <c r="AE3" s="648"/>
      <c r="AF3" s="648"/>
      <c r="AR3" s="49"/>
    </row>
    <row r="4" spans="1:48" ht="39.75" customHeight="1" thickBot="1" x14ac:dyDescent="0.3">
      <c r="B4" s="707" t="s">
        <v>1</v>
      </c>
      <c r="C4" s="708"/>
      <c r="D4" s="708"/>
      <c r="E4" s="708"/>
      <c r="F4" s="708"/>
      <c r="G4" s="708"/>
      <c r="H4" s="715" t="s">
        <v>189</v>
      </c>
      <c r="I4" s="716"/>
      <c r="J4" s="716"/>
      <c r="K4" s="716"/>
      <c r="L4" s="716"/>
      <c r="M4" s="716"/>
      <c r="N4" s="716"/>
      <c r="O4" s="716"/>
      <c r="P4" s="716"/>
      <c r="Q4" s="716"/>
      <c r="R4" s="716"/>
      <c r="S4" s="716"/>
      <c r="T4" s="716"/>
      <c r="U4" s="716"/>
      <c r="V4" s="716"/>
      <c r="W4" s="716"/>
      <c r="X4" s="716"/>
      <c r="Y4" s="716"/>
      <c r="Z4" s="716"/>
      <c r="AA4" s="716"/>
      <c r="AB4" s="716"/>
      <c r="AC4" s="716"/>
      <c r="AD4" s="716"/>
      <c r="AE4" s="716"/>
      <c r="AF4" s="717"/>
      <c r="AR4" s="49"/>
    </row>
    <row r="5" spans="1:48" s="53" customFormat="1" ht="27.75" hidden="1" customHeight="1" x14ac:dyDescent="0.25">
      <c r="B5" s="707" t="s">
        <v>197</v>
      </c>
      <c r="C5" s="708"/>
      <c r="D5" s="708"/>
      <c r="E5" s="708"/>
      <c r="F5" s="708"/>
      <c r="G5" s="709"/>
      <c r="H5" s="48"/>
      <c r="I5" s="710"/>
      <c r="J5" s="711"/>
      <c r="K5" s="711"/>
      <c r="L5" s="711"/>
      <c r="M5" s="711"/>
      <c r="N5" s="711"/>
      <c r="O5" s="711"/>
      <c r="P5" s="711"/>
      <c r="Q5" s="711"/>
      <c r="R5" s="711"/>
      <c r="S5" s="711"/>
      <c r="T5" s="711"/>
      <c r="U5" s="711"/>
      <c r="V5" s="712"/>
      <c r="W5" s="710" t="s">
        <v>2</v>
      </c>
      <c r="X5" s="711"/>
      <c r="Y5" s="713" t="str">
        <f>IF(ISERROR(VLOOKUP($I$5,$G$176:$M$190,6,0))," ",VLOOKUP($I$5,$G$176:$M$190,6,0))</f>
        <v xml:space="preserve"> </v>
      </c>
      <c r="Z5" s="713"/>
      <c r="AA5" s="714"/>
      <c r="AB5" s="51"/>
      <c r="AC5" s="46"/>
      <c r="AD5" s="46"/>
      <c r="AE5" s="47"/>
      <c r="AF5" s="52"/>
      <c r="AG5" s="46"/>
      <c r="AH5" s="46"/>
      <c r="AI5" s="46"/>
      <c r="AR5" s="54"/>
    </row>
    <row r="6" spans="1:48" s="53" customFormat="1" ht="27.75" hidden="1" customHeight="1" x14ac:dyDescent="0.25">
      <c r="B6" s="707" t="s">
        <v>3</v>
      </c>
      <c r="C6" s="708"/>
      <c r="D6" s="708"/>
      <c r="E6" s="708"/>
      <c r="F6" s="708"/>
      <c r="G6" s="709"/>
      <c r="H6" s="48"/>
      <c r="I6" s="723" t="str">
        <f>IF(ISERROR(VLOOKUP(I5,G177:N190,7,0))," ",(VLOOKUP(I5,G177:N190,7,0)))</f>
        <v xml:space="preserve"> </v>
      </c>
      <c r="J6" s="724"/>
      <c r="K6" s="724"/>
      <c r="L6" s="724"/>
      <c r="M6" s="724"/>
      <c r="N6" s="724"/>
      <c r="O6" s="724"/>
      <c r="P6" s="724"/>
      <c r="Q6" s="724"/>
      <c r="R6" s="724"/>
      <c r="S6" s="724"/>
      <c r="T6" s="724"/>
      <c r="U6" s="724"/>
      <c r="V6" s="724"/>
      <c r="W6" s="724"/>
      <c r="X6" s="724"/>
      <c r="Y6" s="724"/>
      <c r="Z6" s="724"/>
      <c r="AA6" s="725"/>
      <c r="AB6" s="46"/>
      <c r="AC6" s="46"/>
      <c r="AD6" s="55"/>
      <c r="AE6" s="47"/>
      <c r="AF6" s="52"/>
      <c r="AG6" s="50"/>
      <c r="AH6" s="50"/>
      <c r="AI6" s="50"/>
      <c r="AJ6" s="50"/>
      <c r="AK6" s="50"/>
      <c r="AL6" s="50"/>
      <c r="AM6" s="50"/>
      <c r="AN6" s="50"/>
      <c r="AO6" s="50"/>
      <c r="AP6" s="50"/>
      <c r="AQ6" s="50"/>
      <c r="AR6" s="56"/>
      <c r="AS6" s="50"/>
      <c r="AT6" s="50"/>
      <c r="AU6" s="50"/>
      <c r="AV6" s="50"/>
    </row>
    <row r="7" spans="1:48" s="53" customFormat="1" ht="27.75" hidden="1" customHeight="1" thickBot="1" x14ac:dyDescent="0.3">
      <c r="B7" s="682" t="s">
        <v>4</v>
      </c>
      <c r="C7" s="683"/>
      <c r="D7" s="683"/>
      <c r="E7" s="683"/>
      <c r="F7" s="683"/>
      <c r="G7" s="684"/>
      <c r="H7" s="641" t="s">
        <v>198</v>
      </c>
      <c r="I7" s="642"/>
      <c r="J7" s="642"/>
      <c r="K7" s="642"/>
      <c r="L7" s="642"/>
      <c r="M7" s="642"/>
      <c r="N7" s="642"/>
      <c r="O7" s="642"/>
      <c r="P7" s="642"/>
      <c r="Q7" s="642"/>
      <c r="R7" s="642"/>
      <c r="S7" s="642"/>
      <c r="T7" s="642"/>
      <c r="U7" s="642"/>
      <c r="V7" s="643"/>
      <c r="W7" s="685" t="s">
        <v>5</v>
      </c>
      <c r="X7" s="686"/>
      <c r="Y7" s="686"/>
      <c r="Z7" s="686"/>
      <c r="AA7" s="57">
        <f>SUM(AA11:AA15)</f>
        <v>0</v>
      </c>
      <c r="AB7" s="46"/>
      <c r="AC7" s="46"/>
      <c r="AD7" s="46"/>
      <c r="AE7" s="46"/>
      <c r="AG7" s="46"/>
      <c r="AH7" s="46"/>
      <c r="AI7" s="46"/>
      <c r="AR7" s="54"/>
    </row>
    <row r="8" spans="1:48" s="53" customFormat="1" ht="18" thickBot="1" x14ac:dyDescent="0.3">
      <c r="A8" s="640"/>
      <c r="B8" s="676" t="s">
        <v>6</v>
      </c>
      <c r="C8" s="670" t="s">
        <v>7</v>
      </c>
      <c r="D8" s="689" t="s">
        <v>8</v>
      </c>
      <c r="E8" s="670" t="s">
        <v>245</v>
      </c>
      <c r="F8" s="670" t="s">
        <v>241</v>
      </c>
      <c r="G8" s="665" t="s">
        <v>210</v>
      </c>
      <c r="H8" s="668" t="s">
        <v>190</v>
      </c>
      <c r="I8" s="670" t="s">
        <v>9</v>
      </c>
      <c r="J8" s="673" t="s">
        <v>10</v>
      </c>
      <c r="K8" s="676" t="s">
        <v>11</v>
      </c>
      <c r="L8" s="679" t="s">
        <v>12</v>
      </c>
      <c r="M8" s="680"/>
      <c r="N8" s="680"/>
      <c r="O8" s="680"/>
      <c r="P8" s="680"/>
      <c r="Q8" s="680"/>
      <c r="R8" s="680"/>
      <c r="S8" s="680"/>
      <c r="T8" s="680"/>
      <c r="U8" s="680"/>
      <c r="V8" s="680"/>
      <c r="W8" s="680"/>
      <c r="X8" s="680"/>
      <c r="Y8" s="680"/>
      <c r="Z8" s="681"/>
      <c r="AA8" s="700" t="s">
        <v>13</v>
      </c>
      <c r="AB8" s="691" t="s">
        <v>14</v>
      </c>
      <c r="AC8" s="692"/>
      <c r="AD8" s="692"/>
      <c r="AE8" s="703"/>
      <c r="AF8" s="704" t="s">
        <v>15</v>
      </c>
      <c r="AG8" s="658" t="s">
        <v>16</v>
      </c>
      <c r="AH8" s="659"/>
      <c r="AI8" s="660"/>
      <c r="AJ8" s="658" t="s">
        <v>17</v>
      </c>
      <c r="AK8" s="659"/>
      <c r="AL8" s="660"/>
      <c r="AM8" s="658" t="s">
        <v>18</v>
      </c>
      <c r="AN8" s="659"/>
      <c r="AO8" s="660"/>
      <c r="AP8" s="658" t="s">
        <v>19</v>
      </c>
      <c r="AQ8" s="659"/>
      <c r="AR8" s="660"/>
    </row>
    <row r="9" spans="1:48" s="53" customFormat="1" ht="15.75" customHeight="1" x14ac:dyDescent="0.25">
      <c r="A9" s="640"/>
      <c r="B9" s="687"/>
      <c r="C9" s="671"/>
      <c r="D9" s="690"/>
      <c r="E9" s="671"/>
      <c r="F9" s="671"/>
      <c r="G9" s="666"/>
      <c r="H9" s="669"/>
      <c r="I9" s="671"/>
      <c r="J9" s="674"/>
      <c r="K9" s="677"/>
      <c r="L9" s="691" t="s">
        <v>20</v>
      </c>
      <c r="M9" s="692"/>
      <c r="N9" s="693"/>
      <c r="O9" s="664" t="s">
        <v>21</v>
      </c>
      <c r="P9" s="694"/>
      <c r="Q9" s="695"/>
      <c r="R9" s="696" t="s">
        <v>22</v>
      </c>
      <c r="S9" s="694"/>
      <c r="T9" s="697"/>
      <c r="U9" s="664" t="s">
        <v>23</v>
      </c>
      <c r="V9" s="694"/>
      <c r="W9" s="695"/>
      <c r="X9" s="696" t="s">
        <v>24</v>
      </c>
      <c r="Y9" s="694"/>
      <c r="Z9" s="697"/>
      <c r="AA9" s="701"/>
      <c r="AB9" s="698" t="s">
        <v>25</v>
      </c>
      <c r="AC9" s="695" t="s">
        <v>26</v>
      </c>
      <c r="AD9" s="664"/>
      <c r="AE9" s="699" t="s">
        <v>27</v>
      </c>
      <c r="AF9" s="705"/>
      <c r="AG9" s="663" t="s">
        <v>28</v>
      </c>
      <c r="AH9" s="664"/>
      <c r="AI9" s="661" t="s">
        <v>29</v>
      </c>
      <c r="AJ9" s="663" t="s">
        <v>28</v>
      </c>
      <c r="AK9" s="664"/>
      <c r="AL9" s="661" t="s">
        <v>29</v>
      </c>
      <c r="AM9" s="663" t="s">
        <v>28</v>
      </c>
      <c r="AN9" s="664"/>
      <c r="AO9" s="661" t="s">
        <v>29</v>
      </c>
      <c r="AP9" s="663" t="s">
        <v>28</v>
      </c>
      <c r="AQ9" s="664"/>
      <c r="AR9" s="661" t="s">
        <v>29</v>
      </c>
    </row>
    <row r="10" spans="1:48" s="53" customFormat="1" ht="24.75" customHeight="1" thickBot="1" x14ac:dyDescent="0.3">
      <c r="A10" s="640"/>
      <c r="B10" s="688"/>
      <c r="C10" s="672"/>
      <c r="D10" s="690"/>
      <c r="E10" s="672"/>
      <c r="F10" s="672"/>
      <c r="G10" s="667"/>
      <c r="H10" s="669"/>
      <c r="I10" s="672"/>
      <c r="J10" s="675"/>
      <c r="K10" s="678"/>
      <c r="L10" s="131" t="s">
        <v>30</v>
      </c>
      <c r="M10" s="76" t="s">
        <v>31</v>
      </c>
      <c r="N10" s="188" t="s">
        <v>32</v>
      </c>
      <c r="O10" s="119" t="s">
        <v>30</v>
      </c>
      <c r="P10" s="76" t="s">
        <v>31</v>
      </c>
      <c r="Q10" s="189" t="s">
        <v>32</v>
      </c>
      <c r="R10" s="131" t="s">
        <v>30</v>
      </c>
      <c r="S10" s="76" t="s">
        <v>31</v>
      </c>
      <c r="T10" s="188" t="s">
        <v>32</v>
      </c>
      <c r="U10" s="119" t="s">
        <v>30</v>
      </c>
      <c r="V10" s="76" t="s">
        <v>31</v>
      </c>
      <c r="W10" s="189" t="s">
        <v>32</v>
      </c>
      <c r="X10" s="131" t="s">
        <v>33</v>
      </c>
      <c r="Y10" s="76" t="s">
        <v>34</v>
      </c>
      <c r="Z10" s="141" t="s">
        <v>32</v>
      </c>
      <c r="AA10" s="702"/>
      <c r="AB10" s="698"/>
      <c r="AC10" s="76" t="s">
        <v>35</v>
      </c>
      <c r="AD10" s="76" t="s">
        <v>36</v>
      </c>
      <c r="AE10" s="699"/>
      <c r="AF10" s="706"/>
      <c r="AG10" s="58" t="s">
        <v>35</v>
      </c>
      <c r="AH10" s="59" t="s">
        <v>36</v>
      </c>
      <c r="AI10" s="662"/>
      <c r="AJ10" s="58" t="s">
        <v>35</v>
      </c>
      <c r="AK10" s="59" t="s">
        <v>36</v>
      </c>
      <c r="AL10" s="662"/>
      <c r="AM10" s="58" t="s">
        <v>35</v>
      </c>
      <c r="AN10" s="59" t="s">
        <v>36</v>
      </c>
      <c r="AO10" s="662"/>
      <c r="AP10" s="58" t="s">
        <v>35</v>
      </c>
      <c r="AQ10" s="59" t="s">
        <v>36</v>
      </c>
      <c r="AR10" s="662"/>
    </row>
    <row r="11" spans="1:48" s="53" customFormat="1" ht="66.75" customHeight="1" x14ac:dyDescent="0.25">
      <c r="B11" s="691" t="s">
        <v>173</v>
      </c>
      <c r="C11" s="727">
        <v>1</v>
      </c>
      <c r="D11" s="727" t="s">
        <v>205</v>
      </c>
      <c r="E11" s="726">
        <v>0.18</v>
      </c>
      <c r="F11" s="116" t="s">
        <v>242</v>
      </c>
      <c r="G11" s="85" t="s">
        <v>211</v>
      </c>
      <c r="H11" s="124">
        <v>0.73</v>
      </c>
      <c r="I11" s="124"/>
      <c r="J11" s="124" t="s">
        <v>37</v>
      </c>
      <c r="K11" s="124" t="s">
        <v>38</v>
      </c>
      <c r="L11" s="116"/>
      <c r="M11" s="85">
        <f t="shared" ref="M11:M26" si="0">IF(J11="Cantidad",AG11,IF(ISERROR(AG11/AH11),0,AG11/AH11))</f>
        <v>0</v>
      </c>
      <c r="N11" s="91">
        <f t="shared" ref="N11:N26" si="1">IF(ISERROR(M11/L11),0,(M11/L11))</f>
        <v>0</v>
      </c>
      <c r="O11" s="116"/>
      <c r="P11" s="85">
        <f>IF(M11="Cantidad",AJ11,IF(ISERROR(AJ11/AK11),0,AJ11/AK11))</f>
        <v>0</v>
      </c>
      <c r="Q11" s="91">
        <f>IF(ISERROR(P11/O11),0,(P11/O11))</f>
        <v>0</v>
      </c>
      <c r="R11" s="116"/>
      <c r="S11" s="85">
        <f t="shared" ref="S11:S26" si="2">IF(J11="Cantidad",AM11,IF(ISERROR(AM11/AN11),0,AM11/AN11))</f>
        <v>0</v>
      </c>
      <c r="T11" s="91">
        <f t="shared" ref="T11:T26" si="3">IF(ISERROR(S11/R11),0,(S11/R11))</f>
        <v>0</v>
      </c>
      <c r="U11" s="116"/>
      <c r="V11" s="85">
        <f t="shared" ref="V11:V26" si="4">IF(J11="Cantidad",AP11,IF(ISERROR(AP11/AQ11),0,AP11/AQ11))</f>
        <v>0</v>
      </c>
      <c r="W11" s="91">
        <f t="shared" ref="W11:W26" si="5">IF(ISERROR(V11/U11),0,(V11/U11))</f>
        <v>0</v>
      </c>
      <c r="X11" s="180">
        <f>IF(K11="SUMA",(L11+O11+R11+U11),(L11))</f>
        <v>0</v>
      </c>
      <c r="Y11" s="85">
        <f t="shared" ref="Y11:Y26" si="6">IF(ISERROR(AVERAGE(M11,P11,S11,V11)),0,IF(K11="Suma",(M11+P11+S11+V11),AVERAGE(M11,P11,S11,V11)))</f>
        <v>0</v>
      </c>
      <c r="Z11" s="91">
        <f t="shared" ref="Z11:Z26" si="7">IF(ISERROR(Y11/X11),0,(Y11/X11))</f>
        <v>0</v>
      </c>
      <c r="AA11" s="92">
        <f t="shared" ref="AA11:AA26" si="8">+Z11*I11</f>
        <v>0</v>
      </c>
      <c r="AB11" s="93" t="s">
        <v>398</v>
      </c>
      <c r="AC11" s="116" t="s">
        <v>269</v>
      </c>
      <c r="AD11" s="116" t="s">
        <v>383</v>
      </c>
      <c r="AE11" s="93" t="s">
        <v>41</v>
      </c>
      <c r="AF11" s="176" t="s">
        <v>275</v>
      </c>
      <c r="AG11" s="129"/>
      <c r="AH11" s="60"/>
      <c r="AI11" s="61"/>
      <c r="AJ11" s="62"/>
      <c r="AK11" s="63"/>
      <c r="AL11" s="64"/>
      <c r="AM11" s="62"/>
      <c r="AN11" s="63"/>
      <c r="AO11" s="65"/>
      <c r="AP11" s="62"/>
      <c r="AQ11" s="63"/>
      <c r="AR11" s="65"/>
    </row>
    <row r="12" spans="1:48" s="53" customFormat="1" ht="69" x14ac:dyDescent="0.25">
      <c r="B12" s="649"/>
      <c r="C12" s="650"/>
      <c r="D12" s="650"/>
      <c r="E12" s="657"/>
      <c r="F12" s="66" t="s">
        <v>244</v>
      </c>
      <c r="G12" s="67" t="s">
        <v>212</v>
      </c>
      <c r="H12" s="121">
        <v>0.75</v>
      </c>
      <c r="I12" s="121"/>
      <c r="J12" s="121" t="s">
        <v>37</v>
      </c>
      <c r="K12" s="121" t="s">
        <v>38</v>
      </c>
      <c r="L12" s="121"/>
      <c r="M12" s="67">
        <f t="shared" si="0"/>
        <v>0</v>
      </c>
      <c r="N12" s="178">
        <f t="shared" si="1"/>
        <v>0</v>
      </c>
      <c r="O12" s="121"/>
      <c r="P12" s="67">
        <f>IF(M12="Cantidad",AJ12,IF(ISERROR(AJ12/AK12),0,AJ12/AK12))</f>
        <v>0</v>
      </c>
      <c r="Q12" s="178">
        <f>IF(ISERROR(P12/O12),0,(P12/O12))</f>
        <v>0</v>
      </c>
      <c r="R12" s="121"/>
      <c r="S12" s="67">
        <f t="shared" si="2"/>
        <v>0</v>
      </c>
      <c r="T12" s="178">
        <f t="shared" si="3"/>
        <v>0</v>
      </c>
      <c r="U12" s="121"/>
      <c r="V12" s="67">
        <f t="shared" si="4"/>
        <v>0</v>
      </c>
      <c r="W12" s="178">
        <f t="shared" si="5"/>
        <v>0</v>
      </c>
      <c r="X12" s="164">
        <f t="shared" ref="X12:X26" si="9">IF(K12="SUMA",(L12+O12+R12+U12),(L12))</f>
        <v>0</v>
      </c>
      <c r="Y12" s="67">
        <f t="shared" si="6"/>
        <v>0</v>
      </c>
      <c r="Z12" s="178">
        <f t="shared" si="7"/>
        <v>0</v>
      </c>
      <c r="AA12" s="179">
        <f t="shared" si="8"/>
        <v>0</v>
      </c>
      <c r="AB12" s="122" t="s">
        <v>397</v>
      </c>
      <c r="AC12" s="66" t="s">
        <v>269</v>
      </c>
      <c r="AD12" s="66" t="s">
        <v>383</v>
      </c>
      <c r="AE12" s="122" t="s">
        <v>41</v>
      </c>
      <c r="AF12" s="181" t="s">
        <v>276</v>
      </c>
      <c r="AG12" s="157"/>
      <c r="AH12" s="69"/>
      <c r="AI12" s="70"/>
      <c r="AJ12" s="71"/>
      <c r="AK12" s="72"/>
      <c r="AL12" s="73"/>
      <c r="AM12" s="71"/>
      <c r="AN12" s="72"/>
      <c r="AO12" s="74"/>
      <c r="AP12" s="71"/>
      <c r="AQ12" s="72"/>
      <c r="AR12" s="74"/>
    </row>
    <row r="13" spans="1:48" s="53" customFormat="1" ht="69" x14ac:dyDescent="0.25">
      <c r="B13" s="649"/>
      <c r="C13" s="650"/>
      <c r="D13" s="650"/>
      <c r="E13" s="657"/>
      <c r="F13" s="66" t="s">
        <v>230</v>
      </c>
      <c r="G13" s="67" t="s">
        <v>225</v>
      </c>
      <c r="H13" s="121">
        <v>1</v>
      </c>
      <c r="I13" s="121"/>
      <c r="J13" s="121" t="s">
        <v>37</v>
      </c>
      <c r="K13" s="121" t="s">
        <v>38</v>
      </c>
      <c r="L13" s="67"/>
      <c r="M13" s="67">
        <f t="shared" si="0"/>
        <v>0</v>
      </c>
      <c r="N13" s="178">
        <f t="shared" si="1"/>
        <v>0</v>
      </c>
      <c r="O13" s="66"/>
      <c r="P13" s="67">
        <f t="shared" ref="P13:P21" si="10">IF(M13="Cantidad",AJ13,IF(ISERROR(AJ13/AK13),0,AJ13/AK13))</f>
        <v>0</v>
      </c>
      <c r="Q13" s="178">
        <f>IF(ISERROR(P12/O12),0,(P12/O12))</f>
        <v>0</v>
      </c>
      <c r="R13" s="66"/>
      <c r="S13" s="67">
        <f t="shared" si="2"/>
        <v>0</v>
      </c>
      <c r="T13" s="178">
        <f t="shared" si="3"/>
        <v>0</v>
      </c>
      <c r="U13" s="66"/>
      <c r="V13" s="67">
        <f t="shared" si="4"/>
        <v>0</v>
      </c>
      <c r="W13" s="178">
        <f t="shared" si="5"/>
        <v>0</v>
      </c>
      <c r="X13" s="162">
        <f t="shared" si="9"/>
        <v>0</v>
      </c>
      <c r="Y13" s="67">
        <f t="shared" si="6"/>
        <v>0</v>
      </c>
      <c r="Z13" s="178">
        <f t="shared" si="7"/>
        <v>0</v>
      </c>
      <c r="AA13" s="179">
        <f t="shared" si="8"/>
        <v>0</v>
      </c>
      <c r="AB13" s="122" t="s">
        <v>396</v>
      </c>
      <c r="AC13" s="66" t="s">
        <v>271</v>
      </c>
      <c r="AD13" s="66" t="s">
        <v>270</v>
      </c>
      <c r="AE13" s="122" t="s">
        <v>41</v>
      </c>
      <c r="AF13" s="181" t="s">
        <v>277</v>
      </c>
      <c r="AG13" s="157"/>
      <c r="AH13" s="69"/>
      <c r="AI13" s="70"/>
      <c r="AJ13" s="71"/>
      <c r="AK13" s="72"/>
      <c r="AL13" s="75"/>
      <c r="AM13" s="71"/>
      <c r="AN13" s="72"/>
      <c r="AO13" s="74"/>
      <c r="AP13" s="71"/>
      <c r="AQ13" s="72"/>
      <c r="AR13" s="74"/>
    </row>
    <row r="14" spans="1:48" s="53" customFormat="1" ht="103.5" x14ac:dyDescent="0.25">
      <c r="B14" s="649"/>
      <c r="C14" s="650"/>
      <c r="D14" s="650"/>
      <c r="E14" s="657"/>
      <c r="F14" s="66" t="s">
        <v>231</v>
      </c>
      <c r="G14" s="67" t="s">
        <v>400</v>
      </c>
      <c r="H14" s="121">
        <v>0.65</v>
      </c>
      <c r="I14" s="121"/>
      <c r="J14" s="121" t="s">
        <v>37</v>
      </c>
      <c r="K14" s="121" t="s">
        <v>38</v>
      </c>
      <c r="L14" s="67"/>
      <c r="M14" s="67">
        <f t="shared" si="0"/>
        <v>0</v>
      </c>
      <c r="N14" s="178">
        <f t="shared" si="1"/>
        <v>0</v>
      </c>
      <c r="O14" s="66"/>
      <c r="P14" s="67">
        <f t="shared" si="10"/>
        <v>0</v>
      </c>
      <c r="Q14" s="178">
        <f>IF(ISERROR(P13/O13),0,(P13/O13))</f>
        <v>0</v>
      </c>
      <c r="R14" s="66"/>
      <c r="S14" s="67">
        <f t="shared" si="2"/>
        <v>0</v>
      </c>
      <c r="T14" s="178">
        <f t="shared" si="3"/>
        <v>0</v>
      </c>
      <c r="U14" s="66"/>
      <c r="V14" s="67">
        <f t="shared" si="4"/>
        <v>0</v>
      </c>
      <c r="W14" s="178">
        <f t="shared" si="5"/>
        <v>0</v>
      </c>
      <c r="X14" s="162">
        <f t="shared" si="9"/>
        <v>0</v>
      </c>
      <c r="Y14" s="67">
        <f t="shared" si="6"/>
        <v>0</v>
      </c>
      <c r="Z14" s="178">
        <f t="shared" si="7"/>
        <v>0</v>
      </c>
      <c r="AA14" s="179">
        <f t="shared" si="8"/>
        <v>0</v>
      </c>
      <c r="AB14" s="122" t="s">
        <v>401</v>
      </c>
      <c r="AC14" s="122" t="s">
        <v>385</v>
      </c>
      <c r="AD14" s="66" t="s">
        <v>384</v>
      </c>
      <c r="AE14" s="122" t="s">
        <v>41</v>
      </c>
      <c r="AF14" s="181" t="s">
        <v>382</v>
      </c>
      <c r="AG14" s="157"/>
      <c r="AH14" s="69"/>
      <c r="AI14" s="70"/>
      <c r="AJ14" s="71"/>
      <c r="AK14" s="72"/>
      <c r="AL14" s="75"/>
      <c r="AM14" s="71"/>
      <c r="AN14" s="72"/>
      <c r="AO14" s="74"/>
      <c r="AP14" s="71"/>
      <c r="AQ14" s="72"/>
      <c r="AR14" s="74"/>
    </row>
    <row r="15" spans="1:48" s="53" customFormat="1" ht="51.75" x14ac:dyDescent="0.25">
      <c r="B15" s="649"/>
      <c r="C15" s="650"/>
      <c r="D15" s="650"/>
      <c r="E15" s="657"/>
      <c r="F15" s="66" t="s">
        <v>243</v>
      </c>
      <c r="G15" s="174" t="s">
        <v>606</v>
      </c>
      <c r="H15" s="121"/>
      <c r="I15" s="121"/>
      <c r="J15" s="121"/>
      <c r="K15" s="121"/>
      <c r="L15" s="67"/>
      <c r="M15" s="67"/>
      <c r="N15" s="178"/>
      <c r="O15" s="66"/>
      <c r="P15" s="67"/>
      <c r="Q15" s="178"/>
      <c r="R15" s="66"/>
      <c r="S15" s="67"/>
      <c r="T15" s="178"/>
      <c r="U15" s="66"/>
      <c r="V15" s="67"/>
      <c r="W15" s="178"/>
      <c r="X15" s="162"/>
      <c r="Y15" s="67"/>
      <c r="Z15" s="178"/>
      <c r="AA15" s="179"/>
      <c r="AB15" s="122"/>
      <c r="AC15" s="122"/>
      <c r="AD15" s="66"/>
      <c r="AE15" s="122"/>
      <c r="AF15" s="181"/>
      <c r="AG15" s="156"/>
      <c r="AH15" s="83"/>
      <c r="AI15" s="84"/>
      <c r="AJ15" s="87"/>
      <c r="AK15" s="88"/>
      <c r="AL15" s="132"/>
      <c r="AM15" s="87"/>
      <c r="AN15" s="88"/>
      <c r="AO15" s="90"/>
      <c r="AP15" s="87"/>
      <c r="AQ15" s="88"/>
      <c r="AR15" s="90"/>
    </row>
    <row r="16" spans="1:48" s="53" customFormat="1" ht="51.75" x14ac:dyDescent="0.25">
      <c r="B16" s="649"/>
      <c r="C16" s="650"/>
      <c r="D16" s="650"/>
      <c r="E16" s="657"/>
      <c r="F16" s="66" t="s">
        <v>246</v>
      </c>
      <c r="G16" s="174" t="s">
        <v>607</v>
      </c>
      <c r="H16" s="121"/>
      <c r="I16" s="121"/>
      <c r="J16" s="121"/>
      <c r="K16" s="121"/>
      <c r="L16" s="67"/>
      <c r="M16" s="67"/>
      <c r="N16" s="178"/>
      <c r="O16" s="66"/>
      <c r="P16" s="67"/>
      <c r="Q16" s="178"/>
      <c r="R16" s="66"/>
      <c r="S16" s="67"/>
      <c r="T16" s="178"/>
      <c r="U16" s="66"/>
      <c r="V16" s="67"/>
      <c r="W16" s="178"/>
      <c r="X16" s="162"/>
      <c r="Y16" s="67"/>
      <c r="Z16" s="178"/>
      <c r="AA16" s="179"/>
      <c r="AB16" s="122"/>
      <c r="AC16" s="122"/>
      <c r="AD16" s="66"/>
      <c r="AE16" s="122"/>
      <c r="AF16" s="181"/>
      <c r="AG16" s="156"/>
      <c r="AH16" s="83"/>
      <c r="AI16" s="84"/>
      <c r="AJ16" s="87"/>
      <c r="AK16" s="88"/>
      <c r="AL16" s="132"/>
      <c r="AM16" s="87"/>
      <c r="AN16" s="88"/>
      <c r="AO16" s="90"/>
      <c r="AP16" s="87"/>
      <c r="AQ16" s="88"/>
      <c r="AR16" s="90"/>
    </row>
    <row r="17" spans="2:44" s="53" customFormat="1" ht="34.5" x14ac:dyDescent="0.25">
      <c r="B17" s="649"/>
      <c r="C17" s="650"/>
      <c r="D17" s="650"/>
      <c r="E17" s="657"/>
      <c r="F17" s="66" t="s">
        <v>247</v>
      </c>
      <c r="G17" s="174" t="s">
        <v>608</v>
      </c>
      <c r="H17" s="121"/>
      <c r="I17" s="121"/>
      <c r="J17" s="121"/>
      <c r="K17" s="121"/>
      <c r="L17" s="67"/>
      <c r="M17" s="67"/>
      <c r="N17" s="178"/>
      <c r="O17" s="66"/>
      <c r="P17" s="67"/>
      <c r="Q17" s="178"/>
      <c r="R17" s="66"/>
      <c r="S17" s="67"/>
      <c r="T17" s="178"/>
      <c r="U17" s="66"/>
      <c r="V17" s="67"/>
      <c r="W17" s="178"/>
      <c r="X17" s="162"/>
      <c r="Y17" s="67"/>
      <c r="Z17" s="178"/>
      <c r="AA17" s="179"/>
      <c r="AB17" s="122"/>
      <c r="AC17" s="122"/>
      <c r="AD17" s="66"/>
      <c r="AE17" s="122"/>
      <c r="AF17" s="181"/>
      <c r="AG17" s="156"/>
      <c r="AH17" s="83"/>
      <c r="AI17" s="84"/>
      <c r="AJ17" s="87"/>
      <c r="AK17" s="88"/>
      <c r="AL17" s="132"/>
      <c r="AM17" s="87"/>
      <c r="AN17" s="88"/>
      <c r="AO17" s="90"/>
      <c r="AP17" s="87"/>
      <c r="AQ17" s="88"/>
      <c r="AR17" s="90"/>
    </row>
    <row r="18" spans="2:44" s="53" customFormat="1" ht="86.25" x14ac:dyDescent="0.25">
      <c r="B18" s="649"/>
      <c r="C18" s="650"/>
      <c r="D18" s="650"/>
      <c r="E18" s="657"/>
      <c r="F18" s="66" t="s">
        <v>565</v>
      </c>
      <c r="G18" s="174" t="s">
        <v>554</v>
      </c>
      <c r="H18" s="121"/>
      <c r="I18" s="121"/>
      <c r="J18" s="121"/>
      <c r="K18" s="121"/>
      <c r="L18" s="67"/>
      <c r="M18" s="67"/>
      <c r="N18" s="178"/>
      <c r="O18" s="66"/>
      <c r="P18" s="67"/>
      <c r="Q18" s="178"/>
      <c r="R18" s="66"/>
      <c r="S18" s="67"/>
      <c r="T18" s="178"/>
      <c r="U18" s="66"/>
      <c r="V18" s="67"/>
      <c r="W18" s="178"/>
      <c r="X18" s="162"/>
      <c r="Y18" s="67"/>
      <c r="Z18" s="178"/>
      <c r="AA18" s="179"/>
      <c r="AB18" s="122"/>
      <c r="AC18" s="122"/>
      <c r="AD18" s="66"/>
      <c r="AE18" s="122"/>
      <c r="AF18" s="181"/>
      <c r="AG18" s="156"/>
      <c r="AH18" s="83"/>
      <c r="AI18" s="84"/>
      <c r="AJ18" s="87"/>
      <c r="AK18" s="88"/>
      <c r="AL18" s="132"/>
      <c r="AM18" s="87"/>
      <c r="AN18" s="88"/>
      <c r="AO18" s="90"/>
      <c r="AP18" s="87"/>
      <c r="AQ18" s="88"/>
      <c r="AR18" s="90"/>
    </row>
    <row r="19" spans="2:44" s="53" customFormat="1" ht="103.5" x14ac:dyDescent="0.25">
      <c r="B19" s="649"/>
      <c r="C19" s="650"/>
      <c r="D19" s="650"/>
      <c r="E19" s="657"/>
      <c r="F19" s="66" t="s">
        <v>566</v>
      </c>
      <c r="G19" s="174" t="s">
        <v>556</v>
      </c>
      <c r="H19" s="121"/>
      <c r="I19" s="121"/>
      <c r="J19" s="121"/>
      <c r="K19" s="121"/>
      <c r="L19" s="67"/>
      <c r="M19" s="67"/>
      <c r="N19" s="178"/>
      <c r="O19" s="66"/>
      <c r="P19" s="67"/>
      <c r="Q19" s="178"/>
      <c r="R19" s="66"/>
      <c r="S19" s="67"/>
      <c r="T19" s="178"/>
      <c r="U19" s="66"/>
      <c r="V19" s="67"/>
      <c r="W19" s="178"/>
      <c r="X19" s="162"/>
      <c r="Y19" s="67"/>
      <c r="Z19" s="178"/>
      <c r="AA19" s="179"/>
      <c r="AB19" s="122"/>
      <c r="AC19" s="122"/>
      <c r="AD19" s="66"/>
      <c r="AE19" s="122"/>
      <c r="AF19" s="181"/>
      <c r="AG19" s="156"/>
      <c r="AH19" s="83"/>
      <c r="AI19" s="84"/>
      <c r="AJ19" s="87"/>
      <c r="AK19" s="88"/>
      <c r="AL19" s="132"/>
      <c r="AM19" s="87"/>
      <c r="AN19" s="88"/>
      <c r="AO19" s="90"/>
      <c r="AP19" s="87"/>
      <c r="AQ19" s="88"/>
      <c r="AR19" s="90"/>
    </row>
    <row r="20" spans="2:44" s="53" customFormat="1" ht="120.75" x14ac:dyDescent="0.25">
      <c r="B20" s="649"/>
      <c r="C20" s="650"/>
      <c r="D20" s="650"/>
      <c r="E20" s="657"/>
      <c r="F20" s="66" t="s">
        <v>567</v>
      </c>
      <c r="G20" s="174" t="s">
        <v>555</v>
      </c>
      <c r="H20" s="121"/>
      <c r="I20" s="121"/>
      <c r="J20" s="121"/>
      <c r="K20" s="121"/>
      <c r="L20" s="67"/>
      <c r="M20" s="67"/>
      <c r="N20" s="178"/>
      <c r="O20" s="66"/>
      <c r="P20" s="67"/>
      <c r="Q20" s="178"/>
      <c r="R20" s="66"/>
      <c r="S20" s="67"/>
      <c r="T20" s="178"/>
      <c r="U20" s="66"/>
      <c r="V20" s="67"/>
      <c r="W20" s="178"/>
      <c r="X20" s="162"/>
      <c r="Y20" s="67"/>
      <c r="Z20" s="178"/>
      <c r="AA20" s="179"/>
      <c r="AB20" s="122"/>
      <c r="AC20" s="122"/>
      <c r="AD20" s="66"/>
      <c r="AE20" s="122"/>
      <c r="AF20" s="181"/>
      <c r="AG20" s="156"/>
      <c r="AH20" s="83"/>
      <c r="AI20" s="84"/>
      <c r="AJ20" s="87"/>
      <c r="AK20" s="88"/>
      <c r="AL20" s="132"/>
      <c r="AM20" s="87"/>
      <c r="AN20" s="88"/>
      <c r="AO20" s="90"/>
      <c r="AP20" s="87"/>
      <c r="AQ20" s="88"/>
      <c r="AR20" s="90"/>
    </row>
    <row r="21" spans="2:44" s="53" customFormat="1" ht="104.25" thickBot="1" x14ac:dyDescent="0.3">
      <c r="B21" s="649"/>
      <c r="C21" s="650"/>
      <c r="D21" s="650"/>
      <c r="E21" s="657"/>
      <c r="F21" s="66" t="s">
        <v>568</v>
      </c>
      <c r="G21" s="67" t="s">
        <v>488</v>
      </c>
      <c r="H21" s="121">
        <v>1</v>
      </c>
      <c r="I21" s="121"/>
      <c r="J21" s="121" t="s">
        <v>37</v>
      </c>
      <c r="K21" s="121" t="s">
        <v>68</v>
      </c>
      <c r="L21" s="67"/>
      <c r="M21" s="67">
        <f t="shared" si="0"/>
        <v>0</v>
      </c>
      <c r="N21" s="178">
        <f t="shared" si="1"/>
        <v>0</v>
      </c>
      <c r="O21" s="66"/>
      <c r="P21" s="67">
        <f t="shared" si="10"/>
        <v>0</v>
      </c>
      <c r="Q21" s="178">
        <f>IF(ISERROR(P21/O21),0,(P21/O21))</f>
        <v>0</v>
      </c>
      <c r="R21" s="66"/>
      <c r="S21" s="67">
        <f t="shared" si="2"/>
        <v>0</v>
      </c>
      <c r="T21" s="178">
        <f t="shared" si="3"/>
        <v>0</v>
      </c>
      <c r="U21" s="66"/>
      <c r="V21" s="67">
        <f t="shared" si="4"/>
        <v>0</v>
      </c>
      <c r="W21" s="178">
        <f t="shared" si="5"/>
        <v>0</v>
      </c>
      <c r="X21" s="162">
        <f t="shared" si="9"/>
        <v>0</v>
      </c>
      <c r="Y21" s="67">
        <f t="shared" si="6"/>
        <v>0</v>
      </c>
      <c r="Z21" s="178">
        <f t="shared" si="7"/>
        <v>0</v>
      </c>
      <c r="AA21" s="179">
        <f t="shared" si="8"/>
        <v>0</v>
      </c>
      <c r="AB21" s="122" t="s">
        <v>402</v>
      </c>
      <c r="AC21" s="66" t="s">
        <v>272</v>
      </c>
      <c r="AD21" s="66" t="s">
        <v>386</v>
      </c>
      <c r="AE21" s="122" t="s">
        <v>41</v>
      </c>
      <c r="AF21" s="181" t="s">
        <v>277</v>
      </c>
      <c r="AG21" s="143"/>
      <c r="AH21" s="77"/>
      <c r="AI21" s="78"/>
      <c r="AJ21" s="79"/>
      <c r="AK21" s="80"/>
      <c r="AL21" s="81"/>
      <c r="AM21" s="79"/>
      <c r="AN21" s="80"/>
      <c r="AO21" s="82"/>
      <c r="AP21" s="79"/>
      <c r="AQ21" s="80"/>
      <c r="AR21" s="82"/>
    </row>
    <row r="22" spans="2:44" s="53" customFormat="1" ht="104.25" thickBot="1" x14ac:dyDescent="0.3">
      <c r="B22" s="649" t="s">
        <v>553</v>
      </c>
      <c r="C22" s="650">
        <v>2</v>
      </c>
      <c r="D22" s="650" t="s">
        <v>209</v>
      </c>
      <c r="E22" s="657">
        <v>0.2</v>
      </c>
      <c r="F22" s="66" t="s">
        <v>232</v>
      </c>
      <c r="G22" s="174" t="s">
        <v>556</v>
      </c>
      <c r="H22" s="121"/>
      <c r="I22" s="121">
        <v>0.5</v>
      </c>
      <c r="J22" s="121"/>
      <c r="K22" s="121"/>
      <c r="L22" s="67"/>
      <c r="M22" s="67"/>
      <c r="N22" s="178"/>
      <c r="O22" s="66"/>
      <c r="P22" s="67"/>
      <c r="Q22" s="178"/>
      <c r="R22" s="66"/>
      <c r="S22" s="67"/>
      <c r="T22" s="178"/>
      <c r="U22" s="66"/>
      <c r="V22" s="67"/>
      <c r="W22" s="178"/>
      <c r="X22" s="162"/>
      <c r="Y22" s="67"/>
      <c r="Z22" s="178"/>
      <c r="AA22" s="179"/>
      <c r="AB22" s="122"/>
      <c r="AC22" s="66"/>
      <c r="AD22" s="66"/>
      <c r="AE22" s="122"/>
      <c r="AF22" s="181"/>
      <c r="AG22" s="156"/>
      <c r="AH22" s="83"/>
      <c r="AI22" s="84"/>
      <c r="AJ22" s="79"/>
      <c r="AK22" s="80"/>
      <c r="AL22" s="81"/>
      <c r="AM22" s="79"/>
      <c r="AN22" s="80"/>
      <c r="AO22" s="82"/>
      <c r="AP22" s="79"/>
      <c r="AQ22" s="80"/>
      <c r="AR22" s="82"/>
    </row>
    <row r="23" spans="2:44" s="53" customFormat="1" ht="163.5" customHeight="1" thickBot="1" x14ac:dyDescent="0.3">
      <c r="B23" s="649"/>
      <c r="C23" s="650"/>
      <c r="D23" s="650"/>
      <c r="E23" s="657"/>
      <c r="F23" s="66" t="s">
        <v>233</v>
      </c>
      <c r="G23" s="67" t="s">
        <v>254</v>
      </c>
      <c r="H23" s="67">
        <v>265</v>
      </c>
      <c r="I23" s="121">
        <v>0.5</v>
      </c>
      <c r="J23" s="121" t="s">
        <v>37</v>
      </c>
      <c r="K23" s="121" t="s">
        <v>68</v>
      </c>
      <c r="L23" s="67"/>
      <c r="M23" s="67">
        <f t="shared" si="0"/>
        <v>0</v>
      </c>
      <c r="N23" s="178">
        <f t="shared" si="1"/>
        <v>0</v>
      </c>
      <c r="O23" s="66"/>
      <c r="P23" s="67">
        <f t="shared" ref="P23" si="11">IF(M23="Cantidad",AJ23,IF(ISERROR(AJ23/AK23),0,AJ23/AK23))</f>
        <v>0</v>
      </c>
      <c r="Q23" s="178">
        <f>IF(ISERROR(P23/O23),0,(P23/O23))</f>
        <v>0</v>
      </c>
      <c r="R23" s="66"/>
      <c r="S23" s="67">
        <f t="shared" si="2"/>
        <v>0</v>
      </c>
      <c r="T23" s="178">
        <f t="shared" si="3"/>
        <v>0</v>
      </c>
      <c r="U23" s="66"/>
      <c r="V23" s="67">
        <f t="shared" si="4"/>
        <v>0</v>
      </c>
      <c r="W23" s="178">
        <f t="shared" si="5"/>
        <v>0</v>
      </c>
      <c r="X23" s="162">
        <f>IF(K23="PORCENTAJE",(L23+O23+R23+U23),(L23))</f>
        <v>0</v>
      </c>
      <c r="Y23" s="67">
        <f t="shared" si="6"/>
        <v>0</v>
      </c>
      <c r="Z23" s="178">
        <f t="shared" si="7"/>
        <v>0</v>
      </c>
      <c r="AA23" s="179">
        <f t="shared" si="8"/>
        <v>0</v>
      </c>
      <c r="AB23" s="122" t="s">
        <v>399</v>
      </c>
      <c r="AC23" s="66" t="s">
        <v>388</v>
      </c>
      <c r="AD23" s="66" t="s">
        <v>387</v>
      </c>
      <c r="AE23" s="122" t="s">
        <v>41</v>
      </c>
      <c r="AF23" s="181" t="s">
        <v>277</v>
      </c>
      <c r="AG23" s="156"/>
      <c r="AH23" s="83"/>
      <c r="AI23" s="84"/>
      <c r="AJ23" s="79"/>
      <c r="AK23" s="80"/>
      <c r="AL23" s="81"/>
      <c r="AM23" s="79"/>
      <c r="AN23" s="80"/>
      <c r="AO23" s="82"/>
      <c r="AP23" s="79"/>
      <c r="AQ23" s="80"/>
      <c r="AR23" s="82"/>
    </row>
    <row r="24" spans="2:44" s="53" customFormat="1" ht="101.25" customHeight="1" x14ac:dyDescent="0.25">
      <c r="B24" s="649" t="s">
        <v>553</v>
      </c>
      <c r="C24" s="650">
        <v>3</v>
      </c>
      <c r="D24" s="651" t="s">
        <v>206</v>
      </c>
      <c r="E24" s="657">
        <v>0.2</v>
      </c>
      <c r="F24" s="66" t="s">
        <v>235</v>
      </c>
      <c r="G24" s="67" t="s">
        <v>248</v>
      </c>
      <c r="H24" s="161">
        <v>522</v>
      </c>
      <c r="I24" s="121">
        <v>0.5</v>
      </c>
      <c r="J24" s="121" t="s">
        <v>37</v>
      </c>
      <c r="K24" s="121" t="s">
        <v>68</v>
      </c>
      <c r="L24" s="164">
        <v>0.25</v>
      </c>
      <c r="M24" s="67">
        <f t="shared" si="0"/>
        <v>0</v>
      </c>
      <c r="N24" s="178">
        <f t="shared" si="1"/>
        <v>0</v>
      </c>
      <c r="O24" s="164">
        <v>0.25</v>
      </c>
      <c r="P24" s="67">
        <f>IF(M24="Cantidad",AJ24,IF(ISERROR(AJ24/AK24),0,AJ24/AK24))</f>
        <v>0</v>
      </c>
      <c r="Q24" s="178">
        <f>IF(ISERROR(P24/O24),0,(P24/O24))</f>
        <v>0</v>
      </c>
      <c r="R24" s="164">
        <v>0.25</v>
      </c>
      <c r="S24" s="67">
        <f t="shared" si="2"/>
        <v>0</v>
      </c>
      <c r="T24" s="178">
        <f t="shared" si="3"/>
        <v>0</v>
      </c>
      <c r="U24" s="164">
        <v>1</v>
      </c>
      <c r="V24" s="67">
        <f t="shared" si="4"/>
        <v>0</v>
      </c>
      <c r="W24" s="178">
        <f t="shared" si="5"/>
        <v>0</v>
      </c>
      <c r="X24" s="164">
        <f>IF(K24="SUMA",(L24+O24+R24+U24),(L24))</f>
        <v>0.25</v>
      </c>
      <c r="Y24" s="67">
        <f t="shared" si="6"/>
        <v>0</v>
      </c>
      <c r="Z24" s="178">
        <f t="shared" si="7"/>
        <v>0</v>
      </c>
      <c r="AA24" s="179">
        <f t="shared" si="8"/>
        <v>0</v>
      </c>
      <c r="AB24" s="122" t="s">
        <v>395</v>
      </c>
      <c r="AC24" s="66" t="s">
        <v>403</v>
      </c>
      <c r="AD24" s="66" t="s">
        <v>404</v>
      </c>
      <c r="AE24" s="122" t="s">
        <v>41</v>
      </c>
      <c r="AF24" s="181" t="s">
        <v>277</v>
      </c>
      <c r="AG24" s="120"/>
      <c r="AH24" s="85"/>
      <c r="AI24" s="86"/>
      <c r="AJ24" s="62"/>
      <c r="AK24" s="63"/>
      <c r="AL24" s="64"/>
      <c r="AM24" s="62"/>
      <c r="AN24" s="63"/>
      <c r="AO24" s="65"/>
      <c r="AP24" s="62"/>
      <c r="AQ24" s="63"/>
      <c r="AR24" s="65"/>
    </row>
    <row r="25" spans="2:44" s="53" customFormat="1" ht="129.75" customHeight="1" thickBot="1" x14ac:dyDescent="0.3">
      <c r="B25" s="649"/>
      <c r="C25" s="650"/>
      <c r="D25" s="651"/>
      <c r="E25" s="657"/>
      <c r="F25" s="66" t="s">
        <v>236</v>
      </c>
      <c r="G25" s="67" t="s">
        <v>487</v>
      </c>
      <c r="H25" s="67">
        <v>522</v>
      </c>
      <c r="I25" s="121">
        <v>0.5</v>
      </c>
      <c r="J25" s="121" t="s">
        <v>37</v>
      </c>
      <c r="K25" s="121" t="s">
        <v>68</v>
      </c>
      <c r="L25" s="164">
        <v>0.25</v>
      </c>
      <c r="M25" s="67">
        <f t="shared" si="0"/>
        <v>0</v>
      </c>
      <c r="N25" s="178">
        <f t="shared" si="1"/>
        <v>0</v>
      </c>
      <c r="O25" s="121">
        <v>0.25</v>
      </c>
      <c r="P25" s="67">
        <f>IF(M25="Cantidad",AJ25,IF(ISERROR(AJ25/AK25),0,AJ25/AK25))</f>
        <v>0</v>
      </c>
      <c r="Q25" s="178">
        <f>IF(ISERROR(P25/O25),0,(P25/O25))</f>
        <v>0</v>
      </c>
      <c r="R25" s="121">
        <v>0.25</v>
      </c>
      <c r="S25" s="67">
        <f t="shared" si="2"/>
        <v>0</v>
      </c>
      <c r="T25" s="178">
        <f t="shared" si="3"/>
        <v>0</v>
      </c>
      <c r="U25" s="121">
        <v>1</v>
      </c>
      <c r="V25" s="67">
        <f t="shared" si="4"/>
        <v>0</v>
      </c>
      <c r="W25" s="178">
        <f t="shared" si="5"/>
        <v>0</v>
      </c>
      <c r="X25" s="164">
        <f t="shared" si="9"/>
        <v>0.25</v>
      </c>
      <c r="Y25" s="67">
        <f t="shared" si="6"/>
        <v>0</v>
      </c>
      <c r="Z25" s="178">
        <f t="shared" si="7"/>
        <v>0</v>
      </c>
      <c r="AA25" s="179">
        <f t="shared" si="8"/>
        <v>0</v>
      </c>
      <c r="AB25" s="122" t="s">
        <v>405</v>
      </c>
      <c r="AC25" s="66" t="s">
        <v>406</v>
      </c>
      <c r="AD25" s="66" t="s">
        <v>389</v>
      </c>
      <c r="AE25" s="122" t="s">
        <v>41</v>
      </c>
      <c r="AF25" s="181" t="s">
        <v>317</v>
      </c>
      <c r="AG25" s="156"/>
      <c r="AH25" s="83"/>
      <c r="AI25" s="84"/>
      <c r="AJ25" s="87"/>
      <c r="AK25" s="88"/>
      <c r="AL25" s="89"/>
      <c r="AM25" s="87"/>
      <c r="AN25" s="88"/>
      <c r="AO25" s="90"/>
      <c r="AP25" s="87"/>
      <c r="AQ25" s="88"/>
      <c r="AR25" s="90"/>
    </row>
    <row r="26" spans="2:44" s="53" customFormat="1" ht="85.5" customHeight="1" x14ac:dyDescent="0.25">
      <c r="B26" s="649" t="s">
        <v>550</v>
      </c>
      <c r="C26" s="650">
        <v>4</v>
      </c>
      <c r="D26" s="650" t="s">
        <v>207</v>
      </c>
      <c r="E26" s="657">
        <v>0.15</v>
      </c>
      <c r="F26" s="66" t="s">
        <v>237</v>
      </c>
      <c r="G26" s="161" t="s">
        <v>249</v>
      </c>
      <c r="H26" s="67">
        <v>384</v>
      </c>
      <c r="I26" s="121"/>
      <c r="J26" s="121" t="s">
        <v>37</v>
      </c>
      <c r="K26" s="121" t="s">
        <v>68</v>
      </c>
      <c r="L26" s="67">
        <v>25</v>
      </c>
      <c r="M26" s="67">
        <f t="shared" si="0"/>
        <v>0</v>
      </c>
      <c r="N26" s="178">
        <f t="shared" si="1"/>
        <v>0</v>
      </c>
      <c r="O26" s="66">
        <v>25</v>
      </c>
      <c r="P26" s="67">
        <f t="shared" ref="P26" si="12">IF(M26="Cantidad",AJ26,IF(ISERROR(AJ26/AK26),0,AJ26/AK26))</f>
        <v>0</v>
      </c>
      <c r="Q26" s="178">
        <f t="shared" ref="Q26" si="13">IF(ISERROR(P26/O26),0,(P26/O26))</f>
        <v>0</v>
      </c>
      <c r="R26" s="66">
        <v>25</v>
      </c>
      <c r="S26" s="67">
        <f t="shared" si="2"/>
        <v>0</v>
      </c>
      <c r="T26" s="178">
        <f t="shared" si="3"/>
        <v>0</v>
      </c>
      <c r="U26" s="66">
        <v>25</v>
      </c>
      <c r="V26" s="67">
        <f t="shared" si="4"/>
        <v>0</v>
      </c>
      <c r="W26" s="178">
        <f t="shared" si="5"/>
        <v>0</v>
      </c>
      <c r="X26" s="162">
        <f t="shared" si="9"/>
        <v>25</v>
      </c>
      <c r="Y26" s="67">
        <f t="shared" si="6"/>
        <v>0</v>
      </c>
      <c r="Z26" s="178">
        <f t="shared" si="7"/>
        <v>0</v>
      </c>
      <c r="AA26" s="179">
        <f t="shared" si="8"/>
        <v>0</v>
      </c>
      <c r="AB26" s="122" t="s">
        <v>394</v>
      </c>
      <c r="AC26" s="66" t="s">
        <v>407</v>
      </c>
      <c r="AD26" s="66" t="s">
        <v>408</v>
      </c>
      <c r="AE26" s="122" t="s">
        <v>41</v>
      </c>
      <c r="AF26" s="181" t="s">
        <v>278</v>
      </c>
      <c r="AG26" s="142"/>
      <c r="AH26" s="94"/>
      <c r="AI26" s="94"/>
      <c r="AJ26" s="95"/>
      <c r="AK26" s="95"/>
      <c r="AL26" s="96"/>
      <c r="AM26" s="95"/>
      <c r="AN26" s="95"/>
      <c r="AO26" s="95"/>
      <c r="AP26" s="95"/>
      <c r="AQ26" s="95"/>
      <c r="AR26" s="97"/>
    </row>
    <row r="27" spans="2:44" s="53" customFormat="1" ht="85.5" customHeight="1" x14ac:dyDescent="0.25">
      <c r="B27" s="649"/>
      <c r="C27" s="650"/>
      <c r="D27" s="650"/>
      <c r="E27" s="657"/>
      <c r="F27" s="66" t="s">
        <v>238</v>
      </c>
      <c r="G27" s="174" t="s">
        <v>573</v>
      </c>
      <c r="H27" s="67"/>
      <c r="I27" s="121"/>
      <c r="J27" s="121"/>
      <c r="K27" s="121"/>
      <c r="L27" s="67"/>
      <c r="M27" s="67"/>
      <c r="N27" s="178"/>
      <c r="O27" s="66"/>
      <c r="P27" s="67"/>
      <c r="Q27" s="178"/>
      <c r="R27" s="66"/>
      <c r="S27" s="67"/>
      <c r="T27" s="178"/>
      <c r="U27" s="66"/>
      <c r="V27" s="67"/>
      <c r="W27" s="178"/>
      <c r="X27" s="162"/>
      <c r="Y27" s="67"/>
      <c r="Z27" s="178"/>
      <c r="AA27" s="179"/>
      <c r="AB27" s="122"/>
      <c r="AC27" s="66"/>
      <c r="AD27" s="66"/>
      <c r="AE27" s="122"/>
      <c r="AF27" s="181"/>
      <c r="AG27" s="175"/>
      <c r="AH27" s="165"/>
      <c r="AI27" s="165"/>
      <c r="AJ27" s="166"/>
      <c r="AK27" s="166"/>
      <c r="AL27" s="167"/>
      <c r="AM27" s="166"/>
      <c r="AN27" s="166"/>
      <c r="AO27" s="166"/>
      <c r="AP27" s="166"/>
      <c r="AQ27" s="166"/>
      <c r="AR27" s="155"/>
    </row>
    <row r="28" spans="2:44" s="53" customFormat="1" ht="85.5" customHeight="1" x14ac:dyDescent="0.25">
      <c r="B28" s="649"/>
      <c r="C28" s="650"/>
      <c r="D28" s="650"/>
      <c r="E28" s="657"/>
      <c r="F28" s="66" t="s">
        <v>570</v>
      </c>
      <c r="G28" s="174" t="s">
        <v>574</v>
      </c>
      <c r="H28" s="67"/>
      <c r="I28" s="121"/>
      <c r="J28" s="121"/>
      <c r="K28" s="121"/>
      <c r="L28" s="67"/>
      <c r="M28" s="67"/>
      <c r="N28" s="178"/>
      <c r="O28" s="66"/>
      <c r="P28" s="67"/>
      <c r="Q28" s="178"/>
      <c r="R28" s="66"/>
      <c r="S28" s="67"/>
      <c r="T28" s="178"/>
      <c r="U28" s="66"/>
      <c r="V28" s="67"/>
      <c r="W28" s="178"/>
      <c r="X28" s="162"/>
      <c r="Y28" s="67"/>
      <c r="Z28" s="178"/>
      <c r="AA28" s="179"/>
      <c r="AB28" s="122"/>
      <c r="AC28" s="66"/>
      <c r="AD28" s="66"/>
      <c r="AE28" s="122"/>
      <c r="AF28" s="181"/>
      <c r="AG28" s="175"/>
      <c r="AH28" s="165"/>
      <c r="AI28" s="165"/>
      <c r="AJ28" s="166"/>
      <c r="AK28" s="166"/>
      <c r="AL28" s="167"/>
      <c r="AM28" s="166"/>
      <c r="AN28" s="166"/>
      <c r="AO28" s="166"/>
      <c r="AP28" s="166"/>
      <c r="AQ28" s="166"/>
      <c r="AR28" s="155"/>
    </row>
    <row r="29" spans="2:44" s="53" customFormat="1" ht="85.5" customHeight="1" x14ac:dyDescent="0.25">
      <c r="B29" s="649"/>
      <c r="C29" s="650"/>
      <c r="D29" s="650"/>
      <c r="E29" s="657"/>
      <c r="F29" s="66" t="s">
        <v>569</v>
      </c>
      <c r="G29" s="174" t="s">
        <v>575</v>
      </c>
      <c r="H29" s="67"/>
      <c r="I29" s="121"/>
      <c r="J29" s="121"/>
      <c r="K29" s="121"/>
      <c r="L29" s="67"/>
      <c r="M29" s="67"/>
      <c r="N29" s="178"/>
      <c r="O29" s="66"/>
      <c r="P29" s="67"/>
      <c r="Q29" s="178"/>
      <c r="R29" s="66"/>
      <c r="S29" s="67"/>
      <c r="T29" s="178"/>
      <c r="U29" s="66"/>
      <c r="V29" s="67"/>
      <c r="W29" s="178"/>
      <c r="X29" s="162"/>
      <c r="Y29" s="67"/>
      <c r="Z29" s="178"/>
      <c r="AA29" s="179"/>
      <c r="AB29" s="122"/>
      <c r="AC29" s="66"/>
      <c r="AD29" s="66"/>
      <c r="AE29" s="122"/>
      <c r="AF29" s="181"/>
      <c r="AG29" s="175"/>
      <c r="AH29" s="165"/>
      <c r="AI29" s="165"/>
      <c r="AJ29" s="166"/>
      <c r="AK29" s="166"/>
      <c r="AL29" s="167"/>
      <c r="AM29" s="166"/>
      <c r="AN29" s="166"/>
      <c r="AO29" s="166"/>
      <c r="AP29" s="166"/>
      <c r="AQ29" s="166"/>
      <c r="AR29" s="155"/>
    </row>
    <row r="30" spans="2:44" s="53" customFormat="1" ht="85.5" customHeight="1" x14ac:dyDescent="0.25">
      <c r="B30" s="649"/>
      <c r="C30" s="650"/>
      <c r="D30" s="650"/>
      <c r="E30" s="657"/>
      <c r="F30" s="66" t="s">
        <v>571</v>
      </c>
      <c r="G30" s="174" t="s">
        <v>557</v>
      </c>
      <c r="H30" s="67"/>
      <c r="I30" s="121"/>
      <c r="J30" s="121"/>
      <c r="K30" s="121"/>
      <c r="L30" s="67"/>
      <c r="M30" s="67"/>
      <c r="N30" s="178"/>
      <c r="O30" s="66"/>
      <c r="P30" s="67"/>
      <c r="Q30" s="178"/>
      <c r="R30" s="66"/>
      <c r="S30" s="67"/>
      <c r="T30" s="178"/>
      <c r="U30" s="66"/>
      <c r="V30" s="67"/>
      <c r="W30" s="178"/>
      <c r="X30" s="162"/>
      <c r="Y30" s="67"/>
      <c r="Z30" s="178"/>
      <c r="AA30" s="179"/>
      <c r="AB30" s="122"/>
      <c r="AC30" s="66"/>
      <c r="AD30" s="66"/>
      <c r="AE30" s="122"/>
      <c r="AF30" s="181"/>
      <c r="AG30" s="175"/>
      <c r="AH30" s="165"/>
      <c r="AI30" s="165"/>
      <c r="AJ30" s="166"/>
      <c r="AK30" s="166"/>
      <c r="AL30" s="167"/>
      <c r="AM30" s="166"/>
      <c r="AN30" s="166"/>
      <c r="AO30" s="166"/>
      <c r="AP30" s="166"/>
      <c r="AQ30" s="166"/>
      <c r="AR30" s="155"/>
    </row>
    <row r="31" spans="2:44" s="53" customFormat="1" ht="85.5" customHeight="1" x14ac:dyDescent="0.25">
      <c r="B31" s="649"/>
      <c r="C31" s="650"/>
      <c r="D31" s="650"/>
      <c r="E31" s="657"/>
      <c r="F31" s="66" t="s">
        <v>572</v>
      </c>
      <c r="G31" s="174" t="s">
        <v>558</v>
      </c>
      <c r="H31" s="67"/>
      <c r="I31" s="121"/>
      <c r="J31" s="121"/>
      <c r="K31" s="121"/>
      <c r="L31" s="67"/>
      <c r="M31" s="67"/>
      <c r="N31" s="178"/>
      <c r="O31" s="66"/>
      <c r="P31" s="67"/>
      <c r="Q31" s="178"/>
      <c r="R31" s="66"/>
      <c r="S31" s="67"/>
      <c r="T31" s="178"/>
      <c r="U31" s="66"/>
      <c r="V31" s="67"/>
      <c r="W31" s="178"/>
      <c r="X31" s="162"/>
      <c r="Y31" s="67"/>
      <c r="Z31" s="178"/>
      <c r="AA31" s="179"/>
      <c r="AB31" s="122"/>
      <c r="AC31" s="66"/>
      <c r="AD31" s="66"/>
      <c r="AE31" s="122"/>
      <c r="AF31" s="181"/>
      <c r="AG31" s="175"/>
      <c r="AH31" s="165"/>
      <c r="AI31" s="165"/>
      <c r="AJ31" s="166"/>
      <c r="AK31" s="166"/>
      <c r="AL31" s="167"/>
      <c r="AM31" s="166"/>
      <c r="AN31" s="166"/>
      <c r="AO31" s="166"/>
      <c r="AP31" s="166"/>
      <c r="AQ31" s="166"/>
      <c r="AR31" s="155"/>
    </row>
    <row r="32" spans="2:44" s="53" customFormat="1" ht="99" customHeight="1" thickBot="1" x14ac:dyDescent="0.3">
      <c r="B32" s="649"/>
      <c r="C32" s="650"/>
      <c r="D32" s="650"/>
      <c r="E32" s="657"/>
      <c r="F32" s="66" t="s">
        <v>237</v>
      </c>
      <c r="G32" s="161" t="s">
        <v>250</v>
      </c>
      <c r="H32" s="161">
        <v>6</v>
      </c>
      <c r="I32" s="121"/>
      <c r="J32" s="121" t="s">
        <v>37</v>
      </c>
      <c r="K32" s="121" t="s">
        <v>68</v>
      </c>
      <c r="L32" s="67">
        <v>10</v>
      </c>
      <c r="M32" s="67">
        <f t="shared" ref="M32" si="14">IF(J32="Cantidad",AG32,IF(ISERROR(AG32/AH32),0,AG32/AH32))</f>
        <v>0</v>
      </c>
      <c r="N32" s="178">
        <f t="shared" ref="N32" si="15">IF(ISERROR(M32/L32),0,(M32/L32))</f>
        <v>0</v>
      </c>
      <c r="O32" s="66">
        <v>20</v>
      </c>
      <c r="P32" s="67">
        <f t="shared" ref="P32" si="16">IF(M32="Cantidad",AJ32,IF(ISERROR(AJ32/AK32),0,AJ32/AK32))</f>
        <v>0</v>
      </c>
      <c r="Q32" s="178">
        <f t="shared" ref="Q32" si="17">IF(ISERROR(P32/O32),0,(P32/O32))</f>
        <v>0</v>
      </c>
      <c r="R32" s="66">
        <v>30</v>
      </c>
      <c r="S32" s="67">
        <f t="shared" ref="S32" si="18">IF(J32="Cantidad",AM32,IF(ISERROR(AM32/AN32),0,AM32/AN32))</f>
        <v>0</v>
      </c>
      <c r="T32" s="178">
        <f t="shared" ref="T32" si="19">IF(ISERROR(S32/R32),0,(S32/R32))</f>
        <v>0</v>
      </c>
      <c r="U32" s="66">
        <v>40</v>
      </c>
      <c r="V32" s="67">
        <f t="shared" ref="V32" si="20">IF(J32="Cantidad",AP32,IF(ISERROR(AP32/AQ32),0,AP32/AQ32))</f>
        <v>0</v>
      </c>
      <c r="W32" s="178">
        <f t="shared" ref="W32" si="21">IF(ISERROR(V32/U32),0,(V32/U32))</f>
        <v>0</v>
      </c>
      <c r="X32" s="162">
        <f t="shared" ref="X32" si="22">IF(K32="SUMA",(L32+O32+R32+U32),(L32))</f>
        <v>10</v>
      </c>
      <c r="Y32" s="67">
        <f t="shared" ref="Y32" si="23">IF(ISERROR(AVERAGE(M32,P32,S32,V32)),0,IF(K32="Suma",(M32+P32+S32+V32),AVERAGE(M32,P32,S32,V32)))</f>
        <v>0</v>
      </c>
      <c r="Z32" s="178">
        <f t="shared" ref="Z32" si="24">IF(ISERROR(Y32/X32),0,(Y32/X32))</f>
        <v>0</v>
      </c>
      <c r="AA32" s="179">
        <f t="shared" ref="AA32" si="25">+Z32*I32</f>
        <v>0</v>
      </c>
      <c r="AB32" s="122" t="s">
        <v>393</v>
      </c>
      <c r="AC32" s="66" t="s">
        <v>273</v>
      </c>
      <c r="AD32" s="66" t="s">
        <v>409</v>
      </c>
      <c r="AE32" s="122" t="s">
        <v>41</v>
      </c>
      <c r="AF32" s="181" t="s">
        <v>279</v>
      </c>
      <c r="AG32" s="143"/>
      <c r="AH32" s="77"/>
      <c r="AI32" s="77"/>
      <c r="AJ32" s="80"/>
      <c r="AK32" s="80"/>
      <c r="AL32" s="102"/>
      <c r="AM32" s="80"/>
      <c r="AN32" s="80"/>
      <c r="AO32" s="80"/>
      <c r="AP32" s="80"/>
      <c r="AQ32" s="80"/>
      <c r="AR32" s="82"/>
    </row>
    <row r="33" spans="2:44" s="53" customFormat="1" ht="99" customHeight="1" thickBot="1" x14ac:dyDescent="0.3">
      <c r="B33" s="649" t="s">
        <v>553</v>
      </c>
      <c r="C33" s="650">
        <v>5</v>
      </c>
      <c r="D33" s="650" t="s">
        <v>580</v>
      </c>
      <c r="E33" s="657">
        <v>0.15</v>
      </c>
      <c r="F33" s="66" t="s">
        <v>514</v>
      </c>
      <c r="G33" s="174" t="s">
        <v>560</v>
      </c>
      <c r="H33" s="161"/>
      <c r="I33" s="121"/>
      <c r="J33" s="121"/>
      <c r="K33" s="121"/>
      <c r="L33" s="67"/>
      <c r="M33" s="67"/>
      <c r="N33" s="178"/>
      <c r="O33" s="66"/>
      <c r="P33" s="67"/>
      <c r="Q33" s="178"/>
      <c r="R33" s="66"/>
      <c r="S33" s="67"/>
      <c r="T33" s="178"/>
      <c r="U33" s="66"/>
      <c r="V33" s="67"/>
      <c r="W33" s="178"/>
      <c r="X33" s="162"/>
      <c r="Y33" s="67"/>
      <c r="Z33" s="178"/>
      <c r="AA33" s="179"/>
      <c r="AB33" s="122"/>
      <c r="AC33" s="66"/>
      <c r="AD33" s="66"/>
      <c r="AE33" s="122"/>
      <c r="AF33" s="181"/>
      <c r="AG33" s="169"/>
      <c r="AH33" s="103"/>
      <c r="AI33" s="170"/>
      <c r="AJ33" s="171"/>
      <c r="AK33" s="106"/>
      <c r="AL33" s="172"/>
      <c r="AM33" s="171"/>
      <c r="AN33" s="106"/>
      <c r="AO33" s="173"/>
      <c r="AP33" s="171"/>
      <c r="AQ33" s="106"/>
      <c r="AR33" s="108"/>
    </row>
    <row r="34" spans="2:44" s="53" customFormat="1" ht="99" customHeight="1" thickBot="1" x14ac:dyDescent="0.3">
      <c r="B34" s="649"/>
      <c r="C34" s="650"/>
      <c r="D34" s="650"/>
      <c r="E34" s="657"/>
      <c r="F34" s="66" t="s">
        <v>576</v>
      </c>
      <c r="G34" s="174" t="s">
        <v>561</v>
      </c>
      <c r="H34" s="161"/>
      <c r="I34" s="121"/>
      <c r="J34" s="121"/>
      <c r="K34" s="121"/>
      <c r="L34" s="67"/>
      <c r="M34" s="67"/>
      <c r="N34" s="178"/>
      <c r="O34" s="66"/>
      <c r="P34" s="67"/>
      <c r="Q34" s="178"/>
      <c r="R34" s="66"/>
      <c r="S34" s="67"/>
      <c r="T34" s="178"/>
      <c r="U34" s="66"/>
      <c r="V34" s="67"/>
      <c r="W34" s="178"/>
      <c r="X34" s="162"/>
      <c r="Y34" s="67"/>
      <c r="Z34" s="178"/>
      <c r="AA34" s="179"/>
      <c r="AB34" s="122"/>
      <c r="AC34" s="66"/>
      <c r="AD34" s="66"/>
      <c r="AE34" s="122"/>
      <c r="AF34" s="181"/>
      <c r="AG34" s="169"/>
      <c r="AH34" s="103"/>
      <c r="AI34" s="170"/>
      <c r="AJ34" s="171"/>
      <c r="AK34" s="106"/>
      <c r="AL34" s="172"/>
      <c r="AM34" s="171"/>
      <c r="AN34" s="106"/>
      <c r="AO34" s="173"/>
      <c r="AP34" s="171"/>
      <c r="AQ34" s="106"/>
      <c r="AR34" s="108"/>
    </row>
    <row r="35" spans="2:44" s="53" customFormat="1" ht="99" customHeight="1" thickBot="1" x14ac:dyDescent="0.3">
      <c r="B35" s="649"/>
      <c r="C35" s="650"/>
      <c r="D35" s="650"/>
      <c r="E35" s="657"/>
      <c r="F35" s="66" t="s">
        <v>577</v>
      </c>
      <c r="G35" s="174" t="s">
        <v>562</v>
      </c>
      <c r="H35" s="161"/>
      <c r="I35" s="121"/>
      <c r="J35" s="121"/>
      <c r="K35" s="121"/>
      <c r="L35" s="67"/>
      <c r="M35" s="67"/>
      <c r="N35" s="178"/>
      <c r="O35" s="66"/>
      <c r="P35" s="67"/>
      <c r="Q35" s="178"/>
      <c r="R35" s="66"/>
      <c r="S35" s="67"/>
      <c r="T35" s="178"/>
      <c r="U35" s="66"/>
      <c r="V35" s="67"/>
      <c r="W35" s="178"/>
      <c r="X35" s="162"/>
      <c r="Y35" s="67"/>
      <c r="Z35" s="178"/>
      <c r="AA35" s="179"/>
      <c r="AB35" s="122"/>
      <c r="AC35" s="66"/>
      <c r="AD35" s="66"/>
      <c r="AE35" s="122"/>
      <c r="AF35" s="181"/>
      <c r="AG35" s="169"/>
      <c r="AH35" s="103"/>
      <c r="AI35" s="170"/>
      <c r="AJ35" s="171"/>
      <c r="AK35" s="106"/>
      <c r="AL35" s="172"/>
      <c r="AM35" s="171"/>
      <c r="AN35" s="106"/>
      <c r="AO35" s="173"/>
      <c r="AP35" s="171"/>
      <c r="AQ35" s="106"/>
      <c r="AR35" s="108"/>
    </row>
    <row r="36" spans="2:44" s="53" customFormat="1" ht="162.75" customHeight="1" thickBot="1" x14ac:dyDescent="0.3">
      <c r="B36" s="649"/>
      <c r="C36" s="650"/>
      <c r="D36" s="650"/>
      <c r="E36" s="657"/>
      <c r="F36" s="66" t="s">
        <v>578</v>
      </c>
      <c r="G36" s="67" t="s">
        <v>357</v>
      </c>
      <c r="H36" s="67">
        <v>5387</v>
      </c>
      <c r="I36" s="121">
        <v>1</v>
      </c>
      <c r="J36" s="121" t="s">
        <v>37</v>
      </c>
      <c r="K36" s="121" t="s">
        <v>68</v>
      </c>
      <c r="L36" s="121">
        <v>1</v>
      </c>
      <c r="M36" s="67"/>
      <c r="N36" s="178">
        <f t="shared" ref="N36" si="26">IF(ISERROR(M36/L36),0,(M36/L36))</f>
        <v>0</v>
      </c>
      <c r="O36" s="66">
        <v>0.25</v>
      </c>
      <c r="P36" s="164"/>
      <c r="Q36" s="178">
        <f t="shared" ref="Q36" si="27">IF(ISERROR(P36/O36),0,(P36/O36))</f>
        <v>0</v>
      </c>
      <c r="R36" s="164"/>
      <c r="S36" s="67">
        <f t="shared" ref="S36" si="28">IF(J36="Cantidad",AM36,IF(ISERROR(AM36/AN36),0,AM36/AN36))</f>
        <v>0</v>
      </c>
      <c r="T36" s="178">
        <f t="shared" ref="T36" si="29">IF(ISERROR(S36/R36),0,(S36/R36))</f>
        <v>0</v>
      </c>
      <c r="U36" s="164"/>
      <c r="V36" s="67">
        <f t="shared" ref="V36" si="30">IF(J36="Cantidad",AP36,IF(ISERROR(AP36/AQ36),0,AP36/AQ36))</f>
        <v>0</v>
      </c>
      <c r="W36" s="178">
        <f t="shared" ref="W36" si="31">IF(ISERROR(V36/U36),0,(V36/U36))</f>
        <v>0</v>
      </c>
      <c r="X36" s="164"/>
      <c r="Y36" s="67">
        <f t="shared" ref="Y36" si="32">IF(ISERROR(AVERAGE(M36,P36,S36,V36)),0,IF(K36="Suma",(M36+P36+S36+V36),AVERAGE(M36,P36,S36,V36)))</f>
        <v>0</v>
      </c>
      <c r="Z36" s="178">
        <f t="shared" ref="Z36" si="33">IF(ISERROR(Y36/X36),0,(Y36/X36))</f>
        <v>0</v>
      </c>
      <c r="AA36" s="179">
        <f t="shared" ref="AA36" si="34">+Z36*I36</f>
        <v>0</v>
      </c>
      <c r="AB36" s="122" t="s">
        <v>392</v>
      </c>
      <c r="AC36" s="66" t="s">
        <v>410</v>
      </c>
      <c r="AD36" s="66" t="s">
        <v>274</v>
      </c>
      <c r="AE36" s="122" t="s">
        <v>65</v>
      </c>
      <c r="AF36" s="181" t="s">
        <v>280</v>
      </c>
      <c r="AG36" s="169"/>
      <c r="AH36" s="103"/>
      <c r="AI36" s="104"/>
      <c r="AJ36" s="105"/>
      <c r="AK36" s="106"/>
      <c r="AL36" s="107"/>
      <c r="AM36" s="105"/>
      <c r="AN36" s="106"/>
      <c r="AO36" s="108"/>
      <c r="AP36" s="105"/>
      <c r="AQ36" s="106"/>
      <c r="AR36" s="108"/>
    </row>
    <row r="37" spans="2:44" s="53" customFormat="1" ht="162.75" customHeight="1" thickBot="1" x14ac:dyDescent="0.3">
      <c r="B37" s="68" t="s">
        <v>553</v>
      </c>
      <c r="C37" s="66">
        <v>6</v>
      </c>
      <c r="D37" s="182" t="s">
        <v>579</v>
      </c>
      <c r="E37" s="164">
        <v>0.12</v>
      </c>
      <c r="F37" s="66" t="s">
        <v>239</v>
      </c>
      <c r="G37" s="174" t="s">
        <v>563</v>
      </c>
      <c r="H37" s="67"/>
      <c r="I37" s="121"/>
      <c r="J37" s="121"/>
      <c r="K37" s="121"/>
      <c r="L37" s="121"/>
      <c r="M37" s="67"/>
      <c r="N37" s="178"/>
      <c r="O37" s="66"/>
      <c r="P37" s="164"/>
      <c r="Q37" s="178"/>
      <c r="R37" s="164"/>
      <c r="S37" s="67"/>
      <c r="T37" s="178"/>
      <c r="U37" s="164"/>
      <c r="V37" s="67"/>
      <c r="W37" s="178"/>
      <c r="X37" s="164"/>
      <c r="Y37" s="67"/>
      <c r="Z37" s="178"/>
      <c r="AA37" s="179"/>
      <c r="AB37" s="122"/>
      <c r="AC37" s="66"/>
      <c r="AD37" s="66"/>
      <c r="AE37" s="122"/>
      <c r="AF37" s="181"/>
      <c r="AG37" s="46"/>
      <c r="AH37" s="46"/>
      <c r="AI37" s="46"/>
      <c r="AL37" s="168"/>
    </row>
    <row r="38" spans="2:44" s="53" customFormat="1" ht="86.25" x14ac:dyDescent="0.25">
      <c r="B38" s="649" t="s">
        <v>548</v>
      </c>
      <c r="C38" s="650">
        <v>7</v>
      </c>
      <c r="D38" s="650" t="s">
        <v>257</v>
      </c>
      <c r="E38" s="657">
        <v>0.2</v>
      </c>
      <c r="F38" s="128" t="s">
        <v>515</v>
      </c>
      <c r="G38" s="67" t="s">
        <v>418</v>
      </c>
      <c r="H38" s="145">
        <v>4237</v>
      </c>
      <c r="I38" s="121">
        <v>0.2</v>
      </c>
      <c r="J38" s="121" t="s">
        <v>40</v>
      </c>
      <c r="K38" s="121" t="s">
        <v>38</v>
      </c>
      <c r="L38" s="66"/>
      <c r="M38" s="67">
        <f>IF(J38="Cantidad",AG38,IF(ISERROR(AG38/AH38),0,AG38/AH38))</f>
        <v>0</v>
      </c>
      <c r="N38" s="178">
        <f>IF(ISERROR(M38/L38),0,(M38/L38))</f>
        <v>0</v>
      </c>
      <c r="O38" s="66"/>
      <c r="P38" s="67">
        <f>IF(M38="Cantidad",AJ38,IF(ISERROR(AJ38/AK38),0,AJ38/AK38))</f>
        <v>0</v>
      </c>
      <c r="Q38" s="178">
        <f>IF(ISERROR(P38/O38),0,(P38/O38))</f>
        <v>0</v>
      </c>
      <c r="R38" s="66"/>
      <c r="S38" s="67">
        <f>IF(J38="Cantidad",AM38,IF(ISERROR(AM38/AN38),0,AM38/AN38))</f>
        <v>0</v>
      </c>
      <c r="T38" s="178">
        <f>IF(ISERROR(S38/R38),0,(S38/R38))</f>
        <v>0</v>
      </c>
      <c r="U38" s="66"/>
      <c r="V38" s="67">
        <f>IF(J38="Cantidad",AP38,IF(ISERROR(AP38/AQ38),0,AP38/AQ38))</f>
        <v>0</v>
      </c>
      <c r="W38" s="178">
        <f>IF(ISERROR(V38/U38),0,(V38/U38))</f>
        <v>0</v>
      </c>
      <c r="X38" s="162">
        <f>IF(K38="SUMA",(L38+O38+R38+U38),(L38))</f>
        <v>0</v>
      </c>
      <c r="Y38" s="67">
        <f>IF(ISERROR(AVERAGE(M38,P38,S38,V38)),0,IF(K38="Suma",(M38+P38+S38+V38),AVERAGE(M38,P38,S38,V38)))</f>
        <v>0</v>
      </c>
      <c r="Z38" s="178">
        <f>IF(ISERROR(Y38/X38),0,(Y38/X38))</f>
        <v>0</v>
      </c>
      <c r="AA38" s="179">
        <f>+Z38*I38</f>
        <v>0</v>
      </c>
      <c r="AB38" s="122" t="s">
        <v>281</v>
      </c>
      <c r="AC38" s="66" t="s">
        <v>343</v>
      </c>
      <c r="AD38" s="66" t="s">
        <v>390</v>
      </c>
      <c r="AE38" s="122" t="s">
        <v>41</v>
      </c>
      <c r="AF38" s="181" t="s">
        <v>344</v>
      </c>
      <c r="AG38" s="120"/>
      <c r="AH38" s="85"/>
      <c r="AI38" s="86"/>
      <c r="AJ38" s="125"/>
      <c r="AK38" s="126"/>
      <c r="AL38" s="127"/>
      <c r="AM38" s="125"/>
      <c r="AN38" s="126"/>
      <c r="AO38" s="97"/>
      <c r="AP38" s="125"/>
      <c r="AQ38" s="126"/>
      <c r="AR38" s="97"/>
    </row>
    <row r="39" spans="2:44" s="53" customFormat="1" ht="120.75" x14ac:dyDescent="0.25">
      <c r="B39" s="649"/>
      <c r="C39" s="650"/>
      <c r="D39" s="650"/>
      <c r="E39" s="657"/>
      <c r="F39" s="128" t="s">
        <v>581</v>
      </c>
      <c r="G39" s="67" t="s">
        <v>417</v>
      </c>
      <c r="H39" s="67">
        <v>279</v>
      </c>
      <c r="I39" s="121">
        <v>0.15</v>
      </c>
      <c r="J39" s="121" t="s">
        <v>40</v>
      </c>
      <c r="K39" s="121" t="s">
        <v>38</v>
      </c>
      <c r="L39" s="121"/>
      <c r="M39" s="67">
        <f>IF(J39="Cantidad",AG39,IF(ISERROR(AG39/AH39),0,AG39/AH39))</f>
        <v>0</v>
      </c>
      <c r="N39" s="178">
        <f>IF(ISERROR(M39/L39),0,(M39/L39))</f>
        <v>0</v>
      </c>
      <c r="O39" s="121"/>
      <c r="P39" s="67">
        <f>IF(M39="Cantidad",AJ39,IF(ISERROR(AJ39/AK39),0,AJ39/AK39))</f>
        <v>0</v>
      </c>
      <c r="Q39" s="178">
        <f>IF(ISERROR(P39/O39),0,(P39/O39))</f>
        <v>0</v>
      </c>
      <c r="R39" s="121"/>
      <c r="S39" s="67">
        <f>IF(J39="Cantidad",AM39,IF(ISERROR(AM39/AN39),0,AM39/AN39))</f>
        <v>0</v>
      </c>
      <c r="T39" s="178">
        <f>IF(ISERROR(S39/R39),0,(S39/R39))</f>
        <v>0</v>
      </c>
      <c r="U39" s="121"/>
      <c r="V39" s="67">
        <f>IF(J39="Cantidad",AP39,IF(ISERROR(AP39/AQ39),0,AP39/AQ39))</f>
        <v>0</v>
      </c>
      <c r="W39" s="178">
        <f>IF(ISERROR(V39/U39),0,(V39/U39))</f>
        <v>0</v>
      </c>
      <c r="X39" s="164">
        <f>IF(K39="SUMA",(L39+O39+R39+U39),(L39))</f>
        <v>0</v>
      </c>
      <c r="Y39" s="67">
        <f>IF(ISERROR(AVERAGE(M39,P39,S39,V39)),0,IF(K39="Suma",(M39+P39+S39+V39),AVERAGE(M39,P39,S39,V39)))</f>
        <v>0</v>
      </c>
      <c r="Z39" s="178">
        <f>IF(ISERROR(Y39/X39),0,(Y39/X39))</f>
        <v>0</v>
      </c>
      <c r="AA39" s="179">
        <f>+Z39*I39</f>
        <v>0</v>
      </c>
      <c r="AB39" s="122" t="s">
        <v>391</v>
      </c>
      <c r="AC39" s="66" t="s">
        <v>282</v>
      </c>
      <c r="AD39" s="66" t="s">
        <v>416</v>
      </c>
      <c r="AE39" s="122" t="s">
        <v>41</v>
      </c>
      <c r="AF39" s="181" t="s">
        <v>344</v>
      </c>
      <c r="AG39" s="157"/>
      <c r="AH39" s="69"/>
      <c r="AI39" s="70"/>
      <c r="AJ39" s="71"/>
      <c r="AK39" s="72"/>
      <c r="AL39" s="73"/>
      <c r="AM39" s="71"/>
      <c r="AN39" s="72"/>
      <c r="AO39" s="74"/>
      <c r="AP39" s="71"/>
      <c r="AQ39" s="72"/>
      <c r="AR39" s="74"/>
    </row>
    <row r="40" spans="2:44" s="53" customFormat="1" ht="103.5" x14ac:dyDescent="0.25">
      <c r="B40" s="649"/>
      <c r="C40" s="650"/>
      <c r="D40" s="650"/>
      <c r="E40" s="657"/>
      <c r="F40" s="128" t="s">
        <v>582</v>
      </c>
      <c r="G40" s="67" t="s">
        <v>419</v>
      </c>
      <c r="H40" s="67">
        <v>823</v>
      </c>
      <c r="I40" s="121">
        <v>0.15</v>
      </c>
      <c r="J40" s="121" t="s">
        <v>40</v>
      </c>
      <c r="K40" s="121" t="s">
        <v>38</v>
      </c>
      <c r="L40" s="67"/>
      <c r="M40" s="67">
        <f>IF(J40="Cantidad",AG40,IF(ISERROR(AG40/AH40),0,AG40/AH40))</f>
        <v>0</v>
      </c>
      <c r="N40" s="178">
        <f>IF(ISERROR(M40/L40),0,(M40/L40))</f>
        <v>0</v>
      </c>
      <c r="O40" s="66"/>
      <c r="P40" s="67">
        <f t="shared" ref="P40:P69" si="35">IF(M40="Cantidad",AJ40,IF(ISERROR(AJ40/AK40),0,AJ40/AK40))</f>
        <v>0</v>
      </c>
      <c r="Q40" s="178">
        <f>IF(ISERROR(P40/O40),0,(P40/O40))</f>
        <v>0</v>
      </c>
      <c r="R40" s="66"/>
      <c r="S40" s="67">
        <f>IF(J40="Cantidad",AM40,IF(ISERROR(AM40/AN40),0,AM40/AN40))</f>
        <v>0</v>
      </c>
      <c r="T40" s="178">
        <f>IF(ISERROR(S40/R40),0,(S40/R40))</f>
        <v>0</v>
      </c>
      <c r="U40" s="66"/>
      <c r="V40" s="67">
        <f>IF(J40="Cantidad",AP40,IF(ISERROR(AP40/AQ40),0,AP40/AQ40))</f>
        <v>0</v>
      </c>
      <c r="W40" s="178">
        <f>IF(ISERROR(V40/U40),0,(V40/U40))</f>
        <v>0</v>
      </c>
      <c r="X40" s="162">
        <f>IF(K40="SUMA",(L40+O40+R40+U40),(L40))</f>
        <v>0</v>
      </c>
      <c r="Y40" s="67">
        <f>IF(ISERROR(AVERAGE(M40,P40,S40,V40)),0,IF(K40="Suma",(M40+P40+S40+V40),AVERAGE(M40,P40,S40,V40)))</f>
        <v>0</v>
      </c>
      <c r="Z40" s="178">
        <f>IF(ISERROR(Y40/X40),0,(Y40/X40))</f>
        <v>0</v>
      </c>
      <c r="AA40" s="179">
        <f>+Z40*I40</f>
        <v>0</v>
      </c>
      <c r="AB40" s="122" t="s">
        <v>200</v>
      </c>
      <c r="AC40" s="66" t="s">
        <v>420</v>
      </c>
      <c r="AD40" s="66" t="s">
        <v>421</v>
      </c>
      <c r="AE40" s="122" t="s">
        <v>41</v>
      </c>
      <c r="AF40" s="181" t="s">
        <v>345</v>
      </c>
      <c r="AG40" s="157"/>
      <c r="AH40" s="69"/>
      <c r="AI40" s="70"/>
      <c r="AJ40" s="71"/>
      <c r="AK40" s="72"/>
      <c r="AL40" s="75"/>
      <c r="AM40" s="71"/>
      <c r="AN40" s="72"/>
      <c r="AO40" s="74"/>
      <c r="AP40" s="71"/>
      <c r="AQ40" s="72"/>
      <c r="AR40" s="74"/>
    </row>
    <row r="41" spans="2:44" s="53" customFormat="1" ht="69" x14ac:dyDescent="0.25">
      <c r="B41" s="649"/>
      <c r="C41" s="650"/>
      <c r="D41" s="650"/>
      <c r="E41" s="657"/>
      <c r="F41" s="128" t="s">
        <v>583</v>
      </c>
      <c r="G41" s="67" t="s">
        <v>411</v>
      </c>
      <c r="H41" s="145">
        <v>737</v>
      </c>
      <c r="I41" s="121">
        <v>0.15</v>
      </c>
      <c r="J41" s="121" t="s">
        <v>40</v>
      </c>
      <c r="K41" s="121" t="s">
        <v>38</v>
      </c>
      <c r="L41" s="67"/>
      <c r="M41" s="67">
        <f t="shared" ref="M41:M69" si="36">IF(J41="Cantidad",AG41,IF(ISERROR(AG41/AH41),0,AG41/AH41))</f>
        <v>0</v>
      </c>
      <c r="N41" s="178">
        <f t="shared" ref="N41:N69" si="37">IF(ISERROR(M41/L41),0,(M41/L41))</f>
        <v>0</v>
      </c>
      <c r="O41" s="66"/>
      <c r="P41" s="67">
        <f t="shared" si="35"/>
        <v>0</v>
      </c>
      <c r="Q41" s="178">
        <f t="shared" ref="Q41:Q69" si="38">IF(ISERROR(P41/O41),0,(P41/O41))</f>
        <v>0</v>
      </c>
      <c r="R41" s="66"/>
      <c r="S41" s="67">
        <f t="shared" ref="S41:S69" si="39">IF(J41="Cantidad",AM41,IF(ISERROR(AM41/AN41),0,AM41/AN41))</f>
        <v>0</v>
      </c>
      <c r="T41" s="178">
        <f t="shared" ref="T41:T69" si="40">IF(ISERROR(S41/R41),0,(S41/R41))</f>
        <v>0</v>
      </c>
      <c r="U41" s="66"/>
      <c r="V41" s="67">
        <f t="shared" ref="V41:V69" si="41">IF(J41="Cantidad",AP41,IF(ISERROR(AP41/AQ41),0,AP41/AQ41))</f>
        <v>0</v>
      </c>
      <c r="W41" s="178">
        <f t="shared" ref="W41:W69" si="42">IF(ISERROR(V41/U41),0,(V41/U41))</f>
        <v>0</v>
      </c>
      <c r="X41" s="162">
        <f t="shared" ref="X41:X69" si="43">IF(K41="SUMA",(L41+O41+R41+U41),(L41))</f>
        <v>0</v>
      </c>
      <c r="Y41" s="67">
        <f t="shared" ref="Y41:Y78" si="44">IF(ISERROR(AVERAGE(M41,P41,S41,V41)),0,IF(K41="Suma",(M41+P41+S41+V41),AVERAGE(M41,P41,S41,V41)))</f>
        <v>0</v>
      </c>
      <c r="Z41" s="178">
        <f t="shared" ref="Z41:Z78" si="45">IF(ISERROR(Y41/X41),0,(Y41/X41))</f>
        <v>0</v>
      </c>
      <c r="AA41" s="179">
        <f t="shared" ref="AA41:AA78" si="46">+Z41*I41</f>
        <v>0</v>
      </c>
      <c r="AB41" s="122" t="s">
        <v>201</v>
      </c>
      <c r="AC41" s="66" t="s">
        <v>283</v>
      </c>
      <c r="AD41" s="66" t="s">
        <v>422</v>
      </c>
      <c r="AE41" s="122" t="s">
        <v>41</v>
      </c>
      <c r="AF41" s="181" t="s">
        <v>345</v>
      </c>
      <c r="AG41" s="156"/>
      <c r="AH41" s="83"/>
      <c r="AI41" s="84"/>
      <c r="AJ41" s="87"/>
      <c r="AK41" s="88"/>
      <c r="AL41" s="132"/>
      <c r="AM41" s="87"/>
      <c r="AN41" s="88"/>
      <c r="AO41" s="90"/>
      <c r="AP41" s="87"/>
      <c r="AQ41" s="88"/>
      <c r="AR41" s="90"/>
    </row>
    <row r="42" spans="2:44" s="53" customFormat="1" ht="86.25" x14ac:dyDescent="0.25">
      <c r="B42" s="649"/>
      <c r="C42" s="650"/>
      <c r="D42" s="650"/>
      <c r="E42" s="657"/>
      <c r="F42" s="128" t="s">
        <v>584</v>
      </c>
      <c r="G42" s="67" t="s">
        <v>412</v>
      </c>
      <c r="H42" s="67">
        <v>974</v>
      </c>
      <c r="I42" s="121">
        <v>0.1</v>
      </c>
      <c r="J42" s="121" t="s">
        <v>40</v>
      </c>
      <c r="K42" s="121" t="s">
        <v>38</v>
      </c>
      <c r="L42" s="67"/>
      <c r="M42" s="67">
        <f t="shared" si="36"/>
        <v>0</v>
      </c>
      <c r="N42" s="178">
        <f t="shared" si="37"/>
        <v>0</v>
      </c>
      <c r="O42" s="66"/>
      <c r="P42" s="67">
        <f t="shared" si="35"/>
        <v>0</v>
      </c>
      <c r="Q42" s="178">
        <f t="shared" si="38"/>
        <v>0</v>
      </c>
      <c r="R42" s="66"/>
      <c r="S42" s="67">
        <f t="shared" si="39"/>
        <v>0</v>
      </c>
      <c r="T42" s="178">
        <f t="shared" si="40"/>
        <v>0</v>
      </c>
      <c r="U42" s="66"/>
      <c r="V42" s="67">
        <f t="shared" si="41"/>
        <v>0</v>
      </c>
      <c r="W42" s="178">
        <f t="shared" si="42"/>
        <v>0</v>
      </c>
      <c r="X42" s="162">
        <f t="shared" si="43"/>
        <v>0</v>
      </c>
      <c r="Y42" s="67">
        <f t="shared" si="44"/>
        <v>0</v>
      </c>
      <c r="Z42" s="178">
        <f t="shared" si="45"/>
        <v>0</v>
      </c>
      <c r="AA42" s="179">
        <f t="shared" si="46"/>
        <v>0</v>
      </c>
      <c r="AB42" s="122" t="s">
        <v>202</v>
      </c>
      <c r="AC42" s="66" t="s">
        <v>423</v>
      </c>
      <c r="AD42" s="66" t="s">
        <v>424</v>
      </c>
      <c r="AE42" s="122" t="s">
        <v>41</v>
      </c>
      <c r="AF42" s="181" t="s">
        <v>346</v>
      </c>
      <c r="AG42" s="156"/>
      <c r="AH42" s="83"/>
      <c r="AI42" s="84"/>
      <c r="AJ42" s="87"/>
      <c r="AK42" s="88"/>
      <c r="AL42" s="132"/>
      <c r="AM42" s="87"/>
      <c r="AN42" s="88"/>
      <c r="AO42" s="90"/>
      <c r="AP42" s="87"/>
      <c r="AQ42" s="88"/>
      <c r="AR42" s="90"/>
    </row>
    <row r="43" spans="2:44" s="53" customFormat="1" ht="86.25" x14ac:dyDescent="0.25">
      <c r="B43" s="649"/>
      <c r="C43" s="650"/>
      <c r="D43" s="650"/>
      <c r="E43" s="657"/>
      <c r="F43" s="128" t="s">
        <v>585</v>
      </c>
      <c r="G43" s="67" t="s">
        <v>413</v>
      </c>
      <c r="H43" s="67">
        <v>60</v>
      </c>
      <c r="I43" s="121">
        <v>0.05</v>
      </c>
      <c r="J43" s="121" t="s">
        <v>40</v>
      </c>
      <c r="K43" s="121" t="s">
        <v>38</v>
      </c>
      <c r="L43" s="67"/>
      <c r="M43" s="67">
        <f t="shared" si="36"/>
        <v>0</v>
      </c>
      <c r="N43" s="178">
        <f t="shared" si="37"/>
        <v>0</v>
      </c>
      <c r="O43" s="66"/>
      <c r="P43" s="67">
        <f t="shared" si="35"/>
        <v>0</v>
      </c>
      <c r="Q43" s="178">
        <f t="shared" si="38"/>
        <v>0</v>
      </c>
      <c r="R43" s="66"/>
      <c r="S43" s="67">
        <f t="shared" si="39"/>
        <v>0</v>
      </c>
      <c r="T43" s="178">
        <f t="shared" si="40"/>
        <v>0</v>
      </c>
      <c r="U43" s="66"/>
      <c r="V43" s="67">
        <f t="shared" si="41"/>
        <v>0</v>
      </c>
      <c r="W43" s="178">
        <f t="shared" si="42"/>
        <v>0</v>
      </c>
      <c r="X43" s="162">
        <f t="shared" si="43"/>
        <v>0</v>
      </c>
      <c r="Y43" s="67">
        <f t="shared" si="44"/>
        <v>0</v>
      </c>
      <c r="Z43" s="178">
        <f t="shared" si="45"/>
        <v>0</v>
      </c>
      <c r="AA43" s="179">
        <f t="shared" si="46"/>
        <v>0</v>
      </c>
      <c r="AB43" s="122" t="s">
        <v>284</v>
      </c>
      <c r="AC43" s="66" t="s">
        <v>426</v>
      </c>
      <c r="AD43" s="66" t="s">
        <v>425</v>
      </c>
      <c r="AE43" s="122" t="s">
        <v>41</v>
      </c>
      <c r="AF43" s="181" t="s">
        <v>347</v>
      </c>
      <c r="AG43" s="156"/>
      <c r="AH43" s="83"/>
      <c r="AI43" s="84"/>
      <c r="AJ43" s="87"/>
      <c r="AK43" s="88"/>
      <c r="AL43" s="132"/>
      <c r="AM43" s="87"/>
      <c r="AN43" s="88"/>
      <c r="AO43" s="90"/>
      <c r="AP43" s="87"/>
      <c r="AQ43" s="88"/>
      <c r="AR43" s="90"/>
    </row>
    <row r="44" spans="2:44" s="53" customFormat="1" ht="87" thickBot="1" x14ac:dyDescent="0.3">
      <c r="B44" s="649"/>
      <c r="C44" s="650"/>
      <c r="D44" s="650"/>
      <c r="E44" s="657"/>
      <c r="F44" s="128" t="s">
        <v>585</v>
      </c>
      <c r="G44" s="67" t="s">
        <v>428</v>
      </c>
      <c r="H44" s="145">
        <v>13762</v>
      </c>
      <c r="I44" s="121">
        <v>0.2</v>
      </c>
      <c r="J44" s="121" t="s">
        <v>40</v>
      </c>
      <c r="K44" s="121" t="s">
        <v>38</v>
      </c>
      <c r="L44" s="67"/>
      <c r="M44" s="67">
        <f t="shared" si="36"/>
        <v>0</v>
      </c>
      <c r="N44" s="178">
        <f t="shared" si="37"/>
        <v>0</v>
      </c>
      <c r="O44" s="66"/>
      <c r="P44" s="67">
        <f t="shared" si="35"/>
        <v>0</v>
      </c>
      <c r="Q44" s="178">
        <f t="shared" si="38"/>
        <v>0</v>
      </c>
      <c r="R44" s="66"/>
      <c r="S44" s="67">
        <f t="shared" si="39"/>
        <v>0</v>
      </c>
      <c r="T44" s="178">
        <f t="shared" si="40"/>
        <v>0</v>
      </c>
      <c r="U44" s="66"/>
      <c r="V44" s="67">
        <f t="shared" si="41"/>
        <v>0</v>
      </c>
      <c r="W44" s="178">
        <f t="shared" si="42"/>
        <v>0</v>
      </c>
      <c r="X44" s="162">
        <f t="shared" si="43"/>
        <v>0</v>
      </c>
      <c r="Y44" s="67">
        <f t="shared" si="44"/>
        <v>0</v>
      </c>
      <c r="Z44" s="178">
        <f t="shared" si="45"/>
        <v>0</v>
      </c>
      <c r="AA44" s="179">
        <f t="shared" si="46"/>
        <v>0</v>
      </c>
      <c r="AB44" s="122" t="s">
        <v>203</v>
      </c>
      <c r="AC44" s="66" t="s">
        <v>285</v>
      </c>
      <c r="AD44" s="66" t="s">
        <v>427</v>
      </c>
      <c r="AE44" s="122" t="s">
        <v>41</v>
      </c>
      <c r="AF44" s="181" t="s">
        <v>348</v>
      </c>
      <c r="AG44" s="143"/>
      <c r="AH44" s="77"/>
      <c r="AI44" s="78"/>
      <c r="AJ44" s="79"/>
      <c r="AK44" s="80"/>
      <c r="AL44" s="133"/>
      <c r="AM44" s="79"/>
      <c r="AN44" s="80"/>
      <c r="AO44" s="82"/>
      <c r="AP44" s="79"/>
      <c r="AQ44" s="80"/>
      <c r="AR44" s="82"/>
    </row>
    <row r="45" spans="2:44" s="53" customFormat="1" ht="121.5" thickBot="1" x14ac:dyDescent="0.3">
      <c r="B45" s="130" t="s">
        <v>549</v>
      </c>
      <c r="C45" s="66">
        <v>8</v>
      </c>
      <c r="D45" s="66" t="s">
        <v>259</v>
      </c>
      <c r="E45" s="164">
        <v>0.16</v>
      </c>
      <c r="F45" s="128" t="s">
        <v>516</v>
      </c>
      <c r="G45" s="67" t="s">
        <v>429</v>
      </c>
      <c r="H45" s="67">
        <v>7</v>
      </c>
      <c r="I45" s="121">
        <v>1</v>
      </c>
      <c r="J45" s="121" t="s">
        <v>40</v>
      </c>
      <c r="K45" s="121" t="s">
        <v>38</v>
      </c>
      <c r="L45" s="67"/>
      <c r="M45" s="67">
        <f t="shared" si="36"/>
        <v>0</v>
      </c>
      <c r="N45" s="178">
        <f t="shared" si="37"/>
        <v>0</v>
      </c>
      <c r="O45" s="66"/>
      <c r="P45" s="67">
        <f t="shared" si="35"/>
        <v>0</v>
      </c>
      <c r="Q45" s="178">
        <f t="shared" si="38"/>
        <v>0</v>
      </c>
      <c r="R45" s="66"/>
      <c r="S45" s="67">
        <f t="shared" si="39"/>
        <v>0</v>
      </c>
      <c r="T45" s="178">
        <f t="shared" si="40"/>
        <v>0</v>
      </c>
      <c r="U45" s="66"/>
      <c r="V45" s="67">
        <f t="shared" si="41"/>
        <v>0</v>
      </c>
      <c r="W45" s="178">
        <f t="shared" si="42"/>
        <v>0</v>
      </c>
      <c r="X45" s="162">
        <f t="shared" si="43"/>
        <v>0</v>
      </c>
      <c r="Y45" s="67">
        <f t="shared" si="44"/>
        <v>0</v>
      </c>
      <c r="Z45" s="178">
        <f t="shared" si="45"/>
        <v>0</v>
      </c>
      <c r="AA45" s="179">
        <f t="shared" si="46"/>
        <v>0</v>
      </c>
      <c r="AB45" s="122" t="s">
        <v>286</v>
      </c>
      <c r="AC45" s="66" t="s">
        <v>430</v>
      </c>
      <c r="AD45" s="66" t="s">
        <v>431</v>
      </c>
      <c r="AE45" s="122" t="s">
        <v>41</v>
      </c>
      <c r="AF45" s="181" t="s">
        <v>349</v>
      </c>
      <c r="AG45" s="187"/>
      <c r="AH45" s="135"/>
      <c r="AI45" s="136"/>
      <c r="AJ45" s="137"/>
      <c r="AK45" s="138"/>
      <c r="AL45" s="139"/>
      <c r="AM45" s="137"/>
      <c r="AN45" s="138"/>
      <c r="AO45" s="140"/>
      <c r="AP45" s="137"/>
      <c r="AQ45" s="138"/>
      <c r="AR45" s="140"/>
    </row>
    <row r="46" spans="2:44" s="53" customFormat="1" ht="87" thickBot="1" x14ac:dyDescent="0.3">
      <c r="B46" s="130" t="s">
        <v>548</v>
      </c>
      <c r="C46" s="66">
        <v>9</v>
      </c>
      <c r="D46" s="66" t="s">
        <v>228</v>
      </c>
      <c r="E46" s="164">
        <v>0.16</v>
      </c>
      <c r="F46" s="128" t="s">
        <v>517</v>
      </c>
      <c r="G46" s="67" t="s">
        <v>432</v>
      </c>
      <c r="H46" s="145">
        <v>98519</v>
      </c>
      <c r="I46" s="121">
        <v>1</v>
      </c>
      <c r="J46" s="121" t="s">
        <v>40</v>
      </c>
      <c r="K46" s="121" t="s">
        <v>38</v>
      </c>
      <c r="L46" s="67"/>
      <c r="M46" s="67">
        <f t="shared" si="36"/>
        <v>0</v>
      </c>
      <c r="N46" s="178">
        <f t="shared" si="37"/>
        <v>0</v>
      </c>
      <c r="O46" s="66"/>
      <c r="P46" s="67">
        <f t="shared" si="35"/>
        <v>0</v>
      </c>
      <c r="Q46" s="178">
        <f t="shared" si="38"/>
        <v>0</v>
      </c>
      <c r="R46" s="66"/>
      <c r="S46" s="67">
        <f t="shared" si="39"/>
        <v>0</v>
      </c>
      <c r="T46" s="178">
        <f t="shared" si="40"/>
        <v>0</v>
      </c>
      <c r="U46" s="66"/>
      <c r="V46" s="67">
        <f t="shared" si="41"/>
        <v>0</v>
      </c>
      <c r="W46" s="178">
        <f t="shared" si="42"/>
        <v>0</v>
      </c>
      <c r="X46" s="162">
        <f t="shared" si="43"/>
        <v>0</v>
      </c>
      <c r="Y46" s="67">
        <f t="shared" si="44"/>
        <v>0</v>
      </c>
      <c r="Z46" s="178">
        <f t="shared" si="45"/>
        <v>0</v>
      </c>
      <c r="AA46" s="179">
        <f t="shared" si="46"/>
        <v>0</v>
      </c>
      <c r="AB46" s="122" t="s">
        <v>204</v>
      </c>
      <c r="AC46" s="66" t="s">
        <v>287</v>
      </c>
      <c r="AD46" s="66" t="s">
        <v>288</v>
      </c>
      <c r="AE46" s="122" t="s">
        <v>41</v>
      </c>
      <c r="AF46" s="181" t="s">
        <v>350</v>
      </c>
      <c r="AG46" s="187"/>
      <c r="AH46" s="135"/>
      <c r="AI46" s="136"/>
      <c r="AJ46" s="137"/>
      <c r="AK46" s="138"/>
      <c r="AL46" s="139"/>
      <c r="AM46" s="137"/>
      <c r="AN46" s="138"/>
      <c r="AO46" s="140"/>
      <c r="AP46" s="137"/>
      <c r="AQ46" s="138"/>
      <c r="AR46" s="140"/>
    </row>
    <row r="47" spans="2:44" s="53" customFormat="1" ht="86.25" x14ac:dyDescent="0.25">
      <c r="B47" s="649" t="s">
        <v>549</v>
      </c>
      <c r="C47" s="650">
        <v>10</v>
      </c>
      <c r="D47" s="650" t="s">
        <v>229</v>
      </c>
      <c r="E47" s="657">
        <v>0.16</v>
      </c>
      <c r="F47" s="128" t="s">
        <v>518</v>
      </c>
      <c r="G47" s="67" t="s">
        <v>251</v>
      </c>
      <c r="H47" s="67">
        <v>2</v>
      </c>
      <c r="I47" s="190">
        <v>0.2</v>
      </c>
      <c r="J47" s="121" t="s">
        <v>40</v>
      </c>
      <c r="K47" s="121" t="s">
        <v>38</v>
      </c>
      <c r="L47" s="67"/>
      <c r="M47" s="67">
        <f t="shared" si="36"/>
        <v>0</v>
      </c>
      <c r="N47" s="178">
        <f t="shared" si="37"/>
        <v>0</v>
      </c>
      <c r="O47" s="66"/>
      <c r="P47" s="67">
        <f t="shared" si="35"/>
        <v>0</v>
      </c>
      <c r="Q47" s="178">
        <f t="shared" si="38"/>
        <v>0</v>
      </c>
      <c r="R47" s="66"/>
      <c r="S47" s="67">
        <f t="shared" si="39"/>
        <v>0</v>
      </c>
      <c r="T47" s="178">
        <f t="shared" si="40"/>
        <v>0</v>
      </c>
      <c r="U47" s="66"/>
      <c r="V47" s="67">
        <f t="shared" si="41"/>
        <v>0</v>
      </c>
      <c r="W47" s="178">
        <f t="shared" si="42"/>
        <v>0</v>
      </c>
      <c r="X47" s="162">
        <f t="shared" si="43"/>
        <v>0</v>
      </c>
      <c r="Y47" s="67">
        <f t="shared" si="44"/>
        <v>0</v>
      </c>
      <c r="Z47" s="178">
        <f t="shared" si="45"/>
        <v>0</v>
      </c>
      <c r="AA47" s="179">
        <f t="shared" si="46"/>
        <v>0</v>
      </c>
      <c r="AB47" s="122" t="s">
        <v>433</v>
      </c>
      <c r="AC47" s="66" t="s">
        <v>434</v>
      </c>
      <c r="AD47" s="66" t="s">
        <v>435</v>
      </c>
      <c r="AE47" s="122" t="s">
        <v>41</v>
      </c>
      <c r="AF47" s="181" t="s">
        <v>351</v>
      </c>
      <c r="AG47" s="187"/>
      <c r="AH47" s="135"/>
      <c r="AI47" s="136"/>
      <c r="AJ47" s="137"/>
      <c r="AK47" s="138"/>
      <c r="AL47" s="139"/>
      <c r="AM47" s="137"/>
      <c r="AN47" s="138"/>
      <c r="AO47" s="140"/>
      <c r="AP47" s="137"/>
      <c r="AQ47" s="138"/>
      <c r="AR47" s="140"/>
    </row>
    <row r="48" spans="2:44" s="53" customFormat="1" ht="86.25" x14ac:dyDescent="0.25">
      <c r="B48" s="649"/>
      <c r="C48" s="650"/>
      <c r="D48" s="650"/>
      <c r="E48" s="657"/>
      <c r="F48" s="128" t="s">
        <v>519</v>
      </c>
      <c r="G48" s="67" t="s">
        <v>414</v>
      </c>
      <c r="H48" s="67">
        <v>16</v>
      </c>
      <c r="I48" s="121">
        <v>0.2</v>
      </c>
      <c r="J48" s="121" t="s">
        <v>40</v>
      </c>
      <c r="K48" s="121" t="s">
        <v>38</v>
      </c>
      <c r="L48" s="67"/>
      <c r="M48" s="67">
        <f t="shared" si="36"/>
        <v>0</v>
      </c>
      <c r="N48" s="178">
        <f t="shared" si="37"/>
        <v>0</v>
      </c>
      <c r="O48" s="66"/>
      <c r="P48" s="67">
        <f t="shared" si="35"/>
        <v>0</v>
      </c>
      <c r="Q48" s="178">
        <f t="shared" si="38"/>
        <v>0</v>
      </c>
      <c r="R48" s="66"/>
      <c r="S48" s="67">
        <f t="shared" si="39"/>
        <v>0</v>
      </c>
      <c r="T48" s="178">
        <f t="shared" si="40"/>
        <v>0</v>
      </c>
      <c r="U48" s="66"/>
      <c r="V48" s="67">
        <f t="shared" si="41"/>
        <v>0</v>
      </c>
      <c r="W48" s="178">
        <f t="shared" si="42"/>
        <v>0</v>
      </c>
      <c r="X48" s="162">
        <f t="shared" si="43"/>
        <v>0</v>
      </c>
      <c r="Y48" s="67">
        <f t="shared" si="44"/>
        <v>0</v>
      </c>
      <c r="Z48" s="178">
        <f t="shared" si="45"/>
        <v>0</v>
      </c>
      <c r="AA48" s="179">
        <f t="shared" si="46"/>
        <v>0</v>
      </c>
      <c r="AB48" s="122" t="s">
        <v>289</v>
      </c>
      <c r="AC48" s="66" t="s">
        <v>436</v>
      </c>
      <c r="AD48" s="66" t="s">
        <v>437</v>
      </c>
      <c r="AE48" s="122" t="s">
        <v>41</v>
      </c>
      <c r="AF48" s="181" t="s">
        <v>352</v>
      </c>
      <c r="AG48" s="156"/>
      <c r="AH48" s="83"/>
      <c r="AI48" s="84"/>
      <c r="AJ48" s="87"/>
      <c r="AK48" s="88"/>
      <c r="AL48" s="132"/>
      <c r="AM48" s="87"/>
      <c r="AN48" s="88"/>
      <c r="AO48" s="90"/>
      <c r="AP48" s="87"/>
      <c r="AQ48" s="88"/>
      <c r="AR48" s="90"/>
    </row>
    <row r="49" spans="2:44" s="53" customFormat="1" ht="51.75" x14ac:dyDescent="0.25">
      <c r="B49" s="649"/>
      <c r="C49" s="650"/>
      <c r="D49" s="650"/>
      <c r="E49" s="657"/>
      <c r="F49" s="128" t="s">
        <v>586</v>
      </c>
      <c r="G49" s="67" t="s">
        <v>438</v>
      </c>
      <c r="H49" s="67">
        <v>130</v>
      </c>
      <c r="I49" s="121">
        <v>0.3</v>
      </c>
      <c r="J49" s="121" t="s">
        <v>40</v>
      </c>
      <c r="K49" s="121" t="s">
        <v>38</v>
      </c>
      <c r="L49" s="67"/>
      <c r="M49" s="67">
        <f t="shared" si="36"/>
        <v>0</v>
      </c>
      <c r="N49" s="178">
        <f t="shared" si="37"/>
        <v>0</v>
      </c>
      <c r="O49" s="66"/>
      <c r="P49" s="67">
        <f t="shared" si="35"/>
        <v>0</v>
      </c>
      <c r="Q49" s="178">
        <f t="shared" si="38"/>
        <v>0</v>
      </c>
      <c r="R49" s="66"/>
      <c r="S49" s="67">
        <f t="shared" si="39"/>
        <v>0</v>
      </c>
      <c r="T49" s="178">
        <f t="shared" si="40"/>
        <v>0</v>
      </c>
      <c r="U49" s="66"/>
      <c r="V49" s="67">
        <f t="shared" si="41"/>
        <v>0</v>
      </c>
      <c r="W49" s="178">
        <f t="shared" si="42"/>
        <v>0</v>
      </c>
      <c r="X49" s="162">
        <f t="shared" si="43"/>
        <v>0</v>
      </c>
      <c r="Y49" s="67">
        <f t="shared" si="44"/>
        <v>0</v>
      </c>
      <c r="Z49" s="178">
        <f t="shared" si="45"/>
        <v>0</v>
      </c>
      <c r="AA49" s="179">
        <f t="shared" si="46"/>
        <v>0</v>
      </c>
      <c r="AB49" s="122" t="s">
        <v>290</v>
      </c>
      <c r="AC49" s="66" t="s">
        <v>291</v>
      </c>
      <c r="AD49" s="66" t="s">
        <v>292</v>
      </c>
      <c r="AE49" s="122" t="s">
        <v>41</v>
      </c>
      <c r="AF49" s="181" t="s">
        <v>353</v>
      </c>
      <c r="AG49" s="156"/>
      <c r="AH49" s="83"/>
      <c r="AI49" s="84"/>
      <c r="AJ49" s="87"/>
      <c r="AK49" s="88"/>
      <c r="AL49" s="132"/>
      <c r="AM49" s="87"/>
      <c r="AN49" s="88"/>
      <c r="AO49" s="90"/>
      <c r="AP49" s="87"/>
      <c r="AQ49" s="88"/>
      <c r="AR49" s="90"/>
    </row>
    <row r="50" spans="2:44" s="53" customFormat="1" ht="52.5" thickBot="1" x14ac:dyDescent="0.3">
      <c r="B50" s="649"/>
      <c r="C50" s="650"/>
      <c r="D50" s="650"/>
      <c r="E50" s="657"/>
      <c r="F50" s="128" t="s">
        <v>587</v>
      </c>
      <c r="G50" s="67" t="s">
        <v>415</v>
      </c>
      <c r="H50" s="67">
        <v>69</v>
      </c>
      <c r="I50" s="121">
        <v>0.3</v>
      </c>
      <c r="J50" s="121" t="s">
        <v>37</v>
      </c>
      <c r="K50" s="121" t="s">
        <v>68</v>
      </c>
      <c r="L50" s="67"/>
      <c r="M50" s="67">
        <f t="shared" si="36"/>
        <v>0</v>
      </c>
      <c r="N50" s="178">
        <f t="shared" si="37"/>
        <v>0</v>
      </c>
      <c r="O50" s="66"/>
      <c r="P50" s="67">
        <f t="shared" si="35"/>
        <v>0</v>
      </c>
      <c r="Q50" s="178">
        <f t="shared" si="38"/>
        <v>0</v>
      </c>
      <c r="R50" s="66"/>
      <c r="S50" s="67">
        <f t="shared" si="39"/>
        <v>0</v>
      </c>
      <c r="T50" s="178">
        <f t="shared" si="40"/>
        <v>0</v>
      </c>
      <c r="U50" s="66"/>
      <c r="V50" s="67">
        <f t="shared" si="41"/>
        <v>0</v>
      </c>
      <c r="W50" s="178">
        <f t="shared" si="42"/>
        <v>0</v>
      </c>
      <c r="X50" s="162">
        <f t="shared" si="43"/>
        <v>0</v>
      </c>
      <c r="Y50" s="67">
        <f t="shared" si="44"/>
        <v>0</v>
      </c>
      <c r="Z50" s="178">
        <f t="shared" si="45"/>
        <v>0</v>
      </c>
      <c r="AA50" s="179">
        <f t="shared" si="46"/>
        <v>0</v>
      </c>
      <c r="AB50" s="122" t="s">
        <v>439</v>
      </c>
      <c r="AC50" s="66" t="s">
        <v>440</v>
      </c>
      <c r="AD50" s="66" t="s">
        <v>293</v>
      </c>
      <c r="AE50" s="122" t="s">
        <v>41</v>
      </c>
      <c r="AF50" s="181" t="s">
        <v>352</v>
      </c>
      <c r="AG50" s="143"/>
      <c r="AH50" s="77"/>
      <c r="AI50" s="78"/>
      <c r="AJ50" s="79"/>
      <c r="AK50" s="80"/>
      <c r="AL50" s="133"/>
      <c r="AM50" s="79"/>
      <c r="AN50" s="80"/>
      <c r="AO50" s="82"/>
      <c r="AP50" s="79"/>
      <c r="AQ50" s="80"/>
      <c r="AR50" s="82"/>
    </row>
    <row r="51" spans="2:44" s="53" customFormat="1" ht="86.25" x14ac:dyDescent="0.25">
      <c r="B51" s="649"/>
      <c r="C51" s="650">
        <v>11</v>
      </c>
      <c r="D51" s="650" t="s">
        <v>234</v>
      </c>
      <c r="E51" s="657">
        <v>0.16</v>
      </c>
      <c r="F51" s="128" t="s">
        <v>520</v>
      </c>
      <c r="G51" s="67" t="s">
        <v>258</v>
      </c>
      <c r="H51" s="67">
        <v>2923</v>
      </c>
      <c r="I51" s="121">
        <v>0.8</v>
      </c>
      <c r="J51" s="121" t="s">
        <v>37</v>
      </c>
      <c r="K51" s="121" t="s">
        <v>68</v>
      </c>
      <c r="L51" s="121">
        <v>1</v>
      </c>
      <c r="M51" s="67">
        <f t="shared" si="36"/>
        <v>0</v>
      </c>
      <c r="N51" s="178"/>
      <c r="O51" s="121">
        <v>1</v>
      </c>
      <c r="P51" s="67"/>
      <c r="Q51" s="178"/>
      <c r="R51" s="121">
        <v>1</v>
      </c>
      <c r="S51" s="67"/>
      <c r="T51" s="178"/>
      <c r="U51" s="121">
        <v>1</v>
      </c>
      <c r="V51" s="67"/>
      <c r="W51" s="178"/>
      <c r="X51" s="164">
        <f t="shared" si="43"/>
        <v>1</v>
      </c>
      <c r="Y51" s="67">
        <f t="shared" si="44"/>
        <v>0</v>
      </c>
      <c r="Z51" s="178">
        <f t="shared" si="45"/>
        <v>0</v>
      </c>
      <c r="AA51" s="179">
        <f t="shared" si="46"/>
        <v>0</v>
      </c>
      <c r="AB51" s="122" t="s">
        <v>441</v>
      </c>
      <c r="AC51" s="66" t="s">
        <v>442</v>
      </c>
      <c r="AD51" s="66" t="s">
        <v>443</v>
      </c>
      <c r="AE51" s="122" t="s">
        <v>41</v>
      </c>
      <c r="AF51" s="181" t="s">
        <v>354</v>
      </c>
      <c r="AG51" s="156"/>
      <c r="AH51" s="83"/>
      <c r="AI51" s="84"/>
      <c r="AJ51" s="87"/>
      <c r="AK51" s="88"/>
      <c r="AL51" s="132"/>
      <c r="AM51" s="87"/>
      <c r="AN51" s="88"/>
      <c r="AO51" s="90"/>
      <c r="AP51" s="87"/>
      <c r="AQ51" s="88"/>
      <c r="AR51" s="90"/>
    </row>
    <row r="52" spans="2:44" s="53" customFormat="1" ht="69.75" thickBot="1" x14ac:dyDescent="0.3">
      <c r="B52" s="649"/>
      <c r="C52" s="650"/>
      <c r="D52" s="650"/>
      <c r="E52" s="657"/>
      <c r="F52" s="128" t="s">
        <v>521</v>
      </c>
      <c r="G52" s="67" t="s">
        <v>260</v>
      </c>
      <c r="H52" s="67">
        <v>365</v>
      </c>
      <c r="I52" s="121">
        <v>0.2</v>
      </c>
      <c r="J52" s="121" t="s">
        <v>37</v>
      </c>
      <c r="K52" s="121" t="s">
        <v>68</v>
      </c>
      <c r="L52" s="121">
        <v>1</v>
      </c>
      <c r="M52" s="67">
        <f t="shared" si="36"/>
        <v>0</v>
      </c>
      <c r="N52" s="178">
        <f t="shared" si="37"/>
        <v>0</v>
      </c>
      <c r="O52" s="121">
        <v>1</v>
      </c>
      <c r="P52" s="67">
        <f t="shared" si="35"/>
        <v>0</v>
      </c>
      <c r="Q52" s="178">
        <f t="shared" si="38"/>
        <v>0</v>
      </c>
      <c r="R52" s="121">
        <v>1</v>
      </c>
      <c r="S52" s="67">
        <f t="shared" si="39"/>
        <v>0</v>
      </c>
      <c r="T52" s="178">
        <f t="shared" si="40"/>
        <v>0</v>
      </c>
      <c r="U52" s="121">
        <v>1</v>
      </c>
      <c r="V52" s="67">
        <f t="shared" si="41"/>
        <v>0</v>
      </c>
      <c r="W52" s="178">
        <f t="shared" si="42"/>
        <v>0</v>
      </c>
      <c r="X52" s="164">
        <f t="shared" si="43"/>
        <v>1</v>
      </c>
      <c r="Y52" s="67">
        <f t="shared" si="44"/>
        <v>0</v>
      </c>
      <c r="Z52" s="178">
        <f t="shared" si="45"/>
        <v>0</v>
      </c>
      <c r="AA52" s="179">
        <f t="shared" si="46"/>
        <v>0</v>
      </c>
      <c r="AB52" s="122" t="s">
        <v>444</v>
      </c>
      <c r="AC52" s="66" t="s">
        <v>294</v>
      </c>
      <c r="AD52" s="66" t="s">
        <v>445</v>
      </c>
      <c r="AE52" s="122" t="s">
        <v>41</v>
      </c>
      <c r="AF52" s="181" t="s">
        <v>355</v>
      </c>
      <c r="AG52" s="156"/>
      <c r="AH52" s="83"/>
      <c r="AI52" s="84"/>
      <c r="AJ52" s="87"/>
      <c r="AK52" s="88"/>
      <c r="AL52" s="89"/>
      <c r="AM52" s="87"/>
      <c r="AN52" s="88"/>
      <c r="AO52" s="90"/>
      <c r="AP52" s="87"/>
      <c r="AQ52" s="88"/>
      <c r="AR52" s="90"/>
    </row>
    <row r="53" spans="2:44" s="53" customFormat="1" ht="69" x14ac:dyDescent="0.25">
      <c r="B53" s="649" t="s">
        <v>548</v>
      </c>
      <c r="C53" s="650">
        <v>12</v>
      </c>
      <c r="D53" s="66" t="s">
        <v>193</v>
      </c>
      <c r="E53" s="657">
        <v>0.16</v>
      </c>
      <c r="F53" s="128" t="s">
        <v>522</v>
      </c>
      <c r="G53" s="67" t="s">
        <v>446</v>
      </c>
      <c r="H53" s="145">
        <v>50622</v>
      </c>
      <c r="I53" s="121">
        <v>0.8</v>
      </c>
      <c r="J53" s="121" t="s">
        <v>40</v>
      </c>
      <c r="K53" s="121" t="s">
        <v>38</v>
      </c>
      <c r="L53" s="67"/>
      <c r="M53" s="67">
        <f t="shared" si="36"/>
        <v>0</v>
      </c>
      <c r="N53" s="178">
        <f t="shared" si="37"/>
        <v>0</v>
      </c>
      <c r="O53" s="66"/>
      <c r="P53" s="67">
        <f t="shared" si="35"/>
        <v>0</v>
      </c>
      <c r="Q53" s="178">
        <f t="shared" si="38"/>
        <v>0</v>
      </c>
      <c r="R53" s="66"/>
      <c r="S53" s="67">
        <f t="shared" si="39"/>
        <v>0</v>
      </c>
      <c r="T53" s="178">
        <f t="shared" si="40"/>
        <v>0</v>
      </c>
      <c r="U53" s="66"/>
      <c r="V53" s="67">
        <f t="shared" si="41"/>
        <v>0</v>
      </c>
      <c r="W53" s="178">
        <f t="shared" si="42"/>
        <v>0</v>
      </c>
      <c r="X53" s="162">
        <f t="shared" si="43"/>
        <v>0</v>
      </c>
      <c r="Y53" s="67">
        <f t="shared" si="44"/>
        <v>0</v>
      </c>
      <c r="Z53" s="178">
        <f t="shared" si="45"/>
        <v>0</v>
      </c>
      <c r="AA53" s="179">
        <f t="shared" si="46"/>
        <v>0</v>
      </c>
      <c r="AB53" s="122" t="s">
        <v>295</v>
      </c>
      <c r="AC53" s="66" t="s">
        <v>296</v>
      </c>
      <c r="AD53" s="66" t="s">
        <v>447</v>
      </c>
      <c r="AE53" s="122" t="s">
        <v>41</v>
      </c>
      <c r="AF53" s="181" t="s">
        <v>356</v>
      </c>
      <c r="AG53" s="142"/>
      <c r="AH53" s="94"/>
      <c r="AI53" s="94"/>
      <c r="AJ53" s="95"/>
      <c r="AK53" s="95"/>
      <c r="AL53" s="96"/>
      <c r="AM53" s="95"/>
      <c r="AN53" s="95"/>
      <c r="AO53" s="95"/>
      <c r="AP53" s="95"/>
      <c r="AQ53" s="95"/>
      <c r="AR53" s="97"/>
    </row>
    <row r="54" spans="2:44" s="53" customFormat="1" ht="104.25" thickBot="1" x14ac:dyDescent="0.3">
      <c r="B54" s="649"/>
      <c r="C54" s="650"/>
      <c r="D54" s="66" t="s">
        <v>194</v>
      </c>
      <c r="E54" s="657"/>
      <c r="F54" s="128" t="s">
        <v>523</v>
      </c>
      <c r="G54" s="67" t="s">
        <v>255</v>
      </c>
      <c r="H54" s="145">
        <v>8447</v>
      </c>
      <c r="I54" s="121">
        <v>0.2</v>
      </c>
      <c r="J54" s="121" t="s">
        <v>40</v>
      </c>
      <c r="K54" s="121" t="s">
        <v>38</v>
      </c>
      <c r="L54" s="67"/>
      <c r="M54" s="67">
        <f t="shared" si="36"/>
        <v>0</v>
      </c>
      <c r="N54" s="178">
        <f t="shared" si="37"/>
        <v>0</v>
      </c>
      <c r="O54" s="66"/>
      <c r="P54" s="67">
        <f t="shared" si="35"/>
        <v>0</v>
      </c>
      <c r="Q54" s="178">
        <f t="shared" si="38"/>
        <v>0</v>
      </c>
      <c r="R54" s="66"/>
      <c r="S54" s="67">
        <f t="shared" si="39"/>
        <v>0</v>
      </c>
      <c r="T54" s="178">
        <f t="shared" si="40"/>
        <v>0</v>
      </c>
      <c r="U54" s="66"/>
      <c r="V54" s="67">
        <f t="shared" si="41"/>
        <v>0</v>
      </c>
      <c r="W54" s="178">
        <f t="shared" si="42"/>
        <v>0</v>
      </c>
      <c r="X54" s="162">
        <f t="shared" si="43"/>
        <v>0</v>
      </c>
      <c r="Y54" s="67">
        <f t="shared" si="44"/>
        <v>0</v>
      </c>
      <c r="Z54" s="178">
        <f t="shared" si="45"/>
        <v>0</v>
      </c>
      <c r="AA54" s="179">
        <f t="shared" si="46"/>
        <v>0</v>
      </c>
      <c r="AB54" s="122" t="s">
        <v>297</v>
      </c>
      <c r="AC54" s="66" t="s">
        <v>448</v>
      </c>
      <c r="AD54" s="66" t="s">
        <v>449</v>
      </c>
      <c r="AE54" s="122" t="s">
        <v>41</v>
      </c>
      <c r="AF54" s="181" t="s">
        <v>356</v>
      </c>
      <c r="AG54" s="143"/>
      <c r="AH54" s="77"/>
      <c r="AI54" s="77"/>
      <c r="AJ54" s="80"/>
      <c r="AK54" s="80"/>
      <c r="AL54" s="102"/>
      <c r="AM54" s="80"/>
      <c r="AN54" s="80"/>
      <c r="AO54" s="80"/>
      <c r="AP54" s="80"/>
      <c r="AQ54" s="80"/>
      <c r="AR54" s="82"/>
    </row>
    <row r="55" spans="2:44" s="53" customFormat="1" ht="69" x14ac:dyDescent="0.25">
      <c r="B55" s="649" t="s">
        <v>549</v>
      </c>
      <c r="C55" s="650">
        <v>13</v>
      </c>
      <c r="D55" s="650" t="s">
        <v>604</v>
      </c>
      <c r="E55" s="657">
        <v>0.25</v>
      </c>
      <c r="F55" s="144" t="s">
        <v>524</v>
      </c>
      <c r="G55" s="67" t="s">
        <v>266</v>
      </c>
      <c r="H55" s="145">
        <v>6829</v>
      </c>
      <c r="I55" s="121">
        <v>0.2</v>
      </c>
      <c r="J55" s="121" t="s">
        <v>40</v>
      </c>
      <c r="K55" s="121" t="s">
        <v>38</v>
      </c>
      <c r="L55" s="66"/>
      <c r="M55" s="67">
        <f t="shared" si="36"/>
        <v>0</v>
      </c>
      <c r="N55" s="178">
        <f t="shared" si="37"/>
        <v>0</v>
      </c>
      <c r="O55" s="66"/>
      <c r="P55" s="67">
        <f t="shared" si="35"/>
        <v>0</v>
      </c>
      <c r="Q55" s="178">
        <f t="shared" si="38"/>
        <v>0</v>
      </c>
      <c r="R55" s="66"/>
      <c r="S55" s="67">
        <f t="shared" si="39"/>
        <v>0</v>
      </c>
      <c r="T55" s="178">
        <f t="shared" si="40"/>
        <v>0</v>
      </c>
      <c r="U55" s="66"/>
      <c r="V55" s="67">
        <f t="shared" si="41"/>
        <v>0</v>
      </c>
      <c r="W55" s="178">
        <f t="shared" si="42"/>
        <v>0</v>
      </c>
      <c r="X55" s="162">
        <f t="shared" si="43"/>
        <v>0</v>
      </c>
      <c r="Y55" s="67">
        <f t="shared" si="44"/>
        <v>0</v>
      </c>
      <c r="Z55" s="178">
        <f t="shared" si="45"/>
        <v>0</v>
      </c>
      <c r="AA55" s="179">
        <f t="shared" si="46"/>
        <v>0</v>
      </c>
      <c r="AB55" s="122" t="s">
        <v>318</v>
      </c>
      <c r="AC55" s="66" t="s">
        <v>298</v>
      </c>
      <c r="AD55" s="66" t="s">
        <v>450</v>
      </c>
      <c r="AE55" s="122" t="s">
        <v>41</v>
      </c>
      <c r="AF55" s="181" t="s">
        <v>359</v>
      </c>
      <c r="AG55" s="129"/>
      <c r="AH55" s="60"/>
      <c r="AI55" s="61"/>
      <c r="AJ55" s="62"/>
      <c r="AK55" s="63"/>
      <c r="AL55" s="64"/>
      <c r="AM55" s="62"/>
      <c r="AN55" s="63"/>
      <c r="AO55" s="65"/>
      <c r="AP55" s="62"/>
      <c r="AQ55" s="63"/>
      <c r="AR55" s="65"/>
    </row>
    <row r="56" spans="2:44" s="53" customFormat="1" ht="69" x14ac:dyDescent="0.25">
      <c r="B56" s="649"/>
      <c r="C56" s="650"/>
      <c r="D56" s="650"/>
      <c r="E56" s="657"/>
      <c r="F56" s="144" t="s">
        <v>525</v>
      </c>
      <c r="G56" s="67" t="s">
        <v>265</v>
      </c>
      <c r="H56" s="145">
        <v>1493</v>
      </c>
      <c r="I56" s="121">
        <v>0.2</v>
      </c>
      <c r="J56" s="121" t="s">
        <v>40</v>
      </c>
      <c r="K56" s="121" t="s">
        <v>38</v>
      </c>
      <c r="L56" s="66"/>
      <c r="M56" s="67">
        <f t="shared" si="36"/>
        <v>0</v>
      </c>
      <c r="N56" s="178">
        <f t="shared" si="37"/>
        <v>0</v>
      </c>
      <c r="O56" s="66"/>
      <c r="P56" s="67">
        <f t="shared" si="35"/>
        <v>0</v>
      </c>
      <c r="Q56" s="178">
        <f t="shared" si="38"/>
        <v>0</v>
      </c>
      <c r="R56" s="66"/>
      <c r="S56" s="67">
        <f t="shared" si="39"/>
        <v>0</v>
      </c>
      <c r="T56" s="178">
        <f t="shared" si="40"/>
        <v>0</v>
      </c>
      <c r="U56" s="66"/>
      <c r="V56" s="67">
        <f t="shared" si="41"/>
        <v>0</v>
      </c>
      <c r="W56" s="178">
        <f t="shared" si="42"/>
        <v>0</v>
      </c>
      <c r="X56" s="162">
        <f t="shared" si="43"/>
        <v>0</v>
      </c>
      <c r="Y56" s="67">
        <f t="shared" si="44"/>
        <v>0</v>
      </c>
      <c r="Z56" s="178">
        <f t="shared" si="45"/>
        <v>0</v>
      </c>
      <c r="AA56" s="179">
        <f t="shared" si="46"/>
        <v>0</v>
      </c>
      <c r="AB56" s="122" t="s">
        <v>319</v>
      </c>
      <c r="AC56" s="66" t="s">
        <v>298</v>
      </c>
      <c r="AD56" s="66" t="s">
        <v>450</v>
      </c>
      <c r="AE56" s="122" t="s">
        <v>41</v>
      </c>
      <c r="AF56" s="181" t="s">
        <v>360</v>
      </c>
      <c r="AG56" s="157"/>
      <c r="AH56" s="69"/>
      <c r="AI56" s="70"/>
      <c r="AJ56" s="71"/>
      <c r="AK56" s="72"/>
      <c r="AL56" s="73"/>
      <c r="AM56" s="71"/>
      <c r="AN56" s="72"/>
      <c r="AO56" s="74"/>
      <c r="AP56" s="71"/>
      <c r="AQ56" s="72"/>
      <c r="AR56" s="74"/>
    </row>
    <row r="57" spans="2:44" s="53" customFormat="1" ht="69" x14ac:dyDescent="0.25">
      <c r="B57" s="649"/>
      <c r="C57" s="650"/>
      <c r="D57" s="650"/>
      <c r="E57" s="657"/>
      <c r="F57" s="144" t="s">
        <v>526</v>
      </c>
      <c r="G57" s="67" t="s">
        <v>469</v>
      </c>
      <c r="H57" s="145">
        <v>3788</v>
      </c>
      <c r="I57" s="121">
        <v>0.2</v>
      </c>
      <c r="J57" s="121" t="s">
        <v>40</v>
      </c>
      <c r="K57" s="121" t="s">
        <v>38</v>
      </c>
      <c r="L57" s="66"/>
      <c r="M57" s="67">
        <f t="shared" si="36"/>
        <v>0</v>
      </c>
      <c r="N57" s="178">
        <f t="shared" si="37"/>
        <v>0</v>
      </c>
      <c r="O57" s="66"/>
      <c r="P57" s="67">
        <f t="shared" si="35"/>
        <v>0</v>
      </c>
      <c r="Q57" s="178">
        <f t="shared" si="38"/>
        <v>0</v>
      </c>
      <c r="R57" s="66"/>
      <c r="S57" s="67">
        <f t="shared" si="39"/>
        <v>0</v>
      </c>
      <c r="T57" s="178">
        <f t="shared" si="40"/>
        <v>0</v>
      </c>
      <c r="U57" s="66"/>
      <c r="V57" s="67">
        <f t="shared" si="41"/>
        <v>0</v>
      </c>
      <c r="W57" s="178">
        <f t="shared" si="42"/>
        <v>0</v>
      </c>
      <c r="X57" s="162">
        <f t="shared" si="43"/>
        <v>0</v>
      </c>
      <c r="Y57" s="67">
        <f t="shared" si="44"/>
        <v>0</v>
      </c>
      <c r="Z57" s="178">
        <f t="shared" si="45"/>
        <v>0</v>
      </c>
      <c r="AA57" s="179">
        <f t="shared" si="46"/>
        <v>0</v>
      </c>
      <c r="AB57" s="122" t="s">
        <v>320</v>
      </c>
      <c r="AC57" s="66" t="s">
        <v>298</v>
      </c>
      <c r="AD57" s="66" t="s">
        <v>450</v>
      </c>
      <c r="AE57" s="122" t="s">
        <v>41</v>
      </c>
      <c r="AF57" s="181" t="s">
        <v>360</v>
      </c>
      <c r="AG57" s="157"/>
      <c r="AH57" s="69"/>
      <c r="AI57" s="70"/>
      <c r="AJ57" s="71"/>
      <c r="AK57" s="72"/>
      <c r="AL57" s="75"/>
      <c r="AM57" s="71"/>
      <c r="AN57" s="72"/>
      <c r="AO57" s="74"/>
      <c r="AP57" s="71"/>
      <c r="AQ57" s="72"/>
      <c r="AR57" s="74"/>
    </row>
    <row r="58" spans="2:44" s="53" customFormat="1" ht="86.25" x14ac:dyDescent="0.25">
      <c r="B58" s="649"/>
      <c r="C58" s="650"/>
      <c r="D58" s="650"/>
      <c r="E58" s="657"/>
      <c r="F58" s="144" t="s">
        <v>527</v>
      </c>
      <c r="G58" s="67" t="s">
        <v>468</v>
      </c>
      <c r="H58" s="145">
        <v>10400</v>
      </c>
      <c r="I58" s="121">
        <v>0.2</v>
      </c>
      <c r="J58" s="121" t="s">
        <v>40</v>
      </c>
      <c r="K58" s="121" t="s">
        <v>38</v>
      </c>
      <c r="L58" s="66"/>
      <c r="M58" s="67">
        <f t="shared" si="36"/>
        <v>0</v>
      </c>
      <c r="N58" s="178">
        <f t="shared" si="37"/>
        <v>0</v>
      </c>
      <c r="O58" s="66"/>
      <c r="P58" s="67">
        <f t="shared" si="35"/>
        <v>0</v>
      </c>
      <c r="Q58" s="178">
        <f t="shared" si="38"/>
        <v>0</v>
      </c>
      <c r="R58" s="66"/>
      <c r="S58" s="67">
        <f t="shared" si="39"/>
        <v>0</v>
      </c>
      <c r="T58" s="178">
        <f t="shared" si="40"/>
        <v>0</v>
      </c>
      <c r="U58" s="66"/>
      <c r="V58" s="67">
        <f t="shared" si="41"/>
        <v>0</v>
      </c>
      <c r="W58" s="178">
        <f t="shared" si="42"/>
        <v>0</v>
      </c>
      <c r="X58" s="162">
        <f t="shared" si="43"/>
        <v>0</v>
      </c>
      <c r="Y58" s="67">
        <f t="shared" si="44"/>
        <v>0</v>
      </c>
      <c r="Z58" s="178">
        <f t="shared" si="45"/>
        <v>0</v>
      </c>
      <c r="AA58" s="179">
        <f t="shared" si="46"/>
        <v>0</v>
      </c>
      <c r="AB58" s="122" t="s">
        <v>321</v>
      </c>
      <c r="AC58" s="66" t="s">
        <v>298</v>
      </c>
      <c r="AD58" s="66" t="s">
        <v>450</v>
      </c>
      <c r="AE58" s="122" t="s">
        <v>41</v>
      </c>
      <c r="AF58" s="181" t="s">
        <v>361</v>
      </c>
      <c r="AG58" s="156"/>
      <c r="AH58" s="83"/>
      <c r="AI58" s="84"/>
      <c r="AJ58" s="87"/>
      <c r="AK58" s="88"/>
      <c r="AL58" s="132"/>
      <c r="AM58" s="87"/>
      <c r="AN58" s="88"/>
      <c r="AO58" s="90"/>
      <c r="AP58" s="87"/>
      <c r="AQ58" s="88"/>
      <c r="AR58" s="90"/>
    </row>
    <row r="59" spans="2:44" s="53" customFormat="1" ht="69.75" thickBot="1" x14ac:dyDescent="0.3">
      <c r="B59" s="649"/>
      <c r="C59" s="650"/>
      <c r="D59" s="650"/>
      <c r="E59" s="657"/>
      <c r="F59" s="144" t="s">
        <v>528</v>
      </c>
      <c r="G59" s="67" t="s">
        <v>261</v>
      </c>
      <c r="H59" s="145">
        <v>0</v>
      </c>
      <c r="I59" s="121">
        <v>0.2</v>
      </c>
      <c r="J59" s="121" t="s">
        <v>40</v>
      </c>
      <c r="K59" s="121" t="s">
        <v>38</v>
      </c>
      <c r="L59" s="66"/>
      <c r="M59" s="67">
        <f t="shared" si="36"/>
        <v>0</v>
      </c>
      <c r="N59" s="178">
        <f t="shared" si="37"/>
        <v>0</v>
      </c>
      <c r="O59" s="66"/>
      <c r="P59" s="67">
        <f t="shared" si="35"/>
        <v>0</v>
      </c>
      <c r="Q59" s="178">
        <f t="shared" si="38"/>
        <v>0</v>
      </c>
      <c r="R59" s="66"/>
      <c r="S59" s="67">
        <f t="shared" si="39"/>
        <v>0</v>
      </c>
      <c r="T59" s="178">
        <f t="shared" si="40"/>
        <v>0</v>
      </c>
      <c r="U59" s="66"/>
      <c r="V59" s="67">
        <f t="shared" si="41"/>
        <v>0</v>
      </c>
      <c r="W59" s="178">
        <f t="shared" si="42"/>
        <v>0</v>
      </c>
      <c r="X59" s="162">
        <f t="shared" si="43"/>
        <v>0</v>
      </c>
      <c r="Y59" s="67">
        <f t="shared" si="44"/>
        <v>0</v>
      </c>
      <c r="Z59" s="178">
        <f t="shared" si="45"/>
        <v>0</v>
      </c>
      <c r="AA59" s="179">
        <f t="shared" si="46"/>
        <v>0</v>
      </c>
      <c r="AB59" s="122" t="s">
        <v>322</v>
      </c>
      <c r="AC59" s="66" t="s">
        <v>451</v>
      </c>
      <c r="AD59" s="66" t="s">
        <v>452</v>
      </c>
      <c r="AE59" s="122" t="s">
        <v>41</v>
      </c>
      <c r="AF59" s="181" t="s">
        <v>362</v>
      </c>
      <c r="AG59" s="143"/>
      <c r="AH59" s="77"/>
      <c r="AI59" s="78"/>
      <c r="AJ59" s="79"/>
      <c r="AK59" s="80"/>
      <c r="AL59" s="133"/>
      <c r="AM59" s="79"/>
      <c r="AN59" s="80"/>
      <c r="AO59" s="82"/>
      <c r="AP59" s="79"/>
      <c r="AQ59" s="80"/>
      <c r="AR59" s="82"/>
    </row>
    <row r="60" spans="2:44" s="53" customFormat="1" ht="103.5" x14ac:dyDescent="0.25">
      <c r="B60" s="649"/>
      <c r="C60" s="650">
        <v>14</v>
      </c>
      <c r="D60" s="650" t="s">
        <v>267</v>
      </c>
      <c r="E60" s="657">
        <v>0.25</v>
      </c>
      <c r="F60" s="66" t="s">
        <v>529</v>
      </c>
      <c r="G60" s="67" t="s">
        <v>264</v>
      </c>
      <c r="H60" s="67">
        <v>12</v>
      </c>
      <c r="I60" s="121">
        <v>0.2</v>
      </c>
      <c r="J60" s="121" t="s">
        <v>40</v>
      </c>
      <c r="K60" s="121" t="s">
        <v>38</v>
      </c>
      <c r="L60" s="66"/>
      <c r="M60" s="67">
        <f t="shared" si="36"/>
        <v>0</v>
      </c>
      <c r="N60" s="178">
        <f t="shared" si="37"/>
        <v>0</v>
      </c>
      <c r="O60" s="66"/>
      <c r="P60" s="67">
        <f t="shared" si="35"/>
        <v>0</v>
      </c>
      <c r="Q60" s="178">
        <f t="shared" si="38"/>
        <v>0</v>
      </c>
      <c r="R60" s="66"/>
      <c r="S60" s="67">
        <f t="shared" si="39"/>
        <v>0</v>
      </c>
      <c r="T60" s="178">
        <f t="shared" si="40"/>
        <v>0</v>
      </c>
      <c r="U60" s="66"/>
      <c r="V60" s="67">
        <f t="shared" si="41"/>
        <v>0</v>
      </c>
      <c r="W60" s="178">
        <f t="shared" si="42"/>
        <v>0</v>
      </c>
      <c r="X60" s="162">
        <f t="shared" si="43"/>
        <v>0</v>
      </c>
      <c r="Y60" s="67">
        <f t="shared" si="44"/>
        <v>0</v>
      </c>
      <c r="Z60" s="178">
        <f t="shared" si="45"/>
        <v>0</v>
      </c>
      <c r="AA60" s="179">
        <f t="shared" si="46"/>
        <v>0</v>
      </c>
      <c r="AB60" s="122" t="s">
        <v>299</v>
      </c>
      <c r="AC60" s="66" t="s">
        <v>453</v>
      </c>
      <c r="AD60" s="66" t="s">
        <v>454</v>
      </c>
      <c r="AE60" s="122" t="s">
        <v>41</v>
      </c>
      <c r="AF60" s="181" t="s">
        <v>359</v>
      </c>
      <c r="AG60" s="187"/>
      <c r="AH60" s="135"/>
      <c r="AI60" s="146"/>
      <c r="AJ60" s="147"/>
      <c r="AK60" s="138"/>
      <c r="AL60" s="148"/>
      <c r="AM60" s="147"/>
      <c r="AN60" s="138"/>
      <c r="AO60" s="149"/>
      <c r="AP60" s="147"/>
      <c r="AQ60" s="138"/>
      <c r="AR60" s="149"/>
    </row>
    <row r="61" spans="2:44" s="53" customFormat="1" ht="86.25" x14ac:dyDescent="0.25">
      <c r="B61" s="649"/>
      <c r="C61" s="650"/>
      <c r="D61" s="650"/>
      <c r="E61" s="657"/>
      <c r="F61" s="66" t="s">
        <v>530</v>
      </c>
      <c r="G61" s="67" t="s">
        <v>263</v>
      </c>
      <c r="H61" s="67">
        <v>12</v>
      </c>
      <c r="I61" s="121">
        <v>0.15</v>
      </c>
      <c r="J61" s="121" t="s">
        <v>40</v>
      </c>
      <c r="K61" s="121" t="s">
        <v>38</v>
      </c>
      <c r="L61" s="66"/>
      <c r="M61" s="67">
        <f t="shared" si="36"/>
        <v>0</v>
      </c>
      <c r="N61" s="178">
        <f t="shared" si="37"/>
        <v>0</v>
      </c>
      <c r="O61" s="66"/>
      <c r="P61" s="67">
        <f t="shared" si="35"/>
        <v>0</v>
      </c>
      <c r="Q61" s="178">
        <f t="shared" si="38"/>
        <v>0</v>
      </c>
      <c r="R61" s="66"/>
      <c r="S61" s="67">
        <f t="shared" si="39"/>
        <v>0</v>
      </c>
      <c r="T61" s="178">
        <f t="shared" si="40"/>
        <v>0</v>
      </c>
      <c r="U61" s="66"/>
      <c r="V61" s="67">
        <f t="shared" si="41"/>
        <v>0</v>
      </c>
      <c r="W61" s="178">
        <f t="shared" si="42"/>
        <v>0</v>
      </c>
      <c r="X61" s="162">
        <f t="shared" si="43"/>
        <v>0</v>
      </c>
      <c r="Y61" s="67">
        <f t="shared" si="44"/>
        <v>0</v>
      </c>
      <c r="Z61" s="178">
        <f t="shared" si="45"/>
        <v>0</v>
      </c>
      <c r="AA61" s="179">
        <f t="shared" si="46"/>
        <v>0</v>
      </c>
      <c r="AB61" s="122" t="s">
        <v>455</v>
      </c>
      <c r="AC61" s="66" t="s">
        <v>456</v>
      </c>
      <c r="AD61" s="66" t="s">
        <v>457</v>
      </c>
      <c r="AE61" s="122" t="s">
        <v>41</v>
      </c>
      <c r="AF61" s="181" t="s">
        <v>359</v>
      </c>
      <c r="AG61" s="156"/>
      <c r="AH61" s="83"/>
      <c r="AI61" s="84"/>
      <c r="AJ61" s="87"/>
      <c r="AK61" s="88"/>
      <c r="AL61" s="132"/>
      <c r="AM61" s="87"/>
      <c r="AN61" s="88"/>
      <c r="AO61" s="90"/>
      <c r="AP61" s="87"/>
      <c r="AQ61" s="88"/>
      <c r="AR61" s="90"/>
    </row>
    <row r="62" spans="2:44" s="53" customFormat="1" ht="69" x14ac:dyDescent="0.25">
      <c r="B62" s="649"/>
      <c r="C62" s="650"/>
      <c r="D62" s="650"/>
      <c r="E62" s="657"/>
      <c r="F62" s="66" t="s">
        <v>588</v>
      </c>
      <c r="G62" s="67" t="s">
        <v>458</v>
      </c>
      <c r="H62" s="67">
        <v>411</v>
      </c>
      <c r="I62" s="121">
        <v>0.15</v>
      </c>
      <c r="J62" s="121" t="s">
        <v>40</v>
      </c>
      <c r="K62" s="121" t="s">
        <v>38</v>
      </c>
      <c r="L62" s="66"/>
      <c r="M62" s="67">
        <f t="shared" si="36"/>
        <v>0</v>
      </c>
      <c r="N62" s="178">
        <f t="shared" si="37"/>
        <v>0</v>
      </c>
      <c r="O62" s="66"/>
      <c r="P62" s="67">
        <f t="shared" si="35"/>
        <v>0</v>
      </c>
      <c r="Q62" s="178">
        <f t="shared" si="38"/>
        <v>0</v>
      </c>
      <c r="R62" s="66"/>
      <c r="S62" s="67">
        <f t="shared" si="39"/>
        <v>0</v>
      </c>
      <c r="T62" s="178">
        <f t="shared" si="40"/>
        <v>0</v>
      </c>
      <c r="U62" s="66"/>
      <c r="V62" s="67">
        <f t="shared" si="41"/>
        <v>0</v>
      </c>
      <c r="W62" s="178">
        <f t="shared" si="42"/>
        <v>0</v>
      </c>
      <c r="X62" s="162">
        <f t="shared" si="43"/>
        <v>0</v>
      </c>
      <c r="Y62" s="67">
        <f t="shared" si="44"/>
        <v>0</v>
      </c>
      <c r="Z62" s="178">
        <f t="shared" si="45"/>
        <v>0</v>
      </c>
      <c r="AA62" s="179">
        <f t="shared" si="46"/>
        <v>0</v>
      </c>
      <c r="AB62" s="122" t="s">
        <v>358</v>
      </c>
      <c r="AC62" s="66" t="s">
        <v>459</v>
      </c>
      <c r="AD62" s="66" t="s">
        <v>460</v>
      </c>
      <c r="AE62" s="122" t="s">
        <v>41</v>
      </c>
      <c r="AF62" s="181" t="s">
        <v>363</v>
      </c>
      <c r="AG62" s="156"/>
      <c r="AH62" s="83"/>
      <c r="AI62" s="84"/>
      <c r="AJ62" s="87"/>
      <c r="AK62" s="88"/>
      <c r="AL62" s="132"/>
      <c r="AM62" s="87"/>
      <c r="AN62" s="88"/>
      <c r="AO62" s="90"/>
      <c r="AP62" s="87"/>
      <c r="AQ62" s="88"/>
      <c r="AR62" s="90"/>
    </row>
    <row r="63" spans="2:44" s="53" customFormat="1" ht="69" x14ac:dyDescent="0.25">
      <c r="B63" s="649"/>
      <c r="C63" s="650"/>
      <c r="D63" s="650"/>
      <c r="E63" s="657"/>
      <c r="F63" s="66" t="s">
        <v>589</v>
      </c>
      <c r="G63" s="67" t="s">
        <v>470</v>
      </c>
      <c r="H63" s="67">
        <v>54</v>
      </c>
      <c r="I63" s="121">
        <v>0.15</v>
      </c>
      <c r="J63" s="121" t="s">
        <v>40</v>
      </c>
      <c r="K63" s="121" t="s">
        <v>38</v>
      </c>
      <c r="L63" s="66"/>
      <c r="M63" s="67">
        <f t="shared" si="36"/>
        <v>0</v>
      </c>
      <c r="N63" s="178">
        <f t="shared" si="37"/>
        <v>0</v>
      </c>
      <c r="O63" s="66"/>
      <c r="P63" s="67">
        <f t="shared" si="35"/>
        <v>0</v>
      </c>
      <c r="Q63" s="178">
        <f t="shared" si="38"/>
        <v>0</v>
      </c>
      <c r="R63" s="66"/>
      <c r="S63" s="67">
        <f t="shared" si="39"/>
        <v>0</v>
      </c>
      <c r="T63" s="178">
        <f t="shared" si="40"/>
        <v>0</v>
      </c>
      <c r="U63" s="66"/>
      <c r="V63" s="67">
        <f t="shared" si="41"/>
        <v>0</v>
      </c>
      <c r="W63" s="178">
        <f t="shared" si="42"/>
        <v>0</v>
      </c>
      <c r="X63" s="162">
        <f t="shared" si="43"/>
        <v>0</v>
      </c>
      <c r="Y63" s="67">
        <f t="shared" si="44"/>
        <v>0</v>
      </c>
      <c r="Z63" s="178">
        <f t="shared" si="45"/>
        <v>0</v>
      </c>
      <c r="AA63" s="179">
        <f t="shared" si="46"/>
        <v>0</v>
      </c>
      <c r="AB63" s="122" t="s">
        <v>323</v>
      </c>
      <c r="AC63" s="66" t="s">
        <v>461</v>
      </c>
      <c r="AD63" s="66" t="s">
        <v>462</v>
      </c>
      <c r="AE63" s="122" t="s">
        <v>41</v>
      </c>
      <c r="AF63" s="181" t="s">
        <v>363</v>
      </c>
      <c r="AG63" s="156"/>
      <c r="AH63" s="83"/>
      <c r="AI63" s="84"/>
      <c r="AJ63" s="87"/>
      <c r="AK63" s="88"/>
      <c r="AL63" s="132"/>
      <c r="AM63" s="87"/>
      <c r="AN63" s="88"/>
      <c r="AO63" s="90"/>
      <c r="AP63" s="87"/>
      <c r="AQ63" s="88"/>
      <c r="AR63" s="90"/>
    </row>
    <row r="64" spans="2:44" s="53" customFormat="1" ht="69" x14ac:dyDescent="0.25">
      <c r="B64" s="649"/>
      <c r="C64" s="650"/>
      <c r="D64" s="650"/>
      <c r="E64" s="657"/>
      <c r="F64" s="66" t="s">
        <v>590</v>
      </c>
      <c r="G64" s="67" t="s">
        <v>262</v>
      </c>
      <c r="H64" s="67">
        <v>523</v>
      </c>
      <c r="I64" s="121">
        <v>0.15</v>
      </c>
      <c r="J64" s="121" t="s">
        <v>40</v>
      </c>
      <c r="K64" s="121" t="s">
        <v>38</v>
      </c>
      <c r="L64" s="66"/>
      <c r="M64" s="67">
        <f t="shared" si="36"/>
        <v>0</v>
      </c>
      <c r="N64" s="178">
        <f t="shared" si="37"/>
        <v>0</v>
      </c>
      <c r="O64" s="66"/>
      <c r="P64" s="67">
        <f t="shared" si="35"/>
        <v>0</v>
      </c>
      <c r="Q64" s="178">
        <f t="shared" si="38"/>
        <v>0</v>
      </c>
      <c r="R64" s="66"/>
      <c r="S64" s="67">
        <f t="shared" si="39"/>
        <v>0</v>
      </c>
      <c r="T64" s="178">
        <f t="shared" si="40"/>
        <v>0</v>
      </c>
      <c r="U64" s="66"/>
      <c r="V64" s="67">
        <f t="shared" si="41"/>
        <v>0</v>
      </c>
      <c r="W64" s="178">
        <f t="shared" si="42"/>
        <v>0</v>
      </c>
      <c r="X64" s="162">
        <f t="shared" si="43"/>
        <v>0</v>
      </c>
      <c r="Y64" s="67">
        <f t="shared" si="44"/>
        <v>0</v>
      </c>
      <c r="Z64" s="178">
        <f t="shared" si="45"/>
        <v>0</v>
      </c>
      <c r="AA64" s="179">
        <f t="shared" si="46"/>
        <v>0</v>
      </c>
      <c r="AB64" s="122" t="s">
        <v>324</v>
      </c>
      <c r="AC64" s="66" t="s">
        <v>463</v>
      </c>
      <c r="AD64" s="66" t="s">
        <v>464</v>
      </c>
      <c r="AE64" s="122" t="s">
        <v>41</v>
      </c>
      <c r="AF64" s="181" t="s">
        <v>363</v>
      </c>
      <c r="AG64" s="156"/>
      <c r="AH64" s="83"/>
      <c r="AI64" s="84"/>
      <c r="AJ64" s="87"/>
      <c r="AK64" s="88"/>
      <c r="AL64" s="132"/>
      <c r="AM64" s="87"/>
      <c r="AN64" s="88"/>
      <c r="AO64" s="90"/>
      <c r="AP64" s="87"/>
      <c r="AQ64" s="88"/>
      <c r="AR64" s="90"/>
    </row>
    <row r="65" spans="2:44" s="53" customFormat="1" ht="69.75" thickBot="1" x14ac:dyDescent="0.3">
      <c r="B65" s="649"/>
      <c r="C65" s="650"/>
      <c r="D65" s="650"/>
      <c r="E65" s="657"/>
      <c r="F65" s="66" t="s">
        <v>591</v>
      </c>
      <c r="G65" s="67" t="s">
        <v>467</v>
      </c>
      <c r="H65" s="67">
        <v>500</v>
      </c>
      <c r="I65" s="121">
        <v>0.2</v>
      </c>
      <c r="J65" s="121" t="s">
        <v>40</v>
      </c>
      <c r="K65" s="121" t="s">
        <v>38</v>
      </c>
      <c r="L65" s="66"/>
      <c r="M65" s="67">
        <f t="shared" si="36"/>
        <v>0</v>
      </c>
      <c r="N65" s="178">
        <f t="shared" si="37"/>
        <v>0</v>
      </c>
      <c r="O65" s="66"/>
      <c r="P65" s="67">
        <f t="shared" si="35"/>
        <v>0</v>
      </c>
      <c r="Q65" s="178">
        <f t="shared" si="38"/>
        <v>0</v>
      </c>
      <c r="R65" s="66"/>
      <c r="S65" s="67">
        <f t="shared" si="39"/>
        <v>0</v>
      </c>
      <c r="T65" s="178">
        <f t="shared" si="40"/>
        <v>0</v>
      </c>
      <c r="U65" s="66"/>
      <c r="V65" s="67">
        <f t="shared" si="41"/>
        <v>0</v>
      </c>
      <c r="W65" s="178">
        <f t="shared" si="42"/>
        <v>0</v>
      </c>
      <c r="X65" s="162">
        <f t="shared" si="43"/>
        <v>0</v>
      </c>
      <c r="Y65" s="67">
        <f t="shared" si="44"/>
        <v>0</v>
      </c>
      <c r="Z65" s="178">
        <f t="shared" si="45"/>
        <v>0</v>
      </c>
      <c r="AA65" s="179">
        <f t="shared" si="46"/>
        <v>0</v>
      </c>
      <c r="AB65" s="122" t="s">
        <v>325</v>
      </c>
      <c r="AC65" s="66" t="s">
        <v>463</v>
      </c>
      <c r="AD65" s="66" t="s">
        <v>464</v>
      </c>
      <c r="AE65" s="122" t="s">
        <v>41</v>
      </c>
      <c r="AF65" s="181" t="s">
        <v>364</v>
      </c>
      <c r="AG65" s="143"/>
      <c r="AH65" s="77"/>
      <c r="AI65" s="78"/>
      <c r="AJ65" s="79"/>
      <c r="AK65" s="80"/>
      <c r="AL65" s="81"/>
      <c r="AM65" s="79"/>
      <c r="AN65" s="80"/>
      <c r="AO65" s="82"/>
      <c r="AP65" s="79"/>
      <c r="AQ65" s="80"/>
      <c r="AR65" s="82"/>
    </row>
    <row r="66" spans="2:44" s="53" customFormat="1" ht="69" x14ac:dyDescent="0.25">
      <c r="B66" s="649" t="s">
        <v>549</v>
      </c>
      <c r="C66" s="650">
        <v>15</v>
      </c>
      <c r="D66" s="650" t="s">
        <v>192</v>
      </c>
      <c r="E66" s="657">
        <v>0.25</v>
      </c>
      <c r="F66" s="66" t="s">
        <v>531</v>
      </c>
      <c r="G66" s="67" t="s">
        <v>300</v>
      </c>
      <c r="H66" s="145">
        <v>0</v>
      </c>
      <c r="I66" s="121">
        <v>0.5</v>
      </c>
      <c r="J66" s="121" t="s">
        <v>40</v>
      </c>
      <c r="K66" s="121" t="s">
        <v>38</v>
      </c>
      <c r="L66" s="66"/>
      <c r="M66" s="67">
        <f t="shared" si="36"/>
        <v>0</v>
      </c>
      <c r="N66" s="178">
        <f t="shared" si="37"/>
        <v>0</v>
      </c>
      <c r="O66" s="66"/>
      <c r="P66" s="67">
        <f t="shared" si="35"/>
        <v>0</v>
      </c>
      <c r="Q66" s="178">
        <f t="shared" si="38"/>
        <v>0</v>
      </c>
      <c r="R66" s="66"/>
      <c r="S66" s="67">
        <f t="shared" si="39"/>
        <v>0</v>
      </c>
      <c r="T66" s="178">
        <f t="shared" si="40"/>
        <v>0</v>
      </c>
      <c r="U66" s="66"/>
      <c r="V66" s="67">
        <f t="shared" si="41"/>
        <v>0</v>
      </c>
      <c r="W66" s="178">
        <f t="shared" si="42"/>
        <v>0</v>
      </c>
      <c r="X66" s="162">
        <f t="shared" si="43"/>
        <v>0</v>
      </c>
      <c r="Y66" s="67">
        <f t="shared" si="44"/>
        <v>0</v>
      </c>
      <c r="Z66" s="178">
        <f t="shared" si="45"/>
        <v>0</v>
      </c>
      <c r="AA66" s="179">
        <f t="shared" si="46"/>
        <v>0</v>
      </c>
      <c r="AB66" s="122" t="s">
        <v>545</v>
      </c>
      <c r="AC66" s="66" t="s">
        <v>326</v>
      </c>
      <c r="AD66" s="66" t="s">
        <v>327</v>
      </c>
      <c r="AE66" s="122" t="s">
        <v>41</v>
      </c>
      <c r="AF66" s="181" t="s">
        <v>365</v>
      </c>
      <c r="AG66" s="187"/>
      <c r="AH66" s="135"/>
      <c r="AI66" s="146"/>
      <c r="AJ66" s="147"/>
      <c r="AK66" s="138"/>
      <c r="AL66" s="150"/>
      <c r="AM66" s="147"/>
      <c r="AN66" s="138"/>
      <c r="AO66" s="149"/>
      <c r="AP66" s="147"/>
      <c r="AQ66" s="138"/>
      <c r="AR66" s="149"/>
    </row>
    <row r="67" spans="2:44" s="53" customFormat="1" ht="69.75" thickBot="1" x14ac:dyDescent="0.3">
      <c r="B67" s="649"/>
      <c r="C67" s="650"/>
      <c r="D67" s="650"/>
      <c r="E67" s="657"/>
      <c r="F67" s="66" t="s">
        <v>532</v>
      </c>
      <c r="G67" s="67" t="s">
        <v>268</v>
      </c>
      <c r="H67" s="145">
        <v>0</v>
      </c>
      <c r="I67" s="121">
        <v>0.5</v>
      </c>
      <c r="J67" s="121" t="s">
        <v>40</v>
      </c>
      <c r="K67" s="121" t="s">
        <v>38</v>
      </c>
      <c r="L67" s="66"/>
      <c r="M67" s="67">
        <f t="shared" si="36"/>
        <v>0</v>
      </c>
      <c r="N67" s="178">
        <f t="shared" si="37"/>
        <v>0</v>
      </c>
      <c r="O67" s="66"/>
      <c r="P67" s="67">
        <f t="shared" si="35"/>
        <v>0</v>
      </c>
      <c r="Q67" s="178">
        <f t="shared" si="38"/>
        <v>0</v>
      </c>
      <c r="R67" s="66"/>
      <c r="S67" s="67">
        <f t="shared" si="39"/>
        <v>0</v>
      </c>
      <c r="T67" s="178">
        <f t="shared" si="40"/>
        <v>0</v>
      </c>
      <c r="U67" s="66"/>
      <c r="V67" s="67">
        <f t="shared" si="41"/>
        <v>0</v>
      </c>
      <c r="W67" s="178">
        <f t="shared" si="42"/>
        <v>0</v>
      </c>
      <c r="X67" s="162">
        <f t="shared" si="43"/>
        <v>0</v>
      </c>
      <c r="Y67" s="67">
        <f t="shared" si="44"/>
        <v>0</v>
      </c>
      <c r="Z67" s="178">
        <f t="shared" si="45"/>
        <v>0</v>
      </c>
      <c r="AA67" s="179">
        <f t="shared" si="46"/>
        <v>0</v>
      </c>
      <c r="AB67" s="122" t="s">
        <v>328</v>
      </c>
      <c r="AC67" s="66" t="s">
        <v>329</v>
      </c>
      <c r="AD67" s="66" t="s">
        <v>330</v>
      </c>
      <c r="AE67" s="122" t="s">
        <v>41</v>
      </c>
      <c r="AF67" s="181" t="s">
        <v>366</v>
      </c>
      <c r="AG67" s="143"/>
      <c r="AH67" s="77"/>
      <c r="AI67" s="78"/>
      <c r="AJ67" s="79"/>
      <c r="AK67" s="80"/>
      <c r="AL67" s="81"/>
      <c r="AM67" s="79"/>
      <c r="AN67" s="80"/>
      <c r="AO67" s="82"/>
      <c r="AP67" s="79"/>
      <c r="AQ67" s="80"/>
      <c r="AR67" s="82"/>
    </row>
    <row r="68" spans="2:44" s="53" customFormat="1" ht="69" x14ac:dyDescent="0.25">
      <c r="B68" s="649"/>
      <c r="C68" s="650">
        <v>16</v>
      </c>
      <c r="D68" s="650" t="s">
        <v>191</v>
      </c>
      <c r="E68" s="657">
        <v>0.25</v>
      </c>
      <c r="F68" s="66" t="s">
        <v>533</v>
      </c>
      <c r="G68" s="67" t="s">
        <v>240</v>
      </c>
      <c r="H68" s="67">
        <v>20</v>
      </c>
      <c r="I68" s="121">
        <v>0.5</v>
      </c>
      <c r="J68" s="121" t="s">
        <v>40</v>
      </c>
      <c r="K68" s="121" t="s">
        <v>38</v>
      </c>
      <c r="L68" s="66"/>
      <c r="M68" s="67">
        <f t="shared" si="36"/>
        <v>0</v>
      </c>
      <c r="N68" s="178">
        <f t="shared" si="37"/>
        <v>0</v>
      </c>
      <c r="O68" s="66"/>
      <c r="P68" s="67">
        <f t="shared" si="35"/>
        <v>0</v>
      </c>
      <c r="Q68" s="178">
        <f t="shared" si="38"/>
        <v>0</v>
      </c>
      <c r="R68" s="66"/>
      <c r="S68" s="67">
        <f t="shared" si="39"/>
        <v>0</v>
      </c>
      <c r="T68" s="178">
        <f t="shared" si="40"/>
        <v>0</v>
      </c>
      <c r="U68" s="66"/>
      <c r="V68" s="67">
        <f t="shared" si="41"/>
        <v>0</v>
      </c>
      <c r="W68" s="178">
        <f t="shared" si="42"/>
        <v>0</v>
      </c>
      <c r="X68" s="162">
        <f t="shared" si="43"/>
        <v>0</v>
      </c>
      <c r="Y68" s="67">
        <f t="shared" si="44"/>
        <v>0</v>
      </c>
      <c r="Z68" s="178">
        <f t="shared" si="45"/>
        <v>0</v>
      </c>
      <c r="AA68" s="179">
        <f t="shared" si="46"/>
        <v>0</v>
      </c>
      <c r="AB68" s="122" t="s">
        <v>303</v>
      </c>
      <c r="AC68" s="66" t="s">
        <v>301</v>
      </c>
      <c r="AD68" s="66" t="s">
        <v>302</v>
      </c>
      <c r="AE68" s="122" t="s">
        <v>41</v>
      </c>
      <c r="AF68" s="181" t="s">
        <v>367</v>
      </c>
      <c r="AG68" s="187"/>
      <c r="AH68" s="135"/>
      <c r="AI68" s="146"/>
      <c r="AJ68" s="147"/>
      <c r="AK68" s="138"/>
      <c r="AL68" s="150"/>
      <c r="AM68" s="147"/>
      <c r="AN68" s="138"/>
      <c r="AO68" s="149"/>
      <c r="AP68" s="147"/>
      <c r="AQ68" s="138"/>
      <c r="AR68" s="149"/>
    </row>
    <row r="69" spans="2:44" s="53" customFormat="1" ht="87" thickBot="1" x14ac:dyDescent="0.3">
      <c r="B69" s="649"/>
      <c r="C69" s="650"/>
      <c r="D69" s="650"/>
      <c r="E69" s="657"/>
      <c r="F69" s="66" t="s">
        <v>534</v>
      </c>
      <c r="G69" s="67" t="s">
        <v>471</v>
      </c>
      <c r="H69" s="67">
        <v>431</v>
      </c>
      <c r="I69" s="121">
        <v>0.5</v>
      </c>
      <c r="J69" s="121" t="s">
        <v>40</v>
      </c>
      <c r="K69" s="121" t="s">
        <v>38</v>
      </c>
      <c r="L69" s="66"/>
      <c r="M69" s="67">
        <f t="shared" si="36"/>
        <v>0</v>
      </c>
      <c r="N69" s="178">
        <f t="shared" si="37"/>
        <v>0</v>
      </c>
      <c r="O69" s="66"/>
      <c r="P69" s="67">
        <f t="shared" si="35"/>
        <v>0</v>
      </c>
      <c r="Q69" s="178">
        <f t="shared" si="38"/>
        <v>0</v>
      </c>
      <c r="R69" s="66"/>
      <c r="S69" s="67">
        <f t="shared" si="39"/>
        <v>0</v>
      </c>
      <c r="T69" s="178">
        <f t="shared" si="40"/>
        <v>0</v>
      </c>
      <c r="U69" s="66"/>
      <c r="V69" s="67">
        <f t="shared" si="41"/>
        <v>0</v>
      </c>
      <c r="W69" s="178">
        <f t="shared" si="42"/>
        <v>0</v>
      </c>
      <c r="X69" s="162">
        <f t="shared" si="43"/>
        <v>0</v>
      </c>
      <c r="Y69" s="67">
        <f t="shared" si="44"/>
        <v>0</v>
      </c>
      <c r="Z69" s="178">
        <f t="shared" si="45"/>
        <v>0</v>
      </c>
      <c r="AA69" s="179">
        <f t="shared" si="46"/>
        <v>0</v>
      </c>
      <c r="AB69" s="122" t="s">
        <v>304</v>
      </c>
      <c r="AC69" s="66" t="s">
        <v>465</v>
      </c>
      <c r="AD69" s="66" t="s">
        <v>466</v>
      </c>
      <c r="AE69" s="122" t="s">
        <v>41</v>
      </c>
      <c r="AF69" s="181" t="s">
        <v>363</v>
      </c>
      <c r="AG69" s="143"/>
      <c r="AH69" s="77"/>
      <c r="AI69" s="78"/>
      <c r="AJ69" s="79"/>
      <c r="AK69" s="80"/>
      <c r="AL69" s="81"/>
      <c r="AM69" s="79"/>
      <c r="AN69" s="80"/>
      <c r="AO69" s="82"/>
      <c r="AP69" s="79"/>
      <c r="AQ69" s="80"/>
      <c r="AR69" s="82"/>
    </row>
    <row r="70" spans="2:44" s="53" customFormat="1" ht="120.75" x14ac:dyDescent="0.25">
      <c r="B70" s="649" t="s">
        <v>553</v>
      </c>
      <c r="C70" s="650">
        <v>17</v>
      </c>
      <c r="D70" s="650" t="s">
        <v>195</v>
      </c>
      <c r="E70" s="652">
        <v>0.5</v>
      </c>
      <c r="F70" s="66" t="s">
        <v>535</v>
      </c>
      <c r="G70" s="67" t="s">
        <v>216</v>
      </c>
      <c r="H70" s="121">
        <f>(13/14)</f>
        <v>0.9285714285714286</v>
      </c>
      <c r="I70" s="121">
        <v>0.25</v>
      </c>
      <c r="J70" s="121" t="s">
        <v>40</v>
      </c>
      <c r="K70" s="121" t="s">
        <v>38</v>
      </c>
      <c r="L70" s="66"/>
      <c r="M70" s="67">
        <f>IF(J70="Cantidad",AG70,IF(ISERROR(AG70/AH70),0,AG70/AH70))</f>
        <v>0</v>
      </c>
      <c r="N70" s="178">
        <f>IF(ISERROR(M70/L70),0,(M70/L70))</f>
        <v>0</v>
      </c>
      <c r="O70" s="66"/>
      <c r="P70" s="67">
        <f>IF(M70="Cantidad",AJ70,IF(ISERROR(AJ70/AK70),0,AJ70/AK70))</f>
        <v>0</v>
      </c>
      <c r="Q70" s="178">
        <f>IF(ISERROR(P70/O70),0,(P70/O70))</f>
        <v>0</v>
      </c>
      <c r="R70" s="66"/>
      <c r="S70" s="67">
        <f>IF(J70="Cantidad",AM70,IF(ISERROR(AM70/AN70),0,AM70/AN70))</f>
        <v>0</v>
      </c>
      <c r="T70" s="178">
        <f>IF(ISERROR(S70/R70),0,(S70/R70))</f>
        <v>0</v>
      </c>
      <c r="U70" s="66"/>
      <c r="V70" s="67">
        <f>IF(J70="Cantidad",AP70,IF(ISERROR(AP70/AQ70),0,AP70/AQ70))</f>
        <v>0</v>
      </c>
      <c r="W70" s="178">
        <f>IF(ISERROR(V70/U70),0,(V70/U70))</f>
        <v>0</v>
      </c>
      <c r="X70" s="162">
        <f>IF(K70="SUMA",(L70+O70+R70+U70),(L70))</f>
        <v>0</v>
      </c>
      <c r="Y70" s="67">
        <f t="shared" si="44"/>
        <v>0</v>
      </c>
      <c r="Z70" s="178">
        <f t="shared" si="45"/>
        <v>0</v>
      </c>
      <c r="AA70" s="179">
        <f t="shared" si="46"/>
        <v>0</v>
      </c>
      <c r="AB70" s="122" t="s">
        <v>305</v>
      </c>
      <c r="AC70" s="66" t="s">
        <v>472</v>
      </c>
      <c r="AD70" s="66" t="s">
        <v>473</v>
      </c>
      <c r="AE70" s="122" t="s">
        <v>41</v>
      </c>
      <c r="AF70" s="181" t="s">
        <v>378</v>
      </c>
      <c r="AG70" s="120"/>
      <c r="AH70" s="85"/>
      <c r="AI70" s="86"/>
      <c r="AJ70" s="125"/>
      <c r="AK70" s="126"/>
      <c r="AL70" s="127"/>
      <c r="AM70" s="125"/>
      <c r="AN70" s="126"/>
      <c r="AO70" s="97"/>
      <c r="AP70" s="125"/>
      <c r="AQ70" s="126"/>
      <c r="AR70" s="97"/>
    </row>
    <row r="71" spans="2:44" s="53" customFormat="1" ht="69" x14ac:dyDescent="0.25">
      <c r="B71" s="649"/>
      <c r="C71" s="650"/>
      <c r="D71" s="650"/>
      <c r="E71" s="652"/>
      <c r="F71" s="66" t="s">
        <v>536</v>
      </c>
      <c r="G71" s="67" t="s">
        <v>252</v>
      </c>
      <c r="H71" s="121">
        <v>1</v>
      </c>
      <c r="I71" s="121">
        <v>0.25</v>
      </c>
      <c r="J71" s="121" t="s">
        <v>40</v>
      </c>
      <c r="K71" s="121" t="s">
        <v>68</v>
      </c>
      <c r="L71" s="66"/>
      <c r="M71" s="67"/>
      <c r="N71" s="178"/>
      <c r="O71" s="66"/>
      <c r="P71" s="67"/>
      <c r="Q71" s="178"/>
      <c r="R71" s="66"/>
      <c r="S71" s="67"/>
      <c r="T71" s="178"/>
      <c r="U71" s="66"/>
      <c r="V71" s="67"/>
      <c r="W71" s="178"/>
      <c r="X71" s="162"/>
      <c r="Y71" s="67"/>
      <c r="Z71" s="178"/>
      <c r="AA71" s="179"/>
      <c r="AB71" s="122" t="s">
        <v>306</v>
      </c>
      <c r="AC71" s="66" t="s">
        <v>474</v>
      </c>
      <c r="AD71" s="66" t="s">
        <v>475</v>
      </c>
      <c r="AE71" s="122" t="s">
        <v>41</v>
      </c>
      <c r="AF71" s="181" t="s">
        <v>368</v>
      </c>
      <c r="AG71" s="118"/>
      <c r="AH71" s="134"/>
      <c r="AI71" s="151"/>
      <c r="AJ71" s="152"/>
      <c r="AK71" s="153"/>
      <c r="AL71" s="154"/>
      <c r="AM71" s="152"/>
      <c r="AN71" s="153"/>
      <c r="AO71" s="155"/>
      <c r="AP71" s="152"/>
      <c r="AQ71" s="153"/>
      <c r="AR71" s="155"/>
    </row>
    <row r="72" spans="2:44" s="53" customFormat="1" ht="69" x14ac:dyDescent="0.25">
      <c r="B72" s="649"/>
      <c r="C72" s="650"/>
      <c r="D72" s="650"/>
      <c r="E72" s="652"/>
      <c r="F72" s="66" t="s">
        <v>537</v>
      </c>
      <c r="G72" s="67" t="s">
        <v>253</v>
      </c>
      <c r="H72" s="121">
        <v>1</v>
      </c>
      <c r="I72" s="121">
        <v>0.25</v>
      </c>
      <c r="J72" s="121" t="s">
        <v>40</v>
      </c>
      <c r="K72" s="121" t="s">
        <v>38</v>
      </c>
      <c r="L72" s="66">
        <v>1</v>
      </c>
      <c r="M72" s="67">
        <f>IF(J72="Cantidad",AG72,IF(ISERROR(AG72/AH72),0,AG72/AH72))</f>
        <v>0</v>
      </c>
      <c r="N72" s="178">
        <f>IF(ISERROR(M72/L72),0,(M72/L72))</f>
        <v>0</v>
      </c>
      <c r="O72" s="66">
        <v>1</v>
      </c>
      <c r="P72" s="67">
        <f>IF(M72="Cantidad",AJ72,IF(ISERROR(AJ72/AK72),0,AJ72/AK72))</f>
        <v>0</v>
      </c>
      <c r="Q72" s="178">
        <f>IF(ISERROR(P72/O72),0,(P72/O72))</f>
        <v>0</v>
      </c>
      <c r="R72" s="66">
        <v>1</v>
      </c>
      <c r="S72" s="67">
        <f>IF(J72="Cantidad",AM72,IF(ISERROR(AM72/AN72),0,AM72/AN72))</f>
        <v>0</v>
      </c>
      <c r="T72" s="178">
        <f>IF(ISERROR(S72/R72),0,(S72/R72))</f>
        <v>0</v>
      </c>
      <c r="U72" s="66">
        <v>1</v>
      </c>
      <c r="V72" s="67">
        <f>IF(J72="Cantidad",AP72,IF(ISERROR(AP72/AQ72),0,AP72/AQ72))</f>
        <v>0</v>
      </c>
      <c r="W72" s="178">
        <f>IF(ISERROR(V72/U72),0,(V72/U72))</f>
        <v>0</v>
      </c>
      <c r="X72" s="191">
        <f>IF(K72="SUMA",(L72+O72+R72+U72),(L72))</f>
        <v>4</v>
      </c>
      <c r="Y72" s="67">
        <f t="shared" si="44"/>
        <v>0</v>
      </c>
      <c r="Z72" s="178">
        <f t="shared" si="45"/>
        <v>0</v>
      </c>
      <c r="AA72" s="179">
        <f t="shared" si="46"/>
        <v>0</v>
      </c>
      <c r="AB72" s="122" t="s">
        <v>331</v>
      </c>
      <c r="AC72" s="66" t="s">
        <v>376</v>
      </c>
      <c r="AD72" s="66" t="s">
        <v>377</v>
      </c>
      <c r="AE72" s="122" t="s">
        <v>41</v>
      </c>
      <c r="AF72" s="181" t="s">
        <v>369</v>
      </c>
      <c r="AG72" s="156"/>
      <c r="AH72" s="83"/>
      <c r="AI72" s="84"/>
      <c r="AJ72" s="87"/>
      <c r="AK72" s="88"/>
      <c r="AL72" s="89"/>
      <c r="AM72" s="87"/>
      <c r="AN72" s="88"/>
      <c r="AO72" s="90"/>
      <c r="AP72" s="87"/>
      <c r="AQ72" s="88"/>
      <c r="AR72" s="90"/>
    </row>
    <row r="73" spans="2:44" s="53" customFormat="1" ht="87" thickBot="1" x14ac:dyDescent="0.3">
      <c r="B73" s="649"/>
      <c r="C73" s="650"/>
      <c r="D73" s="650"/>
      <c r="E73" s="652"/>
      <c r="F73" s="66" t="s">
        <v>538</v>
      </c>
      <c r="G73" s="67" t="s">
        <v>564</v>
      </c>
      <c r="H73" s="121">
        <v>0.4</v>
      </c>
      <c r="I73" s="121">
        <v>0.25</v>
      </c>
      <c r="J73" s="121" t="s">
        <v>37</v>
      </c>
      <c r="K73" s="121" t="s">
        <v>38</v>
      </c>
      <c r="L73" s="121"/>
      <c r="M73" s="67">
        <f t="shared" ref="M73" si="47">IF(J73="Cantidad",AG73,IF(ISERROR(AG73/AH73),0,AG73/AH73))</f>
        <v>0</v>
      </c>
      <c r="N73" s="178">
        <f t="shared" ref="N73" si="48">IF(ISERROR(M73/L73),0,(M73/L73))</f>
        <v>0</v>
      </c>
      <c r="O73" s="121"/>
      <c r="P73" s="67">
        <f t="shared" ref="P73:P78" si="49">IF(M73="Cantidad",AJ73,IF(ISERROR(AJ73/AK73),0,AJ73/AK73))</f>
        <v>0</v>
      </c>
      <c r="Q73" s="178">
        <f t="shared" ref="Q73" si="50">IF(ISERROR(P73/O73),0,(P73/O73))</f>
        <v>0</v>
      </c>
      <c r="R73" s="121"/>
      <c r="S73" s="67">
        <f t="shared" ref="S73" si="51">IF(J73="Cantidad",AM73,IF(ISERROR(AM73/AN73),0,AM73/AN73))</f>
        <v>0</v>
      </c>
      <c r="T73" s="178">
        <f t="shared" ref="T73" si="52">IF(ISERROR(S73/R73),0,(S73/R73))</f>
        <v>0</v>
      </c>
      <c r="U73" s="121"/>
      <c r="V73" s="67">
        <f t="shared" ref="V73" si="53">IF(J73="Cantidad",AP73,IF(ISERROR(AP73/AQ73),0,AP73/AQ73))</f>
        <v>0</v>
      </c>
      <c r="W73" s="178">
        <f t="shared" ref="W73" si="54">IF(ISERROR(V73/U73),0,(V73/U73))</f>
        <v>0</v>
      </c>
      <c r="X73" s="191">
        <f>IF(K73="PORCENTAJE",(L73+O73+R73+U73),(L73))</f>
        <v>0</v>
      </c>
      <c r="Y73" s="67">
        <f t="shared" si="44"/>
        <v>0</v>
      </c>
      <c r="Z73" s="178">
        <f t="shared" si="45"/>
        <v>0</v>
      </c>
      <c r="AA73" s="179">
        <f t="shared" si="46"/>
        <v>0</v>
      </c>
      <c r="AB73" s="122" t="s">
        <v>510</v>
      </c>
      <c r="AC73" s="66" t="s">
        <v>511</v>
      </c>
      <c r="AD73" s="66" t="s">
        <v>512</v>
      </c>
      <c r="AE73" s="122" t="s">
        <v>41</v>
      </c>
      <c r="AF73" s="181" t="s">
        <v>513</v>
      </c>
      <c r="AG73" s="157"/>
      <c r="AH73" s="69"/>
      <c r="AI73" s="69"/>
      <c r="AJ73" s="72"/>
      <c r="AK73" s="72"/>
      <c r="AL73" s="158"/>
      <c r="AM73" s="72"/>
      <c r="AN73" s="72"/>
      <c r="AO73" s="72"/>
      <c r="AP73" s="72"/>
      <c r="AQ73" s="72"/>
      <c r="AR73" s="72"/>
    </row>
    <row r="74" spans="2:44" s="53" customFormat="1" ht="69" x14ac:dyDescent="0.25">
      <c r="B74" s="649" t="s">
        <v>173</v>
      </c>
      <c r="C74" s="650">
        <v>18</v>
      </c>
      <c r="D74" s="650" t="s">
        <v>196</v>
      </c>
      <c r="E74" s="652">
        <v>0.5</v>
      </c>
      <c r="F74" s="66" t="s">
        <v>539</v>
      </c>
      <c r="G74" s="67" t="s">
        <v>476</v>
      </c>
      <c r="H74" s="67">
        <v>85</v>
      </c>
      <c r="I74" s="121">
        <v>0.2</v>
      </c>
      <c r="J74" s="121" t="s">
        <v>37</v>
      </c>
      <c r="K74" s="121" t="s">
        <v>38</v>
      </c>
      <c r="L74" s="67"/>
      <c r="M74" s="67">
        <f>IF(J74="Cantidad",AG74,IF(ISERROR(AG74/AH74),0,AG74/AH74))</f>
        <v>0</v>
      </c>
      <c r="N74" s="178">
        <v>-8.8000000000000005E-3</v>
      </c>
      <c r="O74" s="66"/>
      <c r="P74" s="67">
        <f t="shared" si="49"/>
        <v>0</v>
      </c>
      <c r="Q74" s="178">
        <v>8.3299999999999999E-2</v>
      </c>
      <c r="R74" s="66"/>
      <c r="S74" s="67">
        <f>IF(J74="Cantidad",AM74,IF(ISERROR(AM74/AN74),0,AM74/AN74))</f>
        <v>0</v>
      </c>
      <c r="T74" s="178">
        <f>IF(ISERROR(S74/R74),0,(S74/R74))</f>
        <v>0</v>
      </c>
      <c r="U74" s="66"/>
      <c r="V74" s="67">
        <f>IF(J74="Cantidad",AP74,IF(ISERROR(AP74/AQ74),0,AP74/AQ74))</f>
        <v>0</v>
      </c>
      <c r="W74" s="178">
        <f>IF(ISERROR(V74/U74),0,(V74/U74))</f>
        <v>0</v>
      </c>
      <c r="X74" s="162">
        <f>IF(K74="SUMA",(L74+O74+R74+U74),(L74))</f>
        <v>0</v>
      </c>
      <c r="Y74" s="67">
        <f t="shared" si="44"/>
        <v>0</v>
      </c>
      <c r="Z74" s="178">
        <f t="shared" si="45"/>
        <v>0</v>
      </c>
      <c r="AA74" s="179">
        <f t="shared" si="46"/>
        <v>0</v>
      </c>
      <c r="AB74" s="122" t="s">
        <v>477</v>
      </c>
      <c r="AC74" s="66" t="s">
        <v>309</v>
      </c>
      <c r="AD74" s="66" t="s">
        <v>310</v>
      </c>
      <c r="AE74" s="122" t="s">
        <v>41</v>
      </c>
      <c r="AF74" s="181" t="s">
        <v>371</v>
      </c>
      <c r="AG74" s="142"/>
      <c r="AH74" s="94"/>
      <c r="AI74" s="86"/>
      <c r="AJ74" s="159"/>
      <c r="AK74" s="95"/>
      <c r="AL74" s="160"/>
      <c r="AM74" s="159"/>
      <c r="AN74" s="95"/>
      <c r="AO74" s="97"/>
      <c r="AP74" s="159"/>
      <c r="AQ74" s="95"/>
      <c r="AR74" s="97"/>
    </row>
    <row r="75" spans="2:44" s="53" customFormat="1" ht="87" thickBot="1" x14ac:dyDescent="0.3">
      <c r="B75" s="649"/>
      <c r="C75" s="650"/>
      <c r="D75" s="650"/>
      <c r="E75" s="652"/>
      <c r="F75" s="66" t="s">
        <v>592</v>
      </c>
      <c r="G75" s="67" t="s">
        <v>218</v>
      </c>
      <c r="H75" s="67">
        <v>4</v>
      </c>
      <c r="I75" s="121">
        <v>0.2</v>
      </c>
      <c r="J75" s="121" t="s">
        <v>40</v>
      </c>
      <c r="K75" s="121" t="s">
        <v>38</v>
      </c>
      <c r="L75" s="67">
        <v>1</v>
      </c>
      <c r="M75" s="67">
        <f>IF(J75="Cantidad",AG75,IF(ISERROR(AG75/AH75),0,AG75/AH75))</f>
        <v>0</v>
      </c>
      <c r="N75" s="178">
        <f>IF(ISERROR(M75/L75),0,(M75/L75))</f>
        <v>0</v>
      </c>
      <c r="O75" s="66">
        <v>1</v>
      </c>
      <c r="P75" s="67">
        <f t="shared" si="49"/>
        <v>0</v>
      </c>
      <c r="Q75" s="178">
        <f>IF(ISERROR(P75/O75),0,(P75/O75))</f>
        <v>0</v>
      </c>
      <c r="R75" s="66">
        <v>1</v>
      </c>
      <c r="S75" s="67">
        <f>IF(J75="Cantidad",AM75,IF(ISERROR(AM75/AN75),0,AM75/AN75))</f>
        <v>0</v>
      </c>
      <c r="T75" s="178">
        <f>IF(ISERROR(S75/R75),0,(S75/R75))</f>
        <v>0</v>
      </c>
      <c r="U75" s="66">
        <v>1</v>
      </c>
      <c r="V75" s="67">
        <f>IF(J75="Cantidad",AP75,IF(ISERROR(AP75/AQ75),0,AP75/AQ75))</f>
        <v>0</v>
      </c>
      <c r="W75" s="178">
        <f>IF(ISERROR(V75/U75),0,(V75/U75))</f>
        <v>0</v>
      </c>
      <c r="X75" s="162">
        <f>IF(K75="SUMA",(L75+O75+R75+U75),(L75))</f>
        <v>4</v>
      </c>
      <c r="Y75" s="67">
        <f t="shared" si="44"/>
        <v>0</v>
      </c>
      <c r="Z75" s="178">
        <f t="shared" si="45"/>
        <v>0</v>
      </c>
      <c r="AA75" s="179">
        <f t="shared" si="46"/>
        <v>0</v>
      </c>
      <c r="AB75" s="122" t="s">
        <v>332</v>
      </c>
      <c r="AC75" s="66" t="s">
        <v>478</v>
      </c>
      <c r="AD75" s="66" t="s">
        <v>479</v>
      </c>
      <c r="AE75" s="122" t="s">
        <v>41</v>
      </c>
      <c r="AF75" s="181" t="s">
        <v>370</v>
      </c>
      <c r="AG75" s="143"/>
      <c r="AH75" s="77"/>
      <c r="AI75" s="78"/>
      <c r="AJ75" s="79"/>
      <c r="AK75" s="80"/>
      <c r="AL75" s="81"/>
      <c r="AM75" s="79"/>
      <c r="AN75" s="80"/>
      <c r="AO75" s="82"/>
      <c r="AP75" s="79"/>
      <c r="AQ75" s="80"/>
      <c r="AR75" s="82"/>
    </row>
    <row r="76" spans="2:44" s="53" customFormat="1" ht="69.75" thickBot="1" x14ac:dyDescent="0.3">
      <c r="B76" s="649"/>
      <c r="C76" s="650"/>
      <c r="D76" s="650"/>
      <c r="E76" s="652"/>
      <c r="F76" s="66" t="s">
        <v>593</v>
      </c>
      <c r="G76" s="67" t="s">
        <v>217</v>
      </c>
      <c r="H76" s="67">
        <v>11</v>
      </c>
      <c r="I76" s="121">
        <v>0.2</v>
      </c>
      <c r="J76" s="121" t="s">
        <v>40</v>
      </c>
      <c r="K76" s="121" t="s">
        <v>38</v>
      </c>
      <c r="L76" s="67">
        <v>2</v>
      </c>
      <c r="M76" s="67">
        <f t="shared" ref="M76:M78" si="55">IF(J76="Cantidad",AG76,IF(ISERROR(AG76/AH76),0,AG76/AH76))</f>
        <v>0</v>
      </c>
      <c r="N76" s="178">
        <f t="shared" ref="N76:N78" si="56">IF(ISERROR(M76/L76),0,(M76/L76))</f>
        <v>0</v>
      </c>
      <c r="O76" s="66">
        <v>3</v>
      </c>
      <c r="P76" s="67">
        <f t="shared" si="49"/>
        <v>0</v>
      </c>
      <c r="Q76" s="178">
        <f t="shared" ref="Q76:Q78" si="57">IF(ISERROR(P76/O76),0,(P76/O76))</f>
        <v>0</v>
      </c>
      <c r="R76" s="66">
        <v>3</v>
      </c>
      <c r="S76" s="67">
        <f t="shared" ref="S76:S78" si="58">IF(J76="Cantidad",AM76,IF(ISERROR(AM76/AN76),0,AM76/AN76))</f>
        <v>0</v>
      </c>
      <c r="T76" s="178">
        <f t="shared" ref="T76:T78" si="59">IF(ISERROR(S76/R76),0,(S76/R76))</f>
        <v>0</v>
      </c>
      <c r="U76" s="66">
        <v>3</v>
      </c>
      <c r="V76" s="67">
        <f t="shared" ref="V76:V78" si="60">IF(J76="Cantidad",AP76,IF(ISERROR(AP76/AQ76),0,AP76/AQ76))</f>
        <v>0</v>
      </c>
      <c r="W76" s="178">
        <f t="shared" ref="W76:W78" si="61">IF(ISERROR(V76/U76),0,(V76/U76))</f>
        <v>0</v>
      </c>
      <c r="X76" s="162">
        <f t="shared" ref="X76:X78" si="62">IF(K76="SUMA",(L76+O76+R76+U76),(L76))</f>
        <v>11</v>
      </c>
      <c r="Y76" s="67">
        <f t="shared" si="44"/>
        <v>0</v>
      </c>
      <c r="Z76" s="178">
        <f t="shared" si="45"/>
        <v>0</v>
      </c>
      <c r="AA76" s="179">
        <f t="shared" si="46"/>
        <v>0</v>
      </c>
      <c r="AB76" s="122" t="s">
        <v>333</v>
      </c>
      <c r="AC76" s="66" t="s">
        <v>480</v>
      </c>
      <c r="AD76" s="66" t="s">
        <v>481</v>
      </c>
      <c r="AE76" s="122" t="s">
        <v>41</v>
      </c>
      <c r="AF76" s="181" t="s">
        <v>372</v>
      </c>
      <c r="AG76" s="143"/>
      <c r="AH76" s="77"/>
      <c r="AI76" s="78"/>
      <c r="AJ76" s="79"/>
      <c r="AK76" s="80"/>
      <c r="AL76" s="81"/>
      <c r="AM76" s="79"/>
      <c r="AN76" s="80"/>
      <c r="AO76" s="82"/>
      <c r="AP76" s="79"/>
      <c r="AQ76" s="80"/>
      <c r="AR76" s="82"/>
    </row>
    <row r="77" spans="2:44" s="53" customFormat="1" ht="69.75" thickBot="1" x14ac:dyDescent="0.3">
      <c r="B77" s="649"/>
      <c r="C77" s="650"/>
      <c r="D77" s="650"/>
      <c r="E77" s="652"/>
      <c r="F77" s="66" t="s">
        <v>594</v>
      </c>
      <c r="G77" s="67" t="s">
        <v>482</v>
      </c>
      <c r="H77" s="121">
        <v>1</v>
      </c>
      <c r="I77" s="121">
        <v>0.2</v>
      </c>
      <c r="J77" s="121" t="s">
        <v>37</v>
      </c>
      <c r="K77" s="121" t="s">
        <v>68</v>
      </c>
      <c r="L77" s="121">
        <v>0</v>
      </c>
      <c r="M77" s="67">
        <f t="shared" si="55"/>
        <v>0</v>
      </c>
      <c r="N77" s="178">
        <f t="shared" si="56"/>
        <v>0</v>
      </c>
      <c r="O77" s="121">
        <v>0</v>
      </c>
      <c r="P77" s="67">
        <f t="shared" si="49"/>
        <v>0</v>
      </c>
      <c r="Q77" s="178">
        <f t="shared" si="57"/>
        <v>0</v>
      </c>
      <c r="R77" s="121">
        <v>0</v>
      </c>
      <c r="S77" s="67">
        <f>IF(J77="Cantidad",AM77,IF(ISERROR(AM77/AN77),0,AM77/AN77))</f>
        <v>0</v>
      </c>
      <c r="T77" s="178">
        <f t="shared" si="59"/>
        <v>0</v>
      </c>
      <c r="U77" s="121">
        <v>0</v>
      </c>
      <c r="V77" s="67">
        <f t="shared" si="60"/>
        <v>0</v>
      </c>
      <c r="W77" s="178">
        <f t="shared" si="61"/>
        <v>0</v>
      </c>
      <c r="X77" s="164">
        <f>IF(K77="PORCENTAJE",(L77+O77+R77+U77),(L77))</f>
        <v>0</v>
      </c>
      <c r="Y77" s="67">
        <f t="shared" si="44"/>
        <v>0</v>
      </c>
      <c r="Z77" s="178">
        <f t="shared" si="45"/>
        <v>0</v>
      </c>
      <c r="AA77" s="179">
        <f t="shared" si="46"/>
        <v>0</v>
      </c>
      <c r="AB77" s="122" t="s">
        <v>483</v>
      </c>
      <c r="AC77" s="66" t="s">
        <v>311</v>
      </c>
      <c r="AD77" s="66" t="s">
        <v>484</v>
      </c>
      <c r="AE77" s="122" t="s">
        <v>41</v>
      </c>
      <c r="AF77" s="181" t="s">
        <v>374</v>
      </c>
      <c r="AG77" s="143"/>
      <c r="AH77" s="77"/>
      <c r="AI77" s="78"/>
      <c r="AJ77" s="79"/>
      <c r="AK77" s="80"/>
      <c r="AL77" s="81"/>
      <c r="AM77" s="79"/>
      <c r="AN77" s="80"/>
      <c r="AO77" s="82"/>
      <c r="AP77" s="79"/>
      <c r="AQ77" s="80"/>
      <c r="AR77" s="82"/>
    </row>
    <row r="78" spans="2:44" s="53" customFormat="1" ht="52.5" thickBot="1" x14ac:dyDescent="0.3">
      <c r="B78" s="649"/>
      <c r="C78" s="650"/>
      <c r="D78" s="650"/>
      <c r="E78" s="652"/>
      <c r="F78" s="66" t="s">
        <v>595</v>
      </c>
      <c r="G78" s="67" t="s">
        <v>486</v>
      </c>
      <c r="H78" s="67">
        <v>2</v>
      </c>
      <c r="I78" s="121">
        <v>0.2</v>
      </c>
      <c r="J78" s="121" t="s">
        <v>40</v>
      </c>
      <c r="K78" s="121" t="s">
        <v>38</v>
      </c>
      <c r="L78" s="67">
        <v>1</v>
      </c>
      <c r="M78" s="67">
        <f t="shared" si="55"/>
        <v>0</v>
      </c>
      <c r="N78" s="178">
        <f t="shared" si="56"/>
        <v>0</v>
      </c>
      <c r="O78" s="66">
        <v>1</v>
      </c>
      <c r="P78" s="67">
        <f t="shared" si="49"/>
        <v>0</v>
      </c>
      <c r="Q78" s="178">
        <f t="shared" si="57"/>
        <v>0</v>
      </c>
      <c r="R78" s="66">
        <v>1</v>
      </c>
      <c r="S78" s="67">
        <f t="shared" si="58"/>
        <v>0</v>
      </c>
      <c r="T78" s="178">
        <f t="shared" si="59"/>
        <v>0</v>
      </c>
      <c r="U78" s="66">
        <v>1</v>
      </c>
      <c r="V78" s="67">
        <f t="shared" si="60"/>
        <v>0</v>
      </c>
      <c r="W78" s="178">
        <f t="shared" si="61"/>
        <v>0</v>
      </c>
      <c r="X78" s="162">
        <f t="shared" si="62"/>
        <v>4</v>
      </c>
      <c r="Y78" s="67">
        <f t="shared" si="44"/>
        <v>0</v>
      </c>
      <c r="Z78" s="178">
        <f t="shared" si="45"/>
        <v>0</v>
      </c>
      <c r="AA78" s="179">
        <f t="shared" si="46"/>
        <v>0</v>
      </c>
      <c r="AB78" s="122" t="s">
        <v>485</v>
      </c>
      <c r="AC78" s="66" t="s">
        <v>307</v>
      </c>
      <c r="AD78" s="66" t="s">
        <v>308</v>
      </c>
      <c r="AE78" s="122" t="s">
        <v>41</v>
      </c>
      <c r="AF78" s="181" t="s">
        <v>373</v>
      </c>
      <c r="AG78" s="143"/>
      <c r="AH78" s="77"/>
      <c r="AI78" s="78"/>
      <c r="AJ78" s="79"/>
      <c r="AK78" s="80"/>
      <c r="AL78" s="81"/>
      <c r="AM78" s="79"/>
      <c r="AN78" s="80"/>
      <c r="AO78" s="82"/>
      <c r="AP78" s="79"/>
      <c r="AQ78" s="80"/>
      <c r="AR78" s="82"/>
    </row>
    <row r="79" spans="2:44" s="53" customFormat="1" ht="109.5" customHeight="1" x14ac:dyDescent="0.25">
      <c r="B79" s="649" t="s">
        <v>553</v>
      </c>
      <c r="C79" s="650">
        <v>19</v>
      </c>
      <c r="D79" s="67" t="s">
        <v>208</v>
      </c>
      <c r="E79" s="121">
        <v>1</v>
      </c>
      <c r="F79" s="186" t="s">
        <v>540</v>
      </c>
      <c r="G79" s="67" t="s">
        <v>227</v>
      </c>
      <c r="H79" s="161">
        <v>1339</v>
      </c>
      <c r="I79" s="121">
        <v>1</v>
      </c>
      <c r="J79" s="121" t="s">
        <v>37</v>
      </c>
      <c r="K79" s="121" t="s">
        <v>68</v>
      </c>
      <c r="L79" s="164">
        <v>1</v>
      </c>
      <c r="M79" s="67">
        <f>IF(J79="Cantidad",#REF!,IF(ISERROR(#REF!/AG79),0,#REF!/AG79))</f>
        <v>0</v>
      </c>
      <c r="N79" s="178">
        <f>IF(ISERROR(M79/L79),0,(M79/L79))</f>
        <v>0</v>
      </c>
      <c r="O79" s="164">
        <v>1</v>
      </c>
      <c r="P79" s="67">
        <f>IF(M79="Cantidad",AI79,IF(ISERROR(AI79/AJ79),0,AI79/AJ79))</f>
        <v>0</v>
      </c>
      <c r="Q79" s="178">
        <f>IF(ISERROR(P79/O79),0,(P79/O79))</f>
        <v>0</v>
      </c>
      <c r="R79" s="164">
        <v>1</v>
      </c>
      <c r="S79" s="67">
        <f>IF(J79="Cantidad",AL79,IF(ISERROR(AL79/AM79),0,AL79/AM79))</f>
        <v>0</v>
      </c>
      <c r="T79" s="178">
        <f>IF(ISERROR(S79/R79),0,(S79/R79))</f>
        <v>0</v>
      </c>
      <c r="U79" s="164">
        <v>1</v>
      </c>
      <c r="V79" s="67">
        <f>IF(J79="Cantidad",AO79,IF(ISERROR(AO79/AP79),0,AO79/AP79))</f>
        <v>0</v>
      </c>
      <c r="W79" s="178">
        <f>IF(ISERROR(V79/U79),0,(V79/U79))</f>
        <v>0</v>
      </c>
      <c r="X79" s="164">
        <f>IF(K79="SUMA",(L79+O79+R79+U79),(L79))</f>
        <v>1</v>
      </c>
      <c r="Y79" s="67">
        <f>IF(ISERROR(AVERAGE(M79,P79,S79,V79)),0,IF(K79="Suma",(M79+P79+S79+V79),AVERAGE(M79,P79,S79,V79)))</f>
        <v>0</v>
      </c>
      <c r="Z79" s="178">
        <f>IF(ISERROR(Y79/X79),0,(Y79/X79))</f>
        <v>0</v>
      </c>
      <c r="AA79" s="179">
        <f>+Z79*I79</f>
        <v>0</v>
      </c>
      <c r="AB79" s="122" t="s">
        <v>489</v>
      </c>
      <c r="AC79" s="66" t="s">
        <v>490</v>
      </c>
      <c r="AD79" s="66" t="s">
        <v>491</v>
      </c>
      <c r="AE79" s="122" t="s">
        <v>41</v>
      </c>
      <c r="AF79" s="181" t="s">
        <v>312</v>
      </c>
      <c r="AG79" s="175"/>
      <c r="AH79" s="183"/>
      <c r="AI79" s="46"/>
      <c r="AJ79" s="184"/>
      <c r="AK79" s="185"/>
      <c r="AL79" s="168"/>
      <c r="AM79" s="184"/>
      <c r="AN79" s="185"/>
      <c r="AP79" s="184"/>
      <c r="AQ79" s="185"/>
    </row>
    <row r="80" spans="2:44" s="53" customFormat="1" ht="197.25" customHeight="1" x14ac:dyDescent="0.25">
      <c r="B80" s="649"/>
      <c r="C80" s="650"/>
      <c r="D80" s="67" t="s">
        <v>208</v>
      </c>
      <c r="E80" s="121">
        <v>1</v>
      </c>
      <c r="F80" s="186" t="s">
        <v>541</v>
      </c>
      <c r="G80" s="67" t="s">
        <v>559</v>
      </c>
      <c r="H80" s="161"/>
      <c r="I80" s="121"/>
      <c r="J80" s="121"/>
      <c r="K80" s="121"/>
      <c r="L80" s="164"/>
      <c r="M80" s="67"/>
      <c r="N80" s="178"/>
      <c r="O80" s="164"/>
      <c r="P80" s="67"/>
      <c r="Q80" s="178"/>
      <c r="R80" s="164"/>
      <c r="S80" s="67"/>
      <c r="T80" s="178"/>
      <c r="U80" s="164"/>
      <c r="V80" s="67"/>
      <c r="W80" s="178"/>
      <c r="X80" s="164"/>
      <c r="Y80" s="67"/>
      <c r="Z80" s="178"/>
      <c r="AA80" s="179"/>
      <c r="AB80" s="122"/>
      <c r="AC80" s="66"/>
      <c r="AD80" s="66"/>
      <c r="AE80" s="122"/>
      <c r="AF80" s="181"/>
      <c r="AG80" s="129"/>
      <c r="AH80" s="61"/>
      <c r="AI80" s="62"/>
      <c r="AJ80" s="63"/>
      <c r="AK80" s="64"/>
      <c r="AL80" s="62"/>
      <c r="AM80" s="63"/>
      <c r="AN80" s="65"/>
      <c r="AO80" s="62"/>
      <c r="AP80" s="63"/>
      <c r="AQ80" s="65"/>
    </row>
    <row r="81" spans="2:44" s="53" customFormat="1" ht="103.5" x14ac:dyDescent="0.25">
      <c r="B81" s="649" t="s">
        <v>551</v>
      </c>
      <c r="C81" s="650">
        <v>20</v>
      </c>
      <c r="D81" s="651" t="s">
        <v>215</v>
      </c>
      <c r="E81" s="652">
        <v>1</v>
      </c>
      <c r="F81" s="186" t="s">
        <v>542</v>
      </c>
      <c r="G81" s="67" t="s">
        <v>546</v>
      </c>
      <c r="H81" s="67">
        <v>5</v>
      </c>
      <c r="I81" s="121">
        <v>0.35</v>
      </c>
      <c r="J81" s="121" t="s">
        <v>37</v>
      </c>
      <c r="K81" s="121" t="s">
        <v>38</v>
      </c>
      <c r="L81" s="121"/>
      <c r="M81" s="67">
        <f>IF(J81="Cantidad",AG81,IF(ISERROR(AG81/AH81),0,AG81/AH81))</f>
        <v>0</v>
      </c>
      <c r="N81" s="178">
        <f>IF(ISERROR(M81/L81),0,(M81/L81))</f>
        <v>0</v>
      </c>
      <c r="O81" s="121"/>
      <c r="P81" s="67">
        <f>IF(M81="Cantidad",AJ81,IF(ISERROR(AJ81/AK81),0,AJ81/AK81))</f>
        <v>0</v>
      </c>
      <c r="Q81" s="178">
        <f>IF(ISERROR(P81/O81),0,(P81/O81))</f>
        <v>0</v>
      </c>
      <c r="R81" s="121"/>
      <c r="S81" s="67">
        <f>IF(J81="Cantidad",AM81,IF(ISERROR(AM81/AN81),0,AM81/AN81))</f>
        <v>0</v>
      </c>
      <c r="T81" s="178">
        <f>IF(ISERROR(S81/R81),0,(S81/R81))</f>
        <v>0</v>
      </c>
      <c r="U81" s="121"/>
      <c r="V81" s="67">
        <f>IF(J81="Cantidad",AP81,IF(ISERROR(AP81/AQ81),0,AP81/AQ81))</f>
        <v>0</v>
      </c>
      <c r="W81" s="178">
        <f>IF(ISERROR(V81/U81),0,(V81/U81))</f>
        <v>0</v>
      </c>
      <c r="X81" s="162">
        <f>IF(K81="SUMA",(L81+O81+R81+U81),(L81))</f>
        <v>0</v>
      </c>
      <c r="Y81" s="67">
        <f>IF(ISERROR(AVERAGE(M81,P81,S81,V81)),0,IF(K81="Suma",(M81+P81+S81+V81),AVERAGE(M81,P81,S81,V81)))</f>
        <v>0</v>
      </c>
      <c r="Z81" s="178">
        <f>IF(ISERROR(Y81/X81),0,(Y81/X81))</f>
        <v>0</v>
      </c>
      <c r="AA81" s="179">
        <f>+Z81*I81</f>
        <v>0</v>
      </c>
      <c r="AB81" s="122" t="s">
        <v>547</v>
      </c>
      <c r="AC81" s="66" t="s">
        <v>492</v>
      </c>
      <c r="AD81" s="66" t="s">
        <v>493</v>
      </c>
      <c r="AE81" s="122" t="s">
        <v>41</v>
      </c>
      <c r="AF81" s="181" t="s">
        <v>313</v>
      </c>
      <c r="AG81" s="129"/>
      <c r="AH81" s="60"/>
      <c r="AI81" s="61"/>
      <c r="AJ81" s="62"/>
      <c r="AK81" s="63"/>
      <c r="AL81" s="64"/>
      <c r="AM81" s="62"/>
      <c r="AN81" s="63"/>
      <c r="AO81" s="65"/>
      <c r="AP81" s="62"/>
      <c r="AQ81" s="63"/>
      <c r="AR81" s="65"/>
    </row>
    <row r="82" spans="2:44" s="53" customFormat="1" ht="69" x14ac:dyDescent="0.25">
      <c r="B82" s="649"/>
      <c r="C82" s="650"/>
      <c r="D82" s="651"/>
      <c r="E82" s="652"/>
      <c r="F82" s="186" t="s">
        <v>543</v>
      </c>
      <c r="G82" s="67" t="s">
        <v>213</v>
      </c>
      <c r="H82" s="67">
        <v>3</v>
      </c>
      <c r="I82" s="121">
        <v>0.35</v>
      </c>
      <c r="J82" s="121" t="s">
        <v>40</v>
      </c>
      <c r="K82" s="121" t="s">
        <v>38</v>
      </c>
      <c r="L82" s="121"/>
      <c r="M82" s="67">
        <f>IF(J82="Cantidad",AG82,IF(ISERROR(AG82/AH82),0,AG82/AH82))</f>
        <v>0</v>
      </c>
      <c r="N82" s="178">
        <f>IF(ISERROR(M82/L82),0,(M82/L82))</f>
        <v>0</v>
      </c>
      <c r="O82" s="121"/>
      <c r="P82" s="67">
        <f>IF(M82="Cantidad",AJ82,IF(ISERROR(AJ82/AK82),0,AJ82/AK82))</f>
        <v>0</v>
      </c>
      <c r="Q82" s="178">
        <f>IF(ISERROR(P82/O82),0,(P82/O82))</f>
        <v>0</v>
      </c>
      <c r="R82" s="121"/>
      <c r="S82" s="67">
        <f>IF(J82="Cantidad",AM82,IF(ISERROR(AM82/AN82),0,AM82/AN82))</f>
        <v>0</v>
      </c>
      <c r="T82" s="178">
        <f>IF(ISERROR(S82/R82),0,(S82/R82))</f>
        <v>0</v>
      </c>
      <c r="U82" s="121"/>
      <c r="V82" s="67">
        <f>IF(J82="Cantidad",AP82,IF(ISERROR(AP82/AQ82),0,AP82/AQ82))</f>
        <v>0</v>
      </c>
      <c r="W82" s="178">
        <f>IF(ISERROR(V82/U82),0,(V82/U82))</f>
        <v>0</v>
      </c>
      <c r="X82" s="164">
        <f>IF(K82="SUMA",(L82+O82+R82+U82),(L82))</f>
        <v>0</v>
      </c>
      <c r="Y82" s="67">
        <f>IF(ISERROR(AVERAGE(M82,P82,S82,V82)),0,IF(K82="Suma",(M82+P82+S82+V82),AVERAGE(M82,P82,S82,V82)))</f>
        <v>0</v>
      </c>
      <c r="Z82" s="178">
        <f>IF(ISERROR(Y82/X82),0,(Y82/X82))</f>
        <v>0</v>
      </c>
      <c r="AA82" s="179">
        <f>+Z82*I82</f>
        <v>0</v>
      </c>
      <c r="AB82" s="122" t="s">
        <v>494</v>
      </c>
      <c r="AC82" s="66" t="s">
        <v>495</v>
      </c>
      <c r="AD82" s="66" t="s">
        <v>314</v>
      </c>
      <c r="AE82" s="122" t="s">
        <v>41</v>
      </c>
      <c r="AF82" s="181" t="s">
        <v>315</v>
      </c>
      <c r="AG82" s="157"/>
      <c r="AH82" s="69"/>
      <c r="AI82" s="70"/>
      <c r="AJ82" s="71"/>
      <c r="AK82" s="72"/>
      <c r="AL82" s="73"/>
      <c r="AM82" s="71"/>
      <c r="AN82" s="72"/>
      <c r="AO82" s="74"/>
      <c r="AP82" s="71"/>
      <c r="AQ82" s="72"/>
      <c r="AR82" s="74"/>
    </row>
    <row r="83" spans="2:44" s="53" customFormat="1" ht="103.5" x14ac:dyDescent="0.25">
      <c r="B83" s="649"/>
      <c r="C83" s="650"/>
      <c r="D83" s="651"/>
      <c r="E83" s="652"/>
      <c r="F83" s="186" t="s">
        <v>544</v>
      </c>
      <c r="G83" s="67" t="s">
        <v>214</v>
      </c>
      <c r="H83" s="67">
        <v>2</v>
      </c>
      <c r="I83" s="121">
        <v>0.3</v>
      </c>
      <c r="J83" s="121" t="s">
        <v>40</v>
      </c>
      <c r="K83" s="121" t="s">
        <v>38</v>
      </c>
      <c r="L83" s="121"/>
      <c r="M83" s="67">
        <f>IF(J83="Cantidad",AG83,IF(ISERROR(AG83/AH83),0,AG83/AH83))</f>
        <v>0</v>
      </c>
      <c r="N83" s="178">
        <f>IF(ISERROR(M83/L83),0,(M83/L83))</f>
        <v>0</v>
      </c>
      <c r="O83" s="121"/>
      <c r="P83" s="67">
        <f t="shared" ref="P83" si="63">IF(M83="Cantidad",AJ83,IF(ISERROR(AJ83/AK83),0,AJ83/AK83))</f>
        <v>0</v>
      </c>
      <c r="Q83" s="178">
        <f>IF(ISERROR(P83/O83),0,(P83/O83))</f>
        <v>0</v>
      </c>
      <c r="R83" s="121"/>
      <c r="S83" s="67">
        <f>IF(J83="Cantidad",AM83,IF(ISERROR(AM83/AN83),0,AM83/AN83))</f>
        <v>0</v>
      </c>
      <c r="T83" s="178">
        <f>IF(ISERROR(S83/R83),0,(S83/R83))</f>
        <v>0</v>
      </c>
      <c r="U83" s="121"/>
      <c r="V83" s="67">
        <f>IF(J83="Cantidad",AP83,IF(ISERROR(AP83/AQ83),0,AP83/AQ83))</f>
        <v>0</v>
      </c>
      <c r="W83" s="178">
        <f>IF(ISERROR(V83/U83),0,(V83/U83))</f>
        <v>0</v>
      </c>
      <c r="X83" s="162">
        <f>IF(K83="SUMA",(L83+O83+R83+U83),(L83))</f>
        <v>0</v>
      </c>
      <c r="Y83" s="67">
        <f>IF(ISERROR(AVERAGE(M83,P83,S83,V83)),0,IF(K83="Suma",(M83+P83+S83+V83),AVERAGE(M83,P83,S83,V83)))</f>
        <v>0</v>
      </c>
      <c r="Z83" s="178">
        <f>IF(ISERROR(Y83/X83),0,(Y83/X83))</f>
        <v>0</v>
      </c>
      <c r="AA83" s="179">
        <f>+Z83*I83</f>
        <v>0</v>
      </c>
      <c r="AB83" s="122" t="s">
        <v>496</v>
      </c>
      <c r="AC83" s="122" t="s">
        <v>497</v>
      </c>
      <c r="AD83" s="122" t="s">
        <v>498</v>
      </c>
      <c r="AE83" s="122" t="s">
        <v>41</v>
      </c>
      <c r="AF83" s="181" t="s">
        <v>316</v>
      </c>
      <c r="AG83" s="157"/>
      <c r="AH83" s="69"/>
      <c r="AI83" s="70"/>
      <c r="AJ83" s="71"/>
      <c r="AK83" s="72"/>
      <c r="AL83" s="73"/>
      <c r="AM83" s="71"/>
      <c r="AN83" s="72"/>
      <c r="AO83" s="74"/>
      <c r="AP83" s="71"/>
      <c r="AQ83" s="72"/>
      <c r="AR83" s="74"/>
    </row>
    <row r="84" spans="2:44" s="53" customFormat="1" ht="103.5" x14ac:dyDescent="0.25">
      <c r="B84" s="649"/>
      <c r="C84" s="650"/>
      <c r="D84" s="651"/>
      <c r="E84" s="652"/>
      <c r="F84" s="186" t="s">
        <v>544</v>
      </c>
      <c r="G84" s="67" t="s">
        <v>214</v>
      </c>
      <c r="H84" s="67"/>
      <c r="I84" s="121"/>
      <c r="J84" s="121"/>
      <c r="K84" s="121"/>
      <c r="L84" s="121"/>
      <c r="M84" s="67"/>
      <c r="N84" s="178"/>
      <c r="O84" s="121"/>
      <c r="P84" s="67"/>
      <c r="Q84" s="178"/>
      <c r="R84" s="121"/>
      <c r="S84" s="67"/>
      <c r="T84" s="178"/>
      <c r="U84" s="121"/>
      <c r="V84" s="67"/>
      <c r="W84" s="178"/>
      <c r="X84" s="162"/>
      <c r="Y84" s="67"/>
      <c r="Z84" s="178"/>
      <c r="AA84" s="179"/>
      <c r="AB84" s="122"/>
      <c r="AC84" s="122"/>
      <c r="AD84" s="122"/>
      <c r="AE84" s="122"/>
      <c r="AF84" s="181"/>
      <c r="AG84" s="157"/>
      <c r="AH84" s="69"/>
      <c r="AI84" s="70"/>
      <c r="AJ84" s="71"/>
      <c r="AK84" s="72"/>
      <c r="AL84" s="75"/>
      <c r="AM84" s="71"/>
      <c r="AN84" s="72"/>
      <c r="AO84" s="74"/>
      <c r="AP84" s="71"/>
      <c r="AQ84" s="72"/>
      <c r="AR84" s="74"/>
    </row>
    <row r="85" spans="2:44" s="53" customFormat="1" ht="87" thickBot="1" x14ac:dyDescent="0.3">
      <c r="B85" s="653" t="s">
        <v>553</v>
      </c>
      <c r="C85" s="650">
        <v>21</v>
      </c>
      <c r="D85" s="650" t="s">
        <v>224</v>
      </c>
      <c r="E85" s="652">
        <v>1</v>
      </c>
      <c r="F85" s="162" t="s">
        <v>596</v>
      </c>
      <c r="G85" s="67" t="s">
        <v>219</v>
      </c>
      <c r="H85" s="67">
        <v>3472</v>
      </c>
      <c r="I85" s="121">
        <v>0.15</v>
      </c>
      <c r="J85" s="121" t="s">
        <v>37</v>
      </c>
      <c r="K85" s="121" t="s">
        <v>68</v>
      </c>
      <c r="L85" s="67"/>
      <c r="M85" s="67">
        <f t="shared" ref="M85:M91" si="64">IF(J85="Cantidad",AG85,IF(ISERROR(AG85/AH85),0,AG85/AH85))</f>
        <v>0</v>
      </c>
      <c r="N85" s="178">
        <f t="shared" ref="N85:N91" si="65">IF(ISERROR(M85/L85),0,(M85/L85))</f>
        <v>0</v>
      </c>
      <c r="O85" s="66"/>
      <c r="P85" s="67">
        <f t="shared" ref="P85:P91" si="66">IF(M85="Cantidad",AJ85,IF(ISERROR(AJ85/AK85),0,AJ85/AK85))</f>
        <v>0</v>
      </c>
      <c r="Q85" s="178">
        <f t="shared" ref="Q85:Q91" si="67">IF(ISERROR(P85/O85),0,(P85/O85))</f>
        <v>0</v>
      </c>
      <c r="R85" s="66"/>
      <c r="S85" s="67">
        <f t="shared" ref="S85:S91" si="68">IF(J85="Cantidad",AM85,IF(ISERROR(AM85/AN85),0,AM85/AN85))</f>
        <v>0</v>
      </c>
      <c r="T85" s="178">
        <f t="shared" ref="T85:T91" si="69">IF(ISERROR(S85/R85),0,(S85/R85))</f>
        <v>0</v>
      </c>
      <c r="U85" s="66"/>
      <c r="V85" s="67">
        <f t="shared" ref="V85:V91" si="70">IF(J85="Cantidad",AP85,IF(ISERROR(AP85/AQ85),0,AP85/AQ85))</f>
        <v>0</v>
      </c>
      <c r="W85" s="178">
        <f t="shared" ref="W85:W91" si="71">IF(ISERROR(V85/U85),0,(V85/U85))</f>
        <v>0</v>
      </c>
      <c r="X85" s="162">
        <f t="shared" ref="X85:X91" si="72">IF(K85="SUMA",(L85+O85+R85+U85),(L85))</f>
        <v>0</v>
      </c>
      <c r="Y85" s="67">
        <f t="shared" ref="Y85:Y91" si="73">IF(ISERROR(AVERAGE(M85,P85,S85,V85)),0,IF(K85="Suma",(M85+P85+S85+V85),AVERAGE(M85,P85,S85,V85)))</f>
        <v>0</v>
      </c>
      <c r="Z85" s="178">
        <f t="shared" ref="Z85:Z91" si="74">IF(ISERROR(Y85/X85),0,(Y85/X85))</f>
        <v>0</v>
      </c>
      <c r="AA85" s="179">
        <f t="shared" ref="AA85:AA91" si="75">+Z85*I85</f>
        <v>0</v>
      </c>
      <c r="AB85" s="122" t="s">
        <v>499</v>
      </c>
      <c r="AC85" s="66" t="s">
        <v>334</v>
      </c>
      <c r="AD85" s="66" t="s">
        <v>335</v>
      </c>
      <c r="AE85" s="122" t="s">
        <v>41</v>
      </c>
      <c r="AF85" s="181" t="s">
        <v>312</v>
      </c>
      <c r="AG85" s="143"/>
      <c r="AH85" s="77"/>
      <c r="AI85" s="78"/>
      <c r="AJ85" s="79"/>
      <c r="AK85" s="80"/>
      <c r="AL85" s="81"/>
      <c r="AM85" s="79"/>
      <c r="AN85" s="80"/>
      <c r="AO85" s="82"/>
      <c r="AP85" s="79"/>
      <c r="AQ85" s="80"/>
      <c r="AR85" s="82"/>
    </row>
    <row r="86" spans="2:44" s="53" customFormat="1" ht="52.5" thickBot="1" x14ac:dyDescent="0.3">
      <c r="B86" s="653"/>
      <c r="C86" s="650"/>
      <c r="D86" s="650"/>
      <c r="E86" s="652"/>
      <c r="F86" s="162" t="s">
        <v>597</v>
      </c>
      <c r="G86" s="67" t="s">
        <v>220</v>
      </c>
      <c r="H86" s="161">
        <v>95</v>
      </c>
      <c r="I86" s="121">
        <v>0.15</v>
      </c>
      <c r="J86" s="121" t="s">
        <v>37</v>
      </c>
      <c r="K86" s="121" t="s">
        <v>68</v>
      </c>
      <c r="L86" s="67"/>
      <c r="M86" s="67">
        <f t="shared" si="64"/>
        <v>0</v>
      </c>
      <c r="N86" s="178">
        <f t="shared" si="65"/>
        <v>0</v>
      </c>
      <c r="O86" s="66"/>
      <c r="P86" s="67">
        <f t="shared" si="66"/>
        <v>0</v>
      </c>
      <c r="Q86" s="178">
        <f t="shared" si="67"/>
        <v>0</v>
      </c>
      <c r="R86" s="66"/>
      <c r="S86" s="67">
        <f t="shared" si="68"/>
        <v>0</v>
      </c>
      <c r="T86" s="178">
        <f t="shared" si="69"/>
        <v>0</v>
      </c>
      <c r="U86" s="66"/>
      <c r="V86" s="67">
        <f t="shared" si="70"/>
        <v>0</v>
      </c>
      <c r="W86" s="178">
        <f t="shared" si="71"/>
        <v>0</v>
      </c>
      <c r="X86" s="162">
        <f t="shared" si="72"/>
        <v>0</v>
      </c>
      <c r="Y86" s="67">
        <f t="shared" si="73"/>
        <v>0</v>
      </c>
      <c r="Z86" s="178">
        <f t="shared" si="74"/>
        <v>0</v>
      </c>
      <c r="AA86" s="179">
        <f t="shared" si="75"/>
        <v>0</v>
      </c>
      <c r="AB86" s="122" t="s">
        <v>500</v>
      </c>
      <c r="AC86" s="66" t="s">
        <v>375</v>
      </c>
      <c r="AD86" s="66" t="s">
        <v>336</v>
      </c>
      <c r="AE86" s="122" t="s">
        <v>41</v>
      </c>
      <c r="AF86" s="181" t="s">
        <v>379</v>
      </c>
      <c r="AG86" s="143"/>
      <c r="AH86" s="77"/>
      <c r="AI86" s="78"/>
      <c r="AJ86" s="79"/>
      <c r="AK86" s="80"/>
      <c r="AL86" s="81"/>
      <c r="AM86" s="79"/>
      <c r="AN86" s="80"/>
      <c r="AO86" s="82"/>
      <c r="AP86" s="79"/>
      <c r="AQ86" s="80"/>
      <c r="AR86" s="82"/>
    </row>
    <row r="87" spans="2:44" s="53" customFormat="1" ht="35.25" thickBot="1" x14ac:dyDescent="0.3">
      <c r="B87" s="653"/>
      <c r="C87" s="650"/>
      <c r="D87" s="650"/>
      <c r="E87" s="652"/>
      <c r="F87" s="162" t="s">
        <v>598</v>
      </c>
      <c r="G87" s="67" t="s">
        <v>221</v>
      </c>
      <c r="H87" s="161">
        <v>69</v>
      </c>
      <c r="I87" s="121">
        <v>0.15</v>
      </c>
      <c r="J87" s="121" t="s">
        <v>37</v>
      </c>
      <c r="K87" s="121" t="s">
        <v>68</v>
      </c>
      <c r="L87" s="67"/>
      <c r="M87" s="67">
        <f t="shared" si="64"/>
        <v>0</v>
      </c>
      <c r="N87" s="178">
        <f t="shared" si="65"/>
        <v>0</v>
      </c>
      <c r="O87" s="66"/>
      <c r="P87" s="67">
        <f t="shared" si="66"/>
        <v>0</v>
      </c>
      <c r="Q87" s="178">
        <f t="shared" si="67"/>
        <v>0</v>
      </c>
      <c r="R87" s="66"/>
      <c r="S87" s="67">
        <f t="shared" si="68"/>
        <v>0</v>
      </c>
      <c r="T87" s="178">
        <f t="shared" si="69"/>
        <v>0</v>
      </c>
      <c r="U87" s="66"/>
      <c r="V87" s="67">
        <f t="shared" si="70"/>
        <v>0</v>
      </c>
      <c r="W87" s="178">
        <f t="shared" si="71"/>
        <v>0</v>
      </c>
      <c r="X87" s="162">
        <f t="shared" si="72"/>
        <v>0</v>
      </c>
      <c r="Y87" s="67">
        <f t="shared" si="73"/>
        <v>0</v>
      </c>
      <c r="Z87" s="178">
        <f t="shared" si="74"/>
        <v>0</v>
      </c>
      <c r="AA87" s="179">
        <f t="shared" si="75"/>
        <v>0</v>
      </c>
      <c r="AB87" s="122" t="s">
        <v>501</v>
      </c>
      <c r="AC87" s="66" t="s">
        <v>337</v>
      </c>
      <c r="AD87" s="66" t="s">
        <v>338</v>
      </c>
      <c r="AE87" s="122" t="s">
        <v>41</v>
      </c>
      <c r="AF87" s="181" t="s">
        <v>379</v>
      </c>
      <c r="AG87" s="143"/>
      <c r="AH87" s="77"/>
      <c r="AI87" s="78"/>
      <c r="AJ87" s="79"/>
      <c r="AK87" s="80"/>
      <c r="AL87" s="81"/>
      <c r="AM87" s="79"/>
      <c r="AN87" s="80"/>
      <c r="AO87" s="82"/>
      <c r="AP87" s="79"/>
      <c r="AQ87" s="80"/>
      <c r="AR87" s="82"/>
    </row>
    <row r="88" spans="2:44" s="53" customFormat="1" ht="87" thickBot="1" x14ac:dyDescent="0.3">
      <c r="B88" s="653"/>
      <c r="C88" s="650"/>
      <c r="D88" s="650"/>
      <c r="E88" s="652"/>
      <c r="F88" s="162" t="s">
        <v>599</v>
      </c>
      <c r="G88" s="67" t="s">
        <v>256</v>
      </c>
      <c r="H88" s="161">
        <v>7849</v>
      </c>
      <c r="I88" s="121">
        <v>0.15</v>
      </c>
      <c r="J88" s="121" t="s">
        <v>37</v>
      </c>
      <c r="K88" s="121" t="s">
        <v>68</v>
      </c>
      <c r="L88" s="67"/>
      <c r="M88" s="67">
        <f t="shared" si="64"/>
        <v>0</v>
      </c>
      <c r="N88" s="178">
        <f t="shared" si="65"/>
        <v>0</v>
      </c>
      <c r="O88" s="66"/>
      <c r="P88" s="67">
        <f t="shared" si="66"/>
        <v>0</v>
      </c>
      <c r="Q88" s="178">
        <f t="shared" si="67"/>
        <v>0</v>
      </c>
      <c r="R88" s="66"/>
      <c r="S88" s="67">
        <f t="shared" si="68"/>
        <v>0</v>
      </c>
      <c r="T88" s="178">
        <f t="shared" si="69"/>
        <v>0</v>
      </c>
      <c r="U88" s="66"/>
      <c r="V88" s="67">
        <f t="shared" si="70"/>
        <v>0</v>
      </c>
      <c r="W88" s="178">
        <f t="shared" si="71"/>
        <v>0</v>
      </c>
      <c r="X88" s="162">
        <f t="shared" si="72"/>
        <v>0</v>
      </c>
      <c r="Y88" s="67">
        <f t="shared" si="73"/>
        <v>0</v>
      </c>
      <c r="Z88" s="178">
        <f t="shared" si="74"/>
        <v>0</v>
      </c>
      <c r="AA88" s="179">
        <f t="shared" si="75"/>
        <v>0</v>
      </c>
      <c r="AB88" s="122" t="s">
        <v>502</v>
      </c>
      <c r="AC88" s="66" t="s">
        <v>339</v>
      </c>
      <c r="AD88" s="66" t="s">
        <v>340</v>
      </c>
      <c r="AE88" s="122" t="s">
        <v>41</v>
      </c>
      <c r="AF88" s="181" t="s">
        <v>380</v>
      </c>
      <c r="AG88" s="143"/>
      <c r="AH88" s="77"/>
      <c r="AI88" s="78"/>
      <c r="AJ88" s="79"/>
      <c r="AK88" s="80"/>
      <c r="AL88" s="81"/>
      <c r="AM88" s="79"/>
      <c r="AN88" s="80"/>
      <c r="AO88" s="82"/>
      <c r="AP88" s="79"/>
      <c r="AQ88" s="80"/>
      <c r="AR88" s="82"/>
    </row>
    <row r="89" spans="2:44" s="53" customFormat="1" ht="69.75" thickBot="1" x14ac:dyDescent="0.3">
      <c r="B89" s="653"/>
      <c r="C89" s="650"/>
      <c r="D89" s="650"/>
      <c r="E89" s="652"/>
      <c r="F89" s="162" t="s">
        <v>600</v>
      </c>
      <c r="G89" s="67" t="s">
        <v>222</v>
      </c>
      <c r="H89" s="161">
        <v>61</v>
      </c>
      <c r="I89" s="121">
        <v>0.15</v>
      </c>
      <c r="J89" s="121" t="s">
        <v>37</v>
      </c>
      <c r="K89" s="121" t="s">
        <v>68</v>
      </c>
      <c r="L89" s="67"/>
      <c r="M89" s="67">
        <f t="shared" si="64"/>
        <v>0</v>
      </c>
      <c r="N89" s="178">
        <f t="shared" si="65"/>
        <v>0</v>
      </c>
      <c r="O89" s="66"/>
      <c r="P89" s="67">
        <f t="shared" si="66"/>
        <v>0</v>
      </c>
      <c r="Q89" s="178">
        <f t="shared" si="67"/>
        <v>0</v>
      </c>
      <c r="R89" s="66"/>
      <c r="S89" s="67">
        <f t="shared" si="68"/>
        <v>0</v>
      </c>
      <c r="T89" s="178">
        <f t="shared" si="69"/>
        <v>0</v>
      </c>
      <c r="U89" s="66"/>
      <c r="V89" s="67">
        <f t="shared" si="70"/>
        <v>0</v>
      </c>
      <c r="W89" s="178">
        <f t="shared" si="71"/>
        <v>0</v>
      </c>
      <c r="X89" s="162">
        <f t="shared" si="72"/>
        <v>0</v>
      </c>
      <c r="Y89" s="67">
        <f t="shared" si="73"/>
        <v>0</v>
      </c>
      <c r="Z89" s="178">
        <f t="shared" si="74"/>
        <v>0</v>
      </c>
      <c r="AA89" s="179">
        <f t="shared" si="75"/>
        <v>0</v>
      </c>
      <c r="AB89" s="122" t="s">
        <v>503</v>
      </c>
      <c r="AC89" s="66" t="s">
        <v>341</v>
      </c>
      <c r="AD89" s="66" t="s">
        <v>342</v>
      </c>
      <c r="AE89" s="122" t="s">
        <v>41</v>
      </c>
      <c r="AF89" s="181" t="s">
        <v>312</v>
      </c>
      <c r="AG89" s="143"/>
      <c r="AH89" s="77"/>
      <c r="AI89" s="78"/>
      <c r="AJ89" s="79"/>
      <c r="AK89" s="80"/>
      <c r="AL89" s="81"/>
      <c r="AM89" s="79"/>
      <c r="AN89" s="80"/>
      <c r="AO89" s="82"/>
      <c r="AP89" s="79"/>
      <c r="AQ89" s="80"/>
      <c r="AR89" s="82"/>
    </row>
    <row r="90" spans="2:44" s="53" customFormat="1" ht="69.75" thickBot="1" x14ac:dyDescent="0.3">
      <c r="B90" s="653"/>
      <c r="C90" s="650"/>
      <c r="D90" s="650"/>
      <c r="E90" s="652"/>
      <c r="F90" s="162" t="s">
        <v>601</v>
      </c>
      <c r="G90" s="67" t="s">
        <v>226</v>
      </c>
      <c r="H90" s="161">
        <v>203</v>
      </c>
      <c r="I90" s="121">
        <v>0.15</v>
      </c>
      <c r="J90" s="121" t="s">
        <v>37</v>
      </c>
      <c r="K90" s="121" t="s">
        <v>68</v>
      </c>
      <c r="L90" s="67"/>
      <c r="M90" s="67">
        <f t="shared" si="64"/>
        <v>0</v>
      </c>
      <c r="N90" s="178">
        <f t="shared" si="65"/>
        <v>0</v>
      </c>
      <c r="O90" s="66"/>
      <c r="P90" s="67">
        <f t="shared" si="66"/>
        <v>0</v>
      </c>
      <c r="Q90" s="178">
        <f t="shared" si="67"/>
        <v>0</v>
      </c>
      <c r="R90" s="66"/>
      <c r="S90" s="67">
        <f t="shared" si="68"/>
        <v>0</v>
      </c>
      <c r="T90" s="178">
        <f t="shared" si="69"/>
        <v>0</v>
      </c>
      <c r="U90" s="66"/>
      <c r="V90" s="67">
        <f t="shared" si="70"/>
        <v>0</v>
      </c>
      <c r="W90" s="178">
        <f t="shared" si="71"/>
        <v>0</v>
      </c>
      <c r="X90" s="162">
        <f t="shared" si="72"/>
        <v>0</v>
      </c>
      <c r="Y90" s="67">
        <f t="shared" si="73"/>
        <v>0</v>
      </c>
      <c r="Z90" s="178">
        <f t="shared" si="74"/>
        <v>0</v>
      </c>
      <c r="AA90" s="179">
        <f t="shared" si="75"/>
        <v>0</v>
      </c>
      <c r="AB90" s="122" t="s">
        <v>504</v>
      </c>
      <c r="AC90" s="66" t="s">
        <v>505</v>
      </c>
      <c r="AD90" s="66" t="s">
        <v>506</v>
      </c>
      <c r="AE90" s="122" t="s">
        <v>41</v>
      </c>
      <c r="AF90" s="181" t="s">
        <v>312</v>
      </c>
      <c r="AG90" s="143"/>
      <c r="AH90" s="77"/>
      <c r="AI90" s="78"/>
      <c r="AJ90" s="79"/>
      <c r="AK90" s="80"/>
      <c r="AL90" s="81"/>
      <c r="AM90" s="79"/>
      <c r="AN90" s="80"/>
      <c r="AO90" s="82"/>
      <c r="AP90" s="79"/>
      <c r="AQ90" s="80"/>
      <c r="AR90" s="82"/>
    </row>
    <row r="91" spans="2:44" s="53" customFormat="1" ht="121.5" thickBot="1" x14ac:dyDescent="0.3">
      <c r="B91" s="654"/>
      <c r="C91" s="655"/>
      <c r="D91" s="655"/>
      <c r="E91" s="656"/>
      <c r="F91" s="163" t="s">
        <v>602</v>
      </c>
      <c r="G91" s="98" t="s">
        <v>223</v>
      </c>
      <c r="H91" s="98">
        <v>372</v>
      </c>
      <c r="I91" s="123">
        <v>0.1</v>
      </c>
      <c r="J91" s="123" t="s">
        <v>37</v>
      </c>
      <c r="K91" s="123" t="s">
        <v>68</v>
      </c>
      <c r="L91" s="59"/>
      <c r="M91" s="59">
        <f t="shared" si="64"/>
        <v>0</v>
      </c>
      <c r="N91" s="99">
        <f t="shared" si="65"/>
        <v>0</v>
      </c>
      <c r="O91" s="117"/>
      <c r="P91" s="59">
        <f t="shared" si="66"/>
        <v>0</v>
      </c>
      <c r="Q91" s="99">
        <f t="shared" si="67"/>
        <v>0</v>
      </c>
      <c r="R91" s="117"/>
      <c r="S91" s="59">
        <f t="shared" si="68"/>
        <v>0</v>
      </c>
      <c r="T91" s="99">
        <f t="shared" si="69"/>
        <v>0</v>
      </c>
      <c r="U91" s="117"/>
      <c r="V91" s="59">
        <f t="shared" si="70"/>
        <v>0</v>
      </c>
      <c r="W91" s="99">
        <f t="shared" si="71"/>
        <v>0</v>
      </c>
      <c r="X91" s="163">
        <f t="shared" si="72"/>
        <v>0</v>
      </c>
      <c r="Y91" s="59">
        <f t="shared" si="73"/>
        <v>0</v>
      </c>
      <c r="Z91" s="99">
        <f t="shared" si="74"/>
        <v>0</v>
      </c>
      <c r="AA91" s="100">
        <f t="shared" si="75"/>
        <v>0</v>
      </c>
      <c r="AB91" s="101" t="s">
        <v>507</v>
      </c>
      <c r="AC91" s="117" t="s">
        <v>508</v>
      </c>
      <c r="AD91" s="117" t="s">
        <v>509</v>
      </c>
      <c r="AE91" s="101" t="s">
        <v>41</v>
      </c>
      <c r="AF91" s="177" t="s">
        <v>381</v>
      </c>
      <c r="AG91" s="143"/>
      <c r="AH91" s="77"/>
      <c r="AI91" s="78"/>
      <c r="AJ91" s="79"/>
      <c r="AK91" s="80"/>
      <c r="AL91" s="81"/>
      <c r="AM91" s="79"/>
      <c r="AN91" s="80"/>
      <c r="AO91" s="82"/>
      <c r="AP91" s="79"/>
      <c r="AQ91" s="80"/>
      <c r="AR91" s="82"/>
    </row>
    <row r="92" spans="2:44" s="53" customFormat="1" x14ac:dyDescent="0.25">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G92" s="46"/>
      <c r="AH92" s="46"/>
      <c r="AI92" s="46"/>
    </row>
    <row r="93" spans="2:44" s="53" customFormat="1" x14ac:dyDescent="0.25">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G93" s="46"/>
      <c r="AH93" s="46"/>
      <c r="AI93" s="46"/>
    </row>
    <row r="94" spans="2:44" s="53" customFormat="1" x14ac:dyDescent="0.25">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G94" s="46"/>
      <c r="AH94" s="46"/>
      <c r="AI94" s="46"/>
    </row>
    <row r="95" spans="2:44" s="53" customFormat="1" x14ac:dyDescent="0.25">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G95" s="46"/>
      <c r="AH95" s="46"/>
      <c r="AI95" s="46"/>
    </row>
    <row r="96" spans="2:44" s="53" customFormat="1" x14ac:dyDescent="0.25">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G96" s="46"/>
      <c r="AH96" s="46"/>
      <c r="AI96" s="46"/>
    </row>
    <row r="97" spans="2:35" s="53" customFormat="1" x14ac:dyDescent="0.25">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G97" s="46"/>
      <c r="AH97" s="46"/>
      <c r="AI97" s="46"/>
    </row>
    <row r="98" spans="2:35" s="53" customFormat="1" x14ac:dyDescent="0.25">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G98" s="46"/>
      <c r="AH98" s="46"/>
      <c r="AI98" s="46"/>
    </row>
    <row r="99" spans="2:35" s="53" customFormat="1" x14ac:dyDescent="0.25">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G99" s="46"/>
      <c r="AH99" s="46"/>
      <c r="AI99" s="46"/>
    </row>
    <row r="100" spans="2:35" s="53" customFormat="1" x14ac:dyDescent="0.25">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G100" s="46"/>
      <c r="AH100" s="46"/>
      <c r="AI100" s="46"/>
    </row>
    <row r="101" spans="2:35" s="53" customFormat="1" x14ac:dyDescent="0.25">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G101" s="46"/>
      <c r="AH101" s="46"/>
      <c r="AI101" s="46"/>
    </row>
    <row r="102" spans="2:35" s="53" customFormat="1" x14ac:dyDescent="0.25">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G102" s="46"/>
      <c r="AH102" s="46"/>
      <c r="AI102" s="46"/>
    </row>
    <row r="103" spans="2:35" s="53" customFormat="1" x14ac:dyDescent="0.25">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G103" s="46"/>
      <c r="AH103" s="46"/>
      <c r="AI103" s="46"/>
    </row>
    <row r="104" spans="2:35" s="53" customFormat="1" x14ac:dyDescent="0.25">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G104" s="46"/>
      <c r="AH104" s="46"/>
      <c r="AI104" s="46"/>
    </row>
    <row r="105" spans="2:35" s="53" customFormat="1" x14ac:dyDescent="0.25">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G105" s="46"/>
      <c r="AH105" s="46"/>
      <c r="AI105" s="46"/>
    </row>
    <row r="106" spans="2:35" s="53" customFormat="1" x14ac:dyDescent="0.25">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G106" s="46"/>
      <c r="AH106" s="46"/>
      <c r="AI106" s="46"/>
    </row>
    <row r="107" spans="2:35" s="53" customFormat="1" x14ac:dyDescent="0.25">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G107" s="46"/>
      <c r="AH107" s="46"/>
      <c r="AI107" s="46"/>
    </row>
    <row r="108" spans="2:35" s="53" customFormat="1" x14ac:dyDescent="0.25">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G108" s="46"/>
      <c r="AH108" s="46"/>
      <c r="AI108" s="46"/>
    </row>
    <row r="109" spans="2:35" s="53" customFormat="1" x14ac:dyDescent="0.25">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G109" s="46"/>
      <c r="AH109" s="46"/>
      <c r="AI109" s="46"/>
    </row>
    <row r="110" spans="2:35" s="53" customFormat="1" x14ac:dyDescent="0.25">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G110" s="46"/>
      <c r="AH110" s="46"/>
      <c r="AI110" s="46"/>
    </row>
    <row r="111" spans="2:35" s="53" customFormat="1" x14ac:dyDescent="0.25">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G111" s="46"/>
      <c r="AH111" s="46"/>
      <c r="AI111" s="46"/>
    </row>
    <row r="112" spans="2:35" s="53" customFormat="1" x14ac:dyDescent="0.25">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G112" s="46"/>
      <c r="AH112" s="46"/>
      <c r="AI112" s="46"/>
    </row>
    <row r="113" spans="2:35" s="53" customFormat="1" x14ac:dyDescent="0.25">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G113" s="46"/>
      <c r="AH113" s="46"/>
      <c r="AI113" s="46"/>
    </row>
    <row r="114" spans="2:35" s="53" customFormat="1" x14ac:dyDescent="0.25">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G114" s="46"/>
      <c r="AH114" s="46"/>
      <c r="AI114" s="46"/>
    </row>
    <row r="115" spans="2:35" s="53" customFormat="1" x14ac:dyDescent="0.25">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G115" s="46"/>
      <c r="AH115" s="46"/>
      <c r="AI115" s="46"/>
    </row>
    <row r="116" spans="2:35" s="53" customFormat="1" x14ac:dyDescent="0.25">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G116" s="46"/>
      <c r="AH116" s="46"/>
      <c r="AI116" s="46"/>
    </row>
    <row r="117" spans="2:35" s="53" customFormat="1" x14ac:dyDescent="0.25">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G117" s="46"/>
      <c r="AH117" s="46"/>
      <c r="AI117" s="46"/>
    </row>
    <row r="118" spans="2:35" s="53" customFormat="1" x14ac:dyDescent="0.25">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G118" s="46"/>
      <c r="AH118" s="46"/>
      <c r="AI118" s="46"/>
    </row>
    <row r="119" spans="2:35" s="53" customFormat="1" x14ac:dyDescent="0.25">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G119" s="46"/>
      <c r="AH119" s="46"/>
      <c r="AI119" s="46"/>
    </row>
    <row r="120" spans="2:35" s="53" customFormat="1" x14ac:dyDescent="0.25">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G120" s="46"/>
      <c r="AH120" s="46"/>
      <c r="AI120" s="46"/>
    </row>
    <row r="121" spans="2:35" s="53" customFormat="1" x14ac:dyDescent="0.25">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G121" s="46"/>
      <c r="AH121" s="46"/>
      <c r="AI121" s="46"/>
    </row>
    <row r="122" spans="2:35" s="53" customFormat="1" x14ac:dyDescent="0.25">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G122" s="46"/>
      <c r="AH122" s="46"/>
      <c r="AI122" s="46"/>
    </row>
    <row r="123" spans="2:35" s="53" customFormat="1" x14ac:dyDescent="0.25">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G123" s="46"/>
      <c r="AH123" s="46"/>
      <c r="AI123" s="46"/>
    </row>
    <row r="124" spans="2:35" s="53" customFormat="1" x14ac:dyDescent="0.25">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G124" s="46"/>
      <c r="AH124" s="46"/>
      <c r="AI124" s="46"/>
    </row>
    <row r="125" spans="2:35" s="53" customFormat="1" x14ac:dyDescent="0.25">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G125" s="46"/>
      <c r="AH125" s="46"/>
      <c r="AI125" s="46"/>
    </row>
    <row r="126" spans="2:35" s="53" customFormat="1" x14ac:dyDescent="0.25">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G126" s="46"/>
      <c r="AH126" s="46"/>
      <c r="AI126" s="46"/>
    </row>
    <row r="127" spans="2:35" s="53" customFormat="1" x14ac:dyDescent="0.25">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G127" s="46"/>
      <c r="AH127" s="46"/>
      <c r="AI127" s="46"/>
    </row>
    <row r="128" spans="2:35" s="53" customFormat="1" x14ac:dyDescent="0.25">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G128" s="46"/>
      <c r="AH128" s="46"/>
      <c r="AI128" s="46"/>
    </row>
    <row r="129" spans="2:35" s="53" customFormat="1" x14ac:dyDescent="0.25">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G129" s="46"/>
      <c r="AH129" s="46"/>
      <c r="AI129" s="46"/>
    </row>
    <row r="130" spans="2:35" s="53" customFormat="1" x14ac:dyDescent="0.25">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G130" s="46"/>
      <c r="AH130" s="46"/>
      <c r="AI130" s="46"/>
    </row>
    <row r="131" spans="2:35" s="53" customFormat="1" x14ac:dyDescent="0.25">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G131" s="46"/>
      <c r="AH131" s="46"/>
      <c r="AI131" s="46"/>
    </row>
    <row r="132" spans="2:35" s="53" customFormat="1" x14ac:dyDescent="0.25">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G132" s="46"/>
      <c r="AH132" s="46"/>
      <c r="AI132" s="46"/>
    </row>
    <row r="133" spans="2:35" s="53" customFormat="1" x14ac:dyDescent="0.25">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G133" s="46"/>
      <c r="AH133" s="46"/>
      <c r="AI133" s="46"/>
    </row>
    <row r="134" spans="2:35" s="53" customFormat="1" x14ac:dyDescent="0.25">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G134" s="46"/>
      <c r="AH134" s="46"/>
      <c r="AI134" s="46"/>
    </row>
    <row r="135" spans="2:35" s="53" customFormat="1" x14ac:dyDescent="0.25">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G135" s="46"/>
      <c r="AH135" s="46"/>
      <c r="AI135" s="46"/>
    </row>
    <row r="136" spans="2:35" s="53" customFormat="1" x14ac:dyDescent="0.25">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G136" s="46"/>
      <c r="AH136" s="46"/>
      <c r="AI136" s="46"/>
    </row>
    <row r="137" spans="2:35" s="53" customFormat="1" x14ac:dyDescent="0.25">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G137" s="46"/>
      <c r="AH137" s="46"/>
      <c r="AI137" s="46"/>
    </row>
    <row r="138" spans="2:35" s="53" customFormat="1" x14ac:dyDescent="0.25">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G138" s="46"/>
      <c r="AH138" s="46"/>
      <c r="AI138" s="46"/>
    </row>
    <row r="139" spans="2:35" s="53" customFormat="1" x14ac:dyDescent="0.25">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G139" s="46"/>
      <c r="AH139" s="46"/>
      <c r="AI139" s="46"/>
    </row>
    <row r="140" spans="2:35" s="53" customFormat="1" x14ac:dyDescent="0.25">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G140" s="46"/>
      <c r="AH140" s="46"/>
      <c r="AI140" s="46"/>
    </row>
    <row r="141" spans="2:35" s="53" customFormat="1" x14ac:dyDescent="0.25">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G141" s="46"/>
      <c r="AH141" s="46"/>
      <c r="AI141" s="46"/>
    </row>
    <row r="142" spans="2:35" s="53" customFormat="1" x14ac:dyDescent="0.25">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G142" s="46"/>
      <c r="AH142" s="46"/>
      <c r="AI142" s="46"/>
    </row>
    <row r="143" spans="2:35" s="53" customFormat="1" x14ac:dyDescent="0.25">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G143" s="46"/>
      <c r="AH143" s="46"/>
      <c r="AI143" s="46"/>
    </row>
    <row r="144" spans="2:35" s="53" customFormat="1" x14ac:dyDescent="0.25">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G144" s="46"/>
      <c r="AH144" s="46"/>
      <c r="AI144" s="46"/>
    </row>
    <row r="145" spans="2:35" s="53" customFormat="1" x14ac:dyDescent="0.25">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G145" s="46"/>
      <c r="AH145" s="46"/>
      <c r="AI145" s="46"/>
    </row>
    <row r="146" spans="2:35" s="53" customFormat="1" x14ac:dyDescent="0.25">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G146" s="46"/>
      <c r="AH146" s="46"/>
      <c r="AI146" s="46"/>
    </row>
    <row r="147" spans="2:35" s="53" customFormat="1" x14ac:dyDescent="0.25">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G147" s="46"/>
      <c r="AH147" s="46"/>
      <c r="AI147" s="46"/>
    </row>
    <row r="148" spans="2:35" s="53" customFormat="1" x14ac:dyDescent="0.25">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G148" s="46"/>
      <c r="AH148" s="46"/>
      <c r="AI148" s="46"/>
    </row>
    <row r="149" spans="2:35" s="53" customFormat="1" x14ac:dyDescent="0.25">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G149" s="46"/>
      <c r="AH149" s="46"/>
      <c r="AI149" s="46"/>
    </row>
    <row r="150" spans="2:35" s="53" customFormat="1" x14ac:dyDescent="0.25">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G150" s="46"/>
      <c r="AH150" s="46"/>
      <c r="AI150" s="46"/>
    </row>
    <row r="151" spans="2:35" s="53" customFormat="1" x14ac:dyDescent="0.25">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G151" s="46"/>
      <c r="AH151" s="46"/>
      <c r="AI151" s="46"/>
    </row>
    <row r="152" spans="2:35" s="53" customFormat="1" x14ac:dyDescent="0.25">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G152" s="46"/>
      <c r="AH152" s="46"/>
      <c r="AI152" s="46"/>
    </row>
    <row r="153" spans="2:35" s="53" customFormat="1" x14ac:dyDescent="0.25">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G153" s="46"/>
      <c r="AH153" s="46"/>
      <c r="AI153" s="46"/>
    </row>
    <row r="154" spans="2:35" s="53" customFormat="1" x14ac:dyDescent="0.25">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G154" s="46"/>
      <c r="AH154" s="46"/>
      <c r="AI154" s="46"/>
    </row>
    <row r="155" spans="2:35" s="53" customFormat="1" x14ac:dyDescent="0.25">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G155" s="46"/>
      <c r="AH155" s="46"/>
      <c r="AI155" s="46"/>
    </row>
    <row r="156" spans="2:35" s="53" customFormat="1" x14ac:dyDescent="0.25">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G156" s="46"/>
      <c r="AH156" s="46"/>
      <c r="AI156" s="46"/>
    </row>
    <row r="157" spans="2:35" s="53" customFormat="1" x14ac:dyDescent="0.25">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G157" s="46"/>
      <c r="AH157" s="46"/>
      <c r="AI157" s="46"/>
    </row>
    <row r="158" spans="2:35" s="53" customFormat="1" x14ac:dyDescent="0.25">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G158" s="46"/>
      <c r="AH158" s="46"/>
      <c r="AI158" s="46"/>
    </row>
    <row r="159" spans="2:35" s="53" customFormat="1" x14ac:dyDescent="0.25">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G159" s="46"/>
      <c r="AH159" s="46"/>
      <c r="AI159" s="46"/>
    </row>
    <row r="160" spans="2:35" s="53" customFormat="1" x14ac:dyDescent="0.25">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G160" s="46"/>
      <c r="AH160" s="46"/>
      <c r="AI160" s="46"/>
    </row>
    <row r="161" spans="2:35" s="53" customFormat="1" x14ac:dyDescent="0.25">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G161" s="46"/>
      <c r="AH161" s="46"/>
      <c r="AI161" s="46"/>
    </row>
    <row r="162" spans="2:35" s="53" customFormat="1" x14ac:dyDescent="0.25">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G162" s="46"/>
      <c r="AH162" s="46"/>
      <c r="AI162" s="46"/>
    </row>
    <row r="163" spans="2:35" s="53" customFormat="1" x14ac:dyDescent="0.25">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G163" s="46"/>
      <c r="AH163" s="46"/>
      <c r="AI163" s="46"/>
    </row>
    <row r="164" spans="2:35" s="53" customFormat="1" x14ac:dyDescent="0.25">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G164" s="46"/>
      <c r="AH164" s="46"/>
      <c r="AI164" s="46"/>
    </row>
    <row r="165" spans="2:35" s="53" customFormat="1" x14ac:dyDescent="0.25">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G165" s="46"/>
      <c r="AH165" s="46"/>
      <c r="AI165" s="46"/>
    </row>
    <row r="166" spans="2:35" s="53" customFormat="1" x14ac:dyDescent="0.25">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G166" s="46"/>
      <c r="AH166" s="46"/>
      <c r="AI166" s="46"/>
    </row>
    <row r="167" spans="2:35" s="53" customFormat="1" x14ac:dyDescent="0.3">
      <c r="B167" s="46"/>
      <c r="C167" s="46"/>
      <c r="D167" s="46"/>
      <c r="E167" s="46"/>
      <c r="F167" s="46"/>
      <c r="G167" s="109"/>
      <c r="H167" s="109"/>
      <c r="I167" s="46"/>
      <c r="J167" s="110"/>
      <c r="K167" s="46"/>
      <c r="L167" s="46"/>
      <c r="M167" s="46"/>
      <c r="N167" s="46"/>
      <c r="O167" s="46"/>
      <c r="P167" s="46"/>
      <c r="Q167" s="46"/>
      <c r="R167" s="46"/>
      <c r="S167" s="46"/>
      <c r="T167" s="46"/>
      <c r="U167" s="46"/>
      <c r="V167" s="46"/>
      <c r="W167" s="46"/>
      <c r="X167" s="46"/>
      <c r="Y167" s="46"/>
      <c r="Z167" s="46"/>
      <c r="AA167" s="46"/>
      <c r="AB167" s="46"/>
      <c r="AC167" s="46"/>
      <c r="AD167" s="46"/>
      <c r="AE167" s="46"/>
      <c r="AG167" s="46"/>
      <c r="AH167" s="46"/>
      <c r="AI167" s="46"/>
    </row>
    <row r="168" spans="2:35" s="53" customFormat="1" x14ac:dyDescent="0.3">
      <c r="B168" s="46"/>
      <c r="C168" s="46"/>
      <c r="D168" s="46"/>
      <c r="E168" s="46"/>
      <c r="F168" s="46"/>
      <c r="G168" s="109"/>
      <c r="H168" s="109"/>
      <c r="I168" s="46"/>
      <c r="J168" s="110"/>
      <c r="K168" s="46"/>
      <c r="L168" s="46"/>
      <c r="M168" s="46"/>
      <c r="N168" s="46"/>
      <c r="O168" s="46"/>
      <c r="P168" s="46"/>
      <c r="Q168" s="46"/>
      <c r="R168" s="46"/>
      <c r="S168" s="46"/>
      <c r="T168" s="46"/>
      <c r="U168" s="46"/>
      <c r="V168" s="46"/>
      <c r="W168" s="46"/>
      <c r="X168" s="46"/>
      <c r="Y168" s="46"/>
      <c r="Z168" s="46"/>
      <c r="AA168" s="46"/>
      <c r="AB168" s="46"/>
      <c r="AC168" s="46"/>
      <c r="AD168" s="46"/>
      <c r="AE168" s="46"/>
      <c r="AG168" s="46"/>
      <c r="AH168" s="46"/>
      <c r="AI168" s="46"/>
    </row>
    <row r="169" spans="2:35" s="53" customFormat="1" x14ac:dyDescent="0.3">
      <c r="B169" s="46"/>
      <c r="C169" s="46"/>
      <c r="D169" s="46"/>
      <c r="E169" s="46"/>
      <c r="F169" s="46"/>
      <c r="G169" s="109"/>
      <c r="H169" s="109"/>
      <c r="I169" s="46"/>
      <c r="J169" s="110"/>
      <c r="K169" s="46"/>
      <c r="L169" s="46"/>
      <c r="M169" s="46"/>
      <c r="N169" s="46"/>
      <c r="O169" s="46"/>
      <c r="P169" s="46"/>
      <c r="Q169" s="46"/>
      <c r="R169" s="46"/>
      <c r="S169" s="46"/>
      <c r="T169" s="46"/>
      <c r="U169" s="46"/>
      <c r="V169" s="46"/>
      <c r="W169" s="46"/>
      <c r="X169" s="46"/>
      <c r="Y169" s="46"/>
      <c r="Z169" s="46"/>
      <c r="AA169" s="46"/>
      <c r="AB169" s="46"/>
      <c r="AC169" s="46"/>
      <c r="AD169" s="46"/>
      <c r="AE169" s="46"/>
      <c r="AG169" s="46"/>
      <c r="AH169" s="46"/>
      <c r="AI169" s="46"/>
    </row>
    <row r="170" spans="2:35" s="53" customFormat="1" x14ac:dyDescent="0.3">
      <c r="B170" s="46"/>
      <c r="C170" s="46"/>
      <c r="D170" s="46"/>
      <c r="E170" s="46"/>
      <c r="F170" s="46"/>
      <c r="G170" s="109"/>
      <c r="H170" s="109"/>
      <c r="I170" s="46"/>
      <c r="J170" s="110"/>
      <c r="K170" s="111"/>
      <c r="L170" s="46"/>
      <c r="M170" s="46"/>
      <c r="N170" s="46"/>
      <c r="O170" s="46"/>
      <c r="P170" s="46"/>
      <c r="Q170" s="46"/>
      <c r="R170" s="46"/>
      <c r="S170" s="46"/>
      <c r="T170" s="46"/>
      <c r="U170" s="46"/>
      <c r="V170" s="46"/>
      <c r="W170" s="46"/>
      <c r="X170" s="46"/>
      <c r="Y170" s="46"/>
      <c r="Z170" s="46"/>
      <c r="AA170" s="46"/>
      <c r="AB170" s="46"/>
      <c r="AC170" s="46"/>
      <c r="AD170" s="46"/>
      <c r="AE170" s="46"/>
      <c r="AG170" s="46"/>
      <c r="AH170" s="46"/>
      <c r="AI170" s="46"/>
    </row>
    <row r="171" spans="2:35" s="53" customFormat="1" x14ac:dyDescent="0.3">
      <c r="B171" s="46"/>
      <c r="C171" s="46"/>
      <c r="D171" s="46"/>
      <c r="E171" s="46"/>
      <c r="F171" s="46"/>
      <c r="G171" s="46"/>
      <c r="H171" s="46"/>
      <c r="I171" s="46"/>
      <c r="J171" s="46"/>
      <c r="K171" s="111"/>
      <c r="L171" s="46"/>
      <c r="M171" s="46"/>
      <c r="N171" s="109"/>
      <c r="O171" s="46"/>
      <c r="P171" s="46"/>
      <c r="Q171" s="46"/>
      <c r="R171" s="46"/>
      <c r="S171" s="46"/>
      <c r="T171" s="46"/>
      <c r="U171" s="46"/>
      <c r="V171" s="46"/>
      <c r="W171" s="46"/>
      <c r="X171" s="46"/>
      <c r="Y171" s="46"/>
      <c r="Z171" s="46"/>
      <c r="AA171" s="46"/>
      <c r="AB171" s="46"/>
      <c r="AC171" s="46"/>
      <c r="AD171" s="46"/>
      <c r="AE171" s="46"/>
      <c r="AG171" s="46"/>
      <c r="AH171" s="46"/>
      <c r="AI171" s="46"/>
    </row>
    <row r="172" spans="2:35" s="53" customFormat="1" x14ac:dyDescent="0.3">
      <c r="B172" s="46"/>
      <c r="C172" s="46"/>
      <c r="D172" s="46"/>
      <c r="E172" s="46"/>
      <c r="F172" s="46"/>
      <c r="G172" s="46"/>
      <c r="H172" s="46"/>
      <c r="I172" s="46"/>
      <c r="J172" s="46"/>
      <c r="K172" s="111"/>
      <c r="L172" s="46"/>
      <c r="M172" s="46"/>
      <c r="N172" s="109"/>
      <c r="O172" s="46"/>
      <c r="P172" s="46"/>
      <c r="Q172" s="46"/>
      <c r="R172" s="46"/>
      <c r="S172" s="46"/>
      <c r="T172" s="46"/>
      <c r="U172" s="46"/>
      <c r="V172" s="46"/>
      <c r="W172" s="46"/>
      <c r="X172" s="46"/>
      <c r="Y172" s="46"/>
      <c r="Z172" s="46"/>
      <c r="AA172" s="46"/>
      <c r="AB172" s="46"/>
      <c r="AC172" s="46"/>
      <c r="AD172" s="46"/>
      <c r="AE172" s="46"/>
      <c r="AG172" s="46"/>
      <c r="AH172" s="46"/>
      <c r="AI172" s="46"/>
    </row>
    <row r="173" spans="2:35" s="53" customFormat="1" x14ac:dyDescent="0.3">
      <c r="B173" s="46"/>
      <c r="C173" s="46"/>
      <c r="D173" s="46"/>
      <c r="E173" s="46"/>
      <c r="F173" s="46"/>
      <c r="G173" s="46"/>
      <c r="H173" s="46"/>
      <c r="I173" s="46"/>
      <c r="J173" s="46"/>
      <c r="K173" s="46"/>
      <c r="L173" s="46"/>
      <c r="M173" s="46"/>
      <c r="N173" s="109"/>
      <c r="O173" s="46"/>
      <c r="P173" s="46"/>
      <c r="Q173" s="46"/>
      <c r="R173" s="46"/>
      <c r="S173" s="46"/>
      <c r="T173" s="46"/>
      <c r="U173" s="46"/>
      <c r="V173" s="46"/>
      <c r="W173" s="46"/>
      <c r="X173" s="46"/>
      <c r="Y173" s="46"/>
      <c r="Z173" s="46"/>
      <c r="AA173" s="46"/>
      <c r="AB173" s="46"/>
      <c r="AC173" s="46"/>
      <c r="AD173" s="46"/>
      <c r="AE173" s="46"/>
      <c r="AG173" s="46"/>
      <c r="AH173" s="46"/>
      <c r="AI173" s="46"/>
    </row>
    <row r="174" spans="2:35" s="53" customFormat="1" x14ac:dyDescent="0.25">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G174" s="46"/>
      <c r="AH174" s="46"/>
      <c r="AI174" s="46"/>
    </row>
    <row r="175" spans="2:35" s="53" customFormat="1" x14ac:dyDescent="0.25">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G175" s="46"/>
      <c r="AH175" s="46"/>
      <c r="AI175" s="46"/>
    </row>
    <row r="176" spans="2:35" s="53" customFormat="1" x14ac:dyDescent="0.2">
      <c r="B176" s="46">
        <v>2018</v>
      </c>
      <c r="C176" s="46"/>
      <c r="D176" s="46"/>
      <c r="E176" s="46"/>
      <c r="F176" s="46"/>
      <c r="G176" s="112" t="s">
        <v>42</v>
      </c>
      <c r="H176" s="112"/>
      <c r="I176" s="111" t="s">
        <v>43</v>
      </c>
      <c r="J176" s="111" t="s">
        <v>44</v>
      </c>
      <c r="K176" s="46"/>
      <c r="L176" s="46"/>
      <c r="M176" s="46"/>
      <c r="N176" s="111"/>
      <c r="O176" s="46"/>
      <c r="P176" s="46"/>
      <c r="Q176" s="46"/>
      <c r="R176" s="46"/>
      <c r="S176" s="46"/>
      <c r="T176" s="46"/>
      <c r="U176" s="46"/>
      <c r="V176" s="46"/>
      <c r="W176" s="46"/>
      <c r="X176" s="46"/>
      <c r="Y176" s="46"/>
      <c r="Z176" s="46"/>
      <c r="AA176" s="46"/>
      <c r="AB176" s="46"/>
      <c r="AC176" s="46"/>
      <c r="AD176" s="46"/>
      <c r="AE176" s="46"/>
      <c r="AG176" s="46"/>
      <c r="AH176" s="46"/>
      <c r="AI176" s="46"/>
    </row>
    <row r="177" spans="2:60" s="53" customFormat="1" x14ac:dyDescent="0.3">
      <c r="B177" s="46">
        <v>2019</v>
      </c>
      <c r="C177" s="46"/>
      <c r="D177" s="46"/>
      <c r="E177" s="46"/>
      <c r="F177" s="46"/>
      <c r="G177" s="109" t="s">
        <v>139</v>
      </c>
      <c r="H177" s="109"/>
      <c r="I177" s="46" t="s">
        <v>142</v>
      </c>
      <c r="J177" s="110" t="s">
        <v>45</v>
      </c>
      <c r="K177" s="111" t="s">
        <v>168</v>
      </c>
      <c r="L177" s="111" t="s">
        <v>46</v>
      </c>
      <c r="M177" s="111" t="s">
        <v>47</v>
      </c>
      <c r="N177" s="109" t="s">
        <v>174</v>
      </c>
      <c r="O177" s="111"/>
      <c r="P177" s="111"/>
      <c r="Q177" s="111"/>
      <c r="R177" s="111"/>
      <c r="S177" s="111"/>
      <c r="T177" s="111"/>
      <c r="U177" s="111"/>
      <c r="V177" s="111"/>
      <c r="W177" s="111"/>
      <c r="X177" s="111"/>
      <c r="Y177" s="111"/>
      <c r="Z177" s="111"/>
      <c r="AA177" s="111"/>
      <c r="AB177" s="111"/>
      <c r="AC177" s="111"/>
      <c r="AD177" s="111"/>
      <c r="AE177" s="46"/>
      <c r="AG177" s="46"/>
      <c r="AH177" s="46"/>
      <c r="AI177" s="46"/>
    </row>
    <row r="178" spans="2:60" s="53" customFormat="1" x14ac:dyDescent="0.3">
      <c r="B178" s="46">
        <v>2020</v>
      </c>
      <c r="C178" s="46"/>
      <c r="D178" s="46"/>
      <c r="E178" s="46"/>
      <c r="F178" s="46"/>
      <c r="G178" s="109" t="s">
        <v>140</v>
      </c>
      <c r="H178" s="109"/>
      <c r="I178" s="46" t="s">
        <v>143</v>
      </c>
      <c r="J178" s="110" t="s">
        <v>48</v>
      </c>
      <c r="K178" s="111" t="s">
        <v>169</v>
      </c>
      <c r="L178" s="111" t="s">
        <v>46</v>
      </c>
      <c r="M178" s="111" t="s">
        <v>47</v>
      </c>
      <c r="N178" s="111" t="s">
        <v>175</v>
      </c>
      <c r="O178" s="111"/>
      <c r="P178" s="111"/>
      <c r="Q178" s="111"/>
      <c r="R178" s="111"/>
      <c r="S178" s="111"/>
      <c r="T178" s="111"/>
      <c r="U178" s="111"/>
      <c r="V178" s="111"/>
      <c r="W178" s="111"/>
      <c r="X178" s="111"/>
      <c r="Y178" s="111"/>
      <c r="Z178" s="111"/>
      <c r="AA178" s="111"/>
      <c r="AB178" s="111"/>
      <c r="AC178" s="111"/>
      <c r="AD178" s="111"/>
      <c r="AE178" s="111"/>
      <c r="AF178" s="113"/>
      <c r="AG178" s="111"/>
      <c r="AH178" s="111"/>
      <c r="AI178" s="111"/>
      <c r="AJ178" s="113"/>
      <c r="AK178" s="113"/>
      <c r="AL178" s="113"/>
      <c r="AM178" s="113"/>
      <c r="AN178" s="113"/>
      <c r="AO178" s="113"/>
      <c r="AP178" s="113"/>
      <c r="AQ178" s="113"/>
      <c r="AR178" s="113"/>
      <c r="AS178" s="113"/>
      <c r="AT178" s="113"/>
      <c r="AU178" s="113"/>
      <c r="AV178" s="113"/>
      <c r="AW178" s="113"/>
      <c r="AX178" s="113"/>
      <c r="AY178" s="113"/>
      <c r="AZ178" s="113"/>
      <c r="BA178" s="113"/>
      <c r="BB178" s="113"/>
      <c r="BC178" s="113"/>
      <c r="BD178" s="113"/>
      <c r="BE178" s="113"/>
      <c r="BF178" s="113"/>
      <c r="BG178" s="113"/>
      <c r="BH178" s="113"/>
    </row>
    <row r="179" spans="2:60" s="53" customFormat="1" x14ac:dyDescent="0.3">
      <c r="B179" s="46">
        <v>2021</v>
      </c>
      <c r="C179" s="46"/>
      <c r="D179" s="46"/>
      <c r="E179" s="46"/>
      <c r="F179" s="46"/>
      <c r="G179" s="109" t="s">
        <v>141</v>
      </c>
      <c r="H179" s="109"/>
      <c r="I179" s="46" t="s">
        <v>144</v>
      </c>
      <c r="J179" s="110" t="s">
        <v>49</v>
      </c>
      <c r="K179" s="111" t="s">
        <v>169</v>
      </c>
      <c r="L179" s="111" t="s">
        <v>46</v>
      </c>
      <c r="M179" s="111" t="s">
        <v>47</v>
      </c>
      <c r="N179" s="111" t="s">
        <v>176</v>
      </c>
      <c r="O179" s="111"/>
      <c r="P179" s="111"/>
      <c r="Q179" s="111"/>
      <c r="R179" s="111"/>
      <c r="S179" s="111"/>
      <c r="T179" s="111"/>
      <c r="U179" s="111"/>
      <c r="V179" s="111"/>
      <c r="W179" s="111"/>
      <c r="X179" s="111"/>
      <c r="Y179" s="111"/>
      <c r="Z179" s="111"/>
      <c r="AA179" s="111"/>
      <c r="AB179" s="111"/>
      <c r="AC179" s="111"/>
      <c r="AD179" s="111"/>
      <c r="AE179" s="111"/>
      <c r="AF179" s="113"/>
      <c r="AG179" s="111"/>
      <c r="AH179" s="111"/>
      <c r="AI179" s="111"/>
      <c r="AJ179" s="113"/>
      <c r="AK179" s="113"/>
      <c r="AL179" s="113"/>
      <c r="AM179" s="113"/>
      <c r="AN179" s="113"/>
      <c r="AO179" s="113"/>
      <c r="AP179" s="113"/>
      <c r="AQ179" s="113"/>
      <c r="AR179" s="113"/>
      <c r="AS179" s="113"/>
      <c r="AT179" s="113"/>
      <c r="AU179" s="113"/>
      <c r="AV179" s="113"/>
      <c r="AW179" s="113"/>
      <c r="AX179" s="113"/>
      <c r="AY179" s="113"/>
      <c r="AZ179" s="113"/>
      <c r="BA179" s="113"/>
      <c r="BB179" s="113"/>
      <c r="BC179" s="113"/>
      <c r="BD179" s="113"/>
      <c r="BE179" s="113"/>
      <c r="BF179" s="113"/>
      <c r="BG179" s="113"/>
      <c r="BH179" s="113"/>
    </row>
    <row r="180" spans="2:60" s="53" customFormat="1" x14ac:dyDescent="0.3">
      <c r="B180" s="46">
        <v>2022</v>
      </c>
      <c r="C180" s="46"/>
      <c r="D180" s="46"/>
      <c r="E180" s="46"/>
      <c r="F180" s="46"/>
      <c r="G180" s="109" t="s">
        <v>145</v>
      </c>
      <c r="H180" s="109"/>
      <c r="I180" s="46" t="s">
        <v>154</v>
      </c>
      <c r="J180" s="110" t="s">
        <v>50</v>
      </c>
      <c r="K180" s="111" t="s">
        <v>170</v>
      </c>
      <c r="L180" s="111" t="s">
        <v>46</v>
      </c>
      <c r="M180" s="111" t="s">
        <v>51</v>
      </c>
      <c r="N180" s="109" t="s">
        <v>177</v>
      </c>
      <c r="O180" s="111"/>
      <c r="P180" s="111"/>
      <c r="Q180" s="111"/>
      <c r="R180" s="111"/>
      <c r="S180" s="111"/>
      <c r="T180" s="111"/>
      <c r="U180" s="111"/>
      <c r="V180" s="111"/>
      <c r="W180" s="111"/>
      <c r="X180" s="111"/>
      <c r="Y180" s="111"/>
      <c r="Z180" s="111"/>
      <c r="AA180" s="111"/>
      <c r="AB180" s="111"/>
      <c r="AC180" s="111"/>
      <c r="AD180" s="111"/>
      <c r="AE180" s="111"/>
      <c r="AF180" s="113"/>
      <c r="AG180" s="111"/>
      <c r="AH180" s="111"/>
      <c r="AI180" s="111"/>
      <c r="AJ180" s="113"/>
      <c r="AK180" s="113"/>
      <c r="AL180" s="113"/>
      <c r="AM180" s="113"/>
      <c r="AN180" s="113"/>
      <c r="AO180" s="113"/>
      <c r="AP180" s="113"/>
      <c r="AQ180" s="113"/>
      <c r="AR180" s="113"/>
      <c r="AS180" s="113"/>
      <c r="AT180" s="113"/>
      <c r="AU180" s="113"/>
      <c r="AV180" s="113"/>
      <c r="AW180" s="113"/>
      <c r="AX180" s="113"/>
      <c r="AY180" s="113"/>
      <c r="AZ180" s="113"/>
      <c r="BA180" s="113"/>
      <c r="BB180" s="113"/>
      <c r="BC180" s="113"/>
      <c r="BD180" s="113"/>
      <c r="BE180" s="113"/>
      <c r="BF180" s="113"/>
      <c r="BG180" s="113"/>
      <c r="BH180" s="113"/>
    </row>
    <row r="181" spans="2:60" s="53" customFormat="1" x14ac:dyDescent="0.3">
      <c r="B181" s="46">
        <v>2023</v>
      </c>
      <c r="C181" s="46"/>
      <c r="D181" s="46"/>
      <c r="E181" s="46"/>
      <c r="F181" s="46"/>
      <c r="G181" s="109" t="s">
        <v>146</v>
      </c>
      <c r="H181" s="109"/>
      <c r="I181" s="46" t="s">
        <v>155</v>
      </c>
      <c r="J181" s="110" t="s">
        <v>52</v>
      </c>
      <c r="K181" s="111" t="s">
        <v>171</v>
      </c>
      <c r="L181" s="111" t="s">
        <v>46</v>
      </c>
      <c r="M181" s="111" t="s">
        <v>51</v>
      </c>
      <c r="N181" s="109" t="s">
        <v>178</v>
      </c>
      <c r="O181" s="111"/>
      <c r="P181" s="111"/>
      <c r="Q181" s="111"/>
      <c r="R181" s="111"/>
      <c r="S181" s="111"/>
      <c r="T181" s="111"/>
      <c r="U181" s="111"/>
      <c r="V181" s="111"/>
      <c r="W181" s="111"/>
      <c r="X181" s="111"/>
      <c r="Y181" s="111"/>
      <c r="Z181" s="111"/>
      <c r="AA181" s="111"/>
      <c r="AB181" s="111"/>
      <c r="AC181" s="111"/>
      <c r="AD181" s="111"/>
      <c r="AE181" s="111"/>
      <c r="AF181" s="113"/>
      <c r="AG181" s="111"/>
      <c r="AH181" s="111"/>
      <c r="AI181" s="111"/>
      <c r="AJ181" s="113"/>
      <c r="AK181" s="113"/>
      <c r="AL181" s="113"/>
      <c r="AM181" s="113"/>
      <c r="AN181" s="113"/>
      <c r="AO181" s="113"/>
      <c r="AP181" s="113"/>
      <c r="AQ181" s="113"/>
      <c r="AR181" s="113"/>
      <c r="AS181" s="113"/>
      <c r="AT181" s="113"/>
      <c r="AU181" s="113"/>
      <c r="AV181" s="113"/>
      <c r="AW181" s="113"/>
      <c r="AX181" s="113"/>
      <c r="AY181" s="113"/>
      <c r="AZ181" s="113"/>
      <c r="BA181" s="113"/>
      <c r="BB181" s="113"/>
      <c r="BC181" s="113"/>
      <c r="BD181" s="113"/>
      <c r="BE181" s="113"/>
      <c r="BF181" s="113"/>
      <c r="BG181" s="113"/>
      <c r="BH181" s="113"/>
    </row>
    <row r="182" spans="2:60" x14ac:dyDescent="0.3">
      <c r="B182" s="46">
        <v>2024</v>
      </c>
      <c r="G182" s="109" t="s">
        <v>147</v>
      </c>
      <c r="H182" s="109"/>
      <c r="I182" s="46" t="s">
        <v>156</v>
      </c>
      <c r="J182" s="110" t="s">
        <v>53</v>
      </c>
      <c r="K182" s="111" t="s">
        <v>171</v>
      </c>
      <c r="L182" s="111" t="s">
        <v>46</v>
      </c>
      <c r="M182" s="111" t="s">
        <v>51</v>
      </c>
      <c r="N182" s="109" t="s">
        <v>188</v>
      </c>
      <c r="O182" s="111"/>
      <c r="P182" s="111"/>
      <c r="Q182" s="111"/>
      <c r="R182" s="111"/>
      <c r="S182" s="111"/>
      <c r="T182" s="111"/>
      <c r="U182" s="111"/>
      <c r="V182" s="111"/>
      <c r="W182" s="111"/>
      <c r="X182" s="111"/>
      <c r="Y182" s="111"/>
      <c r="Z182" s="111"/>
      <c r="AA182" s="111"/>
      <c r="AB182" s="111"/>
      <c r="AC182" s="111"/>
      <c r="AD182" s="111"/>
      <c r="AE182" s="111"/>
      <c r="AF182" s="111"/>
      <c r="AG182" s="111"/>
      <c r="AH182" s="111"/>
      <c r="AI182" s="111"/>
      <c r="AJ182" s="111"/>
      <c r="AK182" s="111"/>
      <c r="AL182" s="111"/>
      <c r="AM182" s="111"/>
      <c r="AN182" s="111"/>
      <c r="AO182" s="111"/>
      <c r="AP182" s="111"/>
      <c r="AQ182" s="111"/>
      <c r="AR182" s="111"/>
      <c r="AS182" s="111"/>
      <c r="AT182" s="111"/>
      <c r="AU182" s="111"/>
      <c r="AV182" s="111"/>
      <c r="AW182" s="111"/>
      <c r="AX182" s="111"/>
      <c r="AY182" s="111"/>
      <c r="AZ182" s="111"/>
      <c r="BA182" s="111"/>
      <c r="BB182" s="111"/>
      <c r="BC182" s="111"/>
      <c r="BD182" s="111"/>
      <c r="BE182" s="111"/>
      <c r="BF182" s="111"/>
      <c r="BG182" s="111"/>
      <c r="BH182" s="111"/>
    </row>
    <row r="183" spans="2:60" x14ac:dyDescent="0.3">
      <c r="B183" s="46">
        <v>2025</v>
      </c>
      <c r="G183" s="109" t="s">
        <v>148</v>
      </c>
      <c r="H183" s="109"/>
      <c r="I183" s="46" t="s">
        <v>157</v>
      </c>
      <c r="J183" s="110" t="s">
        <v>54</v>
      </c>
      <c r="K183" s="111" t="s">
        <v>171</v>
      </c>
      <c r="L183" s="111" t="s">
        <v>46</v>
      </c>
      <c r="M183" s="111" t="s">
        <v>51</v>
      </c>
      <c r="N183" s="109" t="s">
        <v>179</v>
      </c>
      <c r="O183" s="111"/>
      <c r="P183" s="111"/>
      <c r="Q183" s="111"/>
      <c r="R183" s="111"/>
      <c r="S183" s="111"/>
      <c r="T183" s="111"/>
      <c r="U183" s="111"/>
      <c r="V183" s="111"/>
      <c r="W183" s="111"/>
      <c r="X183" s="111"/>
      <c r="Y183" s="111"/>
      <c r="Z183" s="111"/>
      <c r="AA183" s="111"/>
      <c r="AB183" s="111"/>
      <c r="AC183" s="111"/>
      <c r="AD183" s="111"/>
      <c r="AE183" s="111"/>
      <c r="AF183" s="111"/>
      <c r="AG183" s="111"/>
      <c r="AH183" s="111"/>
      <c r="AI183" s="111"/>
      <c r="AJ183" s="111"/>
      <c r="AK183" s="111"/>
      <c r="AL183" s="111"/>
      <c r="AM183" s="111"/>
      <c r="AN183" s="111"/>
      <c r="AO183" s="111"/>
      <c r="AP183" s="111"/>
      <c r="AQ183" s="111"/>
      <c r="AR183" s="111"/>
      <c r="AS183" s="111"/>
      <c r="AT183" s="111"/>
      <c r="AU183" s="111"/>
      <c r="AV183" s="111"/>
      <c r="AW183" s="111"/>
      <c r="AX183" s="111"/>
      <c r="AY183" s="111"/>
      <c r="AZ183" s="111"/>
      <c r="BA183" s="111"/>
      <c r="BB183" s="111"/>
      <c r="BC183" s="111"/>
      <c r="BD183" s="111"/>
      <c r="BE183" s="111"/>
      <c r="BF183" s="111"/>
      <c r="BG183" s="111"/>
      <c r="BH183" s="111"/>
    </row>
    <row r="184" spans="2:60" x14ac:dyDescent="0.3">
      <c r="B184" s="46">
        <v>2026</v>
      </c>
      <c r="G184" s="109" t="s">
        <v>149</v>
      </c>
      <c r="H184" s="109"/>
      <c r="I184" s="46" t="s">
        <v>158</v>
      </c>
      <c r="J184" s="110" t="s">
        <v>55</v>
      </c>
      <c r="K184" s="111" t="s">
        <v>170</v>
      </c>
      <c r="L184" s="111" t="s">
        <v>46</v>
      </c>
      <c r="M184" s="111" t="s">
        <v>51</v>
      </c>
      <c r="N184" s="109" t="s">
        <v>180</v>
      </c>
      <c r="O184" s="111"/>
      <c r="P184" s="111"/>
      <c r="Q184" s="111"/>
      <c r="R184" s="111"/>
      <c r="S184" s="111"/>
      <c r="T184" s="111"/>
      <c r="U184" s="111"/>
      <c r="V184" s="111"/>
      <c r="W184" s="111"/>
      <c r="X184" s="111"/>
      <c r="Y184" s="111"/>
      <c r="Z184" s="111"/>
      <c r="AA184" s="111"/>
      <c r="AB184" s="111"/>
      <c r="AC184" s="111"/>
      <c r="AD184" s="111"/>
      <c r="AE184" s="111"/>
      <c r="AF184" s="111"/>
      <c r="AG184" s="111"/>
      <c r="AH184" s="111"/>
      <c r="AI184" s="111"/>
      <c r="AJ184" s="111"/>
      <c r="AK184" s="111"/>
      <c r="AL184" s="111"/>
      <c r="AM184" s="111"/>
      <c r="AN184" s="111"/>
      <c r="AO184" s="111"/>
      <c r="AP184" s="111"/>
      <c r="AQ184" s="111"/>
      <c r="AR184" s="111"/>
      <c r="AS184" s="111"/>
      <c r="AT184" s="111"/>
      <c r="AU184" s="111"/>
      <c r="AV184" s="111"/>
      <c r="AW184" s="111"/>
      <c r="AX184" s="111"/>
      <c r="AY184" s="111"/>
      <c r="AZ184" s="111"/>
      <c r="BA184" s="111"/>
      <c r="BB184" s="111"/>
      <c r="BC184" s="111"/>
      <c r="BD184" s="111"/>
      <c r="BE184" s="111"/>
      <c r="BF184" s="111"/>
      <c r="BG184" s="111"/>
      <c r="BH184" s="111"/>
    </row>
    <row r="185" spans="2:60" x14ac:dyDescent="0.3">
      <c r="B185" s="46">
        <v>2027</v>
      </c>
      <c r="G185" s="109" t="s">
        <v>150</v>
      </c>
      <c r="H185" s="109"/>
      <c r="I185" s="46" t="s">
        <v>159</v>
      </c>
      <c r="J185" s="110" t="s">
        <v>57</v>
      </c>
      <c r="K185" s="111" t="s">
        <v>169</v>
      </c>
      <c r="L185" s="111" t="s">
        <v>46</v>
      </c>
      <c r="M185" s="109" t="s">
        <v>166</v>
      </c>
      <c r="N185" s="109" t="s">
        <v>181</v>
      </c>
      <c r="O185" s="111"/>
      <c r="P185" s="111"/>
      <c r="Q185" s="111"/>
      <c r="R185" s="111"/>
      <c r="S185" s="111"/>
      <c r="T185" s="111"/>
      <c r="U185" s="111"/>
      <c r="V185" s="111"/>
      <c r="W185" s="111"/>
      <c r="X185" s="111"/>
      <c r="Y185" s="111"/>
      <c r="Z185" s="111"/>
      <c r="AA185" s="111"/>
      <c r="AB185" s="111"/>
      <c r="AC185" s="111"/>
      <c r="AD185" s="111"/>
      <c r="AE185" s="111"/>
      <c r="AF185" s="111"/>
      <c r="AG185" s="111"/>
      <c r="AH185" s="111"/>
      <c r="AI185" s="111"/>
      <c r="AJ185" s="111"/>
      <c r="AK185" s="111"/>
      <c r="AL185" s="111"/>
      <c r="AM185" s="111"/>
      <c r="AN185" s="111"/>
      <c r="AO185" s="111"/>
      <c r="AP185" s="111"/>
      <c r="AQ185" s="111"/>
      <c r="AR185" s="111"/>
      <c r="AS185" s="111"/>
      <c r="AT185" s="111"/>
      <c r="AU185" s="111"/>
      <c r="AV185" s="111"/>
      <c r="AW185" s="111"/>
      <c r="AX185" s="111"/>
      <c r="AY185" s="111"/>
      <c r="AZ185" s="111"/>
      <c r="BA185" s="111"/>
      <c r="BB185" s="111"/>
      <c r="BC185" s="111"/>
      <c r="BD185" s="111"/>
      <c r="BE185" s="111"/>
      <c r="BF185" s="111"/>
      <c r="BG185" s="111"/>
      <c r="BH185" s="111"/>
    </row>
    <row r="186" spans="2:60" x14ac:dyDescent="0.3">
      <c r="B186" s="46">
        <v>2028</v>
      </c>
      <c r="G186" s="109" t="s">
        <v>56</v>
      </c>
      <c r="H186" s="109"/>
      <c r="I186" s="46" t="s">
        <v>160</v>
      </c>
      <c r="J186" s="110" t="s">
        <v>58</v>
      </c>
      <c r="K186" s="111" t="s">
        <v>59</v>
      </c>
      <c r="L186" s="111" t="s">
        <v>46</v>
      </c>
      <c r="M186" s="109" t="s">
        <v>166</v>
      </c>
      <c r="N186" s="109" t="s">
        <v>182</v>
      </c>
      <c r="O186" s="111"/>
      <c r="P186" s="111"/>
      <c r="Q186" s="111"/>
      <c r="R186" s="111"/>
      <c r="S186" s="111"/>
      <c r="T186" s="111"/>
      <c r="U186" s="111"/>
      <c r="V186" s="111"/>
      <c r="W186" s="111"/>
      <c r="X186" s="111"/>
      <c r="Y186" s="111"/>
      <c r="Z186" s="111"/>
      <c r="AA186" s="111"/>
      <c r="AB186" s="111"/>
      <c r="AC186" s="111"/>
      <c r="AD186" s="111"/>
      <c r="AE186" s="111"/>
      <c r="AF186" s="111"/>
      <c r="AG186" s="111"/>
      <c r="AH186" s="111"/>
      <c r="AI186" s="111"/>
      <c r="AJ186" s="111"/>
      <c r="AK186" s="111"/>
      <c r="AL186" s="111"/>
      <c r="AM186" s="111"/>
      <c r="AN186" s="111"/>
      <c r="AO186" s="111"/>
      <c r="AP186" s="111"/>
      <c r="AQ186" s="111"/>
      <c r="AR186" s="111"/>
      <c r="AS186" s="111"/>
      <c r="AT186" s="111"/>
      <c r="AU186" s="111"/>
      <c r="AV186" s="111"/>
      <c r="AW186" s="111"/>
      <c r="AX186" s="111"/>
      <c r="AY186" s="111"/>
      <c r="AZ186" s="111"/>
      <c r="BA186" s="111"/>
      <c r="BB186" s="111"/>
      <c r="BC186" s="111"/>
      <c r="BD186" s="111"/>
      <c r="BE186" s="111"/>
      <c r="BF186" s="111"/>
      <c r="BG186" s="111"/>
      <c r="BH186" s="111"/>
    </row>
    <row r="187" spans="2:60" x14ac:dyDescent="0.3">
      <c r="G187" s="109" t="s">
        <v>151</v>
      </c>
      <c r="H187" s="109"/>
      <c r="I187" s="46" t="s">
        <v>161</v>
      </c>
      <c r="J187" s="110" t="s">
        <v>60</v>
      </c>
      <c r="K187" s="111" t="s">
        <v>169</v>
      </c>
      <c r="L187" s="111" t="s">
        <v>46</v>
      </c>
      <c r="M187" s="109" t="s">
        <v>166</v>
      </c>
      <c r="N187" s="109" t="s">
        <v>183</v>
      </c>
      <c r="O187" s="111"/>
      <c r="P187" s="111"/>
      <c r="Q187" s="111"/>
      <c r="R187" s="111"/>
      <c r="S187" s="111"/>
      <c r="T187" s="111"/>
      <c r="U187" s="111"/>
      <c r="V187" s="111"/>
      <c r="W187" s="111"/>
      <c r="X187" s="111"/>
      <c r="Y187" s="111"/>
      <c r="Z187" s="111"/>
      <c r="AA187" s="111"/>
      <c r="AB187" s="111"/>
      <c r="AC187" s="111"/>
      <c r="AD187" s="111"/>
      <c r="AE187" s="111"/>
      <c r="AF187" s="111"/>
      <c r="AG187" s="111"/>
      <c r="AH187" s="111"/>
      <c r="AI187" s="111"/>
      <c r="AJ187" s="111"/>
      <c r="AK187" s="111"/>
      <c r="AL187" s="111"/>
      <c r="AM187" s="111"/>
      <c r="AN187" s="111"/>
      <c r="AO187" s="111"/>
      <c r="AP187" s="111"/>
      <c r="AQ187" s="111"/>
      <c r="AR187" s="111"/>
      <c r="AS187" s="111"/>
      <c r="AT187" s="111"/>
      <c r="AU187" s="111"/>
      <c r="AV187" s="111"/>
      <c r="AW187" s="111"/>
      <c r="AX187" s="111"/>
      <c r="AY187" s="111"/>
      <c r="AZ187" s="111"/>
      <c r="BA187" s="111"/>
      <c r="BB187" s="111"/>
      <c r="BC187" s="111"/>
      <c r="BD187" s="111"/>
      <c r="BE187" s="111"/>
      <c r="BF187" s="111"/>
      <c r="BG187" s="111"/>
      <c r="BH187" s="111"/>
    </row>
    <row r="188" spans="2:60" x14ac:dyDescent="0.3">
      <c r="G188" s="109" t="s">
        <v>152</v>
      </c>
      <c r="H188" s="109"/>
      <c r="I188" s="46" t="s">
        <v>162</v>
      </c>
      <c r="J188" s="110" t="s">
        <v>61</v>
      </c>
      <c r="K188" s="111" t="s">
        <v>169</v>
      </c>
      <c r="L188" s="111" t="s">
        <v>46</v>
      </c>
      <c r="M188" s="109" t="s">
        <v>166</v>
      </c>
      <c r="N188" s="109" t="s">
        <v>184</v>
      </c>
      <c r="O188" s="111"/>
      <c r="P188" s="111"/>
      <c r="Q188" s="111"/>
      <c r="R188" s="111"/>
      <c r="S188" s="111"/>
      <c r="T188" s="111"/>
      <c r="U188" s="111"/>
      <c r="V188" s="111"/>
      <c r="W188" s="111"/>
      <c r="X188" s="111"/>
      <c r="Y188" s="111"/>
      <c r="Z188" s="111"/>
      <c r="AA188" s="111"/>
      <c r="AB188" s="111"/>
      <c r="AC188" s="111"/>
      <c r="AD188" s="111"/>
      <c r="AE188" s="111"/>
      <c r="AF188" s="111"/>
      <c r="AG188" s="111"/>
      <c r="AH188" s="111"/>
      <c r="AI188" s="111"/>
      <c r="AJ188" s="111"/>
      <c r="AK188" s="111"/>
      <c r="AL188" s="111"/>
      <c r="AM188" s="111"/>
      <c r="AN188" s="111"/>
      <c r="AO188" s="111"/>
      <c r="AP188" s="111"/>
      <c r="AQ188" s="111"/>
      <c r="AR188" s="111"/>
      <c r="AS188" s="111"/>
      <c r="AT188" s="111"/>
      <c r="AU188" s="111"/>
      <c r="AV188" s="111"/>
      <c r="AW188" s="111"/>
      <c r="AX188" s="111"/>
      <c r="AY188" s="111"/>
      <c r="AZ188" s="111"/>
      <c r="BA188" s="111"/>
      <c r="BB188" s="111"/>
      <c r="BC188" s="111"/>
      <c r="BD188" s="111"/>
      <c r="BE188" s="111"/>
      <c r="BF188" s="111"/>
      <c r="BG188" s="111"/>
      <c r="BH188" s="111"/>
    </row>
    <row r="189" spans="2:60" x14ac:dyDescent="0.3">
      <c r="G189" s="109" t="s">
        <v>153</v>
      </c>
      <c r="H189" s="109"/>
      <c r="I189" s="46" t="s">
        <v>163</v>
      </c>
      <c r="J189" s="110" t="s">
        <v>62</v>
      </c>
      <c r="K189" s="111" t="s">
        <v>169</v>
      </c>
      <c r="L189" s="111" t="s">
        <v>46</v>
      </c>
      <c r="M189" s="109" t="s">
        <v>166</v>
      </c>
      <c r="N189" s="109" t="s">
        <v>185</v>
      </c>
      <c r="O189" s="111"/>
      <c r="P189" s="111"/>
      <c r="Q189" s="111"/>
      <c r="R189" s="111"/>
      <c r="S189" s="111"/>
      <c r="T189" s="111"/>
      <c r="U189" s="111"/>
      <c r="V189" s="111"/>
      <c r="W189" s="111"/>
      <c r="X189" s="111"/>
      <c r="Y189" s="111"/>
      <c r="Z189" s="111"/>
      <c r="AA189" s="111"/>
      <c r="AB189" s="111"/>
      <c r="AC189" s="111"/>
      <c r="AD189" s="111"/>
      <c r="AE189" s="111"/>
      <c r="AF189" s="111"/>
      <c r="AG189" s="111"/>
      <c r="AH189" s="111"/>
      <c r="AI189" s="111"/>
      <c r="AJ189" s="111"/>
      <c r="AK189" s="111"/>
      <c r="AL189" s="111"/>
      <c r="AM189" s="111"/>
      <c r="AN189" s="111"/>
      <c r="AO189" s="111"/>
      <c r="AP189" s="111"/>
      <c r="AQ189" s="111"/>
      <c r="AR189" s="111"/>
      <c r="AS189" s="111"/>
      <c r="AT189" s="111"/>
      <c r="AU189" s="111"/>
      <c r="AV189" s="111"/>
      <c r="AW189" s="111"/>
      <c r="AX189" s="111"/>
      <c r="AY189" s="111"/>
      <c r="AZ189" s="111"/>
      <c r="BA189" s="111"/>
      <c r="BB189" s="111"/>
      <c r="BC189" s="111"/>
      <c r="BD189" s="111"/>
      <c r="BE189" s="111"/>
      <c r="BF189" s="111"/>
      <c r="BG189" s="111"/>
      <c r="BH189" s="111"/>
    </row>
    <row r="190" spans="2:60" x14ac:dyDescent="0.3">
      <c r="G190" s="109" t="s">
        <v>164</v>
      </c>
      <c r="H190" s="109"/>
      <c r="I190" s="46" t="s">
        <v>165</v>
      </c>
      <c r="J190" s="110" t="s">
        <v>63</v>
      </c>
      <c r="K190" s="111" t="s">
        <v>187</v>
      </c>
      <c r="L190" s="111" t="s">
        <v>46</v>
      </c>
      <c r="M190" s="111" t="s">
        <v>167</v>
      </c>
      <c r="N190" s="109" t="s">
        <v>186</v>
      </c>
      <c r="O190" s="111"/>
      <c r="P190" s="111"/>
      <c r="Q190" s="111"/>
      <c r="R190" s="111"/>
      <c r="S190" s="111"/>
      <c r="T190" s="111"/>
      <c r="U190" s="111"/>
      <c r="V190" s="111"/>
      <c r="W190" s="111"/>
      <c r="X190" s="111"/>
      <c r="Y190" s="111"/>
      <c r="Z190" s="111"/>
      <c r="AA190" s="111"/>
      <c r="AB190" s="111"/>
      <c r="AC190" s="111"/>
      <c r="AD190" s="111"/>
      <c r="AE190" s="111"/>
      <c r="AF190" s="111"/>
      <c r="AG190" s="111"/>
      <c r="AH190" s="111"/>
      <c r="AI190" s="111"/>
      <c r="AJ190" s="111"/>
      <c r="AK190" s="111"/>
      <c r="AL190" s="111"/>
      <c r="AM190" s="111"/>
      <c r="AN190" s="111"/>
      <c r="AO190" s="111"/>
      <c r="AP190" s="111"/>
      <c r="AQ190" s="111"/>
      <c r="AR190" s="111"/>
      <c r="AS190" s="111"/>
      <c r="AT190" s="111"/>
      <c r="AU190" s="111"/>
      <c r="AV190" s="111"/>
      <c r="AW190" s="111"/>
      <c r="AX190" s="111"/>
      <c r="AY190" s="111"/>
      <c r="AZ190" s="111"/>
      <c r="BA190" s="111"/>
      <c r="BB190" s="111"/>
      <c r="BC190" s="111"/>
      <c r="BD190" s="111"/>
      <c r="BE190" s="111"/>
      <c r="BF190" s="111"/>
      <c r="BG190" s="111"/>
      <c r="BH190" s="111"/>
    </row>
    <row r="191" spans="2:60" x14ac:dyDescent="0.3">
      <c r="G191" s="114"/>
      <c r="H191" s="114"/>
      <c r="N191" s="109"/>
      <c r="O191" s="111"/>
      <c r="P191" s="111"/>
      <c r="Q191" s="111"/>
      <c r="R191" s="111"/>
      <c r="S191" s="111"/>
      <c r="T191" s="111"/>
      <c r="U191" s="111"/>
      <c r="V191" s="111"/>
      <c r="W191" s="111"/>
      <c r="X191" s="111"/>
      <c r="Y191" s="111"/>
      <c r="Z191" s="111"/>
      <c r="AA191" s="111"/>
      <c r="AB191" s="111"/>
      <c r="AC191" s="111"/>
      <c r="AD191" s="111"/>
      <c r="AE191" s="111"/>
      <c r="AF191" s="111"/>
      <c r="AG191" s="111"/>
      <c r="AH191" s="111"/>
      <c r="AI191" s="111"/>
      <c r="AJ191" s="111"/>
      <c r="AK191" s="111"/>
      <c r="AL191" s="111"/>
      <c r="AM191" s="111"/>
      <c r="AN191" s="111"/>
      <c r="AO191" s="111"/>
      <c r="AP191" s="111"/>
      <c r="AQ191" s="111"/>
      <c r="AR191" s="111"/>
      <c r="AS191" s="111"/>
      <c r="AT191" s="111"/>
      <c r="AU191" s="111"/>
      <c r="AV191" s="111"/>
      <c r="AW191" s="111"/>
      <c r="AX191" s="111"/>
      <c r="AY191" s="111"/>
      <c r="AZ191" s="111"/>
      <c r="BA191" s="111"/>
      <c r="BB191" s="111"/>
      <c r="BC191" s="111"/>
      <c r="BD191" s="111"/>
      <c r="BE191" s="111"/>
      <c r="BF191" s="111"/>
      <c r="BG191" s="111"/>
      <c r="BH191" s="111"/>
    </row>
    <row r="192" spans="2:60" x14ac:dyDescent="0.3">
      <c r="G192" s="114"/>
      <c r="H192" s="114"/>
      <c r="N192" s="109"/>
      <c r="O192" s="111"/>
      <c r="P192" s="111"/>
      <c r="Q192" s="111"/>
      <c r="R192" s="111"/>
      <c r="S192" s="111"/>
      <c r="T192" s="111"/>
      <c r="U192" s="111"/>
      <c r="V192" s="111"/>
      <c r="W192" s="111"/>
      <c r="X192" s="111"/>
      <c r="Y192" s="111"/>
      <c r="Z192" s="111"/>
      <c r="AA192" s="111"/>
      <c r="AB192" s="111"/>
      <c r="AC192" s="111"/>
      <c r="AD192" s="111"/>
      <c r="AE192" s="111"/>
      <c r="AF192" s="111"/>
      <c r="AG192" s="111"/>
      <c r="AH192" s="111"/>
      <c r="AI192" s="111"/>
      <c r="AJ192" s="111"/>
      <c r="AK192" s="111"/>
      <c r="AL192" s="111"/>
      <c r="AM192" s="111"/>
      <c r="AN192" s="111"/>
      <c r="AO192" s="111"/>
      <c r="AP192" s="111"/>
      <c r="AQ192" s="111"/>
      <c r="AR192" s="111"/>
      <c r="AS192" s="111"/>
      <c r="AT192" s="111"/>
      <c r="AU192" s="111"/>
      <c r="AV192" s="111"/>
      <c r="AW192" s="111"/>
      <c r="AX192" s="111"/>
      <c r="AY192" s="111"/>
      <c r="AZ192" s="111"/>
      <c r="BA192" s="111"/>
      <c r="BB192" s="111"/>
      <c r="BC192" s="111"/>
      <c r="BD192" s="111"/>
      <c r="BE192" s="111"/>
      <c r="BF192" s="111"/>
      <c r="BG192" s="111"/>
      <c r="BH192" s="111"/>
    </row>
    <row r="193" spans="3:60" x14ac:dyDescent="0.3">
      <c r="G193" s="112" t="s">
        <v>64</v>
      </c>
      <c r="H193" s="112"/>
      <c r="N193" s="109"/>
      <c r="O193" s="111"/>
      <c r="P193" s="111"/>
      <c r="Q193" s="111"/>
      <c r="R193" s="111"/>
      <c r="S193" s="111"/>
      <c r="T193" s="111"/>
      <c r="U193" s="111"/>
      <c r="V193" s="111"/>
      <c r="W193" s="111"/>
      <c r="X193" s="111"/>
      <c r="Y193" s="111"/>
      <c r="Z193" s="111"/>
      <c r="AA193" s="111"/>
      <c r="AB193" s="111"/>
      <c r="AC193" s="111"/>
      <c r="AD193" s="111"/>
      <c r="AE193" s="111"/>
      <c r="AF193" s="111"/>
      <c r="AG193" s="111"/>
      <c r="AH193" s="111"/>
      <c r="AI193" s="111"/>
      <c r="AJ193" s="111"/>
      <c r="AK193" s="111"/>
      <c r="AL193" s="111"/>
      <c r="AM193" s="111"/>
      <c r="AN193" s="111"/>
      <c r="AO193" s="111"/>
      <c r="AP193" s="111"/>
      <c r="AQ193" s="111"/>
      <c r="AR193" s="111"/>
      <c r="AS193" s="111"/>
      <c r="AT193" s="111"/>
      <c r="AU193" s="111"/>
      <c r="AV193" s="111"/>
      <c r="AW193" s="111"/>
      <c r="AX193" s="111"/>
      <c r="AY193" s="111"/>
      <c r="AZ193" s="111"/>
      <c r="BA193" s="111"/>
      <c r="BB193" s="111"/>
      <c r="BC193" s="111"/>
      <c r="BD193" s="111"/>
      <c r="BE193" s="111"/>
      <c r="BF193" s="111"/>
      <c r="BG193" s="111"/>
      <c r="BH193" s="111"/>
    </row>
    <row r="194" spans="3:60" x14ac:dyDescent="0.3">
      <c r="G194" s="111" t="s">
        <v>41</v>
      </c>
      <c r="H194" s="111"/>
      <c r="K194" s="111"/>
      <c r="L194" s="111"/>
      <c r="M194" s="111"/>
      <c r="N194" s="109"/>
      <c r="O194" s="111"/>
      <c r="P194" s="111"/>
      <c r="Q194" s="111"/>
      <c r="R194" s="111"/>
      <c r="S194" s="111"/>
      <c r="T194" s="111"/>
      <c r="U194" s="111"/>
      <c r="V194" s="111"/>
      <c r="W194" s="111"/>
      <c r="X194" s="111"/>
      <c r="Y194" s="111"/>
      <c r="Z194" s="111"/>
      <c r="AA194" s="111"/>
      <c r="AB194" s="111"/>
      <c r="AC194" s="111"/>
      <c r="AD194" s="111"/>
      <c r="AE194" s="111"/>
      <c r="AF194" s="111"/>
      <c r="AG194" s="111"/>
      <c r="AH194" s="111"/>
      <c r="AI194" s="111"/>
      <c r="AJ194" s="111"/>
      <c r="AK194" s="111"/>
      <c r="AL194" s="111"/>
      <c r="AM194" s="111"/>
      <c r="AN194" s="111"/>
      <c r="AO194" s="111"/>
      <c r="AP194" s="111"/>
      <c r="AQ194" s="111"/>
      <c r="AR194" s="111"/>
      <c r="AS194" s="111"/>
      <c r="AT194" s="111"/>
      <c r="AU194" s="111"/>
      <c r="AV194" s="111"/>
      <c r="AW194" s="111"/>
      <c r="AX194" s="111"/>
      <c r="AY194" s="111"/>
      <c r="AZ194" s="111"/>
      <c r="BA194" s="111"/>
      <c r="BB194" s="111"/>
      <c r="BC194" s="111"/>
      <c r="BD194" s="111"/>
      <c r="BE194" s="111"/>
      <c r="BF194" s="111"/>
      <c r="BG194" s="111"/>
      <c r="BH194" s="111"/>
    </row>
    <row r="195" spans="3:60" x14ac:dyDescent="0.3">
      <c r="G195" s="111" t="s">
        <v>65</v>
      </c>
      <c r="H195" s="111"/>
      <c r="K195" s="111"/>
      <c r="L195" s="111"/>
      <c r="M195" s="111"/>
      <c r="N195" s="109"/>
      <c r="O195" s="111"/>
    </row>
    <row r="196" spans="3:60" x14ac:dyDescent="0.3">
      <c r="G196" s="111" t="s">
        <v>39</v>
      </c>
      <c r="H196" s="111"/>
      <c r="J196" s="112"/>
      <c r="N196" s="109"/>
    </row>
    <row r="197" spans="3:60" x14ac:dyDescent="0.3">
      <c r="G197" s="111"/>
      <c r="H197" s="111"/>
      <c r="J197" s="109"/>
      <c r="N197" s="109"/>
    </row>
    <row r="198" spans="3:60" x14ac:dyDescent="0.3">
      <c r="G198" s="112" t="s">
        <v>66</v>
      </c>
      <c r="H198" s="112"/>
      <c r="I198" s="109"/>
      <c r="J198" s="109"/>
      <c r="K198" s="109"/>
      <c r="N198" s="109"/>
    </row>
    <row r="199" spans="3:60" x14ac:dyDescent="0.3">
      <c r="G199" s="111" t="s">
        <v>37</v>
      </c>
      <c r="H199" s="111"/>
      <c r="I199" s="115"/>
      <c r="J199" s="109"/>
      <c r="K199" s="115"/>
      <c r="N199" s="109"/>
    </row>
    <row r="200" spans="3:60" x14ac:dyDescent="0.3">
      <c r="G200" s="111" t="s">
        <v>40</v>
      </c>
      <c r="H200" s="111"/>
      <c r="I200" s="109"/>
      <c r="J200" s="112"/>
      <c r="K200" s="109"/>
      <c r="N200" s="109"/>
    </row>
    <row r="201" spans="3:60" x14ac:dyDescent="0.3">
      <c r="G201" s="112"/>
      <c r="H201" s="112"/>
      <c r="I201" s="109"/>
      <c r="J201" s="109"/>
      <c r="K201" s="109"/>
      <c r="N201" s="109"/>
    </row>
    <row r="202" spans="3:60" x14ac:dyDescent="0.3">
      <c r="G202" s="112" t="s">
        <v>67</v>
      </c>
      <c r="H202" s="112"/>
      <c r="I202" s="109"/>
      <c r="J202" s="109"/>
      <c r="K202" s="109"/>
      <c r="N202" s="109"/>
    </row>
    <row r="203" spans="3:60" x14ac:dyDescent="0.3">
      <c r="I203" s="109"/>
      <c r="J203" s="109"/>
      <c r="K203" s="109"/>
      <c r="N203" s="109"/>
    </row>
    <row r="204" spans="3:60" x14ac:dyDescent="0.3">
      <c r="G204" s="111" t="s">
        <v>38</v>
      </c>
      <c r="H204" s="111"/>
      <c r="I204" s="109"/>
      <c r="J204" s="109"/>
      <c r="K204" s="109"/>
      <c r="N204" s="109"/>
    </row>
    <row r="205" spans="3:60" x14ac:dyDescent="0.3">
      <c r="G205" s="111" t="s">
        <v>68</v>
      </c>
      <c r="H205" s="111"/>
      <c r="I205" s="109"/>
      <c r="J205" s="109"/>
      <c r="K205" s="109"/>
      <c r="N205" s="109"/>
    </row>
    <row r="206" spans="3:60" x14ac:dyDescent="0.3">
      <c r="G206" s="111" t="s">
        <v>199</v>
      </c>
      <c r="H206" s="109"/>
      <c r="I206" s="109"/>
      <c r="J206" s="109"/>
      <c r="K206" s="109"/>
      <c r="N206" s="109"/>
    </row>
    <row r="207" spans="3:60" x14ac:dyDescent="0.3">
      <c r="G207" s="109"/>
      <c r="H207" s="109"/>
      <c r="I207" s="109"/>
      <c r="J207" s="109"/>
      <c r="K207" s="109"/>
      <c r="N207" s="109"/>
    </row>
    <row r="208" spans="3:60" x14ac:dyDescent="0.3">
      <c r="C208" s="46">
        <v>1</v>
      </c>
      <c r="G208" s="111" t="s">
        <v>548</v>
      </c>
      <c r="H208" s="111"/>
      <c r="I208" s="109"/>
      <c r="J208" s="109"/>
      <c r="K208" s="109"/>
      <c r="N208" s="109"/>
    </row>
    <row r="209" spans="3:14" x14ac:dyDescent="0.3">
      <c r="C209" s="46">
        <v>2</v>
      </c>
      <c r="G209" s="111" t="s">
        <v>549</v>
      </c>
      <c r="H209" s="111"/>
      <c r="I209" s="109"/>
      <c r="J209" s="109"/>
      <c r="K209" s="109"/>
      <c r="N209" s="109"/>
    </row>
    <row r="210" spans="3:14" x14ac:dyDescent="0.3">
      <c r="C210" s="46">
        <v>3</v>
      </c>
      <c r="G210" s="111" t="s">
        <v>550</v>
      </c>
      <c r="H210" s="111"/>
      <c r="N210" s="109"/>
    </row>
    <row r="211" spans="3:14" x14ac:dyDescent="0.3">
      <c r="C211" s="46">
        <v>4</v>
      </c>
      <c r="G211" s="111" t="s">
        <v>551</v>
      </c>
      <c r="H211" s="111"/>
      <c r="N211" s="109"/>
    </row>
    <row r="212" spans="3:14" x14ac:dyDescent="0.3">
      <c r="C212" s="46">
        <v>5</v>
      </c>
      <c r="G212" s="111" t="s">
        <v>173</v>
      </c>
      <c r="H212" s="111"/>
      <c r="N212" s="109"/>
    </row>
    <row r="213" spans="3:14" x14ac:dyDescent="0.3">
      <c r="C213" s="46">
        <v>6</v>
      </c>
      <c r="G213" s="111" t="s">
        <v>552</v>
      </c>
      <c r="H213" s="111"/>
      <c r="N213" s="109"/>
    </row>
    <row r="214" spans="3:14" x14ac:dyDescent="0.3">
      <c r="C214" s="46">
        <v>7</v>
      </c>
      <c r="G214" s="111" t="s">
        <v>553</v>
      </c>
      <c r="H214" s="111"/>
      <c r="N214" s="109"/>
    </row>
    <row r="215" spans="3:14" x14ac:dyDescent="0.3">
      <c r="G215" s="111"/>
      <c r="H215" s="111"/>
      <c r="N215" s="109"/>
    </row>
    <row r="216" spans="3:14" x14ac:dyDescent="0.3">
      <c r="G216" s="111"/>
      <c r="H216" s="111"/>
      <c r="N216" s="109"/>
    </row>
    <row r="217" spans="3:14" x14ac:dyDescent="0.3">
      <c r="G217" s="111"/>
      <c r="H217" s="111"/>
      <c r="N217" s="109"/>
    </row>
    <row r="218" spans="3:14" x14ac:dyDescent="0.3">
      <c r="G218" s="111"/>
      <c r="H218" s="111"/>
      <c r="N218" s="109"/>
    </row>
    <row r="219" spans="3:14" x14ac:dyDescent="0.3">
      <c r="G219" s="111"/>
      <c r="H219" s="111"/>
      <c r="N219" s="109"/>
    </row>
    <row r="220" spans="3:14" x14ac:dyDescent="0.3">
      <c r="G220" s="111"/>
      <c r="H220" s="111"/>
      <c r="N220" s="109"/>
    </row>
    <row r="221" spans="3:14" x14ac:dyDescent="0.3">
      <c r="G221" s="111"/>
      <c r="H221" s="111"/>
      <c r="N221" s="109"/>
    </row>
    <row r="222" spans="3:14" x14ac:dyDescent="0.3">
      <c r="G222" s="111"/>
      <c r="H222" s="111"/>
      <c r="N222" s="109"/>
    </row>
    <row r="223" spans="3:14" x14ac:dyDescent="0.3">
      <c r="G223" s="111"/>
      <c r="H223" s="111"/>
      <c r="N223" s="109"/>
    </row>
    <row r="224" spans="3:14" x14ac:dyDescent="0.3">
      <c r="G224" s="111"/>
      <c r="H224" s="111"/>
      <c r="N224" s="109"/>
    </row>
    <row r="225" spans="7:14" x14ac:dyDescent="0.3">
      <c r="G225" s="111"/>
      <c r="H225" s="111"/>
      <c r="N225" s="109"/>
    </row>
    <row r="226" spans="7:14" x14ac:dyDescent="0.3">
      <c r="G226" s="111"/>
      <c r="H226" s="111"/>
      <c r="N226" s="109"/>
    </row>
    <row r="227" spans="7:14" x14ac:dyDescent="0.3">
      <c r="G227" s="111"/>
      <c r="H227" s="111"/>
      <c r="N227" s="109"/>
    </row>
    <row r="228" spans="7:14" x14ac:dyDescent="0.3">
      <c r="G228" s="111"/>
      <c r="H228" s="111"/>
      <c r="N228" s="109"/>
    </row>
    <row r="229" spans="7:14" x14ac:dyDescent="0.3">
      <c r="G229" s="111"/>
      <c r="H229" s="111"/>
      <c r="N229" s="109"/>
    </row>
    <row r="230" spans="7:14" x14ac:dyDescent="0.3">
      <c r="G230" s="111"/>
      <c r="H230" s="111"/>
      <c r="N230" s="109"/>
    </row>
    <row r="231" spans="7:14" x14ac:dyDescent="0.3">
      <c r="G231" s="111"/>
      <c r="H231" s="111"/>
      <c r="N231" s="109"/>
    </row>
    <row r="232" spans="7:14" x14ac:dyDescent="0.25">
      <c r="G232" s="111"/>
      <c r="H232" s="111"/>
    </row>
    <row r="233" spans="7:14" x14ac:dyDescent="0.25">
      <c r="G233" s="111"/>
      <c r="H233" s="111"/>
    </row>
    <row r="234" spans="7:14" x14ac:dyDescent="0.25">
      <c r="G234" s="111"/>
      <c r="H234" s="111"/>
    </row>
    <row r="235" spans="7:14" x14ac:dyDescent="0.25">
      <c r="G235" s="111"/>
      <c r="H235" s="111"/>
    </row>
    <row r="236" spans="7:14" x14ac:dyDescent="0.25">
      <c r="G236" s="111"/>
      <c r="H236" s="111"/>
    </row>
    <row r="237" spans="7:14" x14ac:dyDescent="0.25">
      <c r="G237" s="111"/>
      <c r="H237" s="111"/>
    </row>
    <row r="238" spans="7:14" x14ac:dyDescent="0.25">
      <c r="G238" s="111"/>
      <c r="H238" s="111"/>
    </row>
    <row r="239" spans="7:14" x14ac:dyDescent="0.25">
      <c r="G239" s="111"/>
      <c r="H239" s="111"/>
    </row>
    <row r="240" spans="7:14" x14ac:dyDescent="0.25">
      <c r="G240" s="111"/>
      <c r="H240" s="111"/>
    </row>
    <row r="241" spans="7:8" x14ac:dyDescent="0.25">
      <c r="G241" s="111"/>
      <c r="H241" s="111"/>
    </row>
    <row r="242" spans="7:8" x14ac:dyDescent="0.25">
      <c r="G242" s="111"/>
      <c r="H242" s="111"/>
    </row>
    <row r="243" spans="7:8" x14ac:dyDescent="0.25">
      <c r="G243" s="111"/>
      <c r="H243" s="111"/>
    </row>
    <row r="244" spans="7:8" x14ac:dyDescent="0.25">
      <c r="G244" s="111"/>
      <c r="H244" s="111"/>
    </row>
    <row r="245" spans="7:8" x14ac:dyDescent="0.25">
      <c r="G245" s="111"/>
      <c r="H245" s="111"/>
    </row>
    <row r="246" spans="7:8" x14ac:dyDescent="0.25">
      <c r="G246" s="111"/>
      <c r="H246" s="111"/>
    </row>
    <row r="247" spans="7:8" x14ac:dyDescent="0.25">
      <c r="G247" s="111"/>
      <c r="H247" s="111"/>
    </row>
    <row r="248" spans="7:8" x14ac:dyDescent="0.25">
      <c r="G248" s="111"/>
      <c r="H248" s="111"/>
    </row>
    <row r="249" spans="7:8" x14ac:dyDescent="0.25">
      <c r="G249" s="111"/>
      <c r="H249" s="111"/>
    </row>
    <row r="250" spans="7:8" x14ac:dyDescent="0.25">
      <c r="G250" s="111"/>
      <c r="H250" s="111"/>
    </row>
    <row r="251" spans="7:8" x14ac:dyDescent="0.25">
      <c r="G251" s="111"/>
      <c r="H251" s="111"/>
    </row>
    <row r="252" spans="7:8" x14ac:dyDescent="0.25">
      <c r="G252" s="111"/>
      <c r="H252" s="111"/>
    </row>
    <row r="253" spans="7:8" x14ac:dyDescent="0.25">
      <c r="G253" s="111"/>
      <c r="H253" s="111"/>
    </row>
    <row r="254" spans="7:8" x14ac:dyDescent="0.25">
      <c r="G254" s="111"/>
      <c r="H254" s="111"/>
    </row>
    <row r="255" spans="7:8" x14ac:dyDescent="0.25">
      <c r="G255" s="111"/>
      <c r="H255" s="111"/>
    </row>
    <row r="256" spans="7:8" x14ac:dyDescent="0.25">
      <c r="G256" s="111"/>
      <c r="H256" s="111"/>
    </row>
    <row r="257" spans="7:8" x14ac:dyDescent="0.25">
      <c r="G257" s="111"/>
      <c r="H257" s="111"/>
    </row>
    <row r="258" spans="7:8" x14ac:dyDescent="0.25">
      <c r="G258" s="111"/>
      <c r="H258" s="111"/>
    </row>
    <row r="259" spans="7:8" x14ac:dyDescent="0.25">
      <c r="G259" s="111"/>
      <c r="H259" s="111"/>
    </row>
    <row r="260" spans="7:8" x14ac:dyDescent="0.25">
      <c r="G260" s="111"/>
      <c r="H260" s="111"/>
    </row>
    <row r="261" spans="7:8" x14ac:dyDescent="0.25">
      <c r="G261" s="111"/>
      <c r="H261" s="111"/>
    </row>
  </sheetData>
  <mergeCells count="116">
    <mergeCell ref="B79:B80"/>
    <mergeCell ref="C79:C80"/>
    <mergeCell ref="B26:B32"/>
    <mergeCell ref="C26:C32"/>
    <mergeCell ref="D26:D32"/>
    <mergeCell ref="B33:B36"/>
    <mergeCell ref="C33:C36"/>
    <mergeCell ref="D33:D36"/>
    <mergeCell ref="E11:E21"/>
    <mergeCell ref="E22:E23"/>
    <mergeCell ref="E24:E25"/>
    <mergeCell ref="E26:E32"/>
    <mergeCell ref="E33:E36"/>
    <mergeCell ref="B11:B21"/>
    <mergeCell ref="C11:C21"/>
    <mergeCell ref="D11:D21"/>
    <mergeCell ref="B22:B23"/>
    <mergeCell ref="C22:C23"/>
    <mergeCell ref="D22:D23"/>
    <mergeCell ref="B24:B25"/>
    <mergeCell ref="C24:C25"/>
    <mergeCell ref="D24:D25"/>
    <mergeCell ref="B38:B44"/>
    <mergeCell ref="C38:C44"/>
    <mergeCell ref="B4:G4"/>
    <mergeCell ref="B5:G5"/>
    <mergeCell ref="I5:V5"/>
    <mergeCell ref="W5:X5"/>
    <mergeCell ref="Y5:AA5"/>
    <mergeCell ref="H4:AF4"/>
    <mergeCell ref="B1:G3"/>
    <mergeCell ref="H1:AF1"/>
    <mergeCell ref="B6:G6"/>
    <mergeCell ref="I6:AA6"/>
    <mergeCell ref="B7:G7"/>
    <mergeCell ref="W7:Z7"/>
    <mergeCell ref="B8:B10"/>
    <mergeCell ref="C8:C10"/>
    <mergeCell ref="D8:D10"/>
    <mergeCell ref="E8:E10"/>
    <mergeCell ref="F8:F10"/>
    <mergeCell ref="AP9:AQ9"/>
    <mergeCell ref="AR9:AR10"/>
    <mergeCell ref="AP8:AR8"/>
    <mergeCell ref="L9:N9"/>
    <mergeCell ref="O9:Q9"/>
    <mergeCell ref="R9:T9"/>
    <mergeCell ref="U9:W9"/>
    <mergeCell ref="X9:Z9"/>
    <mergeCell ref="AB9:AB10"/>
    <mergeCell ref="AC9:AD9"/>
    <mergeCell ref="AE9:AE10"/>
    <mergeCell ref="AG9:AH9"/>
    <mergeCell ref="AA8:AA10"/>
    <mergeCell ref="AB8:AE8"/>
    <mergeCell ref="AF8:AF10"/>
    <mergeCell ref="AG8:AI8"/>
    <mergeCell ref="AJ8:AL8"/>
    <mergeCell ref="AM8:AO8"/>
    <mergeCell ref="AI9:AI10"/>
    <mergeCell ref="AJ9:AK9"/>
    <mergeCell ref="AO9:AO10"/>
    <mergeCell ref="AL9:AL10"/>
    <mergeCell ref="AM9:AN9"/>
    <mergeCell ref="G8:G10"/>
    <mergeCell ref="H8:H10"/>
    <mergeCell ref="I8:I10"/>
    <mergeCell ref="J8:J10"/>
    <mergeCell ref="K8:K10"/>
    <mergeCell ref="L8:Z8"/>
    <mergeCell ref="D38:D44"/>
    <mergeCell ref="E38:E44"/>
    <mergeCell ref="B47:B52"/>
    <mergeCell ref="C47:C50"/>
    <mergeCell ref="D47:D50"/>
    <mergeCell ref="E47:E50"/>
    <mergeCell ref="C51:C52"/>
    <mergeCell ref="D51:D52"/>
    <mergeCell ref="E66:E67"/>
    <mergeCell ref="C68:C69"/>
    <mergeCell ref="D68:D69"/>
    <mergeCell ref="E68:E69"/>
    <mergeCell ref="E51:E52"/>
    <mergeCell ref="B53:B54"/>
    <mergeCell ref="C53:C54"/>
    <mergeCell ref="E53:E54"/>
    <mergeCell ref="B55:B65"/>
    <mergeCell ref="C55:C59"/>
    <mergeCell ref="D55:D59"/>
    <mergeCell ref="E55:E59"/>
    <mergeCell ref="C60:C65"/>
    <mergeCell ref="D60:D65"/>
    <mergeCell ref="A8:A10"/>
    <mergeCell ref="H7:V7"/>
    <mergeCell ref="H2:AF2"/>
    <mergeCell ref="H3:AF3"/>
    <mergeCell ref="B81:B84"/>
    <mergeCell ref="C81:C84"/>
    <mergeCell ref="D81:D84"/>
    <mergeCell ref="E81:E84"/>
    <mergeCell ref="B85:B91"/>
    <mergeCell ref="C85:C91"/>
    <mergeCell ref="D85:D91"/>
    <mergeCell ref="E85:E91"/>
    <mergeCell ref="B70:B73"/>
    <mergeCell ref="C70:C73"/>
    <mergeCell ref="D70:D73"/>
    <mergeCell ref="E70:E73"/>
    <mergeCell ref="B74:B78"/>
    <mergeCell ref="C74:C78"/>
    <mergeCell ref="D74:D78"/>
    <mergeCell ref="E74:E78"/>
    <mergeCell ref="E60:E65"/>
    <mergeCell ref="B66:B69"/>
    <mergeCell ref="C66:C67"/>
    <mergeCell ref="D66:D67"/>
  </mergeCells>
  <conditionalFormatting sqref="Q55:Q69 N55:N69 T55:T69 Z55:Z69 W55:W69">
    <cfRule type="cellIs" dxfId="49" priority="45" stopIfTrue="1" operator="equal">
      <formula>0</formula>
    </cfRule>
    <cfRule type="cellIs" dxfId="48" priority="46" stopIfTrue="1" operator="greaterThan">
      <formula>1</formula>
    </cfRule>
    <cfRule type="cellIs" dxfId="47" priority="47" stopIfTrue="1" operator="between">
      <formula>0.9</formula>
      <formula>1</formula>
    </cfRule>
    <cfRule type="cellIs" dxfId="46" priority="48" stopIfTrue="1" operator="between">
      <formula>0.7</formula>
      <formula>0.8999</formula>
    </cfRule>
    <cfRule type="cellIs" dxfId="45" priority="49" stopIfTrue="1" operator="between">
      <formula>0.00001</formula>
      <formula>0.6999</formula>
    </cfRule>
  </conditionalFormatting>
  <conditionalFormatting sqref="W38:W54 T38:T54 N38:N54 Q38:Q54 Z38:Z54">
    <cfRule type="cellIs" dxfId="44" priority="50" stopIfTrue="1" operator="equal">
      <formula>0</formula>
    </cfRule>
    <cfRule type="cellIs" dxfId="43" priority="51" stopIfTrue="1" operator="greaterThan">
      <formula>1</formula>
    </cfRule>
    <cfRule type="cellIs" dxfId="42" priority="52" stopIfTrue="1" operator="between">
      <formula>0.9</formula>
      <formula>1</formula>
    </cfRule>
    <cfRule type="cellIs" dxfId="41" priority="53" stopIfTrue="1" operator="between">
      <formula>0.7</formula>
      <formula>0.8999</formula>
    </cfRule>
    <cfRule type="cellIs" dxfId="40" priority="54" stopIfTrue="1" operator="between">
      <formula>0.00001</formula>
      <formula>0.6999</formula>
    </cfRule>
  </conditionalFormatting>
  <conditionalFormatting sqref="Q40:Q54">
    <cfRule type="colorScale" priority="55">
      <colorScale>
        <cfvo type="min"/>
        <cfvo type="percent" val="100"/>
        <color rgb="FFFF7128"/>
        <color theme="0"/>
      </colorScale>
    </cfRule>
  </conditionalFormatting>
  <conditionalFormatting sqref="Z70:Z78 N70:N78 Q70:Q78 T70:T78 W70:W78">
    <cfRule type="cellIs" dxfId="39" priority="40" stopIfTrue="1" operator="equal">
      <formula>0</formula>
    </cfRule>
    <cfRule type="cellIs" dxfId="38" priority="41" stopIfTrue="1" operator="greaterThan">
      <formula>1</formula>
    </cfRule>
    <cfRule type="cellIs" dxfId="37" priority="42" stopIfTrue="1" operator="between">
      <formula>0.9</formula>
      <formula>1</formula>
    </cfRule>
    <cfRule type="cellIs" dxfId="36" priority="43" stopIfTrue="1" operator="between">
      <formula>0.7</formula>
      <formula>0.8999</formula>
    </cfRule>
    <cfRule type="cellIs" dxfId="35" priority="44" stopIfTrue="1" operator="between">
      <formula>0.00001</formula>
      <formula>0.6999</formula>
    </cfRule>
  </conditionalFormatting>
  <conditionalFormatting sqref="Q74">
    <cfRule type="colorScale" priority="39">
      <colorScale>
        <cfvo type="min"/>
        <cfvo type="percent" val="100"/>
        <color rgb="FFFF7128"/>
        <color theme="0"/>
      </colorScale>
    </cfRule>
  </conditionalFormatting>
  <conditionalFormatting sqref="W80 Z80 T80 Q80 N80">
    <cfRule type="cellIs" dxfId="34" priority="34" stopIfTrue="1" operator="equal">
      <formula>0</formula>
    </cfRule>
    <cfRule type="cellIs" dxfId="33" priority="35" stopIfTrue="1" operator="greaterThan">
      <formula>1</formula>
    </cfRule>
    <cfRule type="cellIs" dxfId="32" priority="36" stopIfTrue="1" operator="between">
      <formula>0.9</formula>
      <formula>1</formula>
    </cfRule>
    <cfRule type="cellIs" dxfId="31" priority="37" stopIfTrue="1" operator="between">
      <formula>0.7</formula>
      <formula>0.8999</formula>
    </cfRule>
    <cfRule type="cellIs" dxfId="30" priority="38" stopIfTrue="1" operator="between">
      <formula>0.00001</formula>
      <formula>0.6999</formula>
    </cfRule>
  </conditionalFormatting>
  <conditionalFormatting sqref="W81:W82 Z81:Z82 T81:T82 N81:N82 Q81:Q82 Q84 N84 T84 Z84 W84">
    <cfRule type="cellIs" dxfId="29" priority="29" stopIfTrue="1" operator="equal">
      <formula>0</formula>
    </cfRule>
    <cfRule type="cellIs" dxfId="28" priority="30" stopIfTrue="1" operator="greaterThan">
      <formula>1</formula>
    </cfRule>
    <cfRule type="cellIs" dxfId="27" priority="31" stopIfTrue="1" operator="between">
      <formula>0.9</formula>
      <formula>1</formula>
    </cfRule>
    <cfRule type="cellIs" dxfId="26" priority="32" stopIfTrue="1" operator="between">
      <formula>0.7</formula>
      <formula>0.8999</formula>
    </cfRule>
    <cfRule type="cellIs" dxfId="25" priority="33" stopIfTrue="1" operator="between">
      <formula>0.00001</formula>
      <formula>0.6999</formula>
    </cfRule>
  </conditionalFormatting>
  <conditionalFormatting sqref="Q84">
    <cfRule type="colorScale" priority="28">
      <colorScale>
        <cfvo type="min"/>
        <cfvo type="percent" val="100"/>
        <color rgb="FFFF7128"/>
        <color theme="0"/>
      </colorScale>
    </cfRule>
  </conditionalFormatting>
  <conditionalFormatting sqref="W85:W91 Z85:Z91 T85:T91 N85:N91 Q85:Q91">
    <cfRule type="cellIs" dxfId="24" priority="23" stopIfTrue="1" operator="equal">
      <formula>0</formula>
    </cfRule>
    <cfRule type="cellIs" dxfId="23" priority="24" stopIfTrue="1" operator="greaterThan">
      <formula>1</formula>
    </cfRule>
    <cfRule type="cellIs" dxfId="22" priority="25" stopIfTrue="1" operator="between">
      <formula>0.9</formula>
      <formula>1</formula>
    </cfRule>
    <cfRule type="cellIs" dxfId="21" priority="26" stopIfTrue="1" operator="between">
      <formula>0.7</formula>
      <formula>0.8999</formula>
    </cfRule>
    <cfRule type="cellIs" dxfId="20" priority="27" stopIfTrue="1" operator="between">
      <formula>0.00001</formula>
      <formula>0.6999</formula>
    </cfRule>
  </conditionalFormatting>
  <conditionalFormatting sqref="W24:W25 Z24:Z25 T24:T25 Q24:Q25 N24:N25">
    <cfRule type="cellIs" dxfId="19" priority="12" stopIfTrue="1" operator="equal">
      <formula>0</formula>
    </cfRule>
    <cfRule type="cellIs" dxfId="18" priority="13" stopIfTrue="1" operator="greaterThan">
      <formula>1</formula>
    </cfRule>
    <cfRule type="cellIs" dxfId="17" priority="14" stopIfTrue="1" operator="between">
      <formula>0.9</formula>
      <formula>1</formula>
    </cfRule>
    <cfRule type="cellIs" dxfId="16" priority="15" stopIfTrue="1" operator="between">
      <formula>0.7</formula>
      <formula>0.8999</formula>
    </cfRule>
    <cfRule type="cellIs" dxfId="15" priority="16" stopIfTrue="1" operator="between">
      <formula>0.00001</formula>
      <formula>0.6999</formula>
    </cfRule>
  </conditionalFormatting>
  <conditionalFormatting sqref="Q26:Q37 N26:N37 T26:T37 Z26:Z37 W26:W37 W11:W23 Z11:Z23 T11:T23 N11:N23 Q11:Q23">
    <cfRule type="cellIs" dxfId="14" priority="18" stopIfTrue="1" operator="equal">
      <formula>0</formula>
    </cfRule>
    <cfRule type="cellIs" dxfId="13" priority="19" stopIfTrue="1" operator="greaterThan">
      <formula>1</formula>
    </cfRule>
    <cfRule type="cellIs" dxfId="12" priority="20" stopIfTrue="1" operator="between">
      <formula>0.9</formula>
      <formula>1</formula>
    </cfRule>
    <cfRule type="cellIs" dxfId="11" priority="21" stopIfTrue="1" operator="between">
      <formula>0.7</formula>
      <formula>0.8999</formula>
    </cfRule>
    <cfRule type="cellIs" dxfId="10" priority="22" stopIfTrue="1" operator="between">
      <formula>0.00001</formula>
      <formula>0.6999</formula>
    </cfRule>
  </conditionalFormatting>
  <conditionalFormatting sqref="Q14:Q20">
    <cfRule type="colorScale" priority="17">
      <colorScale>
        <cfvo type="min"/>
        <cfvo type="percent" val="100"/>
        <color rgb="FFFF7128"/>
        <color theme="0"/>
      </colorScale>
    </cfRule>
  </conditionalFormatting>
  <conditionalFormatting sqref="W79 Z79 T79 Q79 N79">
    <cfRule type="cellIs" dxfId="9" priority="7" stopIfTrue="1" operator="equal">
      <formula>0</formula>
    </cfRule>
    <cfRule type="cellIs" dxfId="8" priority="8" stopIfTrue="1" operator="greaterThan">
      <formula>1</formula>
    </cfRule>
    <cfRule type="cellIs" dxfId="7" priority="9" stopIfTrue="1" operator="between">
      <formula>0.9</formula>
      <formula>1</formula>
    </cfRule>
    <cfRule type="cellIs" dxfId="6" priority="10" stopIfTrue="1" operator="between">
      <formula>0.7</formula>
      <formula>0.8999</formula>
    </cfRule>
    <cfRule type="cellIs" dxfId="5" priority="11" stopIfTrue="1" operator="between">
      <formula>0.00001</formula>
      <formula>0.6999</formula>
    </cfRule>
  </conditionalFormatting>
  <conditionalFormatting sqref="Q83 N83 T83 Z83 W83">
    <cfRule type="cellIs" dxfId="4" priority="2" stopIfTrue="1" operator="equal">
      <formula>0</formula>
    </cfRule>
    <cfRule type="cellIs" dxfId="3" priority="3" stopIfTrue="1" operator="greaterThan">
      <formula>1</formula>
    </cfRule>
    <cfRule type="cellIs" dxfId="2" priority="4" stopIfTrue="1" operator="between">
      <formula>0.9</formula>
      <formula>1</formula>
    </cfRule>
    <cfRule type="cellIs" dxfId="1" priority="5" stopIfTrue="1" operator="between">
      <formula>0.7</formula>
      <formula>0.8999</formula>
    </cfRule>
    <cfRule type="cellIs" dxfId="0" priority="6" stopIfTrue="1" operator="between">
      <formula>0.00001</formula>
      <formula>0.6999</formula>
    </cfRule>
  </conditionalFormatting>
  <conditionalFormatting sqref="Q83">
    <cfRule type="colorScale" priority="1">
      <colorScale>
        <cfvo type="min"/>
        <cfvo type="percent" val="100"/>
        <color rgb="FFFF7128"/>
        <color theme="0"/>
      </colorScale>
    </cfRule>
  </conditionalFormatting>
  <dataValidations count="25">
    <dataValidation type="list" allowBlank="1" showInputMessage="1" showErrorMessage="1" prompt="Elija una opción del menu desplegable" sqref="J38:J52" xr:uid="{FF16559A-5A94-4462-B717-E88C64E7E5EA}">
      <formula1>$G$199:$G$200</formula1>
    </dataValidation>
    <dataValidation allowBlank="1" showInputMessage="1" showErrorMessage="1" sqref="Y5:AA5" xr:uid="{1F3FC19B-EBB3-403B-B10C-02D00C6DBBE0}"/>
    <dataValidation showInputMessage="1" showErrorMessage="1" sqref="W5" xr:uid="{6617BA59-D3E9-4F29-8EF3-43AD6FAFCE12}"/>
    <dataValidation type="list" allowBlank="1" showInputMessage="1" showErrorMessage="1" error="Debe seleccionar uno de los campos del menu desplegable" prompt="Elija una opción del menu desplegable" sqref="K55:K69" xr:uid="{3C63715B-90FD-42BF-ABF1-AB9D82777C89}">
      <formula1>$G$198:$G$199</formula1>
    </dataValidation>
    <dataValidation type="list" allowBlank="1" showInputMessage="1" showErrorMessage="1" prompt="Elija una opción del menu desplegable" sqref="J55:J67" xr:uid="{46DB06DD-7524-4B66-9DC5-17D9679DCDBC}">
      <formula1>$G$193:$G$194</formula1>
    </dataValidation>
    <dataValidation type="list" errorStyle="information" showInputMessage="1" showErrorMessage="1" error="Elija una Categoría" prompt="Elija una opción del menú desplegable" sqref="AE79:AE80" xr:uid="{E229792C-4A1B-4928-BF9C-D1E2A6BC28D1}">
      <formula1>$D$185:$D$187</formula1>
    </dataValidation>
    <dataValidation type="list" errorStyle="information" showInputMessage="1" showErrorMessage="1" error="Elija una Categoría" prompt="Elija una opción del menú desplegable" sqref="AE81:AE84" xr:uid="{3821879A-4F0B-4B5E-B7C5-A459BC4F867E}">
      <formula1>$D$187:$D$189</formula1>
    </dataValidation>
    <dataValidation type="list" errorStyle="information" showInputMessage="1" showErrorMessage="1" error="Elija una Categoría" prompt="Elija una opción del menú desplegable" sqref="AE85:AE91" xr:uid="{06B51C7F-E1A2-40C1-B153-484F7FEB7273}">
      <formula1>$G$134:$G$136</formula1>
    </dataValidation>
    <dataValidation type="list" allowBlank="1" showInputMessage="1" showErrorMessage="1" error="Debe seleccionar uno de los campos del menu desplegable" prompt="Elija una opción del menu desplegable" sqref="K85:K91" xr:uid="{1553CD73-FE8A-44FF-B994-8D16D8AE52A8}">
      <formula1>$G$144:$G$145</formula1>
    </dataValidation>
    <dataValidation type="list" allowBlank="1" showInputMessage="1" showErrorMessage="1" prompt="Elija una opción del menu desplegable" sqref="J85:J91" xr:uid="{68DAFFB3-3DAF-4C94-834A-F49FAF405019}">
      <formula1>$G$125:$G$126</formula1>
    </dataValidation>
    <dataValidation type="list" allowBlank="1" showInputMessage="1" showErrorMessage="1" prompt="Elija una opción del menu desplegable" sqref="J53:J54 J68:J69 J81:J84" xr:uid="{FE5E3BCE-E4BF-4949-A093-CB44AF4A48C0}">
      <formula1>#REF!</formula1>
    </dataValidation>
    <dataValidation type="list" allowBlank="1" showInputMessage="1" showErrorMessage="1" prompt="Elija una opción del menú desplegable" sqref="I5" xr:uid="{126E2DD0-9F9D-41BC-8B0B-4DCC417EC835}">
      <formula1>$G$175:$G$190</formula1>
    </dataValidation>
    <dataValidation type="list" errorStyle="information" showInputMessage="1" showErrorMessage="1" error="Elija una Categoría" prompt="Elija una opción del menú desplegable" sqref="AE55:AE78" xr:uid="{5835E17B-2A04-49BA-A110-C2C3DE901CBF}">
      <formula1>#REF!</formula1>
    </dataValidation>
    <dataValidation type="list" allowBlank="1" showInputMessage="1" showErrorMessage="1" error="Debe seleccionar uno de los campos del menu desplegable" prompt="Elija una opción del menu desplegable" sqref="K79:K84" xr:uid="{5ACB99AC-1B7B-430D-AF94-CFA3EB52209E}">
      <formula1>#REF!</formula1>
    </dataValidation>
    <dataValidation type="list" allowBlank="1" showInputMessage="1" showErrorMessage="1" prompt="Elija una opción del menu desplegable" sqref="J79:J80" xr:uid="{C87FFE91-A6F0-45B8-86A2-E50B16A46734}">
      <formula1>$D$190:$D$190</formula1>
    </dataValidation>
    <dataValidation type="list" allowBlank="1" showInputMessage="1" showErrorMessage="1" error="Debe seleccionar uno de los campos del menu desplegable" prompt="Elija una opción del menu desplegable" sqref="K11:K37" xr:uid="{573F3080-9188-45A5-B677-A2C91F62D186}">
      <formula1>$G$146:$G$147</formula1>
    </dataValidation>
    <dataValidation type="list" errorStyle="information" showInputMessage="1" showErrorMessage="1" error="Elija una Categoría" prompt="Elija una opción del menú desplegable" sqref="AE11:AE37" xr:uid="{D6D769BE-B929-41DA-AACD-8EAE4259A309}">
      <formula1>$G$136:$G$138</formula1>
    </dataValidation>
    <dataValidation type="list" allowBlank="1" showInputMessage="1" showErrorMessage="1" prompt="Elija una opción del menu desplegable" sqref="J11:J22" xr:uid="{7B71F557-ED14-486B-9291-837F8B3A3F7E}">
      <formula1>$G$141:$G$142</formula1>
    </dataValidation>
    <dataValidation type="list" allowBlank="1" showInputMessage="1" showErrorMessage="1" sqref="B11:B21 B24:B34 B37" xr:uid="{3E08F0E4-FB35-442F-B9D6-824E581E5931}">
      <formula1>$G$150:$G$156</formula1>
    </dataValidation>
    <dataValidation type="list" allowBlank="1" showInputMessage="1" showErrorMessage="1" prompt="Elija una opción del menu desplegable" sqref="J24:J35" xr:uid="{6BD8AE22-4664-4AA3-868E-928030D3CE38}">
      <formula1>$D$124:$D$125</formula1>
    </dataValidation>
    <dataValidation type="list" allowBlank="1" showInputMessage="1" showErrorMessage="1" prompt="Elija una opción del menu desplegable" sqref="J23 J36:J37" xr:uid="{53800E6D-F446-4950-9658-69E6DE9CE532}">
      <formula1>$G$119:$G$120</formula1>
    </dataValidation>
    <dataValidation errorStyle="information" showInputMessage="1" showErrorMessage="1" error="Elija una Categoría" prompt="Elija una Categoría del menú desplegable" sqref="AF11:AF91" xr:uid="{42508F8A-0B66-4A98-9DE3-620584CC359D}"/>
    <dataValidation type="list" allowBlank="1" showInputMessage="1" showErrorMessage="1" error="Debe seleccionar uno de los campos del menu desplegable" prompt="Elija una opción del menu desplegable" sqref="K38:K54" xr:uid="{E4D8FCBF-EB29-4789-8CCF-681669C60C90}">
      <formula1>$G$204:$G$205</formula1>
    </dataValidation>
    <dataValidation type="list" errorStyle="information" showInputMessage="1" showErrorMessage="1" error="Elija una Categoría" prompt="Elija una opción del menú desplegable" sqref="AE38:AE54" xr:uid="{AD702E74-F837-48D0-B388-267CEB8E5DBA}">
      <formula1>$G$194:$G$196</formula1>
    </dataValidation>
    <dataValidation type="list" allowBlank="1" showInputMessage="1" showErrorMessage="1" sqref="B38:B79 B81:B91" xr:uid="{52C37CF5-D8D4-45FA-BF53-034F56ADBD93}">
      <formula1>$G$208:$G$214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49375-E545-427E-8DCA-6F0FC6B2EE5D}">
  <dimension ref="A1:AU189"/>
  <sheetViews>
    <sheetView tabSelected="1" zoomScale="50" zoomScaleNormal="50" workbookViewId="0">
      <pane xSplit="4" ySplit="10" topLeftCell="E11" activePane="bottomRight" state="frozen"/>
      <selection pane="topRight" activeCell="E1" sqref="E1"/>
      <selection pane="bottomLeft" activeCell="A11" sqref="A11"/>
      <selection pane="bottomRight" activeCell="G15" sqref="G15"/>
    </sheetView>
  </sheetViews>
  <sheetFormatPr baseColWidth="10" defaultRowHeight="15.75" x14ac:dyDescent="0.25"/>
  <cols>
    <col min="1" max="1" width="38.875" customWidth="1"/>
    <col min="2" max="2" width="11.125" bestFit="1" customWidth="1"/>
    <col min="3" max="3" width="29.25" customWidth="1"/>
    <col min="4" max="5" width="11.125" bestFit="1" customWidth="1"/>
    <col min="6" max="6" width="29.625" customWidth="1"/>
    <col min="7" max="8" width="11.125" bestFit="1" customWidth="1"/>
    <col min="9" max="10" width="15.625" customWidth="1"/>
    <col min="11" max="12" width="16.375" customWidth="1"/>
    <col min="13" max="13" width="11.125" bestFit="1" customWidth="1"/>
    <col min="14" max="14" width="16.375" customWidth="1"/>
    <col min="15" max="16" width="11.125" bestFit="1" customWidth="1"/>
    <col min="17" max="17" width="18.375" customWidth="1"/>
    <col min="18" max="19" width="11.125" bestFit="1" customWidth="1"/>
    <col min="20" max="20" width="16.375" customWidth="1"/>
    <col min="21" max="22" width="11.125" bestFit="1" customWidth="1"/>
    <col min="23" max="23" width="13.5" bestFit="1" customWidth="1"/>
    <col min="24" max="24" width="16.375" customWidth="1"/>
    <col min="25" max="26" width="11.125" bestFit="1" customWidth="1"/>
    <col min="27" max="29" width="24.625" hidden="1" customWidth="1"/>
    <col min="30" max="30" width="0" hidden="1" customWidth="1"/>
    <col min="31" max="31" width="32.5" hidden="1" customWidth="1"/>
    <col min="32" max="32" width="16.875" hidden="1" customWidth="1"/>
    <col min="33" max="33" width="18.875" hidden="1" customWidth="1"/>
    <col min="34" max="34" width="49.375" hidden="1" customWidth="1"/>
    <col min="35" max="35" width="16.875" hidden="1" customWidth="1"/>
    <col min="36" max="36" width="18.75" hidden="1" customWidth="1"/>
    <col min="37" max="37" width="0" hidden="1" customWidth="1"/>
    <col min="38" max="38" width="16.875" hidden="1" customWidth="1"/>
    <col min="39" max="39" width="18.875" hidden="1" customWidth="1"/>
    <col min="40" max="40" width="0" hidden="1" customWidth="1"/>
    <col min="41" max="41" width="16.875" hidden="1" customWidth="1"/>
    <col min="42" max="42" width="18.875" hidden="1" customWidth="1"/>
    <col min="43" max="44" width="0" hidden="1" customWidth="1"/>
    <col min="45" max="45" width="12.875" hidden="1" customWidth="1"/>
  </cols>
  <sheetData>
    <row r="1" spans="1:47" s="46" customFormat="1" ht="17.25" x14ac:dyDescent="0.25">
      <c r="A1" s="718"/>
      <c r="B1" s="719"/>
      <c r="C1" s="719"/>
      <c r="D1" s="719"/>
      <c r="E1" s="719"/>
      <c r="F1" s="719"/>
      <c r="G1" s="666" t="s">
        <v>138</v>
      </c>
      <c r="H1" s="666"/>
      <c r="I1" s="666"/>
      <c r="J1" s="666"/>
      <c r="K1" s="666"/>
      <c r="L1" s="666"/>
      <c r="M1" s="666"/>
      <c r="N1" s="666"/>
      <c r="O1" s="666"/>
      <c r="P1" s="666"/>
      <c r="Q1" s="666"/>
      <c r="R1" s="666"/>
      <c r="S1" s="666"/>
      <c r="T1" s="666"/>
      <c r="U1" s="666"/>
      <c r="V1" s="666"/>
      <c r="W1" s="666"/>
      <c r="X1" s="666"/>
      <c r="Y1" s="666"/>
      <c r="Z1" s="666"/>
      <c r="AA1" s="666"/>
      <c r="AB1" s="666"/>
      <c r="AC1" s="666"/>
      <c r="AD1" s="666"/>
      <c r="AE1" s="666"/>
      <c r="AF1" s="44"/>
      <c r="AG1" s="44"/>
      <c r="AH1" s="44"/>
      <c r="AI1" s="44"/>
      <c r="AJ1" s="44"/>
      <c r="AK1" s="44"/>
      <c r="AL1" s="44"/>
      <c r="AM1" s="44"/>
      <c r="AN1" s="44"/>
      <c r="AO1" s="44"/>
      <c r="AP1" s="44"/>
      <c r="AQ1" s="45"/>
    </row>
    <row r="2" spans="1:47" s="46" customFormat="1" ht="17.25" x14ac:dyDescent="0.25">
      <c r="A2" s="720"/>
      <c r="B2" s="721"/>
      <c r="C2" s="721"/>
      <c r="D2" s="721"/>
      <c r="E2" s="721"/>
      <c r="F2" s="721"/>
      <c r="G2" s="666" t="s">
        <v>0</v>
      </c>
      <c r="H2" s="666"/>
      <c r="I2" s="666"/>
      <c r="J2" s="666"/>
      <c r="K2" s="666"/>
      <c r="L2" s="666"/>
      <c r="M2" s="666"/>
      <c r="N2" s="666"/>
      <c r="O2" s="666"/>
      <c r="P2" s="666"/>
      <c r="Q2" s="666"/>
      <c r="R2" s="666"/>
      <c r="S2" s="666"/>
      <c r="T2" s="666"/>
      <c r="U2" s="666"/>
      <c r="V2" s="666"/>
      <c r="W2" s="666"/>
      <c r="X2" s="666"/>
      <c r="Y2" s="666"/>
      <c r="Z2" s="666"/>
      <c r="AA2" s="666"/>
      <c r="AB2" s="666"/>
      <c r="AC2" s="666"/>
      <c r="AD2" s="666"/>
      <c r="AE2" s="666"/>
      <c r="AQ2" s="49"/>
    </row>
    <row r="3" spans="1:47" s="46" customFormat="1" ht="17.25" x14ac:dyDescent="0.25">
      <c r="A3" s="720"/>
      <c r="B3" s="721"/>
      <c r="C3" s="721"/>
      <c r="D3" s="721"/>
      <c r="E3" s="721"/>
      <c r="F3" s="729"/>
      <c r="G3" s="730" t="s">
        <v>697</v>
      </c>
      <c r="H3" s="730"/>
      <c r="I3" s="730"/>
      <c r="J3" s="730"/>
      <c r="K3" s="730"/>
      <c r="L3" s="730"/>
      <c r="M3" s="730"/>
      <c r="N3" s="730"/>
      <c r="O3" s="730"/>
      <c r="P3" s="730"/>
      <c r="Q3" s="730"/>
      <c r="R3" s="730"/>
      <c r="S3" s="730"/>
      <c r="T3" s="730"/>
      <c r="U3" s="730"/>
      <c r="V3" s="730"/>
      <c r="W3" s="730"/>
      <c r="X3" s="730"/>
      <c r="Y3" s="730"/>
      <c r="Z3" s="730"/>
      <c r="AA3" s="730"/>
      <c r="AB3" s="730"/>
      <c r="AC3" s="730"/>
      <c r="AD3" s="730"/>
      <c r="AE3" s="730"/>
      <c r="AQ3" s="49"/>
    </row>
    <row r="4" spans="1:47" s="46" customFormat="1" ht="17.25" x14ac:dyDescent="0.25">
      <c r="A4" s="707" t="s">
        <v>1</v>
      </c>
      <c r="B4" s="708"/>
      <c r="C4" s="708"/>
      <c r="D4" s="708"/>
      <c r="E4" s="708"/>
      <c r="F4" s="708"/>
      <c r="G4" s="731" t="s">
        <v>189</v>
      </c>
      <c r="H4" s="731"/>
      <c r="I4" s="731"/>
      <c r="J4" s="731"/>
      <c r="K4" s="731"/>
      <c r="L4" s="731"/>
      <c r="M4" s="731"/>
      <c r="N4" s="731"/>
      <c r="O4" s="731"/>
      <c r="P4" s="731"/>
      <c r="Q4" s="731"/>
      <c r="R4" s="731"/>
      <c r="S4" s="731"/>
      <c r="T4" s="731"/>
      <c r="U4" s="731"/>
      <c r="V4" s="731"/>
      <c r="W4" s="731"/>
      <c r="X4" s="731"/>
      <c r="Y4" s="731"/>
      <c r="Z4" s="731"/>
      <c r="AA4" s="731"/>
      <c r="AB4" s="731"/>
      <c r="AC4" s="731"/>
      <c r="AD4" s="731"/>
      <c r="AE4" s="731"/>
      <c r="AQ4" s="49"/>
    </row>
    <row r="5" spans="1:47" s="53" customFormat="1" ht="17.25" x14ac:dyDescent="0.25">
      <c r="A5" s="707" t="s">
        <v>197</v>
      </c>
      <c r="B5" s="708"/>
      <c r="C5" s="708"/>
      <c r="D5" s="708"/>
      <c r="E5" s="708"/>
      <c r="F5" s="728"/>
      <c r="G5" s="666"/>
      <c r="H5" s="666"/>
      <c r="I5" s="666"/>
      <c r="J5" s="666"/>
      <c r="K5" s="666"/>
      <c r="L5" s="666"/>
      <c r="M5" s="666"/>
      <c r="N5" s="666"/>
      <c r="O5" s="666"/>
      <c r="P5" s="666"/>
      <c r="Q5" s="666"/>
      <c r="R5" s="666"/>
      <c r="S5" s="666"/>
      <c r="T5" s="666"/>
      <c r="U5" s="666"/>
      <c r="V5" s="666" t="s">
        <v>2</v>
      </c>
      <c r="W5" s="666"/>
      <c r="X5" s="651" t="str">
        <f>IF(ISERROR(VLOOKUP($H$5,$F$172:$L$186,6,0))," ",VLOOKUP($H$5,$F$172:$L$186,6,0))</f>
        <v xml:space="preserve"> </v>
      </c>
      <c r="Y5" s="651"/>
      <c r="Z5" s="651"/>
      <c r="AA5" s="429"/>
      <c r="AB5" s="69"/>
      <c r="AC5" s="69"/>
      <c r="AD5" s="430"/>
      <c r="AE5" s="431"/>
      <c r="AF5" s="46"/>
      <c r="AG5" s="46"/>
      <c r="AH5" s="46"/>
      <c r="AQ5" s="54"/>
    </row>
    <row r="6" spans="1:47" s="53" customFormat="1" ht="17.25" x14ac:dyDescent="0.25">
      <c r="A6" s="707" t="s">
        <v>3</v>
      </c>
      <c r="B6" s="708"/>
      <c r="C6" s="708"/>
      <c r="D6" s="708"/>
      <c r="E6" s="708"/>
      <c r="F6" s="709"/>
      <c r="G6" s="694" t="str">
        <f>IF(ISERROR(VLOOKUP(H5,F173:M186,7,0))," ",(VLOOKUP(H5,F173:M186,7,0)))</f>
        <v xml:space="preserve"> </v>
      </c>
      <c r="H6" s="694"/>
      <c r="I6" s="694"/>
      <c r="J6" s="694"/>
      <c r="K6" s="694"/>
      <c r="L6" s="694"/>
      <c r="M6" s="694"/>
      <c r="N6" s="694"/>
      <c r="O6" s="694"/>
      <c r="P6" s="694"/>
      <c r="Q6" s="694"/>
      <c r="R6" s="694"/>
      <c r="S6" s="694"/>
      <c r="T6" s="694"/>
      <c r="U6" s="694"/>
      <c r="V6" s="694"/>
      <c r="W6" s="694"/>
      <c r="X6" s="694"/>
      <c r="Y6" s="694"/>
      <c r="Z6" s="694"/>
      <c r="AA6" s="46"/>
      <c r="AB6" s="46"/>
      <c r="AC6" s="55"/>
      <c r="AD6" s="47"/>
      <c r="AE6" s="52"/>
      <c r="AF6" s="50"/>
      <c r="AG6" s="50"/>
      <c r="AH6" s="50"/>
      <c r="AI6" s="50"/>
      <c r="AJ6" s="50"/>
      <c r="AK6" s="50"/>
      <c r="AL6" s="50"/>
      <c r="AM6" s="50"/>
      <c r="AN6" s="50"/>
      <c r="AO6" s="50"/>
      <c r="AP6" s="50"/>
      <c r="AQ6" s="56"/>
      <c r="AR6" s="50"/>
      <c r="AS6" s="50"/>
      <c r="AT6" s="50"/>
      <c r="AU6" s="50"/>
    </row>
    <row r="7" spans="1:47" s="53" customFormat="1" ht="18" thickBot="1" x14ac:dyDescent="0.3">
      <c r="A7" s="682" t="s">
        <v>4</v>
      </c>
      <c r="B7" s="683"/>
      <c r="C7" s="683"/>
      <c r="D7" s="683"/>
      <c r="E7" s="683"/>
      <c r="F7" s="684"/>
      <c r="G7" s="641" t="s">
        <v>198</v>
      </c>
      <c r="H7" s="642"/>
      <c r="I7" s="642"/>
      <c r="J7" s="642"/>
      <c r="K7" s="642"/>
      <c r="L7" s="642"/>
      <c r="M7" s="642"/>
      <c r="N7" s="642"/>
      <c r="O7" s="642"/>
      <c r="P7" s="642"/>
      <c r="Q7" s="642"/>
      <c r="R7" s="642"/>
      <c r="S7" s="642"/>
      <c r="T7" s="642"/>
      <c r="U7" s="643"/>
      <c r="V7" s="732" t="s">
        <v>5</v>
      </c>
      <c r="W7" s="683"/>
      <c r="X7" s="683"/>
      <c r="Y7" s="683"/>
      <c r="Z7" s="199">
        <f>SUM(Z11:Z15)</f>
        <v>0</v>
      </c>
      <c r="AA7" s="46"/>
      <c r="AB7" s="46"/>
      <c r="AC7" s="46"/>
      <c r="AD7" s="46"/>
      <c r="AF7" s="46"/>
      <c r="AG7" s="46"/>
      <c r="AH7" s="46"/>
      <c r="AQ7" s="54"/>
    </row>
    <row r="8" spans="1:47" s="53" customFormat="1" ht="18" thickBot="1" x14ac:dyDescent="0.3">
      <c r="A8" s="676" t="s">
        <v>6</v>
      </c>
      <c r="B8" s="670" t="s">
        <v>7</v>
      </c>
      <c r="C8" s="668" t="s">
        <v>8</v>
      </c>
      <c r="D8" s="733" t="s">
        <v>245</v>
      </c>
      <c r="E8" s="736" t="s">
        <v>241</v>
      </c>
      <c r="F8" s="665" t="s">
        <v>210</v>
      </c>
      <c r="G8" s="668" t="s">
        <v>681</v>
      </c>
      <c r="H8" s="670" t="s">
        <v>9</v>
      </c>
      <c r="I8" s="673" t="s">
        <v>10</v>
      </c>
      <c r="J8" s="676" t="s">
        <v>11</v>
      </c>
      <c r="K8" s="679" t="s">
        <v>12</v>
      </c>
      <c r="L8" s="680"/>
      <c r="M8" s="680"/>
      <c r="N8" s="680"/>
      <c r="O8" s="680"/>
      <c r="P8" s="680"/>
      <c r="Q8" s="680"/>
      <c r="R8" s="680"/>
      <c r="S8" s="680"/>
      <c r="T8" s="680"/>
      <c r="U8" s="680"/>
      <c r="V8" s="680"/>
      <c r="W8" s="680"/>
      <c r="X8" s="680"/>
      <c r="Y8" s="681"/>
      <c r="Z8" s="739" t="s">
        <v>13</v>
      </c>
      <c r="AA8" s="742" t="s">
        <v>14</v>
      </c>
      <c r="AB8" s="692"/>
      <c r="AC8" s="692"/>
      <c r="AD8" s="703"/>
      <c r="AE8" s="704" t="s">
        <v>15</v>
      </c>
      <c r="AF8" s="658" t="s">
        <v>16</v>
      </c>
      <c r="AG8" s="659"/>
      <c r="AH8" s="660"/>
      <c r="AI8" s="658" t="s">
        <v>17</v>
      </c>
      <c r="AJ8" s="659"/>
      <c r="AK8" s="660"/>
      <c r="AL8" s="658" t="s">
        <v>18</v>
      </c>
      <c r="AM8" s="659"/>
      <c r="AN8" s="660"/>
      <c r="AO8" s="658" t="s">
        <v>19</v>
      </c>
      <c r="AP8" s="659"/>
      <c r="AQ8" s="660"/>
      <c r="AR8" s="793" t="s">
        <v>649</v>
      </c>
      <c r="AS8" s="793" t="s">
        <v>659</v>
      </c>
    </row>
    <row r="9" spans="1:47" s="53" customFormat="1" ht="17.25" x14ac:dyDescent="0.25">
      <c r="A9" s="687"/>
      <c r="B9" s="671"/>
      <c r="C9" s="669"/>
      <c r="D9" s="734"/>
      <c r="E9" s="737"/>
      <c r="F9" s="666"/>
      <c r="G9" s="669"/>
      <c r="H9" s="671"/>
      <c r="I9" s="674"/>
      <c r="J9" s="687"/>
      <c r="K9" s="691" t="s">
        <v>20</v>
      </c>
      <c r="L9" s="692"/>
      <c r="M9" s="693"/>
      <c r="N9" s="691" t="s">
        <v>21</v>
      </c>
      <c r="O9" s="692"/>
      <c r="P9" s="693"/>
      <c r="Q9" s="691" t="s">
        <v>22</v>
      </c>
      <c r="R9" s="692"/>
      <c r="S9" s="693"/>
      <c r="T9" s="691" t="s">
        <v>23</v>
      </c>
      <c r="U9" s="692"/>
      <c r="V9" s="693"/>
      <c r="W9" s="664" t="s">
        <v>24</v>
      </c>
      <c r="X9" s="694"/>
      <c r="Y9" s="697"/>
      <c r="Z9" s="740"/>
      <c r="AA9" s="722" t="s">
        <v>25</v>
      </c>
      <c r="AB9" s="695" t="s">
        <v>26</v>
      </c>
      <c r="AC9" s="664"/>
      <c r="AD9" s="699" t="s">
        <v>27</v>
      </c>
      <c r="AE9" s="705"/>
      <c r="AF9" s="663" t="s">
        <v>28</v>
      </c>
      <c r="AG9" s="664"/>
      <c r="AH9" s="661" t="s">
        <v>29</v>
      </c>
      <c r="AI9" s="663" t="s">
        <v>28</v>
      </c>
      <c r="AJ9" s="664"/>
      <c r="AK9" s="661" t="s">
        <v>29</v>
      </c>
      <c r="AL9" s="663" t="s">
        <v>28</v>
      </c>
      <c r="AM9" s="664"/>
      <c r="AN9" s="661" t="s">
        <v>29</v>
      </c>
      <c r="AO9" s="663" t="s">
        <v>28</v>
      </c>
      <c r="AP9" s="664"/>
      <c r="AQ9" s="661" t="s">
        <v>29</v>
      </c>
      <c r="AR9" s="794"/>
      <c r="AS9" s="794"/>
    </row>
    <row r="10" spans="1:47" s="53" customFormat="1" ht="18" thickBot="1" x14ac:dyDescent="0.3">
      <c r="A10" s="688"/>
      <c r="B10" s="672"/>
      <c r="C10" s="669"/>
      <c r="D10" s="735"/>
      <c r="E10" s="738"/>
      <c r="F10" s="667"/>
      <c r="G10" s="669"/>
      <c r="H10" s="672"/>
      <c r="I10" s="675"/>
      <c r="J10" s="688"/>
      <c r="K10" s="131" t="s">
        <v>30</v>
      </c>
      <c r="L10" s="76" t="s">
        <v>31</v>
      </c>
      <c r="M10" s="188" t="s">
        <v>32</v>
      </c>
      <c r="N10" s="131" t="s">
        <v>30</v>
      </c>
      <c r="O10" s="76" t="s">
        <v>31</v>
      </c>
      <c r="P10" s="141" t="s">
        <v>32</v>
      </c>
      <c r="Q10" s="131" t="s">
        <v>30</v>
      </c>
      <c r="R10" s="76" t="s">
        <v>31</v>
      </c>
      <c r="S10" s="188" t="s">
        <v>32</v>
      </c>
      <c r="T10" s="131" t="s">
        <v>30</v>
      </c>
      <c r="U10" s="76" t="s">
        <v>31</v>
      </c>
      <c r="V10" s="141" t="s">
        <v>32</v>
      </c>
      <c r="W10" s="119" t="s">
        <v>33</v>
      </c>
      <c r="X10" s="76" t="s">
        <v>34</v>
      </c>
      <c r="Y10" s="141" t="s">
        <v>32</v>
      </c>
      <c r="Z10" s="741"/>
      <c r="AA10" s="722"/>
      <c r="AB10" s="76" t="s">
        <v>35</v>
      </c>
      <c r="AC10" s="76" t="s">
        <v>36</v>
      </c>
      <c r="AD10" s="699"/>
      <c r="AE10" s="706"/>
      <c r="AF10" s="131" t="s">
        <v>35</v>
      </c>
      <c r="AG10" s="76" t="s">
        <v>36</v>
      </c>
      <c r="AH10" s="661"/>
      <c r="AI10" s="131" t="s">
        <v>35</v>
      </c>
      <c r="AJ10" s="76" t="s">
        <v>36</v>
      </c>
      <c r="AK10" s="661"/>
      <c r="AL10" s="131" t="s">
        <v>35</v>
      </c>
      <c r="AM10" s="76" t="s">
        <v>36</v>
      </c>
      <c r="AN10" s="661"/>
      <c r="AO10" s="131" t="s">
        <v>35</v>
      </c>
      <c r="AP10" s="76" t="s">
        <v>36</v>
      </c>
      <c r="AQ10" s="661"/>
      <c r="AR10" s="795"/>
      <c r="AS10" s="795"/>
    </row>
    <row r="11" spans="1:47" s="223" customFormat="1" ht="60" x14ac:dyDescent="0.2">
      <c r="A11" s="743" t="s">
        <v>173</v>
      </c>
      <c r="B11" s="745">
        <v>1</v>
      </c>
      <c r="C11" s="747" t="s">
        <v>614</v>
      </c>
      <c r="D11" s="749">
        <v>0.08</v>
      </c>
      <c r="E11" s="406" t="s">
        <v>242</v>
      </c>
      <c r="F11" s="209" t="s">
        <v>647</v>
      </c>
      <c r="G11" s="208">
        <v>25</v>
      </c>
      <c r="H11" s="210">
        <v>0.2</v>
      </c>
      <c r="I11" s="210" t="s">
        <v>40</v>
      </c>
      <c r="J11" s="211" t="s">
        <v>38</v>
      </c>
      <c r="K11" s="397">
        <v>5</v>
      </c>
      <c r="L11" s="213"/>
      <c r="M11" s="211"/>
      <c r="N11" s="397">
        <v>7</v>
      </c>
      <c r="O11" s="213"/>
      <c r="P11" s="260"/>
      <c r="Q11" s="397">
        <v>6</v>
      </c>
      <c r="R11" s="213"/>
      <c r="S11" s="260"/>
      <c r="T11" s="397">
        <v>7</v>
      </c>
      <c r="U11" s="213"/>
      <c r="V11" s="580"/>
      <c r="W11" s="586">
        <f>K11+N11+Q11+T11</f>
        <v>25</v>
      </c>
      <c r="X11" s="213"/>
      <c r="Y11" s="214"/>
      <c r="Z11" s="215"/>
      <c r="AA11" s="216" t="s">
        <v>398</v>
      </c>
      <c r="AB11" s="208" t="s">
        <v>269</v>
      </c>
      <c r="AC11" s="208" t="s">
        <v>383</v>
      </c>
      <c r="AD11" s="217" t="s">
        <v>41</v>
      </c>
      <c r="AE11" s="218" t="s">
        <v>275</v>
      </c>
      <c r="AF11" s="212"/>
      <c r="AG11" s="213"/>
      <c r="AH11" s="219"/>
      <c r="AI11" s="220"/>
      <c r="AJ11" s="221"/>
      <c r="AK11" s="222"/>
      <c r="AL11" s="220"/>
      <c r="AM11" s="221"/>
      <c r="AN11" s="222"/>
      <c r="AO11" s="220"/>
      <c r="AP11" s="221"/>
      <c r="AQ11" s="222"/>
      <c r="AR11" s="751" t="s">
        <v>650</v>
      </c>
      <c r="AS11" s="753">
        <f>SUM(Z11:Z15)</f>
        <v>0</v>
      </c>
    </row>
    <row r="12" spans="1:47" s="223" customFormat="1" ht="45" x14ac:dyDescent="0.2">
      <c r="A12" s="757"/>
      <c r="B12" s="758"/>
      <c r="C12" s="759"/>
      <c r="D12" s="760"/>
      <c r="E12" s="407" t="s">
        <v>244</v>
      </c>
      <c r="F12" s="225" t="s">
        <v>699</v>
      </c>
      <c r="G12" s="224">
        <v>17</v>
      </c>
      <c r="H12" s="226">
        <v>0.2</v>
      </c>
      <c r="I12" s="226" t="s">
        <v>40</v>
      </c>
      <c r="J12" s="227" t="s">
        <v>38</v>
      </c>
      <c r="K12" s="400">
        <v>5</v>
      </c>
      <c r="L12" s="229"/>
      <c r="M12" s="227"/>
      <c r="N12" s="400">
        <v>5</v>
      </c>
      <c r="O12" s="229"/>
      <c r="P12" s="243"/>
      <c r="Q12" s="400">
        <v>5</v>
      </c>
      <c r="R12" s="229"/>
      <c r="S12" s="243"/>
      <c r="T12" s="400">
        <v>5</v>
      </c>
      <c r="U12" s="229"/>
      <c r="V12" s="243"/>
      <c r="W12" s="587">
        <f t="shared" ref="W12:W68" si="0">K12+N12+Q12+T12</f>
        <v>20</v>
      </c>
      <c r="X12" s="229"/>
      <c r="Y12" s="230"/>
      <c r="Z12" s="231"/>
      <c r="AA12" s="232" t="s">
        <v>397</v>
      </c>
      <c r="AB12" s="224" t="s">
        <v>269</v>
      </c>
      <c r="AC12" s="224" t="s">
        <v>383</v>
      </c>
      <c r="AD12" s="233" t="s">
        <v>41</v>
      </c>
      <c r="AE12" s="234" t="s">
        <v>276</v>
      </c>
      <c r="AF12" s="228"/>
      <c r="AG12" s="229"/>
      <c r="AH12" s="235"/>
      <c r="AI12" s="236"/>
      <c r="AJ12" s="237"/>
      <c r="AK12" s="238"/>
      <c r="AL12" s="236"/>
      <c r="AM12" s="237"/>
      <c r="AN12" s="238"/>
      <c r="AO12" s="236"/>
      <c r="AP12" s="237"/>
      <c r="AQ12" s="238"/>
      <c r="AR12" s="755"/>
      <c r="AS12" s="756"/>
    </row>
    <row r="13" spans="1:47" s="223" customFormat="1" ht="30" x14ac:dyDescent="0.2">
      <c r="A13" s="757"/>
      <c r="B13" s="758"/>
      <c r="C13" s="759"/>
      <c r="D13" s="760"/>
      <c r="E13" s="603">
        <v>1.3</v>
      </c>
      <c r="F13" s="225" t="s">
        <v>616</v>
      </c>
      <c r="G13" s="239">
        <v>0.02</v>
      </c>
      <c r="H13" s="226">
        <v>0.2</v>
      </c>
      <c r="I13" s="226" t="s">
        <v>37</v>
      </c>
      <c r="J13" s="227" t="s">
        <v>68</v>
      </c>
      <c r="K13" s="240">
        <v>0.03</v>
      </c>
      <c r="L13" s="401"/>
      <c r="M13" s="510"/>
      <c r="N13" s="267">
        <v>0.03</v>
      </c>
      <c r="O13" s="229"/>
      <c r="P13" s="243"/>
      <c r="Q13" s="267">
        <v>0.03</v>
      </c>
      <c r="R13" s="229"/>
      <c r="S13" s="243"/>
      <c r="T13" s="267">
        <v>0.03</v>
      </c>
      <c r="U13" s="229"/>
      <c r="V13" s="243"/>
      <c r="W13" s="587">
        <f t="shared" si="0"/>
        <v>0.12</v>
      </c>
      <c r="X13" s="396"/>
      <c r="Y13" s="230"/>
      <c r="Z13" s="231"/>
      <c r="AA13" s="232" t="s">
        <v>617</v>
      </c>
      <c r="AB13" s="224" t="s">
        <v>620</v>
      </c>
      <c r="AC13" s="224" t="s">
        <v>619</v>
      </c>
      <c r="AD13" s="233" t="s">
        <v>41</v>
      </c>
      <c r="AE13" s="234" t="s">
        <v>618</v>
      </c>
      <c r="AF13" s="228"/>
      <c r="AG13" s="229"/>
      <c r="AH13" s="235"/>
      <c r="AI13" s="236"/>
      <c r="AJ13" s="237"/>
      <c r="AK13" s="238"/>
      <c r="AL13" s="236"/>
      <c r="AM13" s="237"/>
      <c r="AN13" s="238"/>
      <c r="AO13" s="236"/>
      <c r="AP13" s="237"/>
      <c r="AQ13" s="238"/>
      <c r="AR13" s="755"/>
      <c r="AS13" s="756"/>
    </row>
    <row r="14" spans="1:47" s="223" customFormat="1" ht="45" x14ac:dyDescent="0.2">
      <c r="A14" s="757"/>
      <c r="B14" s="758"/>
      <c r="C14" s="759"/>
      <c r="D14" s="760"/>
      <c r="E14" s="603">
        <v>1.4</v>
      </c>
      <c r="F14" s="225" t="s">
        <v>700</v>
      </c>
      <c r="G14" s="426">
        <v>63</v>
      </c>
      <c r="H14" s="226">
        <v>0.2</v>
      </c>
      <c r="I14" s="226" t="s">
        <v>40</v>
      </c>
      <c r="J14" s="227" t="s">
        <v>38</v>
      </c>
      <c r="K14" s="241">
        <v>5</v>
      </c>
      <c r="L14" s="242"/>
      <c r="M14" s="227"/>
      <c r="N14" s="400">
        <v>12</v>
      </c>
      <c r="O14" s="229"/>
      <c r="P14" s="243"/>
      <c r="Q14" s="400">
        <v>9</v>
      </c>
      <c r="R14" s="229"/>
      <c r="S14" s="243"/>
      <c r="T14" s="400">
        <v>6</v>
      </c>
      <c r="U14" s="229"/>
      <c r="V14" s="243"/>
      <c r="W14" s="587">
        <f t="shared" si="0"/>
        <v>32</v>
      </c>
      <c r="X14" s="229"/>
      <c r="Y14" s="243"/>
      <c r="Z14" s="231"/>
      <c r="AA14" s="232" t="s">
        <v>621</v>
      </c>
      <c r="AB14" s="224" t="s">
        <v>622</v>
      </c>
      <c r="AC14" s="224" t="s">
        <v>623</v>
      </c>
      <c r="AD14" s="233" t="s">
        <v>41</v>
      </c>
      <c r="AE14" s="234" t="s">
        <v>618</v>
      </c>
      <c r="AF14" s="228"/>
      <c r="AG14" s="229"/>
      <c r="AH14" s="235"/>
      <c r="AI14" s="236"/>
      <c r="AJ14" s="237"/>
      <c r="AK14" s="238"/>
      <c r="AL14" s="236"/>
      <c r="AM14" s="237"/>
      <c r="AN14" s="238"/>
      <c r="AO14" s="236"/>
      <c r="AP14" s="237"/>
      <c r="AQ14" s="238"/>
      <c r="AR14" s="755"/>
      <c r="AS14" s="756"/>
    </row>
    <row r="15" spans="1:47" s="223" customFormat="1" ht="73.5" customHeight="1" thickBot="1" x14ac:dyDescent="0.25">
      <c r="A15" s="744"/>
      <c r="B15" s="746"/>
      <c r="C15" s="748"/>
      <c r="D15" s="750"/>
      <c r="E15" s="604">
        <v>1.5</v>
      </c>
      <c r="F15" s="244" t="s">
        <v>701</v>
      </c>
      <c r="G15" s="245">
        <v>0.88</v>
      </c>
      <c r="H15" s="245">
        <v>0.2</v>
      </c>
      <c r="I15" s="245" t="s">
        <v>37</v>
      </c>
      <c r="J15" s="246" t="s">
        <v>38</v>
      </c>
      <c r="K15" s="414">
        <v>0.01</v>
      </c>
      <c r="L15" s="405"/>
      <c r="M15" s="370"/>
      <c r="N15" s="371">
        <v>2</v>
      </c>
      <c r="O15" s="253"/>
      <c r="P15" s="372"/>
      <c r="Q15" s="371">
        <v>1</v>
      </c>
      <c r="R15" s="253"/>
      <c r="S15" s="372"/>
      <c r="T15" s="371">
        <v>1</v>
      </c>
      <c r="U15" s="253"/>
      <c r="V15" s="597"/>
      <c r="W15" s="588">
        <f t="shared" si="0"/>
        <v>4.01</v>
      </c>
      <c r="X15" s="253"/>
      <c r="Y15" s="372"/>
      <c r="Z15" s="373"/>
      <c r="AA15" s="249" t="s">
        <v>677</v>
      </c>
      <c r="AB15" s="250" t="s">
        <v>385</v>
      </c>
      <c r="AC15" s="247" t="s">
        <v>384</v>
      </c>
      <c r="AD15" s="250" t="s">
        <v>41</v>
      </c>
      <c r="AE15" s="251" t="s">
        <v>382</v>
      </c>
      <c r="AF15" s="252"/>
      <c r="AG15" s="253"/>
      <c r="AH15" s="254"/>
      <c r="AI15" s="255"/>
      <c r="AJ15" s="256"/>
      <c r="AK15" s="257"/>
      <c r="AL15" s="255"/>
      <c r="AM15" s="256"/>
      <c r="AN15" s="258"/>
      <c r="AO15" s="255"/>
      <c r="AP15" s="256"/>
      <c r="AQ15" s="258"/>
      <c r="AR15" s="752"/>
      <c r="AS15" s="754"/>
    </row>
    <row r="16" spans="1:47" s="223" customFormat="1" ht="30" x14ac:dyDescent="0.2">
      <c r="A16" s="743" t="s">
        <v>553</v>
      </c>
      <c r="B16" s="745">
        <v>2</v>
      </c>
      <c r="C16" s="747" t="s">
        <v>614</v>
      </c>
      <c r="D16" s="749">
        <v>9.4799999999999995E-2</v>
      </c>
      <c r="E16" s="406" t="s">
        <v>232</v>
      </c>
      <c r="F16" s="213" t="s">
        <v>610</v>
      </c>
      <c r="G16" s="210">
        <v>0.97519999999999996</v>
      </c>
      <c r="H16" s="210">
        <v>0.2</v>
      </c>
      <c r="I16" s="210" t="s">
        <v>37</v>
      </c>
      <c r="J16" s="211" t="s">
        <v>38</v>
      </c>
      <c r="K16" s="259">
        <v>0.25</v>
      </c>
      <c r="L16" s="399"/>
      <c r="M16" s="211"/>
      <c r="N16" s="299">
        <v>0.25</v>
      </c>
      <c r="O16" s="213"/>
      <c r="P16" s="260"/>
      <c r="Q16" s="299">
        <v>0.25</v>
      </c>
      <c r="R16" s="213"/>
      <c r="S16" s="260"/>
      <c r="T16" s="299">
        <v>0.25</v>
      </c>
      <c r="U16" s="213"/>
      <c r="V16" s="260"/>
      <c r="W16" s="589">
        <f t="shared" si="0"/>
        <v>1</v>
      </c>
      <c r="X16" s="392"/>
      <c r="Y16" s="260"/>
      <c r="Z16" s="215"/>
      <c r="AA16" s="216" t="s">
        <v>624</v>
      </c>
      <c r="AB16" s="208" t="s">
        <v>646</v>
      </c>
      <c r="AC16" s="208" t="s">
        <v>626</v>
      </c>
      <c r="AD16" s="217" t="s">
        <v>41</v>
      </c>
      <c r="AE16" s="261" t="s">
        <v>625</v>
      </c>
      <c r="AF16" s="262"/>
      <c r="AG16" s="263"/>
      <c r="AH16" s="264"/>
      <c r="AI16" s="265"/>
      <c r="AJ16" s="266"/>
      <c r="AK16" s="222"/>
      <c r="AL16" s="265"/>
      <c r="AM16" s="266"/>
      <c r="AN16" s="222"/>
      <c r="AO16" s="265"/>
      <c r="AP16" s="266"/>
      <c r="AQ16" s="222"/>
      <c r="AR16" s="751" t="s">
        <v>651</v>
      </c>
      <c r="AS16" s="753">
        <f>SUM(Z16:Z21)</f>
        <v>0</v>
      </c>
    </row>
    <row r="17" spans="1:45" s="223" customFormat="1" ht="45" x14ac:dyDescent="0.2">
      <c r="A17" s="757"/>
      <c r="B17" s="758"/>
      <c r="C17" s="759"/>
      <c r="D17" s="760"/>
      <c r="E17" s="603">
        <v>2.2000000000000002</v>
      </c>
      <c r="F17" s="229" t="s">
        <v>611</v>
      </c>
      <c r="G17" s="226">
        <v>0.89949999999999997</v>
      </c>
      <c r="H17" s="226">
        <v>0.1</v>
      </c>
      <c r="I17" s="226" t="s">
        <v>37</v>
      </c>
      <c r="J17" s="227" t="s">
        <v>38</v>
      </c>
      <c r="K17" s="267">
        <v>0.25</v>
      </c>
      <c r="L17" s="401"/>
      <c r="M17" s="227"/>
      <c r="N17" s="331">
        <v>0.25</v>
      </c>
      <c r="O17" s="229"/>
      <c r="P17" s="243"/>
      <c r="Q17" s="331">
        <v>0.25</v>
      </c>
      <c r="R17" s="229"/>
      <c r="S17" s="243"/>
      <c r="T17" s="331">
        <v>0.25</v>
      </c>
      <c r="U17" s="229"/>
      <c r="V17" s="243"/>
      <c r="W17" s="590">
        <f t="shared" si="0"/>
        <v>1</v>
      </c>
      <c r="X17" s="394"/>
      <c r="Y17" s="243"/>
      <c r="Z17" s="231"/>
      <c r="AA17" s="232" t="s">
        <v>630</v>
      </c>
      <c r="AB17" s="224" t="s">
        <v>646</v>
      </c>
      <c r="AC17" s="224" t="s">
        <v>626</v>
      </c>
      <c r="AD17" s="233" t="s">
        <v>41</v>
      </c>
      <c r="AE17" s="268" t="s">
        <v>625</v>
      </c>
      <c r="AF17" s="262"/>
      <c r="AG17" s="263"/>
      <c r="AH17" s="269"/>
      <c r="AI17" s="236"/>
      <c r="AJ17" s="270"/>
      <c r="AK17" s="238"/>
      <c r="AL17" s="236"/>
      <c r="AM17" s="270"/>
      <c r="AN17" s="238"/>
      <c r="AO17" s="236"/>
      <c r="AP17" s="270"/>
      <c r="AQ17" s="238"/>
      <c r="AR17" s="755"/>
      <c r="AS17" s="756"/>
    </row>
    <row r="18" spans="1:45" s="223" customFormat="1" ht="30" x14ac:dyDescent="0.2">
      <c r="A18" s="757"/>
      <c r="B18" s="758"/>
      <c r="C18" s="759"/>
      <c r="D18" s="760"/>
      <c r="E18" s="603">
        <v>2.2999999999999998</v>
      </c>
      <c r="F18" s="229" t="s">
        <v>612</v>
      </c>
      <c r="G18" s="226">
        <v>0.998</v>
      </c>
      <c r="H18" s="226">
        <v>0.1</v>
      </c>
      <c r="I18" s="226" t="s">
        <v>37</v>
      </c>
      <c r="J18" s="227" t="s">
        <v>38</v>
      </c>
      <c r="K18" s="267">
        <v>0.25</v>
      </c>
      <c r="L18" s="401"/>
      <c r="M18" s="227"/>
      <c r="N18" s="331">
        <v>0.25</v>
      </c>
      <c r="O18" s="229"/>
      <c r="P18" s="243"/>
      <c r="Q18" s="331">
        <v>0.25</v>
      </c>
      <c r="R18" s="229"/>
      <c r="S18" s="243"/>
      <c r="T18" s="331">
        <v>0.25</v>
      </c>
      <c r="U18" s="229"/>
      <c r="V18" s="243"/>
      <c r="W18" s="590">
        <f t="shared" si="0"/>
        <v>1</v>
      </c>
      <c r="X18" s="394"/>
      <c r="Y18" s="243"/>
      <c r="Z18" s="231"/>
      <c r="AA18" s="232" t="s">
        <v>629</v>
      </c>
      <c r="AB18" s="224" t="s">
        <v>646</v>
      </c>
      <c r="AC18" s="224" t="s">
        <v>626</v>
      </c>
      <c r="AD18" s="233" t="s">
        <v>41</v>
      </c>
      <c r="AE18" s="268" t="s">
        <v>625</v>
      </c>
      <c r="AF18" s="262"/>
      <c r="AG18" s="263"/>
      <c r="AH18" s="235"/>
      <c r="AI18" s="236"/>
      <c r="AJ18" s="270"/>
      <c r="AK18" s="238"/>
      <c r="AL18" s="236"/>
      <c r="AM18" s="270"/>
      <c r="AN18" s="238"/>
      <c r="AO18" s="236"/>
      <c r="AP18" s="270"/>
      <c r="AQ18" s="238"/>
      <c r="AR18" s="755"/>
      <c r="AS18" s="756"/>
    </row>
    <row r="19" spans="1:45" s="223" customFormat="1" ht="30" x14ac:dyDescent="0.2">
      <c r="A19" s="757"/>
      <c r="B19" s="758"/>
      <c r="C19" s="759"/>
      <c r="D19" s="760"/>
      <c r="E19" s="603">
        <v>2.4</v>
      </c>
      <c r="F19" s="229" t="s">
        <v>613</v>
      </c>
      <c r="G19" s="391">
        <v>0.86460000000000004</v>
      </c>
      <c r="H19" s="226">
        <v>0.2</v>
      </c>
      <c r="I19" s="226" t="s">
        <v>37</v>
      </c>
      <c r="J19" s="227" t="s">
        <v>38</v>
      </c>
      <c r="K19" s="267">
        <v>0.25</v>
      </c>
      <c r="L19" s="401"/>
      <c r="M19" s="227"/>
      <c r="N19" s="331">
        <v>0.25</v>
      </c>
      <c r="O19" s="229"/>
      <c r="P19" s="243"/>
      <c r="Q19" s="331">
        <v>0.25</v>
      </c>
      <c r="R19" s="229"/>
      <c r="S19" s="243"/>
      <c r="T19" s="331">
        <v>0.15</v>
      </c>
      <c r="U19" s="229"/>
      <c r="V19" s="243"/>
      <c r="W19" s="590">
        <f t="shared" si="0"/>
        <v>0.9</v>
      </c>
      <c r="X19" s="394"/>
      <c r="Y19" s="243"/>
      <c r="Z19" s="231"/>
      <c r="AA19" s="232" t="s">
        <v>627</v>
      </c>
      <c r="AB19" s="224" t="s">
        <v>628</v>
      </c>
      <c r="AC19" s="224" t="s">
        <v>626</v>
      </c>
      <c r="AD19" s="233" t="s">
        <v>41</v>
      </c>
      <c r="AE19" s="268" t="s">
        <v>625</v>
      </c>
      <c r="AF19" s="262"/>
      <c r="AG19" s="263"/>
      <c r="AH19" s="235"/>
      <c r="AI19" s="236"/>
      <c r="AJ19" s="237"/>
      <c r="AK19" s="238"/>
      <c r="AL19" s="236"/>
      <c r="AM19" s="237"/>
      <c r="AN19" s="238"/>
      <c r="AO19" s="236"/>
      <c r="AP19" s="237"/>
      <c r="AQ19" s="238"/>
      <c r="AR19" s="755"/>
      <c r="AS19" s="756"/>
    </row>
    <row r="20" spans="1:45" s="223" customFormat="1" ht="30" x14ac:dyDescent="0.2">
      <c r="A20" s="757"/>
      <c r="B20" s="758"/>
      <c r="C20" s="759"/>
      <c r="D20" s="760"/>
      <c r="E20" s="603">
        <v>2.5</v>
      </c>
      <c r="F20" s="229" t="s">
        <v>703</v>
      </c>
      <c r="G20" s="226">
        <v>0.83679999999999999</v>
      </c>
      <c r="H20" s="226">
        <v>0.2</v>
      </c>
      <c r="I20" s="226" t="s">
        <v>682</v>
      </c>
      <c r="J20" s="227" t="s">
        <v>38</v>
      </c>
      <c r="K20" s="331">
        <v>0.22</v>
      </c>
      <c r="L20" s="401"/>
      <c r="M20" s="227"/>
      <c r="N20" s="331">
        <v>0.23</v>
      </c>
      <c r="O20" s="229"/>
      <c r="P20" s="243"/>
      <c r="Q20" s="331">
        <v>0.22</v>
      </c>
      <c r="R20" s="229"/>
      <c r="S20" s="243"/>
      <c r="T20" s="331">
        <v>0.23</v>
      </c>
      <c r="U20" s="229"/>
      <c r="V20" s="243"/>
      <c r="W20" s="590">
        <f t="shared" si="0"/>
        <v>0.9</v>
      </c>
      <c r="X20" s="271"/>
      <c r="Y20" s="243"/>
      <c r="Z20" s="231"/>
      <c r="AA20" s="232" t="s">
        <v>633</v>
      </c>
      <c r="AB20" s="224" t="s">
        <v>631</v>
      </c>
      <c r="AC20" s="224" t="s">
        <v>632</v>
      </c>
      <c r="AD20" s="233" t="s">
        <v>41</v>
      </c>
      <c r="AE20" s="268" t="s">
        <v>625</v>
      </c>
      <c r="AF20" s="262"/>
      <c r="AG20" s="263"/>
      <c r="AH20" s="272"/>
      <c r="AI20" s="273"/>
      <c r="AJ20" s="274"/>
      <c r="AK20" s="275"/>
      <c r="AL20" s="273"/>
      <c r="AM20" s="274"/>
      <c r="AN20" s="275"/>
      <c r="AO20" s="273"/>
      <c r="AP20" s="274"/>
      <c r="AQ20" s="275"/>
      <c r="AR20" s="755"/>
      <c r="AS20" s="756"/>
    </row>
    <row r="21" spans="1:45" s="223" customFormat="1" ht="30.75" thickBot="1" x14ac:dyDescent="0.25">
      <c r="A21" s="744"/>
      <c r="B21" s="746"/>
      <c r="C21" s="748"/>
      <c r="D21" s="750"/>
      <c r="E21" s="604">
        <v>2.6</v>
      </c>
      <c r="F21" s="244" t="s">
        <v>702</v>
      </c>
      <c r="G21" s="427">
        <v>0.97</v>
      </c>
      <c r="H21" s="245">
        <v>0.2</v>
      </c>
      <c r="I21" s="245" t="s">
        <v>37</v>
      </c>
      <c r="J21" s="246" t="s">
        <v>38</v>
      </c>
      <c r="K21" s="413">
        <v>0.45</v>
      </c>
      <c r="L21" s="405"/>
      <c r="M21" s="370"/>
      <c r="N21" s="413">
        <v>0.35</v>
      </c>
      <c r="O21" s="253"/>
      <c r="P21" s="372"/>
      <c r="Q21" s="413">
        <v>0.1</v>
      </c>
      <c r="R21" s="253"/>
      <c r="S21" s="372"/>
      <c r="T21" s="413">
        <v>0.1</v>
      </c>
      <c r="U21" s="253"/>
      <c r="V21" s="372"/>
      <c r="W21" s="591">
        <f t="shared" si="0"/>
        <v>1</v>
      </c>
      <c r="X21" s="393"/>
      <c r="Y21" s="372"/>
      <c r="Z21" s="373"/>
      <c r="AA21" s="249" t="s">
        <v>634</v>
      </c>
      <c r="AB21" s="247" t="s">
        <v>631</v>
      </c>
      <c r="AC21" s="247" t="s">
        <v>658</v>
      </c>
      <c r="AD21" s="250" t="s">
        <v>41</v>
      </c>
      <c r="AE21" s="276" t="s">
        <v>625</v>
      </c>
      <c r="AF21" s="262"/>
      <c r="AG21" s="263"/>
      <c r="AH21" s="277"/>
      <c r="AI21" s="278"/>
      <c r="AJ21" s="279"/>
      <c r="AK21" s="280"/>
      <c r="AL21" s="281"/>
      <c r="AM21" s="279"/>
      <c r="AN21" s="280"/>
      <c r="AO21" s="281"/>
      <c r="AP21" s="279"/>
      <c r="AQ21" s="280"/>
      <c r="AR21" s="752"/>
      <c r="AS21" s="754"/>
    </row>
    <row r="22" spans="1:45" s="223" customFormat="1" ht="90.75" thickBot="1" x14ac:dyDescent="0.25">
      <c r="A22" s="282" t="s">
        <v>550</v>
      </c>
      <c r="B22" s="283">
        <v>3</v>
      </c>
      <c r="C22" s="598" t="s">
        <v>614</v>
      </c>
      <c r="D22" s="619">
        <v>1.4999999999999999E-2</v>
      </c>
      <c r="E22" s="579" t="s">
        <v>235</v>
      </c>
      <c r="F22" s="284" t="s">
        <v>644</v>
      </c>
      <c r="G22" s="285" t="s">
        <v>645</v>
      </c>
      <c r="H22" s="286">
        <v>1</v>
      </c>
      <c r="I22" s="286" t="s">
        <v>37</v>
      </c>
      <c r="J22" s="287" t="s">
        <v>68</v>
      </c>
      <c r="K22" s="416">
        <v>1</v>
      </c>
      <c r="L22" s="417"/>
      <c r="M22" s="576"/>
      <c r="N22" s="416">
        <v>1</v>
      </c>
      <c r="O22" s="418"/>
      <c r="P22" s="419"/>
      <c r="Q22" s="416">
        <v>1</v>
      </c>
      <c r="R22" s="418"/>
      <c r="S22" s="419"/>
      <c r="T22" s="416">
        <v>1</v>
      </c>
      <c r="U22" s="418"/>
      <c r="V22" s="419"/>
      <c r="W22" s="592">
        <v>1</v>
      </c>
      <c r="X22" s="418"/>
      <c r="Y22" s="419"/>
      <c r="Z22" s="415"/>
      <c r="AA22" s="288" t="s">
        <v>394</v>
      </c>
      <c r="AB22" s="283" t="s">
        <v>678</v>
      </c>
      <c r="AC22" s="283" t="s">
        <v>679</v>
      </c>
      <c r="AD22" s="289" t="s">
        <v>41</v>
      </c>
      <c r="AE22" s="290" t="s">
        <v>278</v>
      </c>
      <c r="AF22" s="291"/>
      <c r="AG22" s="292"/>
      <c r="AH22" s="293"/>
      <c r="AI22" s="294"/>
      <c r="AJ22" s="295"/>
      <c r="AK22" s="296"/>
      <c r="AL22" s="294"/>
      <c r="AM22" s="295"/>
      <c r="AN22" s="296"/>
      <c r="AO22" s="294"/>
      <c r="AP22" s="295"/>
      <c r="AQ22" s="296"/>
      <c r="AR22" s="297" t="s">
        <v>652</v>
      </c>
      <c r="AS22" s="290">
        <f>+Z22</f>
        <v>0</v>
      </c>
    </row>
    <row r="23" spans="1:45" s="223" customFormat="1" ht="75" x14ac:dyDescent="0.2">
      <c r="A23" s="743" t="s">
        <v>553</v>
      </c>
      <c r="B23" s="745">
        <v>4</v>
      </c>
      <c r="C23" s="747" t="s">
        <v>614</v>
      </c>
      <c r="D23" s="749">
        <v>0.03</v>
      </c>
      <c r="E23" s="406" t="s">
        <v>237</v>
      </c>
      <c r="F23" s="213" t="s">
        <v>609</v>
      </c>
      <c r="G23" s="298">
        <v>0.78</v>
      </c>
      <c r="H23" s="210">
        <v>0.5</v>
      </c>
      <c r="I23" s="210" t="s">
        <v>37</v>
      </c>
      <c r="J23" s="211" t="s">
        <v>68</v>
      </c>
      <c r="K23" s="299">
        <v>1</v>
      </c>
      <c r="L23" s="399"/>
      <c r="M23" s="211"/>
      <c r="N23" s="299">
        <v>1</v>
      </c>
      <c r="O23" s="213"/>
      <c r="P23" s="260"/>
      <c r="Q23" s="299">
        <v>1</v>
      </c>
      <c r="R23" s="213"/>
      <c r="S23" s="260"/>
      <c r="T23" s="299">
        <v>1</v>
      </c>
      <c r="U23" s="213"/>
      <c r="V23" s="260"/>
      <c r="W23" s="589">
        <v>1</v>
      </c>
      <c r="X23" s="213"/>
      <c r="Y23" s="260"/>
      <c r="Z23" s="215"/>
      <c r="AA23" s="216" t="s">
        <v>638</v>
      </c>
      <c r="AB23" s="208" t="s">
        <v>637</v>
      </c>
      <c r="AC23" s="208" t="s">
        <v>636</v>
      </c>
      <c r="AD23" s="217" t="s">
        <v>41</v>
      </c>
      <c r="AE23" s="218" t="s">
        <v>639</v>
      </c>
      <c r="AF23" s="300"/>
      <c r="AG23" s="301"/>
      <c r="AH23" s="219"/>
      <c r="AI23" s="220"/>
      <c r="AJ23" s="221"/>
      <c r="AK23" s="222"/>
      <c r="AL23" s="220"/>
      <c r="AM23" s="221"/>
      <c r="AN23" s="222"/>
      <c r="AO23" s="220"/>
      <c r="AP23" s="221"/>
      <c r="AQ23" s="222"/>
      <c r="AR23" s="751" t="s">
        <v>653</v>
      </c>
      <c r="AS23" s="753">
        <f>SUM(Z23:Z24)</f>
        <v>0</v>
      </c>
    </row>
    <row r="24" spans="1:45" s="223" customFormat="1" ht="90.75" thickBot="1" x14ac:dyDescent="0.25">
      <c r="A24" s="744"/>
      <c r="B24" s="746"/>
      <c r="C24" s="748"/>
      <c r="D24" s="750"/>
      <c r="E24" s="604" t="s">
        <v>238</v>
      </c>
      <c r="F24" s="302" t="s">
        <v>635</v>
      </c>
      <c r="G24" s="245">
        <v>0.94</v>
      </c>
      <c r="H24" s="245">
        <v>0.5</v>
      </c>
      <c r="I24" s="245" t="s">
        <v>37</v>
      </c>
      <c r="J24" s="246" t="s">
        <v>68</v>
      </c>
      <c r="K24" s="420">
        <v>1</v>
      </c>
      <c r="L24" s="405"/>
      <c r="M24" s="370"/>
      <c r="N24" s="420">
        <v>1</v>
      </c>
      <c r="O24" s="253"/>
      <c r="P24" s="372"/>
      <c r="Q24" s="420">
        <v>1</v>
      </c>
      <c r="R24" s="253"/>
      <c r="S24" s="372"/>
      <c r="T24" s="420">
        <v>1</v>
      </c>
      <c r="U24" s="253"/>
      <c r="V24" s="372"/>
      <c r="W24" s="591">
        <v>1</v>
      </c>
      <c r="X24" s="253"/>
      <c r="Y24" s="372"/>
      <c r="Z24" s="248"/>
      <c r="AA24" s="303" t="s">
        <v>642</v>
      </c>
      <c r="AB24" s="244" t="s">
        <v>641</v>
      </c>
      <c r="AC24" s="244" t="s">
        <v>640</v>
      </c>
      <c r="AD24" s="250" t="s">
        <v>41</v>
      </c>
      <c r="AE24" s="251" t="s">
        <v>639</v>
      </c>
      <c r="AF24" s="304"/>
      <c r="AG24" s="305"/>
      <c r="AH24" s="254"/>
      <c r="AI24" s="255"/>
      <c r="AJ24" s="256"/>
      <c r="AK24" s="258"/>
      <c r="AL24" s="255"/>
      <c r="AM24" s="256"/>
      <c r="AN24" s="258"/>
      <c r="AO24" s="255"/>
      <c r="AP24" s="256"/>
      <c r="AQ24" s="258"/>
      <c r="AR24" s="752"/>
      <c r="AS24" s="754"/>
    </row>
    <row r="25" spans="1:45" s="223" customFormat="1" ht="45" x14ac:dyDescent="0.2">
      <c r="A25" s="743" t="s">
        <v>553</v>
      </c>
      <c r="B25" s="745">
        <v>5</v>
      </c>
      <c r="C25" s="747" t="s">
        <v>661</v>
      </c>
      <c r="D25" s="761">
        <v>0.06</v>
      </c>
      <c r="E25" s="406" t="s">
        <v>514</v>
      </c>
      <c r="F25" s="213" t="s">
        <v>648</v>
      </c>
      <c r="G25" s="208">
        <v>3</v>
      </c>
      <c r="H25" s="210">
        <v>0.25</v>
      </c>
      <c r="I25" s="210" t="s">
        <v>40</v>
      </c>
      <c r="J25" s="211" t="s">
        <v>38</v>
      </c>
      <c r="K25" s="306">
        <v>0</v>
      </c>
      <c r="L25" s="398"/>
      <c r="M25" s="260"/>
      <c r="N25" s="306">
        <v>1</v>
      </c>
      <c r="O25" s="213"/>
      <c r="P25" s="580"/>
      <c r="Q25" s="585">
        <v>1</v>
      </c>
      <c r="R25" s="409"/>
      <c r="S25" s="580"/>
      <c r="T25" s="585">
        <v>1</v>
      </c>
      <c r="U25" s="409"/>
      <c r="V25" s="580"/>
      <c r="W25" s="593">
        <f t="shared" si="0"/>
        <v>3</v>
      </c>
      <c r="X25" s="213"/>
      <c r="Y25" s="260"/>
      <c r="Z25" s="215"/>
      <c r="AA25" s="216" t="s">
        <v>305</v>
      </c>
      <c r="AB25" s="208" t="s">
        <v>472</v>
      </c>
      <c r="AC25" s="208" t="s">
        <v>473</v>
      </c>
      <c r="AD25" s="217" t="s">
        <v>41</v>
      </c>
      <c r="AE25" s="261" t="s">
        <v>378</v>
      </c>
      <c r="AF25" s="307"/>
      <c r="AG25" s="308"/>
      <c r="AH25" s="309"/>
      <c r="AI25" s="220"/>
      <c r="AJ25" s="221"/>
      <c r="AK25" s="310"/>
      <c r="AL25" s="220"/>
      <c r="AM25" s="221"/>
      <c r="AN25" s="311"/>
      <c r="AO25" s="220"/>
      <c r="AP25" s="221"/>
      <c r="AQ25" s="311"/>
      <c r="AR25" s="751" t="s">
        <v>139</v>
      </c>
      <c r="AS25" s="763">
        <f>((SUM(Z25:Z28))*0.5)+((SUM(Z29:Z32))*0.5)</f>
        <v>0</v>
      </c>
    </row>
    <row r="26" spans="1:45" s="223" customFormat="1" ht="60" x14ac:dyDescent="0.2">
      <c r="A26" s="757"/>
      <c r="B26" s="758"/>
      <c r="C26" s="759"/>
      <c r="D26" s="762"/>
      <c r="E26" s="407" t="s">
        <v>576</v>
      </c>
      <c r="F26" s="229" t="s">
        <v>643</v>
      </c>
      <c r="G26" s="224">
        <v>1</v>
      </c>
      <c r="H26" s="226">
        <v>0.25</v>
      </c>
      <c r="I26" s="226" t="s">
        <v>40</v>
      </c>
      <c r="J26" s="227" t="s">
        <v>68</v>
      </c>
      <c r="K26" s="312">
        <v>1</v>
      </c>
      <c r="L26" s="229"/>
      <c r="M26" s="243"/>
      <c r="N26" s="312">
        <v>0</v>
      </c>
      <c r="O26" s="229"/>
      <c r="P26" s="243"/>
      <c r="Q26" s="312">
        <v>0</v>
      </c>
      <c r="R26" s="229"/>
      <c r="S26" s="243"/>
      <c r="T26" s="312">
        <v>0</v>
      </c>
      <c r="U26" s="229"/>
      <c r="V26" s="243"/>
      <c r="W26" s="594">
        <f t="shared" si="0"/>
        <v>1</v>
      </c>
      <c r="X26" s="394"/>
      <c r="Y26" s="313"/>
      <c r="Z26" s="231"/>
      <c r="AA26" s="232" t="s">
        <v>306</v>
      </c>
      <c r="AB26" s="224" t="s">
        <v>474</v>
      </c>
      <c r="AC26" s="224" t="s">
        <v>475</v>
      </c>
      <c r="AD26" s="233" t="s">
        <v>41</v>
      </c>
      <c r="AE26" s="268" t="s">
        <v>368</v>
      </c>
      <c r="AF26" s="307"/>
      <c r="AG26" s="308"/>
      <c r="AH26" s="235"/>
      <c r="AI26" s="236"/>
      <c r="AJ26" s="237"/>
      <c r="AK26" s="314"/>
      <c r="AL26" s="236"/>
      <c r="AM26" s="237"/>
      <c r="AN26" s="315"/>
      <c r="AO26" s="236"/>
      <c r="AP26" s="237"/>
      <c r="AQ26" s="315"/>
      <c r="AR26" s="755"/>
      <c r="AS26" s="756"/>
    </row>
    <row r="27" spans="1:45" s="223" customFormat="1" ht="45" x14ac:dyDescent="0.2">
      <c r="A27" s="757"/>
      <c r="B27" s="758"/>
      <c r="C27" s="759"/>
      <c r="D27" s="762"/>
      <c r="E27" s="407" t="s">
        <v>577</v>
      </c>
      <c r="F27" s="229" t="s">
        <v>253</v>
      </c>
      <c r="G27" s="224">
        <v>3</v>
      </c>
      <c r="H27" s="226">
        <v>0.25</v>
      </c>
      <c r="I27" s="226" t="s">
        <v>40</v>
      </c>
      <c r="J27" s="227" t="s">
        <v>38</v>
      </c>
      <c r="K27" s="312">
        <v>0</v>
      </c>
      <c r="L27" s="229"/>
      <c r="M27" s="243"/>
      <c r="N27" s="312">
        <v>1</v>
      </c>
      <c r="O27" s="229"/>
      <c r="P27" s="243"/>
      <c r="Q27" s="312">
        <v>1</v>
      </c>
      <c r="R27" s="229"/>
      <c r="S27" s="243"/>
      <c r="T27" s="312">
        <v>1</v>
      </c>
      <c r="U27" s="229"/>
      <c r="V27" s="243"/>
      <c r="W27" s="594">
        <f t="shared" si="0"/>
        <v>3</v>
      </c>
      <c r="X27" s="229"/>
      <c r="Y27" s="243"/>
      <c r="Z27" s="231"/>
      <c r="AA27" s="232" t="s">
        <v>331</v>
      </c>
      <c r="AB27" s="224" t="s">
        <v>376</v>
      </c>
      <c r="AC27" s="224" t="s">
        <v>377</v>
      </c>
      <c r="AD27" s="233" t="s">
        <v>41</v>
      </c>
      <c r="AE27" s="268" t="s">
        <v>369</v>
      </c>
      <c r="AF27" s="307"/>
      <c r="AG27" s="308"/>
      <c r="AH27" s="235"/>
      <c r="AI27" s="316"/>
      <c r="AJ27" s="317"/>
      <c r="AK27" s="314"/>
      <c r="AL27" s="316"/>
      <c r="AM27" s="317"/>
      <c r="AN27" s="315"/>
      <c r="AO27" s="316"/>
      <c r="AP27" s="317"/>
      <c r="AQ27" s="315"/>
      <c r="AR27" s="755"/>
      <c r="AS27" s="756"/>
    </row>
    <row r="28" spans="1:45" s="223" customFormat="1" ht="45" x14ac:dyDescent="0.2">
      <c r="A28" s="757"/>
      <c r="B28" s="758"/>
      <c r="C28" s="759"/>
      <c r="D28" s="762"/>
      <c r="E28" s="407" t="s">
        <v>578</v>
      </c>
      <c r="F28" s="229" t="s">
        <v>605</v>
      </c>
      <c r="G28" s="224">
        <v>4</v>
      </c>
      <c r="H28" s="226">
        <v>0.25</v>
      </c>
      <c r="I28" s="226" t="s">
        <v>40</v>
      </c>
      <c r="J28" s="227" t="s">
        <v>38</v>
      </c>
      <c r="K28" s="312">
        <v>1</v>
      </c>
      <c r="L28" s="229"/>
      <c r="M28" s="243"/>
      <c r="N28" s="312">
        <v>1</v>
      </c>
      <c r="O28" s="229"/>
      <c r="P28" s="243"/>
      <c r="Q28" s="312">
        <v>1</v>
      </c>
      <c r="R28" s="229"/>
      <c r="S28" s="243"/>
      <c r="T28" s="312">
        <v>1</v>
      </c>
      <c r="U28" s="229"/>
      <c r="V28" s="243"/>
      <c r="W28" s="594">
        <f t="shared" si="0"/>
        <v>4</v>
      </c>
      <c r="X28" s="229"/>
      <c r="Y28" s="243"/>
      <c r="Z28" s="231"/>
      <c r="AA28" s="232" t="s">
        <v>510</v>
      </c>
      <c r="AB28" s="224" t="s">
        <v>511</v>
      </c>
      <c r="AC28" s="224" t="s">
        <v>512</v>
      </c>
      <c r="AD28" s="233" t="s">
        <v>41</v>
      </c>
      <c r="AE28" s="268" t="s">
        <v>513</v>
      </c>
      <c r="AF28" s="307"/>
      <c r="AG28" s="308"/>
      <c r="AH28" s="235"/>
      <c r="AI28" s="316"/>
      <c r="AJ28" s="317"/>
      <c r="AK28" s="314"/>
      <c r="AL28" s="316"/>
      <c r="AM28" s="317"/>
      <c r="AN28" s="315"/>
      <c r="AO28" s="316"/>
      <c r="AP28" s="317"/>
      <c r="AQ28" s="315"/>
      <c r="AR28" s="755"/>
      <c r="AS28" s="756"/>
    </row>
    <row r="29" spans="1:45" s="223" customFormat="1" ht="60" x14ac:dyDescent="0.2">
      <c r="A29" s="757"/>
      <c r="B29" s="758">
        <v>6</v>
      </c>
      <c r="C29" s="759" t="s">
        <v>660</v>
      </c>
      <c r="D29" s="762">
        <v>0.06</v>
      </c>
      <c r="E29" s="407" t="s">
        <v>239</v>
      </c>
      <c r="F29" s="229" t="s">
        <v>218</v>
      </c>
      <c r="G29" s="229">
        <v>4</v>
      </c>
      <c r="H29" s="226">
        <v>0.25</v>
      </c>
      <c r="I29" s="226" t="s">
        <v>40</v>
      </c>
      <c r="J29" s="227" t="s">
        <v>38</v>
      </c>
      <c r="K29" s="400">
        <v>4</v>
      </c>
      <c r="L29" s="229"/>
      <c r="M29" s="243"/>
      <c r="N29" s="312">
        <v>4</v>
      </c>
      <c r="O29" s="229"/>
      <c r="P29" s="243"/>
      <c r="Q29" s="312">
        <v>4</v>
      </c>
      <c r="R29" s="229"/>
      <c r="S29" s="243"/>
      <c r="T29" s="312">
        <v>4</v>
      </c>
      <c r="U29" s="229"/>
      <c r="V29" s="243"/>
      <c r="W29" s="594">
        <f t="shared" si="0"/>
        <v>16</v>
      </c>
      <c r="X29" s="229"/>
      <c r="Y29" s="243"/>
      <c r="Z29" s="231"/>
      <c r="AA29" s="232" t="s">
        <v>332</v>
      </c>
      <c r="AB29" s="224" t="s">
        <v>478</v>
      </c>
      <c r="AC29" s="224" t="s">
        <v>479</v>
      </c>
      <c r="AD29" s="233" t="s">
        <v>41</v>
      </c>
      <c r="AE29" s="268" t="s">
        <v>370</v>
      </c>
      <c r="AF29" s="307"/>
      <c r="AG29" s="308"/>
      <c r="AH29" s="235"/>
      <c r="AI29" s="316"/>
      <c r="AJ29" s="317"/>
      <c r="AK29" s="314"/>
      <c r="AL29" s="316"/>
      <c r="AM29" s="317"/>
      <c r="AN29" s="315"/>
      <c r="AO29" s="316"/>
      <c r="AP29" s="317"/>
      <c r="AQ29" s="315"/>
      <c r="AR29" s="755"/>
      <c r="AS29" s="756"/>
    </row>
    <row r="30" spans="1:45" s="223" customFormat="1" ht="60" x14ac:dyDescent="0.2">
      <c r="A30" s="757"/>
      <c r="B30" s="758"/>
      <c r="C30" s="759"/>
      <c r="D30" s="762"/>
      <c r="E30" s="407" t="s">
        <v>663</v>
      </c>
      <c r="F30" s="229" t="s">
        <v>217</v>
      </c>
      <c r="G30" s="229">
        <v>11</v>
      </c>
      <c r="H30" s="226">
        <v>0.25</v>
      </c>
      <c r="I30" s="226" t="s">
        <v>40</v>
      </c>
      <c r="J30" s="227" t="s">
        <v>38</v>
      </c>
      <c r="K30" s="400">
        <v>4</v>
      </c>
      <c r="L30" s="229"/>
      <c r="M30" s="243"/>
      <c r="N30" s="312">
        <v>4</v>
      </c>
      <c r="O30" s="229"/>
      <c r="P30" s="243"/>
      <c r="Q30" s="312">
        <v>4</v>
      </c>
      <c r="R30" s="229"/>
      <c r="S30" s="243"/>
      <c r="T30" s="312">
        <v>3</v>
      </c>
      <c r="U30" s="229"/>
      <c r="V30" s="243"/>
      <c r="W30" s="594">
        <f t="shared" si="0"/>
        <v>15</v>
      </c>
      <c r="X30" s="229"/>
      <c r="Y30" s="243"/>
      <c r="Z30" s="231"/>
      <c r="AA30" s="232" t="s">
        <v>333</v>
      </c>
      <c r="AB30" s="224" t="s">
        <v>480</v>
      </c>
      <c r="AC30" s="224" t="s">
        <v>481</v>
      </c>
      <c r="AD30" s="233" t="s">
        <v>41</v>
      </c>
      <c r="AE30" s="268" t="s">
        <v>372</v>
      </c>
      <c r="AF30" s="307"/>
      <c r="AG30" s="308"/>
      <c r="AH30" s="235"/>
      <c r="AI30" s="316"/>
      <c r="AJ30" s="317"/>
      <c r="AK30" s="314"/>
      <c r="AL30" s="316"/>
      <c r="AM30" s="317"/>
      <c r="AN30" s="315"/>
      <c r="AO30" s="316"/>
      <c r="AP30" s="317"/>
      <c r="AQ30" s="315"/>
      <c r="AR30" s="755"/>
      <c r="AS30" s="756"/>
    </row>
    <row r="31" spans="1:45" s="223" customFormat="1" ht="60" x14ac:dyDescent="0.2">
      <c r="A31" s="757"/>
      <c r="B31" s="758"/>
      <c r="C31" s="759"/>
      <c r="D31" s="762"/>
      <c r="E31" s="407" t="s">
        <v>664</v>
      </c>
      <c r="F31" s="229" t="s">
        <v>482</v>
      </c>
      <c r="G31" s="226">
        <v>1</v>
      </c>
      <c r="H31" s="226">
        <v>0.25</v>
      </c>
      <c r="I31" s="226" t="s">
        <v>37</v>
      </c>
      <c r="J31" s="227" t="s">
        <v>68</v>
      </c>
      <c r="K31" s="267">
        <v>1</v>
      </c>
      <c r="L31" s="229"/>
      <c r="M31" s="243"/>
      <c r="N31" s="267">
        <v>1</v>
      </c>
      <c r="O31" s="229"/>
      <c r="P31" s="243"/>
      <c r="Q31" s="267">
        <v>1</v>
      </c>
      <c r="R31" s="229"/>
      <c r="S31" s="243"/>
      <c r="T31" s="267">
        <v>1</v>
      </c>
      <c r="U31" s="229"/>
      <c r="V31" s="243"/>
      <c r="W31" s="594">
        <f t="shared" si="0"/>
        <v>4</v>
      </c>
      <c r="X31" s="229"/>
      <c r="Y31" s="243"/>
      <c r="Z31" s="231"/>
      <c r="AA31" s="232" t="s">
        <v>483</v>
      </c>
      <c r="AB31" s="224" t="s">
        <v>311</v>
      </c>
      <c r="AC31" s="224" t="s">
        <v>484</v>
      </c>
      <c r="AD31" s="233" t="s">
        <v>41</v>
      </c>
      <c r="AE31" s="268" t="s">
        <v>374</v>
      </c>
      <c r="AF31" s="307"/>
      <c r="AG31" s="308"/>
      <c r="AH31" s="235"/>
      <c r="AI31" s="316"/>
      <c r="AJ31" s="317"/>
      <c r="AK31" s="314"/>
      <c r="AL31" s="316"/>
      <c r="AM31" s="317"/>
      <c r="AN31" s="315"/>
      <c r="AO31" s="316"/>
      <c r="AP31" s="317"/>
      <c r="AQ31" s="315"/>
      <c r="AR31" s="755"/>
      <c r="AS31" s="756"/>
    </row>
    <row r="32" spans="1:45" s="223" customFormat="1" ht="45.75" thickBot="1" x14ac:dyDescent="0.25">
      <c r="A32" s="744"/>
      <c r="B32" s="746"/>
      <c r="C32" s="748"/>
      <c r="D32" s="764"/>
      <c r="E32" s="605" t="s">
        <v>665</v>
      </c>
      <c r="F32" s="244" t="s">
        <v>486</v>
      </c>
      <c r="G32" s="244">
        <v>2</v>
      </c>
      <c r="H32" s="245">
        <v>0.25</v>
      </c>
      <c r="I32" s="245" t="s">
        <v>40</v>
      </c>
      <c r="J32" s="246" t="s">
        <v>38</v>
      </c>
      <c r="K32" s="403">
        <v>1</v>
      </c>
      <c r="L32" s="253"/>
      <c r="M32" s="372"/>
      <c r="N32" s="371">
        <v>1</v>
      </c>
      <c r="O32" s="253"/>
      <c r="P32" s="372"/>
      <c r="Q32" s="371">
        <v>1</v>
      </c>
      <c r="R32" s="253"/>
      <c r="S32" s="372"/>
      <c r="T32" s="371">
        <v>1</v>
      </c>
      <c r="U32" s="253"/>
      <c r="V32" s="372"/>
      <c r="W32" s="588">
        <f t="shared" si="0"/>
        <v>4</v>
      </c>
      <c r="X32" s="253"/>
      <c r="Y32" s="372"/>
      <c r="Z32" s="248"/>
      <c r="AA32" s="249" t="s">
        <v>485</v>
      </c>
      <c r="AB32" s="247" t="s">
        <v>307</v>
      </c>
      <c r="AC32" s="247" t="s">
        <v>308</v>
      </c>
      <c r="AD32" s="250" t="s">
        <v>41</v>
      </c>
      <c r="AE32" s="276" t="s">
        <v>373</v>
      </c>
      <c r="AF32" s="318"/>
      <c r="AG32" s="319"/>
      <c r="AH32" s="320"/>
      <c r="AI32" s="321"/>
      <c r="AJ32" s="322"/>
      <c r="AK32" s="323"/>
      <c r="AL32" s="321"/>
      <c r="AM32" s="322"/>
      <c r="AN32" s="324"/>
      <c r="AO32" s="321"/>
      <c r="AP32" s="322"/>
      <c r="AQ32" s="324"/>
      <c r="AR32" s="752"/>
      <c r="AS32" s="754"/>
    </row>
    <row r="33" spans="1:45" s="223" customFormat="1" ht="60" x14ac:dyDescent="0.2">
      <c r="A33" s="781" t="s">
        <v>553</v>
      </c>
      <c r="B33" s="745">
        <v>7</v>
      </c>
      <c r="C33" s="747" t="s">
        <v>224</v>
      </c>
      <c r="D33" s="761">
        <v>0.11</v>
      </c>
      <c r="E33" s="606" t="s">
        <v>515</v>
      </c>
      <c r="F33" s="213" t="s">
        <v>219</v>
      </c>
      <c r="G33" s="213">
        <v>3472</v>
      </c>
      <c r="H33" s="210">
        <v>0.15</v>
      </c>
      <c r="I33" s="210" t="s">
        <v>37</v>
      </c>
      <c r="J33" s="211" t="s">
        <v>68</v>
      </c>
      <c r="K33" s="299">
        <v>1</v>
      </c>
      <c r="L33" s="399"/>
      <c r="M33" s="260"/>
      <c r="N33" s="299">
        <v>1</v>
      </c>
      <c r="O33" s="213"/>
      <c r="P33" s="260"/>
      <c r="Q33" s="299">
        <v>1</v>
      </c>
      <c r="R33" s="213"/>
      <c r="S33" s="260"/>
      <c r="T33" s="299">
        <v>1</v>
      </c>
      <c r="U33" s="213"/>
      <c r="V33" s="260"/>
      <c r="W33" s="589">
        <v>1</v>
      </c>
      <c r="X33" s="213"/>
      <c r="Y33" s="260"/>
      <c r="Z33" s="215"/>
      <c r="AA33" s="216" t="s">
        <v>499</v>
      </c>
      <c r="AB33" s="208" t="s">
        <v>334</v>
      </c>
      <c r="AC33" s="208" t="s">
        <v>335</v>
      </c>
      <c r="AD33" s="217" t="s">
        <v>41</v>
      </c>
      <c r="AE33" s="218" t="s">
        <v>312</v>
      </c>
      <c r="AF33" s="384"/>
      <c r="AG33" s="301"/>
      <c r="AH33" s="219"/>
      <c r="AI33" s="354"/>
      <c r="AJ33" s="360"/>
      <c r="AK33" s="310"/>
      <c r="AL33" s="362"/>
      <c r="AM33" s="360"/>
      <c r="AN33" s="311"/>
      <c r="AO33" s="362"/>
      <c r="AP33" s="360"/>
      <c r="AQ33" s="311"/>
      <c r="AR33" s="751" t="s">
        <v>662</v>
      </c>
      <c r="AS33" s="753">
        <f>SUM(Z33:Z39)</f>
        <v>0</v>
      </c>
    </row>
    <row r="34" spans="1:45" s="223" customFormat="1" ht="30" x14ac:dyDescent="0.2">
      <c r="A34" s="782"/>
      <c r="B34" s="758"/>
      <c r="C34" s="759"/>
      <c r="D34" s="762"/>
      <c r="E34" s="607" t="s">
        <v>581</v>
      </c>
      <c r="F34" s="229" t="s">
        <v>220</v>
      </c>
      <c r="G34" s="385">
        <v>95</v>
      </c>
      <c r="H34" s="226">
        <v>0.15</v>
      </c>
      <c r="I34" s="226" t="s">
        <v>37</v>
      </c>
      <c r="J34" s="227" t="s">
        <v>68</v>
      </c>
      <c r="K34" s="331">
        <v>1</v>
      </c>
      <c r="L34" s="401"/>
      <c r="M34" s="243"/>
      <c r="N34" s="331">
        <v>1</v>
      </c>
      <c r="O34" s="229"/>
      <c r="P34" s="243"/>
      <c r="Q34" s="331">
        <v>1</v>
      </c>
      <c r="R34" s="229"/>
      <c r="S34" s="243"/>
      <c r="T34" s="331">
        <v>1</v>
      </c>
      <c r="U34" s="229"/>
      <c r="V34" s="243"/>
      <c r="W34" s="590">
        <v>1</v>
      </c>
      <c r="X34" s="229"/>
      <c r="Y34" s="243"/>
      <c r="Z34" s="231"/>
      <c r="AA34" s="232" t="s">
        <v>500</v>
      </c>
      <c r="AB34" s="224" t="s">
        <v>375</v>
      </c>
      <c r="AC34" s="224" t="s">
        <v>336</v>
      </c>
      <c r="AD34" s="233" t="s">
        <v>41</v>
      </c>
      <c r="AE34" s="234" t="s">
        <v>379</v>
      </c>
      <c r="AF34" s="386"/>
      <c r="AG34" s="387"/>
      <c r="AH34" s="235"/>
      <c r="AI34" s="355"/>
      <c r="AJ34" s="317"/>
      <c r="AK34" s="314"/>
      <c r="AL34" s="316"/>
      <c r="AM34" s="317"/>
      <c r="AN34" s="315"/>
      <c r="AO34" s="316"/>
      <c r="AP34" s="317"/>
      <c r="AQ34" s="315"/>
      <c r="AR34" s="755"/>
      <c r="AS34" s="756"/>
    </row>
    <row r="35" spans="1:45" s="223" customFormat="1" ht="30" x14ac:dyDescent="0.2">
      <c r="A35" s="782"/>
      <c r="B35" s="758"/>
      <c r="C35" s="759"/>
      <c r="D35" s="762"/>
      <c r="E35" s="607" t="s">
        <v>582</v>
      </c>
      <c r="F35" s="229" t="s">
        <v>221</v>
      </c>
      <c r="G35" s="385">
        <v>69</v>
      </c>
      <c r="H35" s="226">
        <v>0.15</v>
      </c>
      <c r="I35" s="226" t="s">
        <v>37</v>
      </c>
      <c r="J35" s="227" t="s">
        <v>68</v>
      </c>
      <c r="K35" s="331">
        <v>1</v>
      </c>
      <c r="L35" s="401"/>
      <c r="M35" s="243"/>
      <c r="N35" s="331">
        <v>1</v>
      </c>
      <c r="O35" s="229"/>
      <c r="P35" s="243"/>
      <c r="Q35" s="331">
        <v>1</v>
      </c>
      <c r="R35" s="229"/>
      <c r="S35" s="243"/>
      <c r="T35" s="331">
        <v>1</v>
      </c>
      <c r="U35" s="229"/>
      <c r="V35" s="243"/>
      <c r="W35" s="590">
        <v>1</v>
      </c>
      <c r="X35" s="229"/>
      <c r="Y35" s="243"/>
      <c r="Z35" s="231"/>
      <c r="AA35" s="232" t="s">
        <v>501</v>
      </c>
      <c r="AB35" s="224" t="s">
        <v>337</v>
      </c>
      <c r="AC35" s="224" t="s">
        <v>338</v>
      </c>
      <c r="AD35" s="233" t="s">
        <v>41</v>
      </c>
      <c r="AE35" s="234" t="s">
        <v>379</v>
      </c>
      <c r="AF35" s="386"/>
      <c r="AG35" s="387"/>
      <c r="AH35" s="235"/>
      <c r="AI35" s="355"/>
      <c r="AJ35" s="317"/>
      <c r="AK35" s="314"/>
      <c r="AL35" s="316"/>
      <c r="AM35" s="317"/>
      <c r="AN35" s="315"/>
      <c r="AO35" s="316"/>
      <c r="AP35" s="317"/>
      <c r="AQ35" s="315"/>
      <c r="AR35" s="755"/>
      <c r="AS35" s="756"/>
    </row>
    <row r="36" spans="1:45" s="223" customFormat="1" ht="60" x14ac:dyDescent="0.2">
      <c r="A36" s="782"/>
      <c r="B36" s="758"/>
      <c r="C36" s="759"/>
      <c r="D36" s="762"/>
      <c r="E36" s="607" t="s">
        <v>583</v>
      </c>
      <c r="F36" s="229" t="s">
        <v>256</v>
      </c>
      <c r="G36" s="385">
        <v>7849</v>
      </c>
      <c r="H36" s="226">
        <v>0.15</v>
      </c>
      <c r="I36" s="226" t="s">
        <v>37</v>
      </c>
      <c r="J36" s="227" t="s">
        <v>68</v>
      </c>
      <c r="K36" s="331">
        <v>1</v>
      </c>
      <c r="L36" s="401"/>
      <c r="M36" s="243"/>
      <c r="N36" s="331">
        <v>1</v>
      </c>
      <c r="O36" s="229"/>
      <c r="P36" s="243"/>
      <c r="Q36" s="331">
        <v>1</v>
      </c>
      <c r="R36" s="229"/>
      <c r="S36" s="243"/>
      <c r="T36" s="331">
        <v>1</v>
      </c>
      <c r="U36" s="229"/>
      <c r="V36" s="243"/>
      <c r="W36" s="590">
        <v>1</v>
      </c>
      <c r="X36" s="229"/>
      <c r="Y36" s="243"/>
      <c r="Z36" s="231"/>
      <c r="AA36" s="232" t="s">
        <v>502</v>
      </c>
      <c r="AB36" s="224" t="s">
        <v>339</v>
      </c>
      <c r="AC36" s="224" t="s">
        <v>340</v>
      </c>
      <c r="AD36" s="233" t="s">
        <v>41</v>
      </c>
      <c r="AE36" s="234" t="s">
        <v>380</v>
      </c>
      <c r="AF36" s="386"/>
      <c r="AG36" s="387"/>
      <c r="AH36" s="235"/>
      <c r="AI36" s="355"/>
      <c r="AJ36" s="317"/>
      <c r="AK36" s="314"/>
      <c r="AL36" s="316"/>
      <c r="AM36" s="317"/>
      <c r="AN36" s="315"/>
      <c r="AO36" s="316"/>
      <c r="AP36" s="317"/>
      <c r="AQ36" s="315"/>
      <c r="AR36" s="755"/>
      <c r="AS36" s="756"/>
    </row>
    <row r="37" spans="1:45" s="223" customFormat="1" ht="45" x14ac:dyDescent="0.2">
      <c r="A37" s="782"/>
      <c r="B37" s="758"/>
      <c r="C37" s="759"/>
      <c r="D37" s="762"/>
      <c r="E37" s="607" t="s">
        <v>584</v>
      </c>
      <c r="F37" s="229" t="s">
        <v>222</v>
      </c>
      <c r="G37" s="385">
        <v>61</v>
      </c>
      <c r="H37" s="226">
        <v>0.15</v>
      </c>
      <c r="I37" s="226" t="s">
        <v>37</v>
      </c>
      <c r="J37" s="227" t="s">
        <v>68</v>
      </c>
      <c r="K37" s="331">
        <v>1</v>
      </c>
      <c r="L37" s="401"/>
      <c r="M37" s="243"/>
      <c r="N37" s="331">
        <v>1</v>
      </c>
      <c r="O37" s="229"/>
      <c r="P37" s="243"/>
      <c r="Q37" s="331">
        <v>1</v>
      </c>
      <c r="R37" s="229"/>
      <c r="S37" s="243"/>
      <c r="T37" s="331">
        <v>1</v>
      </c>
      <c r="U37" s="229"/>
      <c r="V37" s="243"/>
      <c r="W37" s="590">
        <v>1</v>
      </c>
      <c r="X37" s="229"/>
      <c r="Y37" s="243"/>
      <c r="Z37" s="231"/>
      <c r="AA37" s="232" t="s">
        <v>503</v>
      </c>
      <c r="AB37" s="224" t="s">
        <v>341</v>
      </c>
      <c r="AC37" s="224" t="s">
        <v>342</v>
      </c>
      <c r="AD37" s="233" t="s">
        <v>41</v>
      </c>
      <c r="AE37" s="234" t="s">
        <v>312</v>
      </c>
      <c r="AF37" s="386"/>
      <c r="AG37" s="387"/>
      <c r="AH37" s="235"/>
      <c r="AI37" s="355"/>
      <c r="AJ37" s="317"/>
      <c r="AK37" s="314"/>
      <c r="AL37" s="316"/>
      <c r="AM37" s="317"/>
      <c r="AN37" s="315"/>
      <c r="AO37" s="316"/>
      <c r="AP37" s="317"/>
      <c r="AQ37" s="315"/>
      <c r="AR37" s="755"/>
      <c r="AS37" s="756"/>
    </row>
    <row r="38" spans="1:45" s="223" customFormat="1" ht="30" x14ac:dyDescent="0.2">
      <c r="A38" s="782"/>
      <c r="B38" s="758"/>
      <c r="C38" s="759"/>
      <c r="D38" s="762"/>
      <c r="E38" s="607" t="s">
        <v>603</v>
      </c>
      <c r="F38" s="229" t="s">
        <v>226</v>
      </c>
      <c r="G38" s="385">
        <v>203</v>
      </c>
      <c r="H38" s="226">
        <v>0.15</v>
      </c>
      <c r="I38" s="226" t="s">
        <v>37</v>
      </c>
      <c r="J38" s="227" t="s">
        <v>68</v>
      </c>
      <c r="K38" s="331">
        <v>1</v>
      </c>
      <c r="L38" s="401"/>
      <c r="M38" s="243"/>
      <c r="N38" s="331">
        <v>1</v>
      </c>
      <c r="O38" s="229"/>
      <c r="P38" s="243"/>
      <c r="Q38" s="331">
        <v>1</v>
      </c>
      <c r="R38" s="229"/>
      <c r="S38" s="243"/>
      <c r="T38" s="331">
        <v>1</v>
      </c>
      <c r="U38" s="229"/>
      <c r="V38" s="243"/>
      <c r="W38" s="590">
        <v>1</v>
      </c>
      <c r="X38" s="229"/>
      <c r="Y38" s="243"/>
      <c r="Z38" s="231"/>
      <c r="AA38" s="232" t="s">
        <v>504</v>
      </c>
      <c r="AB38" s="224" t="s">
        <v>505</v>
      </c>
      <c r="AC38" s="224" t="s">
        <v>506</v>
      </c>
      <c r="AD38" s="233" t="s">
        <v>41</v>
      </c>
      <c r="AE38" s="234" t="s">
        <v>312</v>
      </c>
      <c r="AF38" s="386"/>
      <c r="AG38" s="387"/>
      <c r="AH38" s="235"/>
      <c r="AI38" s="355"/>
      <c r="AJ38" s="317"/>
      <c r="AK38" s="314"/>
      <c r="AL38" s="316"/>
      <c r="AM38" s="317"/>
      <c r="AN38" s="315"/>
      <c r="AO38" s="316"/>
      <c r="AP38" s="317"/>
      <c r="AQ38" s="315"/>
      <c r="AR38" s="755"/>
      <c r="AS38" s="756"/>
    </row>
    <row r="39" spans="1:45" s="223" customFormat="1" ht="75.75" thickBot="1" x14ac:dyDescent="0.25">
      <c r="A39" s="783"/>
      <c r="B39" s="746"/>
      <c r="C39" s="748"/>
      <c r="D39" s="764"/>
      <c r="E39" s="608" t="s">
        <v>585</v>
      </c>
      <c r="F39" s="302" t="s">
        <v>223</v>
      </c>
      <c r="G39" s="302">
        <v>372</v>
      </c>
      <c r="H39" s="245">
        <v>0.1</v>
      </c>
      <c r="I39" s="245" t="s">
        <v>37</v>
      </c>
      <c r="J39" s="246" t="s">
        <v>68</v>
      </c>
      <c r="K39" s="413">
        <v>1</v>
      </c>
      <c r="L39" s="405"/>
      <c r="M39" s="372"/>
      <c r="N39" s="413">
        <v>1</v>
      </c>
      <c r="O39" s="253"/>
      <c r="P39" s="372"/>
      <c r="Q39" s="413">
        <v>1</v>
      </c>
      <c r="R39" s="253"/>
      <c r="S39" s="372"/>
      <c r="T39" s="413">
        <v>1</v>
      </c>
      <c r="U39" s="253"/>
      <c r="V39" s="372"/>
      <c r="W39" s="591">
        <v>1</v>
      </c>
      <c r="X39" s="253"/>
      <c r="Y39" s="372"/>
      <c r="Z39" s="248"/>
      <c r="AA39" s="249" t="s">
        <v>507</v>
      </c>
      <c r="AB39" s="247" t="s">
        <v>508</v>
      </c>
      <c r="AC39" s="247" t="s">
        <v>509</v>
      </c>
      <c r="AD39" s="250" t="s">
        <v>41</v>
      </c>
      <c r="AE39" s="251" t="s">
        <v>381</v>
      </c>
      <c r="AF39" s="388"/>
      <c r="AG39" s="305"/>
      <c r="AH39" s="254"/>
      <c r="AI39" s="359"/>
      <c r="AJ39" s="322"/>
      <c r="AK39" s="323"/>
      <c r="AL39" s="321"/>
      <c r="AM39" s="322"/>
      <c r="AN39" s="324"/>
      <c r="AO39" s="321"/>
      <c r="AP39" s="322"/>
      <c r="AQ39" s="324"/>
      <c r="AR39" s="752"/>
      <c r="AS39" s="754"/>
    </row>
    <row r="40" spans="1:45" s="328" customFormat="1" ht="60" x14ac:dyDescent="0.25">
      <c r="A40" s="743" t="s">
        <v>553</v>
      </c>
      <c r="B40" s="813">
        <v>8</v>
      </c>
      <c r="C40" s="810" t="s">
        <v>208</v>
      </c>
      <c r="D40" s="761">
        <v>0.03</v>
      </c>
      <c r="E40" s="406" t="s">
        <v>516</v>
      </c>
      <c r="F40" s="213" t="s">
        <v>673</v>
      </c>
      <c r="G40" s="325">
        <v>1</v>
      </c>
      <c r="H40" s="210">
        <v>0.34</v>
      </c>
      <c r="I40" s="210" t="s">
        <v>37</v>
      </c>
      <c r="J40" s="211" t="s">
        <v>68</v>
      </c>
      <c r="K40" s="299">
        <v>1</v>
      </c>
      <c r="L40" s="213"/>
      <c r="M40" s="260"/>
      <c r="N40" s="299">
        <v>1</v>
      </c>
      <c r="O40" s="213"/>
      <c r="P40" s="260"/>
      <c r="Q40" s="299">
        <v>1</v>
      </c>
      <c r="R40" s="213"/>
      <c r="S40" s="260"/>
      <c r="T40" s="299">
        <v>1</v>
      </c>
      <c r="U40" s="213"/>
      <c r="V40" s="260"/>
      <c r="W40" s="589">
        <v>1</v>
      </c>
      <c r="X40" s="213"/>
      <c r="Y40" s="260"/>
      <c r="Z40" s="421"/>
      <c r="AA40" s="326" t="s">
        <v>489</v>
      </c>
      <c r="AB40" s="283" t="s">
        <v>490</v>
      </c>
      <c r="AC40" s="283" t="s">
        <v>491</v>
      </c>
      <c r="AD40" s="289" t="s">
        <v>41</v>
      </c>
      <c r="AE40" s="290" t="s">
        <v>312</v>
      </c>
      <c r="AF40" s="327"/>
      <c r="AG40" s="308"/>
      <c r="AH40" s="309"/>
      <c r="AI40" s="220"/>
      <c r="AJ40" s="221"/>
      <c r="AK40" s="310"/>
      <c r="AL40" s="220"/>
      <c r="AM40" s="221"/>
      <c r="AN40" s="311"/>
      <c r="AO40" s="220"/>
      <c r="AP40" s="221"/>
      <c r="AQ40" s="311"/>
      <c r="AR40" s="751" t="s">
        <v>56</v>
      </c>
      <c r="AS40" s="753">
        <f>(Z43*0.5)+(Z40*0.5)</f>
        <v>0</v>
      </c>
    </row>
    <row r="41" spans="1:45" s="328" customFormat="1" ht="60" x14ac:dyDescent="0.25">
      <c r="A41" s="791"/>
      <c r="B41" s="798"/>
      <c r="C41" s="811"/>
      <c r="D41" s="779"/>
      <c r="E41" s="407" t="s">
        <v>666</v>
      </c>
      <c r="F41" s="229" t="s">
        <v>674</v>
      </c>
      <c r="G41" s="329">
        <v>1</v>
      </c>
      <c r="H41" s="330">
        <v>0.33</v>
      </c>
      <c r="I41" s="226" t="s">
        <v>37</v>
      </c>
      <c r="J41" s="227" t="s">
        <v>68</v>
      </c>
      <c r="K41" s="331">
        <v>1</v>
      </c>
      <c r="L41" s="229"/>
      <c r="M41" s="243"/>
      <c r="N41" s="331">
        <v>1</v>
      </c>
      <c r="O41" s="229"/>
      <c r="P41" s="243"/>
      <c r="Q41" s="331">
        <v>1</v>
      </c>
      <c r="R41" s="229"/>
      <c r="S41" s="243"/>
      <c r="T41" s="331">
        <v>1</v>
      </c>
      <c r="U41" s="229"/>
      <c r="V41" s="243"/>
      <c r="W41" s="590">
        <v>1</v>
      </c>
      <c r="X41" s="229"/>
      <c r="Y41" s="243"/>
      <c r="Z41" s="422"/>
      <c r="AA41" s="332" t="s">
        <v>489</v>
      </c>
      <c r="AB41" s="224" t="s">
        <v>490</v>
      </c>
      <c r="AC41" s="224" t="s">
        <v>491</v>
      </c>
      <c r="AD41" s="233" t="s">
        <v>41</v>
      </c>
      <c r="AE41" s="268" t="s">
        <v>312</v>
      </c>
      <c r="AF41" s="327"/>
      <c r="AG41" s="308"/>
      <c r="AH41" s="333"/>
      <c r="AI41" s="334"/>
      <c r="AJ41" s="335"/>
      <c r="AK41" s="336"/>
      <c r="AL41" s="334"/>
      <c r="AM41" s="335"/>
      <c r="AN41" s="337"/>
      <c r="AO41" s="334"/>
      <c r="AP41" s="335"/>
      <c r="AQ41" s="337"/>
      <c r="AR41" s="790"/>
      <c r="AS41" s="765"/>
    </row>
    <row r="42" spans="1:45" s="328" customFormat="1" ht="60" x14ac:dyDescent="0.25">
      <c r="A42" s="791"/>
      <c r="B42" s="808"/>
      <c r="C42" s="812"/>
      <c r="D42" s="779"/>
      <c r="E42" s="575" t="s">
        <v>676</v>
      </c>
      <c r="F42" s="229" t="s">
        <v>675</v>
      </c>
      <c r="G42" s="338">
        <v>1</v>
      </c>
      <c r="H42" s="330">
        <v>0.33</v>
      </c>
      <c r="I42" s="226" t="s">
        <v>37</v>
      </c>
      <c r="J42" s="227" t="s">
        <v>68</v>
      </c>
      <c r="K42" s="331">
        <v>1</v>
      </c>
      <c r="L42" s="229"/>
      <c r="M42" s="243"/>
      <c r="N42" s="331">
        <v>1</v>
      </c>
      <c r="O42" s="229"/>
      <c r="P42" s="243"/>
      <c r="Q42" s="331">
        <v>1</v>
      </c>
      <c r="R42" s="229"/>
      <c r="S42" s="243"/>
      <c r="T42" s="331">
        <v>1</v>
      </c>
      <c r="U42" s="229"/>
      <c r="V42" s="243"/>
      <c r="W42" s="590">
        <v>1</v>
      </c>
      <c r="X42" s="229"/>
      <c r="Y42" s="243"/>
      <c r="Z42" s="422"/>
      <c r="AA42" s="339" t="s">
        <v>489</v>
      </c>
      <c r="AB42" s="340" t="s">
        <v>490</v>
      </c>
      <c r="AC42" s="340" t="s">
        <v>491</v>
      </c>
      <c r="AD42" s="341" t="s">
        <v>41</v>
      </c>
      <c r="AE42" s="342" t="s">
        <v>312</v>
      </c>
      <c r="AF42" s="327"/>
      <c r="AG42" s="308"/>
      <c r="AH42" s="333"/>
      <c r="AI42" s="334"/>
      <c r="AJ42" s="335"/>
      <c r="AK42" s="336"/>
      <c r="AL42" s="334"/>
      <c r="AM42" s="335"/>
      <c r="AN42" s="337"/>
      <c r="AO42" s="334"/>
      <c r="AP42" s="335"/>
      <c r="AQ42" s="337"/>
      <c r="AR42" s="790"/>
      <c r="AS42" s="765"/>
    </row>
    <row r="43" spans="1:45" s="328" customFormat="1" ht="75.75" thickBot="1" x14ac:dyDescent="0.3">
      <c r="A43" s="792"/>
      <c r="B43" s="343">
        <v>9</v>
      </c>
      <c r="C43" s="599" t="s">
        <v>615</v>
      </c>
      <c r="D43" s="780"/>
      <c r="E43" s="408" t="s">
        <v>517</v>
      </c>
      <c r="F43" s="389" t="s">
        <v>654</v>
      </c>
      <c r="G43" s="344">
        <v>0.90429999999999999</v>
      </c>
      <c r="H43" s="345">
        <v>0.5</v>
      </c>
      <c r="I43" s="345" t="s">
        <v>37</v>
      </c>
      <c r="J43" s="370" t="s">
        <v>38</v>
      </c>
      <c r="K43" s="413">
        <v>1</v>
      </c>
      <c r="L43" s="405"/>
      <c r="M43" s="370"/>
      <c r="N43" s="413">
        <v>1</v>
      </c>
      <c r="O43" s="253"/>
      <c r="P43" s="372"/>
      <c r="Q43" s="414">
        <v>1</v>
      </c>
      <c r="R43" s="253"/>
      <c r="S43" s="372"/>
      <c r="T43" s="414">
        <v>1</v>
      </c>
      <c r="U43" s="253"/>
      <c r="V43" s="372"/>
      <c r="W43" s="591">
        <v>1</v>
      </c>
      <c r="X43" s="253"/>
      <c r="Y43" s="372"/>
      <c r="Z43" s="423"/>
      <c r="AA43" s="346" t="s">
        <v>655</v>
      </c>
      <c r="AB43" s="343" t="s">
        <v>656</v>
      </c>
      <c r="AC43" s="343" t="s">
        <v>657</v>
      </c>
      <c r="AD43" s="347" t="s">
        <v>41</v>
      </c>
      <c r="AE43" s="348" t="s">
        <v>277</v>
      </c>
      <c r="AF43" s="349"/>
      <c r="AG43" s="350"/>
      <c r="AH43" s="351"/>
      <c r="AI43" s="255"/>
      <c r="AJ43" s="279"/>
      <c r="AK43" s="320"/>
      <c r="AL43" s="255"/>
      <c r="AM43" s="279"/>
      <c r="AN43" s="320"/>
      <c r="AO43" s="255"/>
      <c r="AP43" s="279"/>
      <c r="AQ43" s="320"/>
      <c r="AR43" s="752"/>
      <c r="AS43" s="766"/>
    </row>
    <row r="44" spans="1:45" s="451" customFormat="1" ht="45" x14ac:dyDescent="0.25">
      <c r="A44" s="767" t="s">
        <v>548</v>
      </c>
      <c r="B44" s="770">
        <v>10</v>
      </c>
      <c r="C44" s="773" t="s">
        <v>685</v>
      </c>
      <c r="D44" s="776">
        <v>0.14000000000000001</v>
      </c>
      <c r="E44" s="609" t="s">
        <v>518</v>
      </c>
      <c r="F44" s="432" t="s">
        <v>688</v>
      </c>
      <c r="G44" s="433">
        <v>4273</v>
      </c>
      <c r="H44" s="434">
        <v>0.24</v>
      </c>
      <c r="I44" s="434" t="s">
        <v>40</v>
      </c>
      <c r="J44" s="435" t="s">
        <v>38</v>
      </c>
      <c r="K44" s="436">
        <v>335</v>
      </c>
      <c r="L44" s="432"/>
      <c r="M44" s="438"/>
      <c r="N44" s="581">
        <v>335</v>
      </c>
      <c r="O44" s="432"/>
      <c r="P44" s="438"/>
      <c r="Q44" s="581">
        <v>338</v>
      </c>
      <c r="R44" s="432"/>
      <c r="S44" s="438"/>
      <c r="T44" s="581">
        <v>335</v>
      </c>
      <c r="U44" s="432"/>
      <c r="V44" s="438"/>
      <c r="W44" s="594">
        <f t="shared" si="0"/>
        <v>1343</v>
      </c>
      <c r="X44" s="432"/>
      <c r="Y44" s="438"/>
      <c r="Z44" s="439"/>
      <c r="AA44" s="440" t="s">
        <v>281</v>
      </c>
      <c r="AB44" s="441" t="s">
        <v>343</v>
      </c>
      <c r="AC44" s="441" t="s">
        <v>390</v>
      </c>
      <c r="AD44" s="442" t="s">
        <v>41</v>
      </c>
      <c r="AE44" s="443" t="s">
        <v>344</v>
      </c>
      <c r="AF44" s="444"/>
      <c r="AG44" s="441"/>
      <c r="AH44" s="445"/>
      <c r="AI44" s="446"/>
      <c r="AJ44" s="447"/>
      <c r="AK44" s="448"/>
      <c r="AL44" s="446"/>
      <c r="AM44" s="447"/>
      <c r="AN44" s="449"/>
      <c r="AO44" s="446"/>
      <c r="AP44" s="447"/>
      <c r="AQ44" s="449"/>
      <c r="AR44" s="450"/>
      <c r="AS44" s="449"/>
    </row>
    <row r="45" spans="1:45" s="451" customFormat="1" ht="45" x14ac:dyDescent="0.25">
      <c r="A45" s="768"/>
      <c r="B45" s="771"/>
      <c r="C45" s="774"/>
      <c r="D45" s="777"/>
      <c r="E45" s="610" t="s">
        <v>698</v>
      </c>
      <c r="F45" s="452" t="s">
        <v>689</v>
      </c>
      <c r="G45" s="452">
        <v>1951</v>
      </c>
      <c r="H45" s="391">
        <v>0.28999999999999998</v>
      </c>
      <c r="I45" s="391" t="s">
        <v>40</v>
      </c>
      <c r="J45" s="453" t="s">
        <v>38</v>
      </c>
      <c r="K45" s="454">
        <v>405</v>
      </c>
      <c r="L45" s="452"/>
      <c r="M45" s="456"/>
      <c r="N45" s="582">
        <v>405</v>
      </c>
      <c r="O45" s="452"/>
      <c r="P45" s="456"/>
      <c r="Q45" s="582">
        <v>408</v>
      </c>
      <c r="R45" s="452"/>
      <c r="S45" s="456"/>
      <c r="T45" s="582">
        <v>405</v>
      </c>
      <c r="U45" s="452"/>
      <c r="V45" s="456"/>
      <c r="W45" s="594">
        <f t="shared" si="0"/>
        <v>1623</v>
      </c>
      <c r="X45" s="452"/>
      <c r="Y45" s="456"/>
      <c r="Z45" s="457"/>
      <c r="AA45" s="458" t="s">
        <v>200</v>
      </c>
      <c r="AB45" s="455" t="s">
        <v>420</v>
      </c>
      <c r="AC45" s="455" t="s">
        <v>421</v>
      </c>
      <c r="AD45" s="459" t="s">
        <v>41</v>
      </c>
      <c r="AE45" s="460" t="s">
        <v>345</v>
      </c>
      <c r="AF45" s="454"/>
      <c r="AG45" s="455"/>
      <c r="AH45" s="461"/>
      <c r="AI45" s="462"/>
      <c r="AJ45" s="463"/>
      <c r="AK45" s="464"/>
      <c r="AL45" s="462"/>
      <c r="AM45" s="463"/>
      <c r="AN45" s="465"/>
      <c r="AO45" s="462"/>
      <c r="AP45" s="463"/>
      <c r="AQ45" s="465"/>
      <c r="AR45" s="466"/>
      <c r="AS45" s="465"/>
    </row>
    <row r="46" spans="1:45" s="451" customFormat="1" ht="30" x14ac:dyDescent="0.25">
      <c r="A46" s="768"/>
      <c r="B46" s="771"/>
      <c r="C46" s="774"/>
      <c r="D46" s="777"/>
      <c r="E46" s="610" t="s">
        <v>586</v>
      </c>
      <c r="F46" s="452" t="s">
        <v>690</v>
      </c>
      <c r="G46" s="467">
        <v>5152</v>
      </c>
      <c r="H46" s="391">
        <v>0.11</v>
      </c>
      <c r="I46" s="391" t="s">
        <v>40</v>
      </c>
      <c r="J46" s="453" t="s">
        <v>38</v>
      </c>
      <c r="K46" s="454">
        <v>154</v>
      </c>
      <c r="L46" s="452"/>
      <c r="M46" s="456"/>
      <c r="N46" s="582">
        <v>154</v>
      </c>
      <c r="O46" s="452"/>
      <c r="P46" s="456"/>
      <c r="Q46" s="582">
        <v>154</v>
      </c>
      <c r="R46" s="452"/>
      <c r="S46" s="456"/>
      <c r="T46" s="582">
        <v>154</v>
      </c>
      <c r="U46" s="452"/>
      <c r="V46" s="456"/>
      <c r="W46" s="594">
        <f t="shared" si="0"/>
        <v>616</v>
      </c>
      <c r="X46" s="452"/>
      <c r="Y46" s="456"/>
      <c r="Z46" s="457"/>
      <c r="AA46" s="458" t="s">
        <v>201</v>
      </c>
      <c r="AB46" s="455" t="s">
        <v>283</v>
      </c>
      <c r="AC46" s="455" t="s">
        <v>422</v>
      </c>
      <c r="AD46" s="459" t="s">
        <v>41</v>
      </c>
      <c r="AE46" s="460" t="s">
        <v>345</v>
      </c>
      <c r="AF46" s="454"/>
      <c r="AG46" s="455"/>
      <c r="AH46" s="461"/>
      <c r="AI46" s="462"/>
      <c r="AJ46" s="463"/>
      <c r="AK46" s="464"/>
      <c r="AL46" s="462"/>
      <c r="AM46" s="463"/>
      <c r="AN46" s="465"/>
      <c r="AO46" s="462"/>
      <c r="AP46" s="463"/>
      <c r="AQ46" s="465"/>
      <c r="AR46" s="466"/>
      <c r="AS46" s="465"/>
    </row>
    <row r="47" spans="1:45" s="451" customFormat="1" ht="45" x14ac:dyDescent="0.25">
      <c r="A47" s="768"/>
      <c r="B47" s="771"/>
      <c r="C47" s="774"/>
      <c r="D47" s="777"/>
      <c r="E47" s="610" t="s">
        <v>587</v>
      </c>
      <c r="F47" s="452" t="s">
        <v>691</v>
      </c>
      <c r="G47" s="452">
        <v>1147</v>
      </c>
      <c r="H47" s="391">
        <v>7.0000000000000007E-2</v>
      </c>
      <c r="I47" s="391" t="s">
        <v>40</v>
      </c>
      <c r="J47" s="453" t="s">
        <v>38</v>
      </c>
      <c r="K47" s="454">
        <v>98</v>
      </c>
      <c r="L47" s="452"/>
      <c r="M47" s="456"/>
      <c r="N47" s="582">
        <v>98</v>
      </c>
      <c r="O47" s="452"/>
      <c r="P47" s="456"/>
      <c r="Q47" s="582">
        <v>98</v>
      </c>
      <c r="R47" s="452"/>
      <c r="S47" s="456"/>
      <c r="T47" s="582">
        <v>98</v>
      </c>
      <c r="U47" s="452"/>
      <c r="V47" s="456"/>
      <c r="W47" s="594">
        <f t="shared" si="0"/>
        <v>392</v>
      </c>
      <c r="X47" s="452"/>
      <c r="Y47" s="456"/>
      <c r="Z47" s="457"/>
      <c r="AA47" s="458" t="s">
        <v>202</v>
      </c>
      <c r="AB47" s="455" t="s">
        <v>423</v>
      </c>
      <c r="AC47" s="455" t="s">
        <v>424</v>
      </c>
      <c r="AD47" s="459" t="s">
        <v>41</v>
      </c>
      <c r="AE47" s="460" t="s">
        <v>346</v>
      </c>
      <c r="AF47" s="454"/>
      <c r="AG47" s="455"/>
      <c r="AH47" s="461"/>
      <c r="AI47" s="462"/>
      <c r="AJ47" s="463"/>
      <c r="AK47" s="464"/>
      <c r="AL47" s="462"/>
      <c r="AM47" s="463"/>
      <c r="AN47" s="465"/>
      <c r="AO47" s="462"/>
      <c r="AP47" s="463"/>
      <c r="AQ47" s="465"/>
      <c r="AR47" s="466"/>
      <c r="AS47" s="465"/>
    </row>
    <row r="48" spans="1:45" s="451" customFormat="1" ht="45.75" thickBot="1" x14ac:dyDescent="0.3">
      <c r="A48" s="769"/>
      <c r="B48" s="772"/>
      <c r="C48" s="775"/>
      <c r="D48" s="778"/>
      <c r="E48" s="611" t="s">
        <v>680</v>
      </c>
      <c r="F48" s="468" t="s">
        <v>692</v>
      </c>
      <c r="G48" s="469">
        <v>5011</v>
      </c>
      <c r="H48" s="470">
        <v>0.28999999999999998</v>
      </c>
      <c r="I48" s="470" t="s">
        <v>40</v>
      </c>
      <c r="J48" s="471" t="s">
        <v>38</v>
      </c>
      <c r="K48" s="472">
        <v>405</v>
      </c>
      <c r="L48" s="468"/>
      <c r="M48" s="474"/>
      <c r="N48" s="583">
        <v>405</v>
      </c>
      <c r="O48" s="468"/>
      <c r="P48" s="474"/>
      <c r="Q48" s="583">
        <v>408</v>
      </c>
      <c r="R48" s="468"/>
      <c r="S48" s="474"/>
      <c r="T48" s="583">
        <v>405</v>
      </c>
      <c r="U48" s="468"/>
      <c r="V48" s="474"/>
      <c r="W48" s="595">
        <f t="shared" si="0"/>
        <v>1623</v>
      </c>
      <c r="X48" s="468"/>
      <c r="Y48" s="474"/>
      <c r="Z48" s="475"/>
      <c r="AA48" s="476" t="s">
        <v>203</v>
      </c>
      <c r="AB48" s="473" t="s">
        <v>285</v>
      </c>
      <c r="AC48" s="473" t="s">
        <v>427</v>
      </c>
      <c r="AD48" s="477" t="s">
        <v>41</v>
      </c>
      <c r="AE48" s="478" t="s">
        <v>348</v>
      </c>
      <c r="AF48" s="479"/>
      <c r="AG48" s="480"/>
      <c r="AH48" s="481"/>
      <c r="AI48" s="482"/>
      <c r="AJ48" s="483"/>
      <c r="AK48" s="484"/>
      <c r="AL48" s="482"/>
      <c r="AM48" s="483"/>
      <c r="AN48" s="485"/>
      <c r="AO48" s="482"/>
      <c r="AP48" s="483"/>
      <c r="AQ48" s="485"/>
      <c r="AR48" s="486"/>
      <c r="AS48" s="485"/>
    </row>
    <row r="49" spans="1:45" s="451" customFormat="1" ht="60.75" thickBot="1" x14ac:dyDescent="0.3">
      <c r="A49" s="487" t="s">
        <v>549</v>
      </c>
      <c r="B49" s="488">
        <v>11</v>
      </c>
      <c r="C49" s="600" t="s">
        <v>695</v>
      </c>
      <c r="D49" s="620">
        <v>1.4999999999999999E-2</v>
      </c>
      <c r="E49" s="612" t="s">
        <v>520</v>
      </c>
      <c r="F49" s="489" t="s">
        <v>684</v>
      </c>
      <c r="G49" s="489">
        <v>9</v>
      </c>
      <c r="H49" s="490">
        <v>1</v>
      </c>
      <c r="I49" s="490" t="s">
        <v>40</v>
      </c>
      <c r="J49" s="491" t="s">
        <v>38</v>
      </c>
      <c r="K49" s="492">
        <v>1</v>
      </c>
      <c r="L49" s="493"/>
      <c r="M49" s="494"/>
      <c r="N49" s="584">
        <v>1</v>
      </c>
      <c r="O49" s="493"/>
      <c r="P49" s="494"/>
      <c r="Q49" s="584">
        <v>1</v>
      </c>
      <c r="R49" s="493"/>
      <c r="S49" s="494"/>
      <c r="T49" s="584">
        <v>1</v>
      </c>
      <c r="U49" s="493"/>
      <c r="V49" s="494"/>
      <c r="W49" s="596">
        <f t="shared" si="0"/>
        <v>4</v>
      </c>
      <c r="X49" s="493"/>
      <c r="Y49" s="494"/>
      <c r="Z49" s="495"/>
      <c r="AA49" s="496" t="s">
        <v>286</v>
      </c>
      <c r="AB49" s="488" t="s">
        <v>430</v>
      </c>
      <c r="AC49" s="488" t="s">
        <v>431</v>
      </c>
      <c r="AD49" s="497" t="s">
        <v>41</v>
      </c>
      <c r="AE49" s="498" t="s">
        <v>349</v>
      </c>
      <c r="AF49" s="499"/>
      <c r="AG49" s="500"/>
      <c r="AH49" s="501"/>
      <c r="AI49" s="502"/>
      <c r="AJ49" s="503"/>
      <c r="AK49" s="504"/>
      <c r="AL49" s="502"/>
      <c r="AM49" s="503"/>
      <c r="AN49" s="505"/>
      <c r="AO49" s="502"/>
      <c r="AP49" s="503"/>
      <c r="AQ49" s="505"/>
      <c r="AR49" s="506"/>
      <c r="AS49" s="505"/>
    </row>
    <row r="50" spans="1:45" s="451" customFormat="1" ht="60" x14ac:dyDescent="0.25">
      <c r="A50" s="487" t="s">
        <v>548</v>
      </c>
      <c r="B50" s="488">
        <v>12</v>
      </c>
      <c r="C50" s="600" t="s">
        <v>686</v>
      </c>
      <c r="D50" s="620">
        <v>1.4999999999999999E-2</v>
      </c>
      <c r="E50" s="612" t="s">
        <v>522</v>
      </c>
      <c r="F50" s="489" t="s">
        <v>687</v>
      </c>
      <c r="G50" s="507">
        <v>93465</v>
      </c>
      <c r="H50" s="490">
        <v>1</v>
      </c>
      <c r="I50" s="490" t="s">
        <v>40</v>
      </c>
      <c r="J50" s="491" t="s">
        <v>38</v>
      </c>
      <c r="K50" s="436">
        <v>41742</v>
      </c>
      <c r="L50" s="432"/>
      <c r="M50" s="438"/>
      <c r="N50" s="581">
        <v>41742</v>
      </c>
      <c r="O50" s="432"/>
      <c r="P50" s="438"/>
      <c r="Q50" s="581">
        <v>41742</v>
      </c>
      <c r="R50" s="432"/>
      <c r="S50" s="438"/>
      <c r="T50" s="581">
        <v>41741</v>
      </c>
      <c r="U50" s="432"/>
      <c r="V50" s="438"/>
      <c r="W50" s="594">
        <f t="shared" si="0"/>
        <v>166967</v>
      </c>
      <c r="X50" s="432"/>
      <c r="Y50" s="438"/>
      <c r="Z50" s="508"/>
      <c r="AA50" s="496" t="s">
        <v>204</v>
      </c>
      <c r="AB50" s="488" t="s">
        <v>287</v>
      </c>
      <c r="AC50" s="488" t="s">
        <v>288</v>
      </c>
      <c r="AD50" s="497" t="s">
        <v>41</v>
      </c>
      <c r="AE50" s="498" t="s">
        <v>350</v>
      </c>
      <c r="AF50" s="487"/>
      <c r="AG50" s="489"/>
      <c r="AH50" s="509"/>
      <c r="AI50" s="502"/>
      <c r="AJ50" s="503"/>
      <c r="AK50" s="504"/>
      <c r="AL50" s="502"/>
      <c r="AM50" s="503"/>
      <c r="AN50" s="505"/>
      <c r="AO50" s="502"/>
      <c r="AP50" s="503"/>
      <c r="AQ50" s="505"/>
      <c r="AR50" s="506"/>
      <c r="AS50" s="505"/>
    </row>
    <row r="51" spans="1:45" s="451" customFormat="1" ht="45" x14ac:dyDescent="0.25">
      <c r="A51" s="769" t="s">
        <v>549</v>
      </c>
      <c r="B51" s="772">
        <v>13</v>
      </c>
      <c r="C51" s="774" t="s">
        <v>229</v>
      </c>
      <c r="D51" s="777">
        <v>0.06</v>
      </c>
      <c r="E51" s="610" t="s">
        <v>523</v>
      </c>
      <c r="F51" s="452" t="s">
        <v>683</v>
      </c>
      <c r="G51" s="452">
        <v>66</v>
      </c>
      <c r="H51" s="391">
        <v>0.33</v>
      </c>
      <c r="I51" s="391" t="s">
        <v>40</v>
      </c>
      <c r="J51" s="510" t="s">
        <v>38</v>
      </c>
      <c r="K51" s="454">
        <v>6</v>
      </c>
      <c r="L51" s="452"/>
      <c r="M51" s="456"/>
      <c r="N51" s="582">
        <v>6</v>
      </c>
      <c r="O51" s="452"/>
      <c r="P51" s="456"/>
      <c r="Q51" s="582">
        <v>6</v>
      </c>
      <c r="R51" s="452"/>
      <c r="S51" s="456"/>
      <c r="T51" s="582">
        <v>6</v>
      </c>
      <c r="U51" s="452"/>
      <c r="V51" s="456"/>
      <c r="W51" s="594">
        <f t="shared" si="0"/>
        <v>24</v>
      </c>
      <c r="X51" s="452"/>
      <c r="Y51" s="456"/>
      <c r="Z51" s="511"/>
      <c r="AA51" s="458" t="s">
        <v>289</v>
      </c>
      <c r="AB51" s="455" t="s">
        <v>436</v>
      </c>
      <c r="AC51" s="455" t="s">
        <v>437</v>
      </c>
      <c r="AD51" s="459" t="s">
        <v>41</v>
      </c>
      <c r="AE51" s="460" t="s">
        <v>352</v>
      </c>
      <c r="AF51" s="454"/>
      <c r="AG51" s="452"/>
      <c r="AH51" s="461"/>
      <c r="AI51" s="466"/>
      <c r="AJ51" s="463"/>
      <c r="AK51" s="464"/>
      <c r="AL51" s="462"/>
      <c r="AM51" s="463"/>
      <c r="AN51" s="465"/>
      <c r="AO51" s="462"/>
      <c r="AP51" s="463"/>
      <c r="AQ51" s="465"/>
      <c r="AR51" s="466"/>
      <c r="AS51" s="465"/>
    </row>
    <row r="52" spans="1:45" s="451" customFormat="1" ht="30" x14ac:dyDescent="0.25">
      <c r="A52" s="796"/>
      <c r="B52" s="784"/>
      <c r="C52" s="774"/>
      <c r="D52" s="777"/>
      <c r="E52" s="610" t="s">
        <v>667</v>
      </c>
      <c r="F52" s="452" t="s">
        <v>693</v>
      </c>
      <c r="G52" s="452">
        <v>1055</v>
      </c>
      <c r="H52" s="391">
        <v>0.33</v>
      </c>
      <c r="I52" s="391" t="s">
        <v>40</v>
      </c>
      <c r="J52" s="510" t="s">
        <v>38</v>
      </c>
      <c r="K52" s="454">
        <v>0</v>
      </c>
      <c r="L52" s="452"/>
      <c r="M52" s="456"/>
      <c r="N52" s="530">
        <v>1</v>
      </c>
      <c r="O52" s="452"/>
      <c r="P52" s="456"/>
      <c r="Q52" s="530">
        <v>1</v>
      </c>
      <c r="R52" s="452"/>
      <c r="S52" s="456"/>
      <c r="T52" s="530">
        <v>1</v>
      </c>
      <c r="U52" s="452"/>
      <c r="V52" s="456"/>
      <c r="W52" s="594">
        <f t="shared" si="0"/>
        <v>3</v>
      </c>
      <c r="X52" s="452"/>
      <c r="Y52" s="456"/>
      <c r="Z52" s="511"/>
      <c r="AA52" s="458" t="s">
        <v>290</v>
      </c>
      <c r="AB52" s="455" t="s">
        <v>291</v>
      </c>
      <c r="AC52" s="455" t="s">
        <v>292</v>
      </c>
      <c r="AD52" s="459" t="s">
        <v>41</v>
      </c>
      <c r="AE52" s="460" t="s">
        <v>353</v>
      </c>
      <c r="AF52" s="454"/>
      <c r="AG52" s="452"/>
      <c r="AH52" s="461"/>
      <c r="AI52" s="466"/>
      <c r="AJ52" s="463"/>
      <c r="AK52" s="464"/>
      <c r="AL52" s="462"/>
      <c r="AM52" s="463"/>
      <c r="AN52" s="465"/>
      <c r="AO52" s="462"/>
      <c r="AP52" s="463"/>
      <c r="AQ52" s="465"/>
      <c r="AR52" s="466"/>
      <c r="AS52" s="465"/>
    </row>
    <row r="53" spans="1:45" s="451" customFormat="1" ht="63" customHeight="1" thickBot="1" x14ac:dyDescent="0.3">
      <c r="A53" s="797"/>
      <c r="B53" s="785"/>
      <c r="C53" s="786"/>
      <c r="D53" s="787"/>
      <c r="E53" s="613" t="s">
        <v>668</v>
      </c>
      <c r="F53" s="512" t="s">
        <v>415</v>
      </c>
      <c r="G53" s="512">
        <v>142</v>
      </c>
      <c r="H53" s="513">
        <v>0.34</v>
      </c>
      <c r="I53" s="513" t="s">
        <v>37</v>
      </c>
      <c r="J53" s="514" t="s">
        <v>68</v>
      </c>
      <c r="K53" s="515">
        <v>1</v>
      </c>
      <c r="L53" s="516"/>
      <c r="M53" s="474"/>
      <c r="N53" s="515">
        <v>1</v>
      </c>
      <c r="O53" s="468"/>
      <c r="P53" s="474"/>
      <c r="Q53" s="515">
        <v>1</v>
      </c>
      <c r="R53" s="468"/>
      <c r="S53" s="474"/>
      <c r="T53" s="515">
        <v>1</v>
      </c>
      <c r="U53" s="468"/>
      <c r="V53" s="474"/>
      <c r="W53" s="595">
        <f t="shared" si="0"/>
        <v>4</v>
      </c>
      <c r="X53" s="468"/>
      <c r="Y53" s="474"/>
      <c r="Z53" s="517"/>
      <c r="AA53" s="476" t="s">
        <v>439</v>
      </c>
      <c r="AB53" s="473" t="s">
        <v>440</v>
      </c>
      <c r="AC53" s="473" t="s">
        <v>293</v>
      </c>
      <c r="AD53" s="477" t="s">
        <v>41</v>
      </c>
      <c r="AE53" s="478" t="s">
        <v>352</v>
      </c>
      <c r="AF53" s="479"/>
      <c r="AG53" s="512"/>
      <c r="AH53" s="481"/>
      <c r="AI53" s="466"/>
      <c r="AJ53" s="463"/>
      <c r="AK53" s="464"/>
      <c r="AL53" s="462"/>
      <c r="AM53" s="463"/>
      <c r="AN53" s="465"/>
      <c r="AO53" s="462"/>
      <c r="AP53" s="463"/>
      <c r="AQ53" s="465"/>
      <c r="AR53" s="466"/>
      <c r="AS53" s="465"/>
    </row>
    <row r="54" spans="1:45" s="451" customFormat="1" ht="47.25" x14ac:dyDescent="0.25">
      <c r="A54" s="767" t="s">
        <v>549</v>
      </c>
      <c r="B54" s="770">
        <v>14</v>
      </c>
      <c r="C54" s="773" t="s">
        <v>234</v>
      </c>
      <c r="D54" s="776">
        <v>0.03</v>
      </c>
      <c r="E54" s="609" t="s">
        <v>524</v>
      </c>
      <c r="F54" s="518" t="s">
        <v>669</v>
      </c>
      <c r="G54" s="519">
        <v>1</v>
      </c>
      <c r="H54" s="520">
        <v>0.5</v>
      </c>
      <c r="I54" s="520" t="s">
        <v>40</v>
      </c>
      <c r="J54" s="195" t="s">
        <v>68</v>
      </c>
      <c r="K54" s="521">
        <v>1</v>
      </c>
      <c r="L54" s="428"/>
      <c r="M54" s="523"/>
      <c r="N54" s="521">
        <v>1</v>
      </c>
      <c r="O54" s="522"/>
      <c r="P54" s="523"/>
      <c r="Q54" s="521">
        <v>1</v>
      </c>
      <c r="R54" s="522"/>
      <c r="S54" s="523"/>
      <c r="T54" s="521">
        <v>1</v>
      </c>
      <c r="U54" s="522"/>
      <c r="V54" s="523"/>
      <c r="W54" s="593">
        <f t="shared" si="0"/>
        <v>4</v>
      </c>
      <c r="X54" s="522"/>
      <c r="Y54" s="523"/>
      <c r="Z54" s="524"/>
      <c r="AA54" s="525" t="s">
        <v>670</v>
      </c>
      <c r="AB54" s="526" t="s">
        <v>671</v>
      </c>
      <c r="AC54" s="526" t="s">
        <v>672</v>
      </c>
      <c r="AD54" s="527" t="s">
        <v>41</v>
      </c>
      <c r="AE54" s="528" t="s">
        <v>351</v>
      </c>
      <c r="AF54" s="529"/>
      <c r="AG54" s="522"/>
      <c r="AH54" s="445"/>
      <c r="AI54" s="466"/>
      <c r="AJ54" s="463"/>
      <c r="AK54" s="464"/>
      <c r="AL54" s="462"/>
      <c r="AM54" s="463"/>
      <c r="AN54" s="465"/>
      <c r="AO54" s="462"/>
      <c r="AP54" s="463"/>
      <c r="AQ54" s="465"/>
      <c r="AR54" s="466"/>
      <c r="AS54" s="465"/>
    </row>
    <row r="55" spans="1:45" s="451" customFormat="1" ht="47.25" x14ac:dyDescent="0.25">
      <c r="A55" s="769"/>
      <c r="B55" s="772"/>
      <c r="C55" s="775"/>
      <c r="D55" s="778"/>
      <c r="E55" s="611" t="s">
        <v>525</v>
      </c>
      <c r="F55" s="452" t="s">
        <v>258</v>
      </c>
      <c r="G55" s="452">
        <v>4422</v>
      </c>
      <c r="H55" s="391">
        <v>0.3</v>
      </c>
      <c r="I55" s="391" t="s">
        <v>37</v>
      </c>
      <c r="J55" s="453" t="s">
        <v>68</v>
      </c>
      <c r="K55" s="530">
        <v>1</v>
      </c>
      <c r="L55" s="531"/>
      <c r="M55" s="456"/>
      <c r="N55" s="530">
        <v>1</v>
      </c>
      <c r="O55" s="452"/>
      <c r="P55" s="456"/>
      <c r="Q55" s="530">
        <v>1</v>
      </c>
      <c r="R55" s="452"/>
      <c r="S55" s="456"/>
      <c r="T55" s="530">
        <v>1</v>
      </c>
      <c r="U55" s="452"/>
      <c r="V55" s="456"/>
      <c r="W55" s="594">
        <f t="shared" si="0"/>
        <v>4</v>
      </c>
      <c r="X55" s="452"/>
      <c r="Y55" s="456"/>
      <c r="Z55" s="532"/>
      <c r="AA55" s="533" t="s">
        <v>441</v>
      </c>
      <c r="AB55" s="534" t="s">
        <v>442</v>
      </c>
      <c r="AC55" s="534" t="s">
        <v>443</v>
      </c>
      <c r="AD55" s="535" t="s">
        <v>41</v>
      </c>
      <c r="AE55" s="536" t="s">
        <v>354</v>
      </c>
      <c r="AF55" s="537"/>
      <c r="AG55" s="432"/>
      <c r="AH55" s="538"/>
      <c r="AI55" s="486"/>
      <c r="AJ55" s="483"/>
      <c r="AK55" s="484"/>
      <c r="AL55" s="482"/>
      <c r="AM55" s="483"/>
      <c r="AN55" s="485"/>
      <c r="AO55" s="482"/>
      <c r="AP55" s="483"/>
      <c r="AQ55" s="485"/>
      <c r="AR55" s="486"/>
      <c r="AS55" s="485"/>
    </row>
    <row r="56" spans="1:45" s="451" customFormat="1" ht="45.75" thickBot="1" x14ac:dyDescent="0.3">
      <c r="A56" s="789"/>
      <c r="B56" s="788"/>
      <c r="C56" s="786"/>
      <c r="D56" s="787"/>
      <c r="E56" s="613" t="s">
        <v>525</v>
      </c>
      <c r="F56" s="512" t="s">
        <v>260</v>
      </c>
      <c r="G56" s="512">
        <v>433</v>
      </c>
      <c r="H56" s="513">
        <v>0.2</v>
      </c>
      <c r="I56" s="513" t="s">
        <v>37</v>
      </c>
      <c r="J56" s="539" t="s">
        <v>68</v>
      </c>
      <c r="K56" s="540">
        <v>1</v>
      </c>
      <c r="L56" s="541"/>
      <c r="M56" s="542"/>
      <c r="N56" s="540">
        <v>1</v>
      </c>
      <c r="O56" s="512"/>
      <c r="P56" s="542"/>
      <c r="Q56" s="540">
        <v>1</v>
      </c>
      <c r="R56" s="512"/>
      <c r="S56" s="542"/>
      <c r="T56" s="540">
        <v>1</v>
      </c>
      <c r="U56" s="512"/>
      <c r="V56" s="542"/>
      <c r="W56" s="588">
        <f t="shared" si="0"/>
        <v>4</v>
      </c>
      <c r="X56" s="512"/>
      <c r="Y56" s="542"/>
      <c r="Z56" s="543"/>
      <c r="AA56" s="544" t="s">
        <v>444</v>
      </c>
      <c r="AB56" s="545" t="s">
        <v>294</v>
      </c>
      <c r="AC56" s="545" t="s">
        <v>445</v>
      </c>
      <c r="AD56" s="546" t="s">
        <v>41</v>
      </c>
      <c r="AE56" s="547" t="s">
        <v>355</v>
      </c>
      <c r="AF56" s="548"/>
      <c r="AG56" s="549"/>
      <c r="AH56" s="481"/>
      <c r="AI56" s="486"/>
      <c r="AJ56" s="483"/>
      <c r="AK56" s="550"/>
      <c r="AL56" s="482"/>
      <c r="AM56" s="483"/>
      <c r="AN56" s="485"/>
      <c r="AO56" s="482"/>
      <c r="AP56" s="483"/>
      <c r="AQ56" s="485"/>
      <c r="AR56" s="486"/>
      <c r="AS56" s="485"/>
    </row>
    <row r="57" spans="1:45" s="451" customFormat="1" ht="62.25" customHeight="1" x14ac:dyDescent="0.25">
      <c r="A57" s="804" t="s">
        <v>548</v>
      </c>
      <c r="B57" s="441">
        <v>15</v>
      </c>
      <c r="C57" s="601" t="s">
        <v>193</v>
      </c>
      <c r="D57" s="805">
        <v>0.03</v>
      </c>
      <c r="E57" s="614" t="s">
        <v>531</v>
      </c>
      <c r="F57" s="522" t="s">
        <v>446</v>
      </c>
      <c r="G57" s="551">
        <v>72067</v>
      </c>
      <c r="H57" s="552">
        <v>0.8</v>
      </c>
      <c r="I57" s="552" t="s">
        <v>40</v>
      </c>
      <c r="J57" s="553" t="s">
        <v>38</v>
      </c>
      <c r="K57" s="444">
        <v>20830</v>
      </c>
      <c r="L57" s="522"/>
      <c r="M57" s="523"/>
      <c r="N57" s="444">
        <v>20830</v>
      </c>
      <c r="O57" s="522"/>
      <c r="P57" s="523"/>
      <c r="Q57" s="444">
        <v>20830</v>
      </c>
      <c r="R57" s="522"/>
      <c r="S57" s="523"/>
      <c r="T57" s="444">
        <v>20829</v>
      </c>
      <c r="U57" s="522"/>
      <c r="V57" s="523"/>
      <c r="W57" s="593">
        <f t="shared" si="0"/>
        <v>83319</v>
      </c>
      <c r="X57" s="522"/>
      <c r="Y57" s="523"/>
      <c r="Z57" s="554"/>
      <c r="AA57" s="555" t="s">
        <v>295</v>
      </c>
      <c r="AB57" s="437" t="s">
        <v>296</v>
      </c>
      <c r="AC57" s="437" t="s">
        <v>447</v>
      </c>
      <c r="AD57" s="556" t="s">
        <v>41</v>
      </c>
      <c r="AE57" s="557" t="s">
        <v>356</v>
      </c>
      <c r="AF57" s="436"/>
      <c r="AG57" s="437"/>
      <c r="AH57" s="558"/>
      <c r="AI57" s="559"/>
      <c r="AJ57" s="560"/>
      <c r="AK57" s="448"/>
      <c r="AL57" s="559"/>
      <c r="AM57" s="560"/>
      <c r="AN57" s="449"/>
      <c r="AO57" s="559"/>
      <c r="AP57" s="560"/>
      <c r="AQ57" s="449"/>
      <c r="AR57" s="450"/>
      <c r="AS57" s="449"/>
    </row>
    <row r="58" spans="1:45" s="451" customFormat="1" ht="105.75" customHeight="1" thickBot="1" x14ac:dyDescent="0.3">
      <c r="A58" s="769"/>
      <c r="B58" s="473">
        <v>16</v>
      </c>
      <c r="C58" s="602" t="s">
        <v>696</v>
      </c>
      <c r="D58" s="778"/>
      <c r="E58" s="611" t="s">
        <v>533</v>
      </c>
      <c r="F58" s="468" t="s">
        <v>694</v>
      </c>
      <c r="G58" s="469">
        <v>5782</v>
      </c>
      <c r="H58" s="470">
        <v>0.2</v>
      </c>
      <c r="I58" s="470" t="s">
        <v>40</v>
      </c>
      <c r="J58" s="471" t="s">
        <v>38</v>
      </c>
      <c r="K58" s="479">
        <v>2019</v>
      </c>
      <c r="L58" s="512"/>
      <c r="M58" s="542"/>
      <c r="N58" s="479">
        <v>2019</v>
      </c>
      <c r="O58" s="512"/>
      <c r="P58" s="542"/>
      <c r="Q58" s="479">
        <v>2019</v>
      </c>
      <c r="R58" s="512"/>
      <c r="S58" s="542"/>
      <c r="T58" s="479">
        <v>2017</v>
      </c>
      <c r="U58" s="512"/>
      <c r="V58" s="542"/>
      <c r="W58" s="588">
        <f t="shared" si="0"/>
        <v>8074</v>
      </c>
      <c r="X58" s="512"/>
      <c r="Y58" s="542"/>
      <c r="Z58" s="517"/>
      <c r="AA58" s="476" t="s">
        <v>297</v>
      </c>
      <c r="AB58" s="473" t="s">
        <v>448</v>
      </c>
      <c r="AC58" s="473" t="s">
        <v>449</v>
      </c>
      <c r="AD58" s="477" t="s">
        <v>41</v>
      </c>
      <c r="AE58" s="561" t="s">
        <v>356</v>
      </c>
      <c r="AF58" s="472"/>
      <c r="AG58" s="562"/>
      <c r="AH58" s="538"/>
      <c r="AI58" s="482"/>
      <c r="AJ58" s="483"/>
      <c r="AK58" s="550"/>
      <c r="AL58" s="482"/>
      <c r="AM58" s="483"/>
      <c r="AN58" s="485"/>
      <c r="AO58" s="482"/>
      <c r="AP58" s="483"/>
      <c r="AQ58" s="485"/>
      <c r="AR58" s="486"/>
      <c r="AS58" s="485"/>
    </row>
    <row r="59" spans="1:45" s="223" customFormat="1" ht="45" x14ac:dyDescent="0.2">
      <c r="A59" s="743" t="s">
        <v>549</v>
      </c>
      <c r="B59" s="806">
        <v>17</v>
      </c>
      <c r="C59" s="747" t="s">
        <v>704</v>
      </c>
      <c r="D59" s="749">
        <v>0.08</v>
      </c>
      <c r="E59" s="615" t="s">
        <v>535</v>
      </c>
      <c r="F59" s="213" t="s">
        <v>705</v>
      </c>
      <c r="G59" s="352">
        <v>31</v>
      </c>
      <c r="H59" s="210">
        <v>0.2</v>
      </c>
      <c r="I59" s="210" t="s">
        <v>40</v>
      </c>
      <c r="J59" s="211" t="s">
        <v>38</v>
      </c>
      <c r="K59" s="306">
        <v>25</v>
      </c>
      <c r="L59" s="213"/>
      <c r="M59" s="260"/>
      <c r="N59" s="306">
        <v>25</v>
      </c>
      <c r="O59" s="213"/>
      <c r="P59" s="260"/>
      <c r="Q59" s="306">
        <v>25</v>
      </c>
      <c r="R59" s="213"/>
      <c r="S59" s="260"/>
      <c r="T59" s="306">
        <v>25</v>
      </c>
      <c r="U59" s="213"/>
      <c r="V59" s="260"/>
      <c r="W59" s="593">
        <f t="shared" si="0"/>
        <v>100</v>
      </c>
      <c r="X59" s="213"/>
      <c r="Y59" s="260"/>
      <c r="Z59" s="215"/>
      <c r="AA59" s="216" t="s">
        <v>318</v>
      </c>
      <c r="AB59" s="208" t="s">
        <v>298</v>
      </c>
      <c r="AC59" s="208" t="s">
        <v>450</v>
      </c>
      <c r="AD59" s="217" t="s">
        <v>41</v>
      </c>
      <c r="AE59" s="218" t="s">
        <v>359</v>
      </c>
      <c r="AF59" s="212"/>
      <c r="AG59" s="213"/>
      <c r="AH59" s="219"/>
      <c r="AI59" s="363"/>
      <c r="AJ59" s="221"/>
      <c r="AK59" s="310"/>
      <c r="AL59" s="220"/>
      <c r="AM59" s="221"/>
      <c r="AN59" s="311"/>
      <c r="AO59" s="220"/>
      <c r="AP59" s="221"/>
      <c r="AQ59" s="311"/>
      <c r="AR59" s="364"/>
      <c r="AS59" s="365"/>
    </row>
    <row r="60" spans="1:45" s="223" customFormat="1" ht="60" x14ac:dyDescent="0.2">
      <c r="A60" s="757"/>
      <c r="B60" s="807"/>
      <c r="C60" s="759"/>
      <c r="D60" s="760"/>
      <c r="E60" s="616" t="s">
        <v>536</v>
      </c>
      <c r="F60" s="229" t="s">
        <v>706</v>
      </c>
      <c r="G60" s="357">
        <v>20</v>
      </c>
      <c r="H60" s="226">
        <v>0.2</v>
      </c>
      <c r="I60" s="226" t="s">
        <v>40</v>
      </c>
      <c r="J60" s="227" t="s">
        <v>38</v>
      </c>
      <c r="K60" s="312">
        <v>0</v>
      </c>
      <c r="L60" s="229"/>
      <c r="M60" s="243"/>
      <c r="N60" s="312">
        <v>10</v>
      </c>
      <c r="O60" s="229"/>
      <c r="P60" s="243"/>
      <c r="Q60" s="312">
        <v>10</v>
      </c>
      <c r="R60" s="229"/>
      <c r="S60" s="243"/>
      <c r="T60" s="312">
        <v>0</v>
      </c>
      <c r="U60" s="229"/>
      <c r="V60" s="243"/>
      <c r="W60" s="594">
        <f t="shared" si="0"/>
        <v>20</v>
      </c>
      <c r="X60" s="229"/>
      <c r="Y60" s="243"/>
      <c r="Z60" s="231"/>
      <c r="AA60" s="232" t="s">
        <v>319</v>
      </c>
      <c r="AB60" s="224" t="s">
        <v>298</v>
      </c>
      <c r="AC60" s="224" t="s">
        <v>450</v>
      </c>
      <c r="AD60" s="233" t="s">
        <v>41</v>
      </c>
      <c r="AE60" s="234" t="s">
        <v>360</v>
      </c>
      <c r="AF60" s="228"/>
      <c r="AG60" s="229"/>
      <c r="AH60" s="235"/>
      <c r="AI60" s="355"/>
      <c r="AJ60" s="317"/>
      <c r="AK60" s="314"/>
      <c r="AL60" s="316"/>
      <c r="AM60" s="317"/>
      <c r="AN60" s="315"/>
      <c r="AO60" s="316"/>
      <c r="AP60" s="317"/>
      <c r="AQ60" s="315"/>
      <c r="AR60" s="366"/>
      <c r="AS60" s="367"/>
    </row>
    <row r="61" spans="1:45" s="223" customFormat="1" ht="45" x14ac:dyDescent="0.2">
      <c r="A61" s="757"/>
      <c r="B61" s="807"/>
      <c r="C61" s="759"/>
      <c r="D61" s="760"/>
      <c r="E61" s="616" t="s">
        <v>537</v>
      </c>
      <c r="F61" s="229" t="s">
        <v>707</v>
      </c>
      <c r="G61" s="357">
        <v>0</v>
      </c>
      <c r="H61" s="226">
        <v>0.2</v>
      </c>
      <c r="I61" s="226" t="s">
        <v>682</v>
      </c>
      <c r="J61" s="227" t="s">
        <v>38</v>
      </c>
      <c r="K61" s="331">
        <v>0.1</v>
      </c>
      <c r="L61" s="229"/>
      <c r="M61" s="243"/>
      <c r="N61" s="331">
        <v>0.3</v>
      </c>
      <c r="O61" s="229"/>
      <c r="P61" s="243"/>
      <c r="Q61" s="331">
        <v>0.3</v>
      </c>
      <c r="R61" s="229"/>
      <c r="S61" s="243"/>
      <c r="T61" s="331">
        <v>0.3</v>
      </c>
      <c r="U61" s="229"/>
      <c r="V61" s="243"/>
      <c r="W61" s="594">
        <f t="shared" si="0"/>
        <v>1</v>
      </c>
      <c r="X61" s="229"/>
      <c r="Y61" s="243"/>
      <c r="Z61" s="231"/>
      <c r="AA61" s="232" t="s">
        <v>320</v>
      </c>
      <c r="AB61" s="224" t="s">
        <v>298</v>
      </c>
      <c r="AC61" s="224" t="s">
        <v>450</v>
      </c>
      <c r="AD61" s="233" t="s">
        <v>41</v>
      </c>
      <c r="AE61" s="234" t="s">
        <v>360</v>
      </c>
      <c r="AF61" s="228"/>
      <c r="AG61" s="229"/>
      <c r="AH61" s="235"/>
      <c r="AI61" s="355"/>
      <c r="AJ61" s="317"/>
      <c r="AK61" s="356"/>
      <c r="AL61" s="316"/>
      <c r="AM61" s="317"/>
      <c r="AN61" s="315"/>
      <c r="AO61" s="316"/>
      <c r="AP61" s="317"/>
      <c r="AQ61" s="315"/>
      <c r="AR61" s="366"/>
      <c r="AS61" s="367"/>
    </row>
    <row r="62" spans="1:45" s="223" customFormat="1" ht="60.75" thickBot="1" x14ac:dyDescent="0.25">
      <c r="A62" s="757"/>
      <c r="B62" s="807"/>
      <c r="C62" s="759"/>
      <c r="D62" s="760"/>
      <c r="E62" s="616" t="s">
        <v>538</v>
      </c>
      <c r="F62" s="229" t="s">
        <v>708</v>
      </c>
      <c r="G62" s="357">
        <v>5</v>
      </c>
      <c r="H62" s="226">
        <v>0.2</v>
      </c>
      <c r="I62" s="226" t="s">
        <v>40</v>
      </c>
      <c r="J62" s="227" t="s">
        <v>38</v>
      </c>
      <c r="K62" s="312">
        <v>10</v>
      </c>
      <c r="L62" s="229"/>
      <c r="M62" s="243"/>
      <c r="N62" s="312">
        <v>30</v>
      </c>
      <c r="O62" s="229"/>
      <c r="P62" s="243"/>
      <c r="Q62" s="312">
        <v>30</v>
      </c>
      <c r="R62" s="229"/>
      <c r="S62" s="243"/>
      <c r="T62" s="312">
        <v>30</v>
      </c>
      <c r="U62" s="229"/>
      <c r="V62" s="243"/>
      <c r="W62" s="594">
        <f t="shared" si="0"/>
        <v>100</v>
      </c>
      <c r="X62" s="229"/>
      <c r="Y62" s="243"/>
      <c r="Z62" s="231"/>
      <c r="AA62" s="232" t="s">
        <v>321</v>
      </c>
      <c r="AB62" s="224" t="s">
        <v>298</v>
      </c>
      <c r="AC62" s="224" t="s">
        <v>450</v>
      </c>
      <c r="AD62" s="233" t="s">
        <v>41</v>
      </c>
      <c r="AE62" s="234" t="s">
        <v>361</v>
      </c>
      <c r="AF62" s="228"/>
      <c r="AG62" s="229"/>
      <c r="AH62" s="235"/>
      <c r="AI62" s="355"/>
      <c r="AJ62" s="317"/>
      <c r="AK62" s="356"/>
      <c r="AL62" s="316"/>
      <c r="AM62" s="317"/>
      <c r="AN62" s="315"/>
      <c r="AO62" s="316"/>
      <c r="AP62" s="317"/>
      <c r="AQ62" s="315"/>
      <c r="AR62" s="366"/>
      <c r="AS62" s="367"/>
    </row>
    <row r="63" spans="1:45" s="223" customFormat="1" ht="47.25" x14ac:dyDescent="0.2">
      <c r="A63" s="743" t="s">
        <v>549</v>
      </c>
      <c r="B63" s="808">
        <v>18</v>
      </c>
      <c r="C63" s="809" t="s">
        <v>267</v>
      </c>
      <c r="D63" s="814">
        <v>0.09</v>
      </c>
      <c r="E63" s="617" t="s">
        <v>539</v>
      </c>
      <c r="F63" s="204" t="s">
        <v>709</v>
      </c>
      <c r="G63" s="203">
        <v>2</v>
      </c>
      <c r="H63" s="192">
        <v>0.5</v>
      </c>
      <c r="I63" s="206" t="s">
        <v>40</v>
      </c>
      <c r="J63" s="195" t="s">
        <v>38</v>
      </c>
      <c r="K63" s="424">
        <v>0</v>
      </c>
      <c r="L63" s="203"/>
      <c r="M63" s="577"/>
      <c r="N63" s="424">
        <v>1</v>
      </c>
      <c r="O63" s="203"/>
      <c r="P63" s="577"/>
      <c r="Q63" s="424">
        <v>1</v>
      </c>
      <c r="R63" s="203"/>
      <c r="S63" s="577"/>
      <c r="T63" s="424">
        <v>1</v>
      </c>
      <c r="U63" s="203"/>
      <c r="V63" s="577"/>
      <c r="W63" s="594">
        <f t="shared" si="0"/>
        <v>3</v>
      </c>
      <c r="X63" s="203"/>
      <c r="Y63" s="425"/>
      <c r="Z63" s="197"/>
      <c r="AA63" s="193" t="s">
        <v>299</v>
      </c>
      <c r="AB63" s="207" t="s">
        <v>453</v>
      </c>
      <c r="AC63" s="207" t="s">
        <v>454</v>
      </c>
      <c r="AD63" s="217" t="s">
        <v>41</v>
      </c>
      <c r="AE63" s="261" t="s">
        <v>359</v>
      </c>
      <c r="AF63" s="307"/>
      <c r="AG63" s="308"/>
      <c r="AH63" s="309"/>
      <c r="AI63" s="362"/>
      <c r="AJ63" s="360"/>
      <c r="AK63" s="361"/>
      <c r="AL63" s="362"/>
      <c r="AM63" s="360"/>
      <c r="AN63" s="311"/>
      <c r="AO63" s="362"/>
      <c r="AP63" s="360"/>
      <c r="AQ63" s="311"/>
      <c r="AR63" s="364"/>
      <c r="AS63" s="365"/>
    </row>
    <row r="64" spans="1:45" s="223" customFormat="1" ht="48" thickBot="1" x14ac:dyDescent="0.25">
      <c r="A64" s="757"/>
      <c r="B64" s="758"/>
      <c r="C64" s="759"/>
      <c r="D64" s="760"/>
      <c r="E64" s="618" t="s">
        <v>592</v>
      </c>
      <c r="F64" s="204" t="s">
        <v>710</v>
      </c>
      <c r="G64" s="205">
        <v>1</v>
      </c>
      <c r="H64" s="202">
        <v>0.5</v>
      </c>
      <c r="I64" s="201" t="s">
        <v>682</v>
      </c>
      <c r="J64" s="196" t="s">
        <v>38</v>
      </c>
      <c r="K64" s="563">
        <v>0.25</v>
      </c>
      <c r="L64" s="205"/>
      <c r="M64" s="578"/>
      <c r="N64" s="563">
        <v>0.5</v>
      </c>
      <c r="O64" s="205"/>
      <c r="P64" s="578"/>
      <c r="Q64" s="563">
        <v>0.15</v>
      </c>
      <c r="R64" s="205"/>
      <c r="S64" s="578"/>
      <c r="T64" s="563">
        <v>0.1</v>
      </c>
      <c r="U64" s="205"/>
      <c r="V64" s="578"/>
      <c r="W64" s="594">
        <f t="shared" si="0"/>
        <v>1</v>
      </c>
      <c r="X64" s="205"/>
      <c r="Y64" s="194"/>
      <c r="Z64" s="198"/>
      <c r="AA64" s="43" t="s">
        <v>455</v>
      </c>
      <c r="AB64" s="200" t="s">
        <v>456</v>
      </c>
      <c r="AC64" s="200" t="s">
        <v>457</v>
      </c>
      <c r="AD64" s="233" t="s">
        <v>41</v>
      </c>
      <c r="AE64" s="268" t="s">
        <v>359</v>
      </c>
      <c r="AF64" s="307"/>
      <c r="AG64" s="308"/>
      <c r="AH64" s="235"/>
      <c r="AI64" s="316"/>
      <c r="AJ64" s="317"/>
      <c r="AK64" s="356"/>
      <c r="AL64" s="316"/>
      <c r="AM64" s="317"/>
      <c r="AN64" s="315"/>
      <c r="AO64" s="316"/>
      <c r="AP64" s="317"/>
      <c r="AQ64" s="315"/>
      <c r="AR64" s="366"/>
      <c r="AS64" s="367"/>
    </row>
    <row r="65" spans="1:45" s="223" customFormat="1" ht="60" x14ac:dyDescent="0.2">
      <c r="A65" s="743" t="s">
        <v>549</v>
      </c>
      <c r="B65" s="745">
        <v>19</v>
      </c>
      <c r="C65" s="747" t="s">
        <v>711</v>
      </c>
      <c r="D65" s="749">
        <v>0.03</v>
      </c>
      <c r="E65" s="406" t="s">
        <v>540</v>
      </c>
      <c r="F65" s="213" t="s">
        <v>712</v>
      </c>
      <c r="G65" s="352">
        <v>600</v>
      </c>
      <c r="H65" s="210">
        <v>0.5</v>
      </c>
      <c r="I65" s="210" t="s">
        <v>682</v>
      </c>
      <c r="J65" s="211" t="s">
        <v>68</v>
      </c>
      <c r="K65" s="299">
        <v>1</v>
      </c>
      <c r="L65" s="213"/>
      <c r="M65" s="260"/>
      <c r="N65" s="299">
        <v>1</v>
      </c>
      <c r="O65" s="213"/>
      <c r="P65" s="260"/>
      <c r="Q65" s="299">
        <v>1</v>
      </c>
      <c r="R65" s="213"/>
      <c r="S65" s="260"/>
      <c r="T65" s="299">
        <v>1</v>
      </c>
      <c r="U65" s="213"/>
      <c r="V65" s="260"/>
      <c r="W65" s="593">
        <f t="shared" si="0"/>
        <v>4</v>
      </c>
      <c r="X65" s="213"/>
      <c r="Y65" s="260"/>
      <c r="Z65" s="353"/>
      <c r="AA65" s="216" t="s">
        <v>545</v>
      </c>
      <c r="AB65" s="208" t="s">
        <v>326</v>
      </c>
      <c r="AC65" s="208" t="s">
        <v>327</v>
      </c>
      <c r="AD65" s="217" t="s">
        <v>41</v>
      </c>
      <c r="AE65" s="218" t="s">
        <v>365</v>
      </c>
      <c r="AF65" s="212"/>
      <c r="AG65" s="213"/>
      <c r="AH65" s="219"/>
      <c r="AI65" s="354"/>
      <c r="AJ65" s="360"/>
      <c r="AK65" s="310"/>
      <c r="AL65" s="362"/>
      <c r="AM65" s="360"/>
      <c r="AN65" s="311"/>
      <c r="AO65" s="362"/>
      <c r="AP65" s="360"/>
      <c r="AQ65" s="311"/>
      <c r="AR65" s="364"/>
      <c r="AS65" s="365"/>
    </row>
    <row r="66" spans="1:45" s="223" customFormat="1" ht="60.75" thickBot="1" x14ac:dyDescent="0.25">
      <c r="A66" s="744"/>
      <c r="B66" s="746"/>
      <c r="C66" s="748"/>
      <c r="D66" s="750"/>
      <c r="E66" s="605" t="s">
        <v>541</v>
      </c>
      <c r="F66" s="244" t="s">
        <v>713</v>
      </c>
      <c r="G66" s="358">
        <v>99.6</v>
      </c>
      <c r="H66" s="245">
        <v>0.5</v>
      </c>
      <c r="I66" s="245" t="s">
        <v>682</v>
      </c>
      <c r="J66" s="246" t="s">
        <v>68</v>
      </c>
      <c r="K66" s="413">
        <v>1</v>
      </c>
      <c r="L66" s="253"/>
      <c r="M66" s="372"/>
      <c r="N66" s="413">
        <v>1</v>
      </c>
      <c r="O66" s="253"/>
      <c r="P66" s="372"/>
      <c r="Q66" s="413">
        <v>1</v>
      </c>
      <c r="R66" s="253"/>
      <c r="S66" s="372"/>
      <c r="T66" s="413">
        <v>1</v>
      </c>
      <c r="U66" s="253"/>
      <c r="V66" s="372"/>
      <c r="W66" s="588">
        <f t="shared" si="0"/>
        <v>4</v>
      </c>
      <c r="X66" s="253"/>
      <c r="Y66" s="372"/>
      <c r="Z66" s="248"/>
      <c r="AA66" s="249" t="s">
        <v>328</v>
      </c>
      <c r="AB66" s="247" t="s">
        <v>329</v>
      </c>
      <c r="AC66" s="247" t="s">
        <v>330</v>
      </c>
      <c r="AD66" s="250" t="s">
        <v>41</v>
      </c>
      <c r="AE66" s="251" t="s">
        <v>366</v>
      </c>
      <c r="AF66" s="303"/>
      <c r="AG66" s="244"/>
      <c r="AH66" s="320"/>
      <c r="AI66" s="359"/>
      <c r="AJ66" s="322"/>
      <c r="AK66" s="323"/>
      <c r="AL66" s="321"/>
      <c r="AM66" s="322"/>
      <c r="AN66" s="324"/>
      <c r="AO66" s="321"/>
      <c r="AP66" s="322"/>
      <c r="AQ66" s="324"/>
      <c r="AR66" s="368"/>
      <c r="AS66" s="369"/>
    </row>
    <row r="67" spans="1:45" s="223" customFormat="1" ht="45" x14ac:dyDescent="0.2">
      <c r="A67" s="743" t="s">
        <v>549</v>
      </c>
      <c r="B67" s="745">
        <v>20</v>
      </c>
      <c r="C67" s="747" t="s">
        <v>191</v>
      </c>
      <c r="D67" s="749">
        <v>0.03</v>
      </c>
      <c r="E67" s="406" t="s">
        <v>542</v>
      </c>
      <c r="F67" s="213" t="s">
        <v>714</v>
      </c>
      <c r="G67" s="213">
        <v>10</v>
      </c>
      <c r="H67" s="210">
        <v>0.3</v>
      </c>
      <c r="I67" s="210" t="s">
        <v>682</v>
      </c>
      <c r="J67" s="211" t="s">
        <v>38</v>
      </c>
      <c r="K67" s="390">
        <v>10</v>
      </c>
      <c r="L67" s="411"/>
      <c r="M67" s="313"/>
      <c r="N67" s="390">
        <v>10</v>
      </c>
      <c r="O67" s="411"/>
      <c r="P67" s="313"/>
      <c r="Q67" s="390">
        <v>10</v>
      </c>
      <c r="R67" s="411"/>
      <c r="S67" s="313"/>
      <c r="T67" s="390">
        <v>10</v>
      </c>
      <c r="U67" s="411"/>
      <c r="V67" s="313"/>
      <c r="W67" s="594">
        <f t="shared" si="0"/>
        <v>40</v>
      </c>
      <c r="X67" s="395"/>
      <c r="Y67" s="313"/>
      <c r="Z67" s="215"/>
      <c r="AA67" s="216" t="s">
        <v>303</v>
      </c>
      <c r="AB67" s="208" t="s">
        <v>301</v>
      </c>
      <c r="AC67" s="208" t="s">
        <v>302</v>
      </c>
      <c r="AD67" s="217" t="s">
        <v>41</v>
      </c>
      <c r="AE67" s="218" t="s">
        <v>367</v>
      </c>
      <c r="AF67" s="212"/>
      <c r="AG67" s="213"/>
      <c r="AH67" s="219"/>
      <c r="AI67" s="354"/>
      <c r="AJ67" s="360"/>
      <c r="AK67" s="310"/>
      <c r="AL67" s="362"/>
      <c r="AM67" s="360"/>
      <c r="AN67" s="311"/>
      <c r="AO67" s="362"/>
      <c r="AP67" s="360"/>
      <c r="AQ67" s="311"/>
      <c r="AR67" s="364"/>
      <c r="AS67" s="365"/>
    </row>
    <row r="68" spans="1:45" s="223" customFormat="1" ht="30" x14ac:dyDescent="0.2">
      <c r="A68" s="791"/>
      <c r="B68" s="798"/>
      <c r="C68" s="800"/>
      <c r="D68" s="802"/>
      <c r="E68" s="575"/>
      <c r="F68" s="410" t="s">
        <v>715</v>
      </c>
      <c r="G68" s="410">
        <v>20</v>
      </c>
      <c r="H68" s="402">
        <v>0.5</v>
      </c>
      <c r="I68" s="402" t="s">
        <v>40</v>
      </c>
      <c r="J68" s="564" t="s">
        <v>38</v>
      </c>
      <c r="K68" s="565">
        <v>0</v>
      </c>
      <c r="L68" s="410"/>
      <c r="M68" s="566"/>
      <c r="N68" s="565">
        <v>10</v>
      </c>
      <c r="O68" s="410"/>
      <c r="P68" s="566"/>
      <c r="Q68" s="565">
        <v>0</v>
      </c>
      <c r="R68" s="410"/>
      <c r="S68" s="566"/>
      <c r="T68" s="565">
        <v>0</v>
      </c>
      <c r="U68" s="410"/>
      <c r="V68" s="566"/>
      <c r="W68" s="594">
        <f t="shared" si="0"/>
        <v>10</v>
      </c>
      <c r="X68" s="410"/>
      <c r="Y68" s="566"/>
      <c r="Z68" s="415"/>
      <c r="AA68" s="567"/>
      <c r="AB68" s="412"/>
      <c r="AC68" s="412"/>
      <c r="AD68" s="568"/>
      <c r="AE68" s="569"/>
      <c r="AF68" s="404"/>
      <c r="AG68" s="410"/>
      <c r="AH68" s="333"/>
      <c r="AI68" s="570"/>
      <c r="AJ68" s="571"/>
      <c r="AK68" s="336"/>
      <c r="AL68" s="572"/>
      <c r="AM68" s="571"/>
      <c r="AN68" s="337"/>
      <c r="AO68" s="572"/>
      <c r="AP68" s="571"/>
      <c r="AQ68" s="337"/>
      <c r="AR68" s="573"/>
      <c r="AS68" s="574"/>
    </row>
    <row r="69" spans="1:45" s="223" customFormat="1" ht="45.75" thickBot="1" x14ac:dyDescent="0.25">
      <c r="A69" s="792"/>
      <c r="B69" s="799"/>
      <c r="C69" s="801"/>
      <c r="D69" s="803"/>
      <c r="E69" s="408" t="s">
        <v>542</v>
      </c>
      <c r="F69" s="253" t="s">
        <v>716</v>
      </c>
      <c r="G69" s="253">
        <v>24</v>
      </c>
      <c r="H69" s="345">
        <v>0.2</v>
      </c>
      <c r="I69" s="345" t="s">
        <v>40</v>
      </c>
      <c r="J69" s="370" t="s">
        <v>38</v>
      </c>
      <c r="K69" s="371">
        <v>3</v>
      </c>
      <c r="L69" s="253"/>
      <c r="M69" s="372"/>
      <c r="N69" s="371">
        <v>3</v>
      </c>
      <c r="O69" s="253"/>
      <c r="P69" s="372"/>
      <c r="Q69" s="371">
        <v>3</v>
      </c>
      <c r="R69" s="253"/>
      <c r="S69" s="372"/>
      <c r="T69" s="371">
        <v>1</v>
      </c>
      <c r="U69" s="253"/>
      <c r="V69" s="372"/>
      <c r="W69" s="588">
        <f t="shared" ref="W69" si="1">K69+N69+Q69+T69</f>
        <v>10</v>
      </c>
      <c r="X69" s="253"/>
      <c r="Y69" s="372"/>
      <c r="Z69" s="373"/>
      <c r="AA69" s="374" t="s">
        <v>304</v>
      </c>
      <c r="AB69" s="343" t="s">
        <v>465</v>
      </c>
      <c r="AC69" s="343" t="s">
        <v>466</v>
      </c>
      <c r="AD69" s="347" t="s">
        <v>41</v>
      </c>
      <c r="AE69" s="375" t="s">
        <v>363</v>
      </c>
      <c r="AF69" s="252"/>
      <c r="AG69" s="253"/>
      <c r="AH69" s="254"/>
      <c r="AI69" s="376"/>
      <c r="AJ69" s="377"/>
      <c r="AK69" s="378"/>
      <c r="AL69" s="379"/>
      <c r="AM69" s="377"/>
      <c r="AN69" s="380"/>
      <c r="AO69" s="379"/>
      <c r="AP69" s="377"/>
      <c r="AQ69" s="380"/>
      <c r="AR69" s="381"/>
      <c r="AS69" s="382"/>
    </row>
    <row r="70" spans="1:45" s="223" customFormat="1" ht="15" x14ac:dyDescent="0.2">
      <c r="D70" s="383">
        <f>SUM(D11:D69)</f>
        <v>0.99980000000000002</v>
      </c>
    </row>
    <row r="71" spans="1:45" s="223" customFormat="1" ht="15" x14ac:dyDescent="0.2"/>
    <row r="72" spans="1:45" s="223" customFormat="1" ht="15" x14ac:dyDescent="0.2"/>
    <row r="73" spans="1:45" s="223" customFormat="1" ht="15" x14ac:dyDescent="0.2"/>
    <row r="74" spans="1:45" s="223" customFormat="1" ht="15" x14ac:dyDescent="0.2"/>
    <row r="75" spans="1:45" s="223" customFormat="1" ht="15" x14ac:dyDescent="0.2"/>
    <row r="76" spans="1:45" s="223" customFormat="1" ht="15" x14ac:dyDescent="0.2"/>
    <row r="188" spans="9:10" x14ac:dyDescent="0.25">
      <c r="I188" t="s">
        <v>40</v>
      </c>
      <c r="J188" t="s">
        <v>38</v>
      </c>
    </row>
    <row r="189" spans="9:10" x14ac:dyDescent="0.25">
      <c r="I189" t="s">
        <v>682</v>
      </c>
      <c r="J189" t="s">
        <v>68</v>
      </c>
    </row>
  </sheetData>
  <sheetProtection algorithmName="SHA-512" hashValue="afJ13KBNvVI2DA9ShtBOTKmwxpOQnaChazZ/T+aJJ/IfGgKI+9u7k+AojAEs5Q6XqpLFLrcw7vWE/zMORnUYrQ==" saltValue="q+AjEPJxW4acQAE4NoxKMg==" spinCount="100000" sheet="1" objects="1" scenarios="1"/>
  <mergeCells count="120">
    <mergeCell ref="A65:A66"/>
    <mergeCell ref="A67:A69"/>
    <mergeCell ref="G5:U5"/>
    <mergeCell ref="G6:Z6"/>
    <mergeCell ref="AR8:AR10"/>
    <mergeCell ref="AS8:AS10"/>
    <mergeCell ref="A40:A43"/>
    <mergeCell ref="A51:A53"/>
    <mergeCell ref="B65:B66"/>
    <mergeCell ref="C65:C66"/>
    <mergeCell ref="D65:D66"/>
    <mergeCell ref="B67:B69"/>
    <mergeCell ref="C67:C69"/>
    <mergeCell ref="D67:D69"/>
    <mergeCell ref="A57:A58"/>
    <mergeCell ref="D57:D58"/>
    <mergeCell ref="B59:B62"/>
    <mergeCell ref="C59:C62"/>
    <mergeCell ref="D59:D62"/>
    <mergeCell ref="B63:B64"/>
    <mergeCell ref="C63:C64"/>
    <mergeCell ref="C40:C42"/>
    <mergeCell ref="B40:B42"/>
    <mergeCell ref="D63:D64"/>
    <mergeCell ref="A63:A64"/>
    <mergeCell ref="AS40:AS43"/>
    <mergeCell ref="A44:A48"/>
    <mergeCell ref="B44:B48"/>
    <mergeCell ref="C44:C48"/>
    <mergeCell ref="D44:D48"/>
    <mergeCell ref="D40:D43"/>
    <mergeCell ref="A33:A39"/>
    <mergeCell ref="B33:B39"/>
    <mergeCell ref="C33:C39"/>
    <mergeCell ref="D33:D39"/>
    <mergeCell ref="AR33:AR39"/>
    <mergeCell ref="AS33:AS39"/>
    <mergeCell ref="B51:B53"/>
    <mergeCell ref="C51:C53"/>
    <mergeCell ref="D51:D53"/>
    <mergeCell ref="B54:B56"/>
    <mergeCell ref="C54:C56"/>
    <mergeCell ref="D54:D56"/>
    <mergeCell ref="A54:A56"/>
    <mergeCell ref="AR40:AR43"/>
    <mergeCell ref="A59:A62"/>
    <mergeCell ref="A25:A32"/>
    <mergeCell ref="B25:B28"/>
    <mergeCell ref="C25:C28"/>
    <mergeCell ref="D25:D28"/>
    <mergeCell ref="AR25:AR32"/>
    <mergeCell ref="AS25:AS32"/>
    <mergeCell ref="B29:B32"/>
    <mergeCell ref="C29:C32"/>
    <mergeCell ref="D29:D32"/>
    <mergeCell ref="A23:A24"/>
    <mergeCell ref="B23:B24"/>
    <mergeCell ref="C23:C24"/>
    <mergeCell ref="D23:D24"/>
    <mergeCell ref="AR23:AR24"/>
    <mergeCell ref="AS23:AS24"/>
    <mergeCell ref="AR11:AR15"/>
    <mergeCell ref="AS11:AS15"/>
    <mergeCell ref="A16:A21"/>
    <mergeCell ref="B16:B21"/>
    <mergeCell ref="C16:C21"/>
    <mergeCell ref="D16:D21"/>
    <mergeCell ref="AR16:AR21"/>
    <mergeCell ref="AS16:AS21"/>
    <mergeCell ref="A11:A15"/>
    <mergeCell ref="B11:B15"/>
    <mergeCell ref="C11:C15"/>
    <mergeCell ref="D11:D15"/>
    <mergeCell ref="AA9:AA10"/>
    <mergeCell ref="AB9:AC9"/>
    <mergeCell ref="AD9:AD10"/>
    <mergeCell ref="AF9:AG9"/>
    <mergeCell ref="G8:G10"/>
    <mergeCell ref="H8:H10"/>
    <mergeCell ref="I8:I10"/>
    <mergeCell ref="J8:J10"/>
    <mergeCell ref="K8:Y8"/>
    <mergeCell ref="Z8:Z10"/>
    <mergeCell ref="K9:M9"/>
    <mergeCell ref="N9:P9"/>
    <mergeCell ref="Q9:S9"/>
    <mergeCell ref="T9:V9"/>
    <mergeCell ref="AA8:AD8"/>
    <mergeCell ref="AE8:AE10"/>
    <mergeCell ref="AF8:AH8"/>
    <mergeCell ref="AH9:AH10"/>
    <mergeCell ref="AI8:AK8"/>
    <mergeCell ref="AL8:AN8"/>
    <mergeCell ref="AO8:AQ8"/>
    <mergeCell ref="AI9:AJ9"/>
    <mergeCell ref="AK9:AK10"/>
    <mergeCell ref="AL9:AM9"/>
    <mergeCell ref="AN9:AN10"/>
    <mergeCell ref="AO9:AP9"/>
    <mergeCell ref="AQ9:AQ10"/>
    <mergeCell ref="A7:F7"/>
    <mergeCell ref="G7:U7"/>
    <mergeCell ref="V7:Y7"/>
    <mergeCell ref="A8:A10"/>
    <mergeCell ref="B8:B10"/>
    <mergeCell ref="C8:C10"/>
    <mergeCell ref="D8:D10"/>
    <mergeCell ref="E8:E10"/>
    <mergeCell ref="F8:F10"/>
    <mergeCell ref="W9:Y9"/>
    <mergeCell ref="A5:F5"/>
    <mergeCell ref="V5:W5"/>
    <mergeCell ref="X5:Z5"/>
    <mergeCell ref="A6:F6"/>
    <mergeCell ref="A1:F3"/>
    <mergeCell ref="G1:AE1"/>
    <mergeCell ref="G2:AE2"/>
    <mergeCell ref="G3:AE3"/>
    <mergeCell ref="A4:F4"/>
    <mergeCell ref="G4:AE4"/>
  </mergeCells>
  <dataValidations count="20">
    <dataValidation showInputMessage="1" showErrorMessage="1" sqref="V5" xr:uid="{F8FC1346-B95E-47D8-80A6-72823EC5C389}"/>
    <dataValidation allowBlank="1" showInputMessage="1" showErrorMessage="1" sqref="X5:Z5" xr:uid="{73C46C41-5EAC-4D2E-B3ED-F8E9D414AE2E}"/>
    <dataValidation type="list" errorStyle="information" showInputMessage="1" showErrorMessage="1" error="Elija una Categoría" prompt="Elija una opción del menú desplegable" sqref="AD11:AD24" xr:uid="{B67023DE-B636-42B9-B63C-77EA6B4E4256}">
      <formula1>$G$117:$G$119</formula1>
    </dataValidation>
    <dataValidation type="list" allowBlank="1" showInputMessage="1" showErrorMessage="1" sqref="A11:A15 A22:A23" xr:uid="{3B6FE1B2-FC0C-4EFA-A88A-EE38E85605DC}">
      <formula1>$G$131:$G$137</formula1>
    </dataValidation>
    <dataValidation type="list" allowBlank="1" showInputMessage="1" showErrorMessage="1" sqref="A25" xr:uid="{D63AB935-85B6-4508-9196-D1CCF696EDD7}">
      <formula1>$C$115:$C$121</formula1>
    </dataValidation>
    <dataValidation type="list" errorStyle="information" showInputMessage="1" showErrorMessage="1" error="Elija una Categoría" prompt="Elija una opción del menú desplegable" sqref="AD25:AD32" xr:uid="{F69FB59A-0A01-41B1-B76D-F1CA61AE39AB}">
      <formula1>$C$101:$C$103</formula1>
    </dataValidation>
    <dataValidation type="list" allowBlank="1" showInputMessage="1" showErrorMessage="1" prompt="Seleccione el Objetivo Estratégico" sqref="A33:A39" xr:uid="{83139B61-57B3-4514-A39D-99A01486DD35}">
      <formula1>$F$114:$F$120</formula1>
    </dataValidation>
    <dataValidation type="list" errorStyle="information" showInputMessage="1" showErrorMessage="1" error="Elija una Categoría" prompt="Elija una opción del menú desplegable" sqref="AD33:AD39" xr:uid="{887AAEC9-4FA6-406B-96A4-056CD47553A8}">
      <formula1>$F$100:$F$102</formula1>
    </dataValidation>
    <dataValidation type="list" errorStyle="information" showInputMessage="1" showErrorMessage="1" error="Elija una Categoría" prompt="Elija una opción del menú desplegable" sqref="AD43" xr:uid="{220C65EE-2E00-4C90-8EE6-D96165DD3AC2}">
      <formula1>$G$118:$G$120</formula1>
    </dataValidation>
    <dataValidation type="list" errorStyle="information" showInputMessage="1" showErrorMessage="1" error="Elija una Categoría" prompt="Elija una opción del menú desplegable" sqref="AD40:AD42" xr:uid="{51DAE5A6-5AAC-46A8-818B-07FB3AC17E5B}">
      <formula1>$C$94:$C$96</formula1>
    </dataValidation>
    <dataValidation type="list" allowBlank="1" showInputMessage="1" showErrorMessage="1" prompt="Seleccione el Objetivo Estratégico" sqref="A40:A42" xr:uid="{CA00C260-9CF1-4BF5-B474-A06DED92EE91}">
      <formula1>$C$108:$C$114</formula1>
    </dataValidation>
    <dataValidation type="list" allowBlank="1" showInputMessage="1" showErrorMessage="1" sqref="A57:A58" xr:uid="{B013E575-5929-46AA-9A3B-3C3EDB1030A1}">
      <formula1>$F$129:$F$135</formula1>
    </dataValidation>
    <dataValidation type="list" allowBlank="1" showInputMessage="1" showErrorMessage="1" prompt="Seleccione el Objetivo Estratégico" sqref="A44 A49:A50" xr:uid="{0F964DC7-8A3B-4217-8F2A-19B292D5DB22}">
      <formula1>$F$128:$F$138</formula1>
    </dataValidation>
    <dataValidation type="list" allowBlank="1" showInputMessage="1" showErrorMessage="1" prompt="Seleccione el Objetivo Estratégico" sqref="A59 A63 A65 A67:A68" xr:uid="{E8876ED9-2130-4047-8B9B-41B133D0E6E7}">
      <formula1>$F$123:$F$129</formula1>
    </dataValidation>
    <dataValidation type="list" errorStyle="information" showInputMessage="1" showErrorMessage="1" error="Elija una Categoría" prompt="Elija una opción del menú desplegable" sqref="AD57:AD58 AD44:AD53" xr:uid="{6633FD4A-ED07-4313-8212-487AB3D64C30}">
      <formula1>$F$115:$F$117</formula1>
    </dataValidation>
    <dataValidation type="list" errorStyle="information" showInputMessage="1" showErrorMessage="1" error="Elija una Categoría" prompt="Elija una opción del menú desplegable" sqref="AD54:AD56" xr:uid="{B04483FA-6DD4-437B-A37C-A0BC0EE33F48}">
      <formula1>$F$111:$F$113</formula1>
    </dataValidation>
    <dataValidation type="list" errorStyle="information" showInputMessage="1" showErrorMessage="1" error="Elija una Categoría" prompt="Elija una opción del menú desplegable" sqref="AD59:AD69" xr:uid="{E30E5E9B-B359-47A2-A47A-970A9E520712}">
      <formula1>$F$109:$F$111</formula1>
    </dataValidation>
    <dataValidation errorStyle="information" showInputMessage="1" showErrorMessage="1" error="Elija una Categoría" prompt="Elija una Categoría del menú desplegable" sqref="AE11:AE69" xr:uid="{7B91F6DF-A6EE-490B-84BA-30F454D1764A}"/>
    <dataValidation type="list" allowBlank="1" showInputMessage="1" showErrorMessage="1" sqref="I11:I69" xr:uid="{BCADC4A9-4743-4DB5-9417-23950AC980ED}">
      <formula1>$I$188:$I$189</formula1>
    </dataValidation>
    <dataValidation type="list" allowBlank="1" showInputMessage="1" showErrorMessage="1" sqref="J11:J69" xr:uid="{0F8CA7CF-0F91-4FB2-AC44-0F450370A9B0}">
      <formula1>$J$188:$J$189</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METAS PDD 2011</vt:lpstr>
      <vt:lpstr>METAS PROYECTO</vt:lpstr>
      <vt:lpstr>Consolid</vt:lpstr>
      <vt:lpstr>Consolidado</vt:lpstr>
      <vt:lpstr>'METAS PDD 2011'!Área_de_impresión</vt:lpstr>
      <vt:lpstr>'METAS PROYECTO'!Área_de_impresión</vt:lpstr>
    </vt:vector>
  </TitlesOfParts>
  <Company>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DOMINGUEZ</dc:creator>
  <cp:lastModifiedBy>Diana Mora</cp:lastModifiedBy>
  <cp:lastPrinted>2019-03-04T21:29:26Z</cp:lastPrinted>
  <dcterms:created xsi:type="dcterms:W3CDTF">2011-07-07T02:30:11Z</dcterms:created>
  <dcterms:modified xsi:type="dcterms:W3CDTF">2020-01-31T21:14:53Z</dcterms:modified>
</cp:coreProperties>
</file>