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d.docs.live.net/e8e09841e3023327/IDIPYBA/2023/POA/POA 2022/Diciembre 2022/Evaluacion y seguimiento/Trabajados MP/Consolidacion final/POA PUBLICACION/"/>
    </mc:Choice>
  </mc:AlternateContent>
  <xr:revisionPtr revIDLastSave="1" documentId="8_{2E80943E-3F54-4407-A0C9-3C50BE7F2442}" xr6:coauthVersionLast="47" xr6:coauthVersionMax="47" xr10:uidLastSave="{3D2857A1-0F40-4161-A719-699528EC9240}"/>
  <bookViews>
    <workbookView xWindow="-110" yWindow="-110" windowWidth="19420" windowHeight="1030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OPERATIVO'!$A$8:$CH$100</definedName>
    <definedName name="_xlnm.Print_Area" localSheetId="0">'METAS PDD 2011'!$A$1:$Q$21</definedName>
    <definedName name="_xlnm.Print_Area" localSheetId="1">'METAS PROYECTO'!$A$1:$J$18</definedName>
    <definedName name="_xlnm.Print_Area" localSheetId="2">'PLAN OPERATIVO'!$A$1:$BC$100</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V56" i="8" l="1"/>
  <c r="BV45" i="8" l="1"/>
  <c r="BV44" i="8"/>
  <c r="BS41" i="8"/>
  <c r="BV40" i="8"/>
  <c r="BT17" i="8"/>
  <c r="BZ79" i="8"/>
  <c r="BZ78" i="8"/>
  <c r="BV84" i="8" l="1"/>
  <c r="BY67" i="8"/>
  <c r="BZ67" i="8"/>
  <c r="BY68" i="8"/>
  <c r="BZ68" i="8"/>
  <c r="BY69" i="8"/>
  <c r="BZ69" i="8"/>
  <c r="BY70" i="8"/>
  <c r="BZ70" i="8"/>
  <c r="BY71" i="8"/>
  <c r="BZ71" i="8"/>
  <c r="BY72" i="8"/>
  <c r="BZ72" i="8"/>
  <c r="BY73" i="8"/>
  <c r="BZ73" i="8"/>
  <c r="BY74" i="8"/>
  <c r="BZ74" i="8"/>
  <c r="BY75" i="8"/>
  <c r="BZ75" i="8"/>
  <c r="BY76" i="8"/>
  <c r="BZ76" i="8"/>
  <c r="BY77" i="8"/>
  <c r="BZ77" i="8"/>
  <c r="CC72" i="8" l="1"/>
  <c r="CD72" i="8" s="1"/>
  <c r="BV72" i="8" l="1"/>
  <c r="BW72" i="8"/>
  <c r="BY66" i="8"/>
  <c r="BZ94" i="8" l="1"/>
  <c r="BY94" i="8"/>
  <c r="BZ96" i="8"/>
  <c r="BY96" i="8"/>
  <c r="BZ95" i="8"/>
  <c r="BY95" i="8"/>
  <c r="BZ93" i="8"/>
  <c r="BY93" i="8"/>
  <c r="BZ92" i="8"/>
  <c r="BZ66" i="8"/>
  <c r="BY65" i="8"/>
  <c r="BZ64" i="8"/>
  <c r="BY64" i="8"/>
  <c r="BY63" i="8"/>
  <c r="BZ62" i="8"/>
  <c r="BY62" i="8"/>
  <c r="BZ60" i="8"/>
  <c r="BY60" i="8"/>
  <c r="BZ50" i="8"/>
  <c r="BY50" i="8"/>
  <c r="BZ49" i="8"/>
  <c r="BY49" i="8"/>
  <c r="BY48" i="8"/>
  <c r="BY44" i="8"/>
  <c r="BY43" i="8"/>
  <c r="BY40" i="8"/>
  <c r="BZ25" i="8"/>
  <c r="BY25" i="8"/>
  <c r="BY24" i="8"/>
  <c r="BZ23" i="8"/>
  <c r="BZ22" i="8"/>
  <c r="BY22" i="8"/>
  <c r="BZ20" i="8"/>
  <c r="BY20" i="8"/>
  <c r="BZ13" i="8"/>
  <c r="BY13" i="8"/>
  <c r="BZ10" i="8"/>
  <c r="BY10" i="8"/>
  <c r="BZ9" i="8"/>
  <c r="BY9" i="8"/>
  <c r="BV76" i="8" l="1"/>
  <c r="BV75" i="8"/>
  <c r="BV74" i="8"/>
  <c r="BV71" i="8"/>
  <c r="BV69" i="8"/>
  <c r="BV70" i="8"/>
  <c r="BY83" i="8" l="1"/>
  <c r="BZ83" i="8"/>
  <c r="BY84" i="8"/>
  <c r="BZ84" i="8"/>
  <c r="BY85" i="8"/>
  <c r="BZ85" i="8"/>
  <c r="BY86" i="8"/>
  <c r="BZ86" i="8"/>
  <c r="BY87" i="8"/>
  <c r="BZ87" i="8"/>
  <c r="BZ82" i="8"/>
  <c r="BY82" i="8"/>
  <c r="BW14" i="8" l="1"/>
  <c r="BW12" i="8"/>
  <c r="BW11" i="8" l="1"/>
  <c r="BZ91" i="8" l="1"/>
  <c r="BY91" i="8"/>
  <c r="BZ61" i="8"/>
  <c r="BY61" i="8"/>
  <c r="BZ48" i="8" l="1"/>
  <c r="BY42" i="8"/>
  <c r="BZ27" i="8"/>
  <c r="BY27" i="8"/>
  <c r="BZ26" i="8"/>
  <c r="BY26" i="8"/>
  <c r="BZ24" i="8"/>
  <c r="CA9" i="8" l="1"/>
  <c r="BW47" i="8"/>
  <c r="BP93" i="8" l="1"/>
  <c r="BT81" i="8" l="1"/>
  <c r="BV53" i="8" l="1"/>
  <c r="BT47" i="8"/>
  <c r="BW45" i="8"/>
  <c r="AB36" i="8"/>
  <c r="BP28" i="8"/>
  <c r="BW23" i="8"/>
  <c r="BT9" i="8" l="1"/>
  <c r="BT10" i="8"/>
  <c r="BT11" i="8"/>
  <c r="BT12" i="8"/>
  <c r="BT13" i="8"/>
  <c r="BT14" i="8"/>
  <c r="BT15" i="8"/>
  <c r="BT16" i="8"/>
  <c r="BT18" i="8"/>
  <c r="BT19" i="8"/>
  <c r="BT20" i="8"/>
  <c r="BT21" i="8"/>
  <c r="BT22" i="8"/>
  <c r="BT23" i="8"/>
  <c r="BT24" i="8"/>
  <c r="BT25" i="8"/>
  <c r="BT26" i="8"/>
  <c r="BT27" i="8"/>
  <c r="BT28" i="8"/>
  <c r="BT29" i="8"/>
  <c r="BT30" i="8"/>
  <c r="BT31" i="8"/>
  <c r="BT32" i="8"/>
  <c r="BT33" i="8"/>
  <c r="BT34" i="8"/>
  <c r="BT35" i="8"/>
  <c r="BT36" i="8"/>
  <c r="BT37" i="8"/>
  <c r="BT38" i="8"/>
  <c r="BT39" i="8"/>
  <c r="BT40" i="8"/>
  <c r="BT42" i="8"/>
  <c r="BT43" i="8"/>
  <c r="BT44" i="8"/>
  <c r="BT45" i="8"/>
  <c r="BT46" i="8"/>
  <c r="BT48" i="8"/>
  <c r="BT49" i="8"/>
  <c r="BT50" i="8"/>
  <c r="BT51" i="8"/>
  <c r="BT52" i="8"/>
  <c r="BT53" i="8"/>
  <c r="BT54" i="8"/>
  <c r="BT56" i="8"/>
  <c r="BT57" i="8"/>
  <c r="BT58" i="8"/>
  <c r="BT59" i="8"/>
  <c r="BT60" i="8"/>
  <c r="BT61" i="8"/>
  <c r="BT62" i="8"/>
  <c r="BT63" i="8"/>
  <c r="BT64" i="8"/>
  <c r="BT65" i="8"/>
  <c r="BT66" i="8"/>
  <c r="BT67" i="8"/>
  <c r="BT68" i="8"/>
  <c r="BT69" i="8"/>
  <c r="BT70" i="8"/>
  <c r="BT71" i="8"/>
  <c r="BT72" i="8"/>
  <c r="BT73" i="8"/>
  <c r="BT74" i="8"/>
  <c r="BT75" i="8"/>
  <c r="BT76" i="8"/>
  <c r="BT77" i="8"/>
  <c r="BT78" i="8"/>
  <c r="BT79" i="8"/>
  <c r="BT80" i="8"/>
  <c r="BT82" i="8"/>
  <c r="BT83" i="8"/>
  <c r="BT84" i="8"/>
  <c r="BT85" i="8"/>
  <c r="BT86" i="8"/>
  <c r="BT87" i="8"/>
  <c r="BT88" i="8"/>
  <c r="BT89" i="8"/>
  <c r="BT90" i="8"/>
  <c r="BT91" i="8"/>
  <c r="BT92" i="8"/>
  <c r="BT93" i="8"/>
  <c r="BT94" i="8"/>
  <c r="BT95" i="8"/>
  <c r="BT96" i="8"/>
  <c r="BT97" i="8"/>
  <c r="BT98" i="8"/>
  <c r="BT99" i="8"/>
  <c r="BT100" i="8"/>
  <c r="BD9" i="8"/>
  <c r="BD10" i="8"/>
  <c r="BD11" i="8"/>
  <c r="BD12" i="8"/>
  <c r="BD13" i="8"/>
  <c r="BD14" i="8"/>
  <c r="BD15" i="8"/>
  <c r="BD16" i="8"/>
  <c r="BD17" i="8"/>
  <c r="BD18" i="8"/>
  <c r="BD19" i="8"/>
  <c r="BD20" i="8"/>
  <c r="BD21" i="8"/>
  <c r="BD22" i="8"/>
  <c r="BD23" i="8"/>
  <c r="BD24" i="8"/>
  <c r="BD25" i="8"/>
  <c r="BD26" i="8"/>
  <c r="BD27" i="8"/>
  <c r="BD28" i="8"/>
  <c r="BD29" i="8"/>
  <c r="BD30" i="8"/>
  <c r="BD31" i="8"/>
  <c r="BD32" i="8"/>
  <c r="BD33" i="8"/>
  <c r="BD34" i="8"/>
  <c r="BD35" i="8"/>
  <c r="BD36" i="8"/>
  <c r="BD37" i="8"/>
  <c r="BD38" i="8"/>
  <c r="BD39" i="8"/>
  <c r="BD45" i="8"/>
  <c r="BD46" i="8"/>
  <c r="BD47" i="8"/>
  <c r="BD48" i="8"/>
  <c r="BD49" i="8"/>
  <c r="BD50" i="8"/>
  <c r="BD51" i="8"/>
  <c r="BD52" i="8"/>
  <c r="BD53" i="8"/>
  <c r="BD54" i="8"/>
  <c r="BD55" i="8"/>
  <c r="BD56" i="8"/>
  <c r="BD57" i="8"/>
  <c r="BD58" i="8"/>
  <c r="BD59" i="8"/>
  <c r="BD60" i="8"/>
  <c r="BD61" i="8"/>
  <c r="BD62" i="8"/>
  <c r="BD63" i="8"/>
  <c r="BD64" i="8"/>
  <c r="BD65" i="8"/>
  <c r="BD66" i="8"/>
  <c r="BD67" i="8"/>
  <c r="BD68" i="8"/>
  <c r="BD69" i="8"/>
  <c r="BD70" i="8"/>
  <c r="BD71" i="8"/>
  <c r="BD72" i="8"/>
  <c r="BD73" i="8"/>
  <c r="BD74" i="8"/>
  <c r="BD75" i="8"/>
  <c r="BD76" i="8"/>
  <c r="BD77" i="8"/>
  <c r="BD78" i="8"/>
  <c r="BD79" i="8"/>
  <c r="BD80" i="8"/>
  <c r="BD81" i="8"/>
  <c r="BD82" i="8"/>
  <c r="BD83" i="8"/>
  <c r="BD84" i="8"/>
  <c r="BD85" i="8"/>
  <c r="BD86" i="8"/>
  <c r="BD87" i="8"/>
  <c r="BD88" i="8"/>
  <c r="BD89" i="8"/>
  <c r="BD90" i="8"/>
  <c r="BD91" i="8"/>
  <c r="BD92" i="8"/>
  <c r="BD93" i="8"/>
  <c r="BD94" i="8"/>
  <c r="BD95" i="8"/>
  <c r="BD96" i="8"/>
  <c r="BD97" i="8"/>
  <c r="BD98" i="8"/>
  <c r="BD99" i="8"/>
  <c r="BD100" i="8"/>
  <c r="AJ9" i="8"/>
  <c r="AJ10" i="8"/>
  <c r="AJ11" i="8"/>
  <c r="AJ12" i="8"/>
  <c r="AJ13" i="8"/>
  <c r="AJ14" i="8"/>
  <c r="AJ15" i="8"/>
  <c r="AJ16" i="8"/>
  <c r="AJ17" i="8"/>
  <c r="AJ18" i="8"/>
  <c r="AJ19" i="8"/>
  <c r="AJ20" i="8"/>
  <c r="AJ21" i="8"/>
  <c r="AJ22" i="8"/>
  <c r="AJ23" i="8"/>
  <c r="AJ24" i="8"/>
  <c r="AJ25" i="8"/>
  <c r="AJ26" i="8"/>
  <c r="AJ27" i="8"/>
  <c r="AJ28" i="8"/>
  <c r="AJ29" i="8"/>
  <c r="AJ30" i="8"/>
  <c r="AJ31" i="8"/>
  <c r="AJ32" i="8"/>
  <c r="AJ33" i="8"/>
  <c r="AJ34" i="8"/>
  <c r="AJ35" i="8"/>
  <c r="AJ36" i="8"/>
  <c r="AJ37" i="8"/>
  <c r="AJ38" i="8"/>
  <c r="AJ39" i="8"/>
  <c r="AJ40" i="8"/>
  <c r="AJ43" i="8"/>
  <c r="AJ44" i="8"/>
  <c r="AJ45" i="8"/>
  <c r="AJ46" i="8"/>
  <c r="AJ47" i="8"/>
  <c r="AJ48" i="8"/>
  <c r="AJ49" i="8"/>
  <c r="AJ50" i="8"/>
  <c r="AJ51" i="8"/>
  <c r="AJ52" i="8"/>
  <c r="AJ53" i="8"/>
  <c r="AJ54" i="8"/>
  <c r="AJ55" i="8"/>
  <c r="AJ56" i="8"/>
  <c r="AJ57" i="8"/>
  <c r="AJ58" i="8"/>
  <c r="AJ59" i="8"/>
  <c r="AJ60" i="8"/>
  <c r="AJ61" i="8"/>
  <c r="AJ62" i="8"/>
  <c r="AJ63" i="8"/>
  <c r="AJ64" i="8"/>
  <c r="AJ65" i="8"/>
  <c r="AJ66" i="8"/>
  <c r="AJ67" i="8"/>
  <c r="AJ68" i="8"/>
  <c r="AJ69" i="8"/>
  <c r="AJ70" i="8"/>
  <c r="AJ71" i="8"/>
  <c r="AJ72" i="8"/>
  <c r="AJ73" i="8"/>
  <c r="AJ74" i="8"/>
  <c r="AJ75" i="8"/>
  <c r="AJ76" i="8"/>
  <c r="AJ77" i="8"/>
  <c r="AJ78" i="8"/>
  <c r="AJ79" i="8"/>
  <c r="AJ80" i="8"/>
  <c r="AJ81" i="8"/>
  <c r="AJ82" i="8"/>
  <c r="AJ83" i="8"/>
  <c r="AJ84" i="8"/>
  <c r="AJ85" i="8"/>
  <c r="AJ86" i="8"/>
  <c r="AJ87" i="8"/>
  <c r="AJ88" i="8"/>
  <c r="AJ89" i="8"/>
  <c r="AJ90" i="8"/>
  <c r="AJ91" i="8"/>
  <c r="AJ92" i="8"/>
  <c r="AJ93" i="8"/>
  <c r="AJ94" i="8"/>
  <c r="AJ95" i="8"/>
  <c r="AJ96" i="8"/>
  <c r="AJ97" i="8"/>
  <c r="AJ98" i="8"/>
  <c r="AJ99" i="8"/>
  <c r="AJ100" i="8"/>
  <c r="AF9" i="8"/>
  <c r="AF10" i="8"/>
  <c r="AF11" i="8"/>
  <c r="AF12" i="8"/>
  <c r="AF13" i="8"/>
  <c r="AF14" i="8"/>
  <c r="AF15" i="8"/>
  <c r="AF16" i="8"/>
  <c r="AF17" i="8"/>
  <c r="AF18" i="8"/>
  <c r="AF19" i="8"/>
  <c r="AF20" i="8"/>
  <c r="AF21" i="8"/>
  <c r="AF22" i="8"/>
  <c r="AF23" i="8"/>
  <c r="AF24" i="8"/>
  <c r="AF25" i="8"/>
  <c r="AF26" i="8"/>
  <c r="AF27" i="8"/>
  <c r="AF28" i="8"/>
  <c r="AF29" i="8"/>
  <c r="AF30" i="8"/>
  <c r="AF31" i="8"/>
  <c r="AF32" i="8"/>
  <c r="AF33" i="8"/>
  <c r="AF34" i="8"/>
  <c r="AF35" i="8"/>
  <c r="AF36" i="8"/>
  <c r="AF37" i="8"/>
  <c r="AF38" i="8"/>
  <c r="AF39" i="8"/>
  <c r="AF40" i="8"/>
  <c r="AF42" i="8"/>
  <c r="AF43" i="8"/>
  <c r="AF44" i="8"/>
  <c r="AF45" i="8"/>
  <c r="AF46" i="8"/>
  <c r="AF47" i="8"/>
  <c r="AF48" i="8"/>
  <c r="AF49" i="8"/>
  <c r="AF50" i="8"/>
  <c r="AF51" i="8"/>
  <c r="AF52" i="8"/>
  <c r="AF53" i="8"/>
  <c r="AF54" i="8"/>
  <c r="AF55" i="8"/>
  <c r="AF56" i="8"/>
  <c r="AF57" i="8"/>
  <c r="AF58" i="8"/>
  <c r="AF59" i="8"/>
  <c r="AF60" i="8"/>
  <c r="AF61" i="8"/>
  <c r="AF62" i="8"/>
  <c r="AF63" i="8"/>
  <c r="AF64" i="8"/>
  <c r="AF65" i="8"/>
  <c r="AF66" i="8"/>
  <c r="AF67" i="8"/>
  <c r="AF68" i="8"/>
  <c r="AF69" i="8"/>
  <c r="AF70" i="8"/>
  <c r="AF71" i="8"/>
  <c r="AF72" i="8"/>
  <c r="AF73" i="8"/>
  <c r="AF74" i="8"/>
  <c r="AF75" i="8"/>
  <c r="AF76" i="8"/>
  <c r="AF77" i="8"/>
  <c r="AF78" i="8"/>
  <c r="AF79" i="8"/>
  <c r="AF80" i="8"/>
  <c r="AF81" i="8"/>
  <c r="AF82" i="8"/>
  <c r="AF83" i="8"/>
  <c r="AF84" i="8"/>
  <c r="AF85" i="8"/>
  <c r="AF86" i="8"/>
  <c r="AF87" i="8"/>
  <c r="AF88" i="8"/>
  <c r="AF89" i="8"/>
  <c r="AF90" i="8"/>
  <c r="AF91" i="8"/>
  <c r="AF92" i="8"/>
  <c r="AF93" i="8"/>
  <c r="AF94" i="8"/>
  <c r="AF95" i="8"/>
  <c r="AF96" i="8"/>
  <c r="AF97" i="8"/>
  <c r="AF98" i="8"/>
  <c r="AF99" i="8"/>
  <c r="AF100" i="8"/>
  <c r="AB10" i="8"/>
  <c r="AB11" i="8"/>
  <c r="AB12" i="8"/>
  <c r="AB13" i="8"/>
  <c r="AB14" i="8"/>
  <c r="AB15" i="8"/>
  <c r="AB16" i="8"/>
  <c r="AB17" i="8"/>
  <c r="AB18" i="8"/>
  <c r="AB19" i="8"/>
  <c r="AB20" i="8"/>
  <c r="AB21" i="8"/>
  <c r="AB22" i="8"/>
  <c r="AB23" i="8"/>
  <c r="AB24" i="8"/>
  <c r="AB25" i="8"/>
  <c r="AB26" i="8"/>
  <c r="AB27" i="8"/>
  <c r="AB28" i="8"/>
  <c r="AB29" i="8"/>
  <c r="AB30" i="8"/>
  <c r="AB31" i="8"/>
  <c r="AB32" i="8"/>
  <c r="AB33" i="8"/>
  <c r="AB34" i="8"/>
  <c r="AB35" i="8"/>
  <c r="AB37" i="8"/>
  <c r="AB38" i="8"/>
  <c r="AB39" i="8"/>
  <c r="AB40" i="8"/>
  <c r="AB41" i="8"/>
  <c r="AB42" i="8"/>
  <c r="AB43" i="8"/>
  <c r="AB44" i="8"/>
  <c r="AB45" i="8"/>
  <c r="AB46" i="8"/>
  <c r="AB47" i="8"/>
  <c r="AB48" i="8"/>
  <c r="AB49" i="8"/>
  <c r="AB50" i="8"/>
  <c r="AB51" i="8"/>
  <c r="AB52" i="8"/>
  <c r="AB53" i="8"/>
  <c r="AB54" i="8"/>
  <c r="AB55" i="8"/>
  <c r="AB56" i="8"/>
  <c r="AB57" i="8"/>
  <c r="AB58" i="8"/>
  <c r="AB59" i="8"/>
  <c r="AB60" i="8"/>
  <c r="AB61" i="8"/>
  <c r="AB62" i="8"/>
  <c r="AB63" i="8"/>
  <c r="AB64" i="8"/>
  <c r="AB65" i="8"/>
  <c r="AB66" i="8"/>
  <c r="AB67" i="8"/>
  <c r="AB68" i="8"/>
  <c r="AB69" i="8"/>
  <c r="AB70" i="8"/>
  <c r="AB71" i="8"/>
  <c r="AB72" i="8"/>
  <c r="AB73" i="8"/>
  <c r="AB74" i="8"/>
  <c r="AB75" i="8"/>
  <c r="AB76" i="8"/>
  <c r="AB77" i="8"/>
  <c r="AB78" i="8"/>
  <c r="AB79" i="8"/>
  <c r="AB80" i="8"/>
  <c r="AB81" i="8"/>
  <c r="AB82" i="8"/>
  <c r="AB83" i="8"/>
  <c r="AB84" i="8"/>
  <c r="AB85" i="8"/>
  <c r="AB86" i="8"/>
  <c r="AB87" i="8"/>
  <c r="AB88" i="8"/>
  <c r="AB89" i="8"/>
  <c r="AB90" i="8"/>
  <c r="AB91" i="8"/>
  <c r="AB92" i="8"/>
  <c r="AB93" i="8"/>
  <c r="AB94" i="8"/>
  <c r="AB95" i="8"/>
  <c r="AB96" i="8"/>
  <c r="AB97" i="8"/>
  <c r="AB98" i="8"/>
  <c r="AB99" i="8"/>
  <c r="AB100" i="8"/>
  <c r="BR41" i="8" l="1"/>
  <c r="BK65" i="8"/>
  <c r="BK63" i="8"/>
  <c r="BZ63" i="8" s="1"/>
  <c r="BK44" i="8"/>
  <c r="BK43" i="8"/>
  <c r="BK41" i="8"/>
  <c r="BK40" i="8"/>
  <c r="BG44" i="8"/>
  <c r="BG43" i="8"/>
  <c r="BG42" i="8"/>
  <c r="BG41" i="8"/>
  <c r="BG40" i="8"/>
  <c r="BC44" i="8"/>
  <c r="BC43" i="8"/>
  <c r="BC42" i="8"/>
  <c r="BD42" i="8" s="1"/>
  <c r="BC41" i="8"/>
  <c r="BD41" i="8" s="1"/>
  <c r="BC40" i="8"/>
  <c r="BD40" i="8" s="1"/>
  <c r="AP92" i="8"/>
  <c r="BY92" i="8" s="1"/>
  <c r="AQ65" i="8"/>
  <c r="AM65" i="8"/>
  <c r="AM42" i="8"/>
  <c r="AM40" i="8"/>
  <c r="AL23" i="8"/>
  <c r="BY23" i="8" s="1"/>
  <c r="AI42" i="8"/>
  <c r="AI41" i="8"/>
  <c r="AJ41" i="8" s="1"/>
  <c r="AE41" i="8"/>
  <c r="BZ44" i="8" l="1"/>
  <c r="BT41" i="8"/>
  <c r="BY41" i="8"/>
  <c r="BZ65" i="8"/>
  <c r="BZ43" i="8"/>
  <c r="BZ40" i="8"/>
  <c r="BZ41" i="8"/>
  <c r="AJ42" i="8"/>
  <c r="BZ42" i="8"/>
  <c r="BD43" i="8"/>
  <c r="BD44" i="8"/>
  <c r="BW44" i="8"/>
  <c r="AF41" i="8"/>
  <c r="BW91" i="8"/>
  <c r="BV91" i="8"/>
  <c r="BP91" i="8"/>
  <c r="BL91" i="8"/>
  <c r="BH91" i="8"/>
  <c r="AZ91" i="8"/>
  <c r="AV91" i="8"/>
  <c r="AR91" i="8"/>
  <c r="AN91" i="8"/>
  <c r="BW90" i="8"/>
  <c r="BV90" i="8"/>
  <c r="BP90" i="8"/>
  <c r="BL90" i="8"/>
  <c r="BH90" i="8"/>
  <c r="AZ90" i="8"/>
  <c r="AV90" i="8"/>
  <c r="AR90" i="8"/>
  <c r="AN90" i="8"/>
  <c r="BV89" i="8"/>
  <c r="BP89" i="8"/>
  <c r="BL89" i="8"/>
  <c r="BH89" i="8"/>
  <c r="AZ89" i="8"/>
  <c r="AV89" i="8"/>
  <c r="AR89" i="8"/>
  <c r="AN89" i="8"/>
  <c r="BV88" i="8"/>
  <c r="BP88" i="8"/>
  <c r="BL88" i="8"/>
  <c r="BH88" i="8"/>
  <c r="AZ88" i="8"/>
  <c r="AV88" i="8"/>
  <c r="AR88" i="8"/>
  <c r="AN88" i="8"/>
  <c r="BW87" i="8"/>
  <c r="BV87" i="8"/>
  <c r="BP87" i="8"/>
  <c r="BL87" i="8"/>
  <c r="BH87" i="8"/>
  <c r="AZ87" i="8"/>
  <c r="AV87" i="8"/>
  <c r="AR87" i="8"/>
  <c r="AN87" i="8"/>
  <c r="BW86" i="8"/>
  <c r="BV86" i="8"/>
  <c r="BP86" i="8"/>
  <c r="BL86" i="8"/>
  <c r="BH86" i="8"/>
  <c r="AZ86" i="8"/>
  <c r="AV86" i="8"/>
  <c r="AR86" i="8"/>
  <c r="AN86" i="8"/>
  <c r="BW85" i="8"/>
  <c r="BV85" i="8"/>
  <c r="BP85" i="8"/>
  <c r="BL85" i="8"/>
  <c r="BH85" i="8"/>
  <c r="AZ85" i="8"/>
  <c r="AV85" i="8"/>
  <c r="AR85" i="8"/>
  <c r="AN85" i="8"/>
  <c r="BW84" i="8"/>
  <c r="BP84" i="8"/>
  <c r="BL84" i="8"/>
  <c r="BH84" i="8"/>
  <c r="AZ84" i="8"/>
  <c r="AV84" i="8"/>
  <c r="AR84" i="8"/>
  <c r="AN84" i="8"/>
  <c r="BW28" i="8"/>
  <c r="BV28" i="8"/>
  <c r="BL28" i="8"/>
  <c r="BH28" i="8"/>
  <c r="AZ28" i="8"/>
  <c r="AV28" i="8"/>
  <c r="AR28" i="8"/>
  <c r="AN28" i="8"/>
  <c r="BW27" i="8"/>
  <c r="BV27" i="8"/>
  <c r="BP27" i="8"/>
  <c r="BL27" i="8"/>
  <c r="BH27" i="8"/>
  <c r="AZ27" i="8"/>
  <c r="AV27" i="8"/>
  <c r="AR27" i="8"/>
  <c r="AN27" i="8"/>
  <c r="BW26" i="8"/>
  <c r="BV26" i="8"/>
  <c r="BP26" i="8"/>
  <c r="BL26" i="8"/>
  <c r="BH26" i="8"/>
  <c r="AZ26" i="8"/>
  <c r="AV26" i="8"/>
  <c r="AR26" i="8"/>
  <c r="AN26" i="8"/>
  <c r="BW25" i="8"/>
  <c r="BV25" i="8"/>
  <c r="BP25" i="8"/>
  <c r="BL25" i="8"/>
  <c r="BH25" i="8"/>
  <c r="AZ25" i="8"/>
  <c r="AV25" i="8"/>
  <c r="AR25" i="8"/>
  <c r="AN25" i="8"/>
  <c r="BW24" i="8"/>
  <c r="BV24" i="8"/>
  <c r="BP24" i="8"/>
  <c r="BL24" i="8"/>
  <c r="BH24" i="8"/>
  <c r="AZ24" i="8"/>
  <c r="AV24" i="8"/>
  <c r="AR24" i="8"/>
  <c r="AN24" i="8"/>
  <c r="BV23" i="8"/>
  <c r="BP23" i="8"/>
  <c r="BL23" i="8"/>
  <c r="BH23" i="8"/>
  <c r="AZ23" i="8"/>
  <c r="AV23" i="8"/>
  <c r="AR23" i="8"/>
  <c r="AN23" i="8"/>
  <c r="BW22" i="8"/>
  <c r="BV22" i="8"/>
  <c r="BP22" i="8"/>
  <c r="BL22" i="8"/>
  <c r="BH22" i="8"/>
  <c r="AZ22" i="8"/>
  <c r="AV22" i="8"/>
  <c r="AR22" i="8"/>
  <c r="AN22" i="8"/>
  <c r="BW21" i="8"/>
  <c r="BV21" i="8"/>
  <c r="BP21" i="8"/>
  <c r="BL21" i="8"/>
  <c r="BH21" i="8"/>
  <c r="AZ21" i="8"/>
  <c r="AV21" i="8"/>
  <c r="AR21" i="8"/>
  <c r="AN21" i="8"/>
  <c r="BW20" i="8"/>
  <c r="BV20" i="8"/>
  <c r="BP20" i="8"/>
  <c r="BL20" i="8"/>
  <c r="BH20" i="8"/>
  <c r="AZ20" i="8"/>
  <c r="AV20" i="8"/>
  <c r="AR20" i="8"/>
  <c r="AN20" i="8"/>
  <c r="BW19" i="8"/>
  <c r="BV19" i="8"/>
  <c r="BP19" i="8"/>
  <c r="BL19" i="8"/>
  <c r="BH19" i="8"/>
  <c r="AZ19" i="8"/>
  <c r="AV19" i="8"/>
  <c r="AR19" i="8"/>
  <c r="AN19" i="8"/>
  <c r="BW18" i="8"/>
  <c r="BV18" i="8"/>
  <c r="BP18" i="8"/>
  <c r="BL18" i="8"/>
  <c r="BH18" i="8"/>
  <c r="AZ18" i="8"/>
  <c r="AV18" i="8"/>
  <c r="AR18" i="8"/>
  <c r="AN18" i="8"/>
  <c r="BW17" i="8"/>
  <c r="BV17" i="8"/>
  <c r="BP17" i="8"/>
  <c r="BL17" i="8"/>
  <c r="BH17" i="8"/>
  <c r="AZ17" i="8"/>
  <c r="AV17" i="8"/>
  <c r="AR17" i="8"/>
  <c r="AN17" i="8"/>
  <c r="BW16" i="8"/>
  <c r="BV16" i="8"/>
  <c r="BP16" i="8"/>
  <c r="BL16" i="8"/>
  <c r="BH16" i="8"/>
  <c r="AZ16" i="8"/>
  <c r="AV16" i="8"/>
  <c r="AR16" i="8"/>
  <c r="AN16" i="8"/>
  <c r="BW15" i="8"/>
  <c r="BV15" i="8"/>
  <c r="BP15" i="8"/>
  <c r="BL15" i="8"/>
  <c r="BH15" i="8"/>
  <c r="AZ15" i="8"/>
  <c r="AV15" i="8"/>
  <c r="AR15" i="8"/>
  <c r="AN15" i="8"/>
  <c r="BV14" i="8"/>
  <c r="BP14" i="8"/>
  <c r="BL14" i="8"/>
  <c r="BH14" i="8"/>
  <c r="AZ14" i="8"/>
  <c r="AV14" i="8"/>
  <c r="AR14" i="8"/>
  <c r="AN14" i="8"/>
  <c r="BW13" i="8"/>
  <c r="BV13" i="8"/>
  <c r="BP13" i="8"/>
  <c r="BL13" i="8"/>
  <c r="BH13" i="8"/>
  <c r="AZ13" i="8"/>
  <c r="AV13" i="8"/>
  <c r="AR13" i="8"/>
  <c r="AN13" i="8"/>
  <c r="BV12" i="8"/>
  <c r="BP12" i="8"/>
  <c r="BL12" i="8"/>
  <c r="BH12" i="8"/>
  <c r="AZ12" i="8"/>
  <c r="AV12" i="8"/>
  <c r="AR12" i="8"/>
  <c r="AN12" i="8"/>
  <c r="BV11" i="8"/>
  <c r="BP11" i="8"/>
  <c r="BL11" i="8"/>
  <c r="BH11" i="8"/>
  <c r="AZ11" i="8"/>
  <c r="AV11" i="8"/>
  <c r="AR11" i="8"/>
  <c r="AN11" i="8"/>
  <c r="BW10" i="8"/>
  <c r="BV10" i="8"/>
  <c r="BP10" i="8"/>
  <c r="BL10" i="8"/>
  <c r="BH10" i="8"/>
  <c r="AZ10" i="8"/>
  <c r="AV10" i="8"/>
  <c r="AR10" i="8"/>
  <c r="AN10" i="8"/>
  <c r="BW9" i="8"/>
  <c r="BV9" i="8"/>
  <c r="BP9" i="8"/>
  <c r="BL9" i="8"/>
  <c r="BH9" i="8"/>
  <c r="AZ9" i="8"/>
  <c r="AV9" i="8"/>
  <c r="AR9" i="8"/>
  <c r="AN9" i="8"/>
  <c r="AB9" i="8"/>
  <c r="BW60" i="8"/>
  <c r="BV60" i="8"/>
  <c r="BP60" i="8"/>
  <c r="BL60" i="8"/>
  <c r="BH60" i="8"/>
  <c r="AZ60" i="8"/>
  <c r="AV60" i="8"/>
  <c r="AR60" i="8"/>
  <c r="AN60" i="8"/>
  <c r="BV59" i="8"/>
  <c r="BP59" i="8"/>
  <c r="BL59" i="8"/>
  <c r="BH59" i="8"/>
  <c r="AZ59" i="8"/>
  <c r="AV59" i="8"/>
  <c r="AR59" i="8"/>
  <c r="AN59" i="8"/>
  <c r="BV58" i="8"/>
  <c r="BP58" i="8"/>
  <c r="BL58" i="8"/>
  <c r="BH58" i="8"/>
  <c r="AZ58" i="8"/>
  <c r="AV58" i="8"/>
  <c r="AR58" i="8"/>
  <c r="AN58" i="8"/>
  <c r="BV57" i="8"/>
  <c r="BP57" i="8"/>
  <c r="BL57" i="8"/>
  <c r="BH57" i="8"/>
  <c r="AZ57" i="8"/>
  <c r="AV57" i="8"/>
  <c r="AR57" i="8"/>
  <c r="AN57" i="8"/>
  <c r="BP56" i="8"/>
  <c r="BL56" i="8"/>
  <c r="BH56" i="8"/>
  <c r="AZ56" i="8"/>
  <c r="AV56" i="8"/>
  <c r="AR56" i="8"/>
  <c r="AN56" i="8"/>
  <c r="BV55" i="8"/>
  <c r="BP55" i="8"/>
  <c r="BL55" i="8"/>
  <c r="BH55" i="8"/>
  <c r="AZ55" i="8"/>
  <c r="AV55" i="8"/>
  <c r="AR55" i="8"/>
  <c r="AN55" i="8"/>
  <c r="BV54" i="8"/>
  <c r="BL54" i="8"/>
  <c r="BH54" i="8"/>
  <c r="AZ54" i="8"/>
  <c r="AV54" i="8"/>
  <c r="AR54" i="8"/>
  <c r="AN54" i="8"/>
  <c r="BP53" i="8"/>
  <c r="BL53" i="8"/>
  <c r="BH53" i="8"/>
  <c r="AZ53" i="8"/>
  <c r="AV53" i="8"/>
  <c r="AR53" i="8"/>
  <c r="AN53" i="8"/>
  <c r="BW52" i="8"/>
  <c r="BV52" i="8"/>
  <c r="BP52" i="8"/>
  <c r="BL52" i="8"/>
  <c r="BH52" i="8"/>
  <c r="AZ52" i="8"/>
  <c r="AV52" i="8"/>
  <c r="AR52" i="8"/>
  <c r="AN52" i="8"/>
  <c r="BW51" i="8"/>
  <c r="BV51" i="8"/>
  <c r="BP51" i="8"/>
  <c r="BL51" i="8"/>
  <c r="BH51" i="8"/>
  <c r="AZ51" i="8"/>
  <c r="AV51" i="8"/>
  <c r="AR51" i="8"/>
  <c r="AN51" i="8"/>
  <c r="BW50" i="8"/>
  <c r="BV50" i="8"/>
  <c r="BP50" i="8"/>
  <c r="BL50" i="8"/>
  <c r="BH50" i="8"/>
  <c r="AZ50" i="8"/>
  <c r="AV50" i="8"/>
  <c r="AR50" i="8"/>
  <c r="AN50" i="8"/>
  <c r="BW49" i="8"/>
  <c r="BV49" i="8"/>
  <c r="BP49" i="8"/>
  <c r="BL49" i="8"/>
  <c r="BH49" i="8"/>
  <c r="AZ49" i="8"/>
  <c r="AV49" i="8"/>
  <c r="AR49" i="8"/>
  <c r="AN49" i="8"/>
  <c r="BW48" i="8"/>
  <c r="BV48" i="8"/>
  <c r="BP48" i="8"/>
  <c r="BL48" i="8"/>
  <c r="BH48" i="8"/>
  <c r="AZ48" i="8"/>
  <c r="AV48" i="8"/>
  <c r="AR48" i="8"/>
  <c r="AN48" i="8"/>
  <c r="BV47" i="8"/>
  <c r="BX47" i="8" s="1"/>
  <c r="BP47" i="8"/>
  <c r="BL47" i="8"/>
  <c r="BH47" i="8"/>
  <c r="AZ47" i="8"/>
  <c r="AV47" i="8"/>
  <c r="AR47" i="8"/>
  <c r="AN47" i="8"/>
  <c r="BW46" i="8"/>
  <c r="BV46" i="8"/>
  <c r="BP46" i="8"/>
  <c r="BL46" i="8"/>
  <c r="BH46" i="8"/>
  <c r="AZ46" i="8"/>
  <c r="AV46" i="8"/>
  <c r="AR46" i="8"/>
  <c r="AN46" i="8"/>
  <c r="BX45" i="8"/>
  <c r="BP45" i="8"/>
  <c r="BL45" i="8"/>
  <c r="BH45" i="8"/>
  <c r="AZ45" i="8"/>
  <c r="AV45" i="8"/>
  <c r="AR45" i="8"/>
  <c r="AN45" i="8"/>
  <c r="BP44" i="8"/>
  <c r="BL44" i="8"/>
  <c r="BH44" i="8"/>
  <c r="AZ44" i="8"/>
  <c r="AV44" i="8"/>
  <c r="AR44" i="8"/>
  <c r="AN44" i="8"/>
  <c r="BW43" i="8"/>
  <c r="BV43" i="8"/>
  <c r="BP43" i="8"/>
  <c r="BL43" i="8"/>
  <c r="BH43" i="8"/>
  <c r="AZ43" i="8"/>
  <c r="AV43" i="8"/>
  <c r="AR43" i="8"/>
  <c r="AN43" i="8"/>
  <c r="BW42" i="8"/>
  <c r="BV42" i="8"/>
  <c r="BP42" i="8"/>
  <c r="BL42" i="8"/>
  <c r="BH42" i="8"/>
  <c r="AZ42" i="8"/>
  <c r="AV42" i="8"/>
  <c r="AR42" i="8"/>
  <c r="AN42" i="8"/>
  <c r="BW41" i="8"/>
  <c r="BV41" i="8"/>
  <c r="BP41" i="8"/>
  <c r="BL41" i="8"/>
  <c r="BH41" i="8"/>
  <c r="AZ41" i="8"/>
  <c r="AV41" i="8"/>
  <c r="AR41" i="8"/>
  <c r="AN41" i="8"/>
  <c r="BW40" i="8"/>
  <c r="BP40" i="8"/>
  <c r="BL40" i="8"/>
  <c r="BH40" i="8"/>
  <c r="AZ40" i="8"/>
  <c r="AV40" i="8"/>
  <c r="AR40" i="8"/>
  <c r="AN40" i="8"/>
  <c r="BW39" i="8"/>
  <c r="BV39" i="8"/>
  <c r="BP39" i="8"/>
  <c r="BL39" i="8"/>
  <c r="BH39" i="8"/>
  <c r="AZ39" i="8"/>
  <c r="AV39" i="8"/>
  <c r="AR39" i="8"/>
  <c r="AN39" i="8"/>
  <c r="BW38" i="8"/>
  <c r="BV38" i="8"/>
  <c r="BP38" i="8"/>
  <c r="BL38" i="8"/>
  <c r="BH38" i="8"/>
  <c r="AZ38" i="8"/>
  <c r="AV38" i="8"/>
  <c r="AR38" i="8"/>
  <c r="AN38" i="8"/>
  <c r="BW37" i="8"/>
  <c r="BV37" i="8"/>
  <c r="BP37" i="8"/>
  <c r="BL37" i="8"/>
  <c r="BH37" i="8"/>
  <c r="AZ37" i="8"/>
  <c r="AV37" i="8"/>
  <c r="AR37" i="8"/>
  <c r="AN37" i="8"/>
  <c r="BW36" i="8"/>
  <c r="BV36" i="8"/>
  <c r="BP36" i="8"/>
  <c r="BL36" i="8"/>
  <c r="BH36" i="8"/>
  <c r="AZ36" i="8"/>
  <c r="AV36" i="8"/>
  <c r="AR36" i="8"/>
  <c r="AN36" i="8"/>
  <c r="BW35" i="8"/>
  <c r="BV35" i="8"/>
  <c r="BP35" i="8"/>
  <c r="BL35" i="8"/>
  <c r="BH35" i="8"/>
  <c r="AZ35" i="8"/>
  <c r="AV35" i="8"/>
  <c r="AR35" i="8"/>
  <c r="AN35" i="8"/>
  <c r="BW34" i="8"/>
  <c r="BV34" i="8"/>
  <c r="BP34" i="8"/>
  <c r="BL34" i="8"/>
  <c r="BH34" i="8"/>
  <c r="AZ34" i="8"/>
  <c r="AV34" i="8"/>
  <c r="AR34" i="8"/>
  <c r="AN34" i="8"/>
  <c r="BW33" i="8"/>
  <c r="BV33" i="8"/>
  <c r="BP33" i="8"/>
  <c r="BL33" i="8"/>
  <c r="BH33" i="8"/>
  <c r="AZ33" i="8"/>
  <c r="AV33" i="8"/>
  <c r="AR33" i="8"/>
  <c r="AN33" i="8"/>
  <c r="BW32" i="8"/>
  <c r="BV32" i="8"/>
  <c r="BP32" i="8"/>
  <c r="BL32" i="8"/>
  <c r="BH32" i="8"/>
  <c r="AZ32" i="8"/>
  <c r="AV32" i="8"/>
  <c r="AR32" i="8"/>
  <c r="AN32" i="8"/>
  <c r="BW31" i="8"/>
  <c r="BV31" i="8"/>
  <c r="BP31" i="8"/>
  <c r="BL31" i="8"/>
  <c r="BH31" i="8"/>
  <c r="AZ31" i="8"/>
  <c r="AV31" i="8"/>
  <c r="AR31" i="8"/>
  <c r="AN31" i="8"/>
  <c r="BW30" i="8"/>
  <c r="BV30" i="8"/>
  <c r="BP30" i="8"/>
  <c r="BL30" i="8"/>
  <c r="BH30" i="8"/>
  <c r="AZ30" i="8"/>
  <c r="AV30" i="8"/>
  <c r="AR30" i="8"/>
  <c r="AN30" i="8"/>
  <c r="BW29" i="8"/>
  <c r="BV29" i="8"/>
  <c r="BP29" i="8"/>
  <c r="BL29" i="8"/>
  <c r="BH29" i="8"/>
  <c r="AZ29" i="8"/>
  <c r="AV29" i="8"/>
  <c r="AR29" i="8"/>
  <c r="AN29" i="8"/>
  <c r="BW76" i="8"/>
  <c r="BP76" i="8"/>
  <c r="BL76" i="8"/>
  <c r="BH76" i="8"/>
  <c r="AZ76" i="8"/>
  <c r="AV76" i="8"/>
  <c r="AR76" i="8"/>
  <c r="AN76" i="8"/>
  <c r="BW75" i="8"/>
  <c r="BP75" i="8"/>
  <c r="BL75" i="8"/>
  <c r="BH75" i="8"/>
  <c r="AZ75" i="8"/>
  <c r="AV75" i="8"/>
  <c r="AR75" i="8"/>
  <c r="AN75" i="8"/>
  <c r="BW74" i="8"/>
  <c r="BP74" i="8"/>
  <c r="BL74" i="8"/>
  <c r="BH74" i="8"/>
  <c r="AZ74" i="8"/>
  <c r="AV74" i="8"/>
  <c r="AR74" i="8"/>
  <c r="AN74" i="8"/>
  <c r="BW73" i="8"/>
  <c r="BV73" i="8"/>
  <c r="BP73" i="8"/>
  <c r="BL73" i="8"/>
  <c r="BH73" i="8"/>
  <c r="AZ73" i="8"/>
  <c r="AV73" i="8"/>
  <c r="AR73" i="8"/>
  <c r="AN73" i="8"/>
  <c r="BP72" i="8"/>
  <c r="BL72" i="8"/>
  <c r="BH72" i="8"/>
  <c r="AZ72" i="8"/>
  <c r="AV72" i="8"/>
  <c r="AR72" i="8"/>
  <c r="AN72" i="8"/>
  <c r="BW71" i="8"/>
  <c r="BP71" i="8"/>
  <c r="BL71" i="8"/>
  <c r="BH71" i="8"/>
  <c r="AZ71" i="8"/>
  <c r="AV71" i="8"/>
  <c r="AR71" i="8"/>
  <c r="AN71" i="8"/>
  <c r="BW70" i="8"/>
  <c r="BP70" i="8"/>
  <c r="BL70" i="8"/>
  <c r="BH70" i="8"/>
  <c r="AZ70" i="8"/>
  <c r="AV70" i="8"/>
  <c r="AR70" i="8"/>
  <c r="AN70" i="8"/>
  <c r="BW69" i="8"/>
  <c r="BP69" i="8"/>
  <c r="BL69" i="8"/>
  <c r="BH69" i="8"/>
  <c r="AZ69" i="8"/>
  <c r="AV69" i="8"/>
  <c r="AR69" i="8"/>
  <c r="AN69" i="8"/>
  <c r="BW68" i="8"/>
  <c r="BV68" i="8"/>
  <c r="BP68" i="8"/>
  <c r="BL68" i="8"/>
  <c r="BH68" i="8"/>
  <c r="AZ68" i="8"/>
  <c r="AV68" i="8"/>
  <c r="AR68" i="8"/>
  <c r="AN68" i="8"/>
  <c r="BW67" i="8"/>
  <c r="BV67" i="8"/>
  <c r="BP67" i="8"/>
  <c r="BL67" i="8"/>
  <c r="BH67" i="8"/>
  <c r="AZ67" i="8"/>
  <c r="AV67" i="8"/>
  <c r="AR67" i="8"/>
  <c r="AN67" i="8"/>
  <c r="BW66" i="8"/>
  <c r="BV66" i="8"/>
  <c r="BP66" i="8"/>
  <c r="BL66" i="8"/>
  <c r="BH66" i="8"/>
  <c r="AZ66" i="8"/>
  <c r="AV66" i="8"/>
  <c r="AR66" i="8"/>
  <c r="AN66" i="8"/>
  <c r="BW65" i="8"/>
  <c r="BV65" i="8"/>
  <c r="BP65" i="8"/>
  <c r="BL65" i="8"/>
  <c r="BH65" i="8"/>
  <c r="AZ65" i="8"/>
  <c r="AV65" i="8"/>
  <c r="AR65" i="8"/>
  <c r="AN65" i="8"/>
  <c r="BW64" i="8"/>
  <c r="BV64" i="8"/>
  <c r="BP64" i="8"/>
  <c r="BL64" i="8"/>
  <c r="BH64" i="8"/>
  <c r="AZ64" i="8"/>
  <c r="AV64" i="8"/>
  <c r="AR64" i="8"/>
  <c r="AN64" i="8"/>
  <c r="BW63" i="8"/>
  <c r="BV63" i="8"/>
  <c r="BP63" i="8"/>
  <c r="BL63" i="8"/>
  <c r="BH63" i="8"/>
  <c r="AZ63" i="8"/>
  <c r="AV63" i="8"/>
  <c r="AR63" i="8"/>
  <c r="AN63" i="8"/>
  <c r="BW62" i="8"/>
  <c r="BV62" i="8"/>
  <c r="BP62" i="8"/>
  <c r="BL62" i="8"/>
  <c r="BH62" i="8"/>
  <c r="AZ62" i="8"/>
  <c r="AV62" i="8"/>
  <c r="AR62" i="8"/>
  <c r="AN62" i="8"/>
  <c r="BW61" i="8"/>
  <c r="BV61" i="8"/>
  <c r="BP61" i="8"/>
  <c r="BL61" i="8"/>
  <c r="BH61" i="8"/>
  <c r="AZ61" i="8"/>
  <c r="AV61" i="8"/>
  <c r="AR61" i="8"/>
  <c r="AN61" i="8"/>
  <c r="BW92" i="8"/>
  <c r="BV92" i="8"/>
  <c r="BP92" i="8"/>
  <c r="BL92" i="8"/>
  <c r="BH92" i="8"/>
  <c r="AZ92" i="8"/>
  <c r="AV92" i="8"/>
  <c r="AR92" i="8"/>
  <c r="AN92" i="8"/>
  <c r="BW83" i="8"/>
  <c r="BV83" i="8"/>
  <c r="BP83" i="8"/>
  <c r="BL83" i="8"/>
  <c r="BH83" i="8"/>
  <c r="AZ83" i="8"/>
  <c r="AV83" i="8"/>
  <c r="AR83" i="8"/>
  <c r="AN83" i="8"/>
  <c r="BW82" i="8"/>
  <c r="BV82" i="8"/>
  <c r="BP82" i="8"/>
  <c r="BL82" i="8"/>
  <c r="BH82" i="8"/>
  <c r="AZ82" i="8"/>
  <c r="AV82" i="8"/>
  <c r="AR82" i="8"/>
  <c r="AN82" i="8"/>
  <c r="BV81" i="8"/>
  <c r="BP81" i="8"/>
  <c r="BL81" i="8"/>
  <c r="BH81" i="8"/>
  <c r="AZ81" i="8"/>
  <c r="AV81" i="8"/>
  <c r="AR81" i="8"/>
  <c r="AN81" i="8"/>
  <c r="BV80" i="8"/>
  <c r="BP80" i="8"/>
  <c r="BL80" i="8"/>
  <c r="BH80" i="8"/>
  <c r="AZ80" i="8"/>
  <c r="AV80" i="8"/>
  <c r="AR80" i="8"/>
  <c r="AN80" i="8"/>
  <c r="BV79" i="8"/>
  <c r="BP79" i="8"/>
  <c r="BL79" i="8"/>
  <c r="BH79" i="8"/>
  <c r="AZ79" i="8"/>
  <c r="AV79" i="8"/>
  <c r="AR79" i="8"/>
  <c r="AN79" i="8"/>
  <c r="BV78" i="8"/>
  <c r="BP78" i="8"/>
  <c r="BL78" i="8"/>
  <c r="BH78" i="8"/>
  <c r="AZ78" i="8"/>
  <c r="AV78" i="8"/>
  <c r="AR78" i="8"/>
  <c r="AN78" i="8"/>
  <c r="BW77" i="8"/>
  <c r="BV77" i="8"/>
  <c r="BP77" i="8"/>
  <c r="BL77" i="8"/>
  <c r="BH77" i="8"/>
  <c r="AZ77" i="8"/>
  <c r="AV77" i="8"/>
  <c r="AR77" i="8"/>
  <c r="AN77" i="8"/>
  <c r="BW96" i="8"/>
  <c r="BV96" i="8"/>
  <c r="BP96" i="8"/>
  <c r="BL96" i="8"/>
  <c r="BH96" i="8"/>
  <c r="AZ96" i="8"/>
  <c r="AV96" i="8"/>
  <c r="AR96" i="8"/>
  <c r="AN96" i="8"/>
  <c r="BW95" i="8"/>
  <c r="BV95" i="8"/>
  <c r="BP95" i="8"/>
  <c r="BL95" i="8"/>
  <c r="BH95" i="8"/>
  <c r="AZ95" i="8"/>
  <c r="AV95" i="8"/>
  <c r="AR95" i="8"/>
  <c r="AN95" i="8"/>
  <c r="BW94" i="8"/>
  <c r="BV94" i="8"/>
  <c r="BP94" i="8"/>
  <c r="BL94" i="8"/>
  <c r="BH94" i="8"/>
  <c r="AZ94" i="8"/>
  <c r="AV94" i="8"/>
  <c r="AR94" i="8"/>
  <c r="AN94" i="8"/>
  <c r="BW93" i="8"/>
  <c r="BV93" i="8"/>
  <c r="BL93" i="8"/>
  <c r="BH93" i="8"/>
  <c r="AZ93" i="8"/>
  <c r="AV93" i="8"/>
  <c r="AR93" i="8"/>
  <c r="AN93" i="8"/>
  <c r="BV100" i="8"/>
  <c r="BV99" i="8"/>
  <c r="BX99" i="8" s="1"/>
  <c r="BV98" i="8"/>
  <c r="BW97" i="8"/>
  <c r="BV97" i="8"/>
  <c r="BX55" i="8" l="1"/>
  <c r="BX18" i="8"/>
  <c r="BX54" i="8"/>
  <c r="BX40" i="8"/>
  <c r="BX16" i="8"/>
  <c r="BX86" i="8"/>
  <c r="BX20" i="8"/>
  <c r="BX90" i="8"/>
  <c r="BX91" i="8"/>
  <c r="BX67" i="8"/>
  <c r="BX85" i="8"/>
  <c r="BX88" i="8"/>
  <c r="BX71" i="8"/>
  <c r="BX89" i="8"/>
  <c r="BX24" i="8"/>
  <c r="BX28" i="8"/>
  <c r="BX87" i="8"/>
  <c r="BX79" i="8"/>
  <c r="BX83" i="8"/>
  <c r="BX63" i="8"/>
  <c r="BX75" i="8"/>
  <c r="BX31" i="8"/>
  <c r="BX35" i="8"/>
  <c r="BX39" i="8"/>
  <c r="BX43" i="8"/>
  <c r="BX51" i="8"/>
  <c r="BX59" i="8"/>
  <c r="BX11" i="8"/>
  <c r="BX15" i="8"/>
  <c r="BX19" i="8"/>
  <c r="BX23" i="8"/>
  <c r="BX27" i="8"/>
  <c r="BX84" i="8"/>
  <c r="BX10" i="8"/>
  <c r="BX14" i="8"/>
  <c r="BX22" i="8"/>
  <c r="BX26" i="8"/>
  <c r="BX9" i="8"/>
  <c r="BX13" i="8"/>
  <c r="BX17" i="8"/>
  <c r="BX21" i="8"/>
  <c r="BX25" i="8"/>
  <c r="BX12" i="8"/>
  <c r="BX42" i="8"/>
  <c r="BX50" i="8"/>
  <c r="BX58" i="8"/>
  <c r="BX29" i="8"/>
  <c r="BX33" i="8"/>
  <c r="BX37" i="8"/>
  <c r="BX41" i="8"/>
  <c r="BX49" i="8"/>
  <c r="BX53" i="8"/>
  <c r="BX57" i="8"/>
  <c r="BX30" i="8"/>
  <c r="BX34" i="8"/>
  <c r="BX38" i="8"/>
  <c r="BX46" i="8"/>
  <c r="BX32" i="8"/>
  <c r="BX36" i="8"/>
  <c r="BX44" i="8"/>
  <c r="BX48" i="8"/>
  <c r="BX52" i="8"/>
  <c r="BX56" i="8"/>
  <c r="BX60" i="8"/>
  <c r="BX62" i="8"/>
  <c r="BX70" i="8"/>
  <c r="BX61" i="8"/>
  <c r="BX65" i="8"/>
  <c r="BX69" i="8"/>
  <c r="BX73" i="8"/>
  <c r="BX66" i="8"/>
  <c r="BX74" i="8"/>
  <c r="BX64" i="8"/>
  <c r="BX68" i="8"/>
  <c r="BX72" i="8"/>
  <c r="BX76" i="8"/>
  <c r="BX78" i="8"/>
  <c r="BX82" i="8"/>
  <c r="BX77" i="8"/>
  <c r="BX81" i="8"/>
  <c r="BX80" i="8"/>
  <c r="BX92" i="8"/>
  <c r="BX95" i="8"/>
  <c r="BX94" i="8"/>
  <c r="BX93" i="8"/>
  <c r="BX96" i="8"/>
  <c r="K269" i="8"/>
  <c r="K268" i="8"/>
  <c r="K267" i="8"/>
  <c r="K266" i="8"/>
  <c r="K265" i="8"/>
  <c r="K264" i="8"/>
  <c r="K263" i="8"/>
  <c r="K262" i="8"/>
  <c r="K261" i="8"/>
  <c r="K260" i="8"/>
  <c r="K259" i="8"/>
  <c r="K258" i="8"/>
  <c r="K257" i="8"/>
  <c r="K256" i="8"/>
  <c r="K255" i="8"/>
  <c r="K254" i="8"/>
  <c r="K253" i="8"/>
  <c r="K252" i="8"/>
  <c r="K251" i="8"/>
  <c r="K250" i="8"/>
  <c r="K249" i="8"/>
  <c r="K248" i="8"/>
  <c r="K247" i="8"/>
  <c r="K246" i="8"/>
  <c r="K245" i="8"/>
  <c r="K244" i="8"/>
  <c r="K243" i="8"/>
  <c r="K242" i="8"/>
  <c r="K241" i="8"/>
  <c r="D86" i="8" l="1"/>
  <c r="D84" i="8"/>
  <c r="D95" i="8"/>
  <c r="D93" i="8"/>
  <c r="D87" i="8"/>
  <c r="D85" i="8"/>
  <c r="D96" i="8"/>
  <c r="D91" i="8"/>
  <c r="D83" i="8"/>
  <c r="D94" i="8"/>
  <c r="D92" i="8"/>
  <c r="D82" i="8"/>
  <c r="D74" i="8"/>
  <c r="D70" i="8"/>
  <c r="D27" i="8"/>
  <c r="D23" i="8"/>
  <c r="D19" i="8"/>
  <c r="D15" i="8"/>
  <c r="D11" i="8"/>
  <c r="D59" i="8"/>
  <c r="D55" i="8"/>
  <c r="D51" i="8"/>
  <c r="D47" i="8"/>
  <c r="D43" i="8"/>
  <c r="D39" i="8"/>
  <c r="D35" i="8"/>
  <c r="D31" i="8"/>
  <c r="D75" i="8"/>
  <c r="D63" i="8"/>
  <c r="D67" i="8"/>
  <c r="D10" i="8"/>
  <c r="D54" i="8"/>
  <c r="D42" i="8"/>
  <c r="D73" i="8"/>
  <c r="D69" i="8"/>
  <c r="D28" i="8"/>
  <c r="D24" i="8"/>
  <c r="D20" i="8"/>
  <c r="D16" i="8"/>
  <c r="D12" i="8"/>
  <c r="D60" i="8"/>
  <c r="D56" i="8"/>
  <c r="D52" i="8"/>
  <c r="D48" i="8"/>
  <c r="D44" i="8"/>
  <c r="D40" i="8"/>
  <c r="D36" i="8"/>
  <c r="D32" i="8"/>
  <c r="D76" i="8"/>
  <c r="D64" i="8"/>
  <c r="D26" i="8"/>
  <c r="D22" i="8"/>
  <c r="D14" i="8"/>
  <c r="D58" i="8"/>
  <c r="D46" i="8"/>
  <c r="D38" i="8"/>
  <c r="D34" i="8"/>
  <c r="D62" i="8"/>
  <c r="D72" i="8"/>
  <c r="D68" i="8"/>
  <c r="D25" i="8"/>
  <c r="D21" i="8"/>
  <c r="D17" i="8"/>
  <c r="D13" i="8"/>
  <c r="D9" i="8"/>
  <c r="D57" i="8"/>
  <c r="D53" i="8"/>
  <c r="D49" i="8"/>
  <c r="D45" i="8"/>
  <c r="D41" i="8"/>
  <c r="D37" i="8"/>
  <c r="D33" i="8"/>
  <c r="D29" i="8"/>
  <c r="D65" i="8"/>
  <c r="D61" i="8"/>
  <c r="D77" i="8"/>
  <c r="D71" i="8"/>
  <c r="D18" i="8"/>
  <c r="D50" i="8"/>
  <c r="D30" i="8"/>
  <c r="D66" i="8"/>
  <c r="BP100" i="8"/>
  <c r="BP99" i="8"/>
  <c r="BP98" i="8"/>
  <c r="BP97" i="8"/>
  <c r="BL100" i="8"/>
  <c r="BL99" i="8"/>
  <c r="BL98" i="8"/>
  <c r="BL97" i="8"/>
  <c r="BH100" i="8"/>
  <c r="BH99" i="8"/>
  <c r="BH98" i="8"/>
  <c r="BH97" i="8"/>
  <c r="AZ100" i="8"/>
  <c r="AZ99" i="8"/>
  <c r="AZ98" i="8"/>
  <c r="AZ97" i="8"/>
  <c r="AV100" i="8"/>
  <c r="AV99" i="8"/>
  <c r="AV98" i="8"/>
  <c r="AV97" i="8"/>
  <c r="AR100" i="8"/>
  <c r="AR99" i="8"/>
  <c r="AR98" i="8"/>
  <c r="AR97" i="8"/>
  <c r="AN100" i="8"/>
  <c r="AN99" i="8"/>
  <c r="AN98" i="8"/>
  <c r="AN97" i="8"/>
  <c r="J14" i="5" l="1"/>
  <c r="G20" i="5" s="1"/>
  <c r="E20" i="5"/>
  <c r="D20" i="5"/>
  <c r="I14" i="5"/>
  <c r="H14" i="5"/>
  <c r="G14" i="5"/>
  <c r="E14" i="5"/>
  <c r="F14" i="5" s="1"/>
  <c r="G8" i="5"/>
  <c r="E8" i="5"/>
  <c r="F8" i="5" s="1"/>
  <c r="D8" i="5"/>
  <c r="C8" i="5"/>
  <c r="AF6" i="5"/>
  <c r="AE4" i="5"/>
  <c r="AE5" i="5"/>
  <c r="AF5" i="5"/>
  <c r="X5" i="5"/>
  <c r="V5" i="5"/>
  <c r="BH4" i="5"/>
  <c r="BG4" i="5"/>
  <c r="BF4" i="5"/>
  <c r="AS4" i="5"/>
  <c r="AR4" i="5"/>
  <c r="AQ4" i="5"/>
  <c r="AO4" i="5"/>
  <c r="X4" i="5"/>
  <c r="W4" i="5"/>
  <c r="V4" i="5"/>
  <c r="I4" i="5"/>
  <c r="H4" i="5"/>
  <c r="G4" i="5"/>
  <c r="E4" i="5"/>
  <c r="F4" i="5" s="1"/>
  <c r="G15" i="4"/>
  <c r="G16" i="4"/>
  <c r="F17" i="4"/>
  <c r="F15" i="4"/>
  <c r="F16" i="4"/>
  <c r="B17" i="4"/>
  <c r="B16" i="4"/>
  <c r="B15" i="4"/>
  <c r="W5" i="5"/>
  <c r="C20" i="5" l="1"/>
  <c r="F20" i="5"/>
  <c r="AP4" i="5"/>
  <c r="H15" i="4"/>
  <c r="G18" i="4"/>
  <c r="E17" i="4" s="1"/>
  <c r="H16" i="4"/>
  <c r="F18" i="4"/>
  <c r="AE6" i="5"/>
  <c r="AG6" i="5" s="1"/>
  <c r="AG4" i="5"/>
  <c r="BX100" i="8"/>
  <c r="BX98" i="8"/>
  <c r="BX97" i="8"/>
  <c r="E16" i="4" l="1"/>
  <c r="E15" i="4"/>
  <c r="H18" i="4"/>
  <c r="E18" i="4" l="1"/>
</calcChain>
</file>

<file path=xl/sharedStrings.xml><?xml version="1.0" encoding="utf-8"?>
<sst xmlns="http://schemas.openxmlformats.org/spreadsheetml/2006/main" count="3234" uniqueCount="1530">
  <si>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</si>
  <si>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</si>
  <si>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</si>
  <si>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</si>
  <si>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</si>
  <si>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</si>
  <si>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</si>
  <si>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</si>
  <si>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</si>
  <si>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</si>
  <si>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</si>
  <si>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</si>
  <si>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</si>
  <si>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</si>
  <si>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</si>
  <si>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</si>
  <si>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</si>
  <si>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</si>
  <si>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</si>
  <si>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</si>
  <si>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</si>
  <si>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</si>
  <si>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</si>
  <si>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</si>
  <si>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</si>
  <si>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</si>
  <si>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</si>
  <si>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</si>
  <si>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</si>
  <si>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</si>
  <si>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</si>
  <si>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</si>
  <si>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</si>
  <si>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</si>
  <si>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</si>
  <si>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</si>
  <si>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</si>
  <si>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</si>
  <si>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</si>
  <si>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</si>
  <si>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</si>
  <si>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</si>
  <si>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</si>
  <si>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</si>
  <si>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</si>
  <si>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</si>
  <si>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</si>
  <si>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</si>
  <si>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</si>
  <si>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</si>
  <si>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</si>
  <si>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</si>
  <si>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</si>
  <si>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</si>
  <si>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</si>
  <si>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</si>
  <si>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</si>
  <si>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</si>
  <si>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</si>
  <si>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</si>
  <si>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</si>
  <si>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</si>
  <si>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</si>
  <si>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</si>
  <si>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</si>
  <si>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</si>
  <si>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</si>
  <si>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</si>
  <si>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</si>
  <si>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</si>
  <si>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</si>
  <si>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</si>
  <si>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</si>
  <si>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MISIÓN: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</si>
  <si>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</si>
  <si>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r>
      <t xml:space="preserve">VISIÓN: </t>
    </r>
    <r>
      <rPr>
        <sz val="10"/>
        <rFont val="Arial"/>
        <family val="2"/>
      </rPr>
      <t>El Instituto Distrital de Protección y Bienestar Animal será referente a 2024, como la entidad rectora, modelo de gestión pública para la promoción del bienestar y prevención del maltrato animal en corresponsabilidad con la sociedad civil.</t>
    </r>
  </si>
  <si>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</si>
  <si>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</si>
  <si>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</si>
  <si>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</si>
  <si>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</si>
  <si>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</si>
  <si>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</si>
  <si>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</si>
  <si>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</si>
  <si>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</si>
  <si>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</si>
  <si>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</si>
  <si>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</si>
  <si>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</si>
  <si>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</si>
  <si>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</si>
  <si>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</si>
  <si>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Linea Base
(2021)</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</si>
  <si>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</si>
  <si>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</si>
  <si>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</si>
  <si>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</si>
  <si>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</si>
  <si>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</si>
  <si>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</si>
  <si>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</si>
  <si>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</si>
  <si>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</si>
  <si>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</si>
  <si>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</si>
  <si>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</si>
  <si>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</si>
  <si>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</si>
  <si>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</si>
  <si>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</si>
  <si>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</si>
  <si>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</si>
  <si>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</si>
  <si>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</si>
  <si>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</si>
  <si>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</si>
  <si>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</si>
  <si>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</si>
  <si>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</si>
  <si>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</si>
  <si>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Afianzar la estructura organizacional productiva e integra, a través del desarrollo de capacidades del talento humano y un ambiente cordial</t>
  </si>
  <si>
    <t xml:space="preserve"> 16. Promover sociedades pacíficas e inclusivas para el desarrollo sostenible, facilitar el acceso a la justicia para todos y construir a todos los niveles instituciones eficaces e inclusivas que rindan cuentas.</t>
  </si>
  <si>
    <t>NO</t>
  </si>
  <si>
    <t>Gestión con valores para resultado</t>
  </si>
  <si>
    <t>SI</t>
  </si>
  <si>
    <t>Talento Humano</t>
  </si>
  <si>
    <t>Presentación de proyecto de rediseño para aprobación</t>
  </si>
  <si>
    <t>Medir la gestión de presentación y ajuste del Estudio Técnico de Rediseño Institucional y todo lo que ello implica.</t>
  </si>
  <si>
    <t>Suma</t>
  </si>
  <si>
    <t>Porcentaje</t>
  </si>
  <si>
    <t>mensual</t>
  </si>
  <si>
    <t>Subdirección de Gestión Corporativa</t>
  </si>
  <si>
    <t>Documento de rediseño - Subdirección de Gestión Corporativa</t>
  </si>
  <si>
    <t>Documento ajustado a numero de etapas superadas / 3 etapas (SDH, DASCD y Consejo Directivo)</t>
  </si>
  <si>
    <t>En el mes de enero no se tenia programada esta actividad</t>
  </si>
  <si>
    <t>En el mes de febrero no se tenia programada esta actividad</t>
  </si>
  <si>
    <t>En el mes de marzo no se tenia programada esta actividad</t>
  </si>
  <si>
    <t>En el mes de abril no se tenia programada esta actividad</t>
  </si>
  <si>
    <t>Durante el mes, se realizó avances según las mesas de trabajo realizadas con la Secretaría Distrital de Hacienda y el Departamento Administrativo de Servicio Civil Distrital. Permitiendo la decisión de una versión definitiva para radicar.</t>
  </si>
  <si>
    <t xml:space="preserve">No se tenia programada para este mes </t>
  </si>
  <si>
    <t xml:space="preserve">implementación del proyecto de resideño institucional una vez aprobado. </t>
  </si>
  <si>
    <t xml:space="preserve">Medir la gestión de la implementación del proyecto de resideño institucional una vez aprobado. </t>
  </si>
  <si>
    <t>Actividades del plan de trabajo de implementación realizadas / Actividades programadas en el plan de trabajo</t>
  </si>
  <si>
    <t>En el mes de Mayo no se tenia programada esta actividad</t>
  </si>
  <si>
    <t>En el mes no se tenia programada esta actividad</t>
  </si>
  <si>
    <t>No se tenia programada para este mes</t>
  </si>
  <si>
    <t>Garantizar accesibilidad a la información institucional a los grupos de valor, a través de los mecanismos y canales que disponga el Instituto</t>
  </si>
  <si>
    <t>Gestión de Comunicaciones</t>
  </si>
  <si>
    <t>Tasa de aplauso</t>
  </si>
  <si>
    <t>Permite identificar si se está compartiendo el contenido adecuado para la audiencia</t>
  </si>
  <si>
    <t>N/A</t>
  </si>
  <si>
    <t>Constante</t>
  </si>
  <si>
    <t>Comunicaciones</t>
  </si>
  <si>
    <t>Redes sociales oficiales (Facebook, Twitter, Instagram)</t>
  </si>
  <si>
    <t>Sumatoria de likes / Sumatoria de seguidores * 100</t>
  </si>
  <si>
    <t xml:space="preserve">Se inicia el monitoreo de redes por primera vez. En este se evidencia el aumento importante de "aplauso" entre los seguidores existentes. Hay que evaluar el siguiente mes frente a la evolución de los seguidores. </t>
  </si>
  <si>
    <t>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Cabe resaltar que en el mes pasado hubo un pico especial en razón a una publicación viral por Escuadrón Anticrueldad.</t>
  </si>
  <si>
    <t>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Cabe resaltar que este mes se aumentó significativamente la tasa de aplauso en razón a la publicación del caso de Chirito y su seguimiento.</t>
  </si>
  <si>
    <t xml:space="preserve">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se mantuvo estable este indicador, fundamentalmente porque se dio un aumento en los seguidores. </t>
  </si>
  <si>
    <t xml:space="preserve">Observaciones:Frente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se elevó este indicador en razón a la publicación de los casos virales atendidos por el Escuadrón Anticrueldad y el caso de Chiquita. </t>
  </si>
  <si>
    <t xml:space="preserve">Observaciones:Frente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el indicador se disminuyó un poco en razón a que no se publicaron tantos acompañamientos "noticiosos" debido al Congreso de Derecho Animal y la divulgación de otros eventos. </t>
  </si>
  <si>
    <t xml:space="preserve">Observaciones:Frente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hubo una disminución en razón al aumento de casos de distemper, en donde fueron más los ataques identificados. </t>
  </si>
  <si>
    <t>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se logró poosicionar el tema del estimativo poblacional de perros deambulantes y la nueva página de adopciones.</t>
  </si>
  <si>
    <t xml:space="preserve">Frente al aplauso se busca evaluar la actividad de los usuarios en redes sociales, teniendo en cuenta su receptividad con los contenidos. Durante el mes, se evalúa un cumplimiento de meta importante y sostenido de un mes al otro. Es importante tener en cuenta los incentivos a la participación de la ciudadanía a las diferentes actividades desarrolladas, específicamente para los casos de jornadas de adopción y participación, desarrolladas a lo largo del mes. Durante este mes se generaron varios cambios en las campañas, por tanto el posicionamiento apenas está iniciado. </t>
  </si>
  <si>
    <t xml:space="preserve"> Frente al aplauso se busca evaluar la actividad de los usuarios en redes sociales, teniendo en cuenta su receptividad con los contenidos. Durante este mes no hubo una variación significativa, al tener extensos contenidos de la Semana PYBA se genera una dinámica diferente de participación</t>
  </si>
  <si>
    <t xml:space="preserve">Durante este mes el aumento de seguidores fue significativo, lo que afecta la tasa a pesar de haber sido positiva. </t>
  </si>
  <si>
    <t>Informacion y Comunicación</t>
  </si>
  <si>
    <t>Boletines de prensa</t>
  </si>
  <si>
    <t>Permite identificar si los boletines de prensa están siendo divulgados por los medios de comunicació</t>
  </si>
  <si>
    <t>Noticias en medios basadas en BdP / Total de noticias del mes * 100</t>
  </si>
  <si>
    <t xml:space="preserve">Se evidencia un porcentaje significativo de los comunicados teniendo efecto en los medios. Esto indica que la información que emitimos tiene cubrimiento. </t>
  </si>
  <si>
    <t xml:space="preserve">Dentro de la divulgación que se realiza se ejecuta el análisis de los comunicados que llegan a los medios de comunicación y tienen un impacto. En este sentido, este mes se presentaron 65% de cubrimientos vs. Todas las notas que se identificaron en el monitoreo de prensa. Cabe resaltar que este mes tuvo un impacto significativo el tema de la denuncia realizada a través de redes sociales y que tuvo un cubrimiento masivo en medios de comunicación </t>
  </si>
  <si>
    <t xml:space="preserve">Dentro de la divulgación que se realiza se ejecuta el análisis de los comunicados que llegan a los medios de comunicación y tienen un impacto. En este sentido, este mes se presentaron 52 noticias con cubrimientos vs. Todas las notas que se identificaron en el monitoreo de prensa. Cabe resaltar que este mes se realizó una amplia cobertura de los turnos de esterilizaciones, a pesar de que no se emitió un boletín de prensa como tal, por tanto se presentó una baja en el indicador.  </t>
  </si>
  <si>
    <t xml:space="preserve">Dentro de la divulgación que se realiza se ejecuta el análisis de los comunicados que llegan a los medios de comunicación y tienen un impacto. En este sentido, este mes se presentaron 52 noticias con cubrimientos vs. Todas las notas que se identificaron en el monitoreo de prensa. Durante este mes el análisis varió, puesto que se estableció un filtro nuevo con respecto a las noticias en las cuales estabamos mencionados. Si solo se constituye como una mención, no entra al conteo. </t>
  </si>
  <si>
    <t xml:space="preserve">Dentro de la divulgación que se realiza se ejecuta el análisis de los comunicados que llegan a los medios de comunicación y tienen un impacto. En este sentido, este mes se presentaron 52 noticias con cubrimientos vs. Todas las notas que se identificaron en el monitoreo de prensa. Durante este mes el análisis varió, puesto que se estableció un filtro nuevo con respecto a las noticias en las cuales estabamos mencionados. Si solo se constituye como una mención, no entra al conteo.  </t>
  </si>
  <si>
    <t xml:space="preserve">Dentro de la divulgación que se realiza se ejecuta el análisis de los comunicados que llegan a los medios de comunicación y tienen un impacto. En este sentido, este mes se presentaron 50 noticias con cubrimientos vs. Todas las notas que se identificaron en el monitoreo de prensa. Durante este mes hubo un aumento en cundo a la divulgación del II Congreso de Derecho Animal </t>
  </si>
  <si>
    <t>Dentro de la divulgación que se realiza se ejecuta el análisis de los comunicados que llegan a los medios de comunicación y tienen un impacto. En este sentido, este mes se presentaron 50 noticias con cubrimientos vs. Todas las notas que se identificaron en el monitoreo de prensa. Durante este mes hubo un aumento por las medidas sobre distemper que fueron ampliamente divulgadas por los medios de comunicación</t>
  </si>
  <si>
    <t xml:space="preserve">Dentro de la divulgación que se realiza se ejecuta el análisis de los comunicados que llegan a los medios de comunicación y tienen un impacto. En este sentido, este mes se presentaron 50 noticias con cubrimientos vs. Todas las notas que se identificaron en el monitoreo de prensa. Durante este mes se notó un aumento significativo, no solo por las medidas de distemper y las jornadas de vacunación, sino por el nuevo aplicativo de adopciones y, sobre todo, el lanzamiento del estimativo poblacional de perros deambulantes. </t>
  </si>
  <si>
    <t xml:space="preserve"> Dentro de la divulgación que se realiza se ejecuta el análisis de los comunicados que llegan a los medios de comunicación y tienen un impacto. En este sentido, este mes se presentaron 30 noticias con cubrimientos vs. Todas las notas que se identificaron en el monitoreo de prensa. Durante este mes se focalizó en el cubrimiento de casos de distemper y en la promoción de la Semana PYBA</t>
  </si>
  <si>
    <t xml:space="preserve">Dentro de la divulgación que se realiza se ejecuta el análisis de los comunicados que llegan a los medios de comunicación y tienen un impacto. En este sentido, este mes se presentaron 30 noticias con cubrimientos vs. Todas las notas que se identificaron en el monitoreo de prensa. Durante este mes se focalizó en la divulgación de la semana PYBA, casos de maltrato, entre otros. </t>
  </si>
  <si>
    <t xml:space="preserve">Dentro de la divulgación que se realiza se ejecuta el análisis de los comunicados que llegan a los medios de comunicación y tienen un impacto. En este sentido, este mes se presentaron 52 noticias con cubrimientos vs. Todas las notas que se identificaron en el monitoreo de prensa. Durante este mes se focalizó en la divulgación de turnos de esterilización, procedimiento de esterilización de palomas y mensaje contra el abandono. </t>
  </si>
  <si>
    <t>Piezas graficas</t>
  </si>
  <si>
    <t>Permite identificar si las piezas graficas están siendo divulgados por los medios de comunicación</t>
  </si>
  <si>
    <t>Cantidad</t>
  </si>
  <si>
    <t>Archivo de la Oficina de Comunicaciones</t>
  </si>
  <si>
    <t xml:space="preserve">Hay un porcentaje del 40% aproximado que se va a recursos audiovisuales. Se debe evaluar si supera las piezas realizadas el siguiente mes. </t>
  </si>
  <si>
    <t>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se resalta la producción para la campaña "It's a match" de adopciones.</t>
  </si>
  <si>
    <t>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se realizó una gran producción para las jornadas de adopción, así como la producción de certificados para la OAJ</t>
  </si>
  <si>
    <t>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se realizó una gran producción para las jornadas de adopción, y especialmente, para la semana santa consciente</t>
  </si>
  <si>
    <t>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se realizó una gran producción para el lanzamiento del estimativo poblacional, el día nacional del perro y el aplicativo del CAJPYBA.</t>
  </si>
  <si>
    <t xml:space="preserve">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en razón a los cambios de campañas, se vio una variación en la cantidad de piezas diseñadas. </t>
  </si>
  <si>
    <t>El desarrollo de piezas contempla la diagramación y diseño de las solicitudes que se reciben de las áreas técnicas; así como el diseño de las campañas que se proponen al interior de la oficina de comunicaciones. Esto también contempla los recursos gráficos para la producción audiovisual. Durante este mes en razón a los cambios de campañas, se vio una variación en la cantidad de piezas diseñadas, en adición a la Semana PYBA</t>
  </si>
  <si>
    <t xml:space="preserve">Se aumentó la cantidad de publicaciones en razón a las solicitudes por parte del equipo audiovisual, y a la variación en la divulgación de piezas para agendamiento de esterilización. </t>
  </si>
  <si>
    <t>Tasa de amplificacion</t>
  </si>
  <si>
    <t>Permite identificar si el conternido está siendo compartido en otras redes</t>
  </si>
  <si>
    <t xml:space="preserve">Redes sociales oficiales (Facebook, Twitter, Instagram) </t>
  </si>
  <si>
    <t>Sumatoria de compartidos / Sumatoria de seguidores * 100</t>
  </si>
  <si>
    <t xml:space="preserve">Se evidencia un valor muy bajo en cuanto a la ampliación. Se propone una estrategia para aumentar los compartidos en los seguidores.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</si>
  <si>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Se evidencia un valor muy bajo en cuanto a la ampliación, y se mantiene constante de un mes a otro. Se propone una estrategia para aumentar los compartidos en los seguidores, así como también incentivar las menciones a la cuenta.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</si>
  <si>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Se evidencia un valor muy bajo en cuanto a la ampliación, y se mantiene constante de un mes a otro. Se propone una estrategia para aumentar los compartidos en los seguidores, así como también incentivar las menciones a la cuenta. Durante este mes, y en razón al video que se realizó con la actriz Amparo Grisales, tuvimos un aumento fuera de lo común de este indicador.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</si>
  <si>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Se evidencia un valor muy bajo en cuanto a la ampliación, y se mantiene constante de un mes a otro. Se propone una estrategia para aumentar los compartidos en los seguidores, así como también incentivar las menciones a la cuenta. Durante este mes aumentaron los compartidos ya que se realiza la gestión de divulgación de los casaos atendidos para que los seguidores repliquen en sus propias redes sociales y nos etiqueten.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</si>
  <si>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En Instagram la tasa aumentó en razón a la publicación de canales de contacto, y en las otras redes se focalizó al Congreso.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</si>
  <si>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Aumentamos significativamente este mes en razón a la divulgación de la semana contra el maltrato y la divulgación de las medidas ante el distemper canino. </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</si>
  <si>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Este mes trabajamos con nichos ya identificados, pues se buscaba divulgar el estimativo poblacional de perros deambulantes. </t>
  </si>
  <si>
    <t>La importancia de medir que las actividades ejecutadas sean compartidas por los usuarios que interactúan en nuestras redes sociales, nos permite entender si más alla de interactuar, también comparten nuestras publicaciones en sus redes sociales. Este mes el cambio de la campaña de Adoptémonos y carretes implicó una variación significativa en los compartidos.</t>
  </si>
  <si>
    <t xml:space="preserve">Observaciones:La importancia de medir que las actividades ejecutadas sean compartidas por los usuarios que interactúan en nuestras redes sociales, nos permite entender si más alla de interactuar, también comparten nuestras publicaciones en sus redes sociales. Las publicaciones de atenciones como brigadas médicas y urgencias se han disminuido en razón a las dinámicas de atención propias de los programas, las cuales tenían una gran acogida, y por tanto, se ve una disminución. </t>
  </si>
  <si>
    <t xml:space="preserve">Las publicaciones de atenciones en el área misional cómo Escuadrón Anticrueldad, urgencias veterinarias y brigadas médicas han disminuido en razón a las dinámicas de atención propias de los programas. Estas actividades para los usuarios tienen una gran acogida, por tanto, se ve una disminución. </t>
  </si>
  <si>
    <t>Tasa de viralidad</t>
  </si>
  <si>
    <t>Permite identificar si el conternido que fue compartido está siendo visto por suficientes personas</t>
  </si>
  <si>
    <t>Sumatoria de compartidos / Sumatoria de impresiones * 100</t>
  </si>
  <si>
    <t>Alto nivel de viralidad. Es un indicador muy positivo.</t>
  </si>
  <si>
    <t>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t>
  </si>
  <si>
    <t>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En este mes se establece que a pesar de que disminuyeron las impresiones, el contenido tuvo un mayor alcance para ser compartido, aumentando así la tasa de viralidad significativamente</t>
  </si>
  <si>
    <t xml:space="preserve">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En este mes se establece que, en razón al video de Amparo Grisales, la amplificación fue masiva y por tanto, el aumento en las impresiones fue muy alto. Sin embargo, las interacciones no se dieron con nuestras publicaciones como tal </t>
  </si>
  <si>
    <t>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mes los casos de Escuadrón Anticrueldad, y la difusión que se hace sobre Esterilizar Salva aumenta la viralidad de las publicaciones para la divulgación desde las cuentas de los seguidores.</t>
  </si>
  <si>
    <t xml:space="preserve">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mes se aumentó la viralidad en razón a la divulgación del Congreso de Derecho Animal, gracias a los influencers que participaron del espacio. Adicionalmente, cabe mencionar que en Twitter no tuvimos casos virales. </t>
  </si>
  <si>
    <t xml:space="preserve">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es un indicador que lentamente ha aumentado, y que en esta oportunidad fue favorable porque las medidas preventivas de distemper debían moverse ampliamente. </t>
  </si>
  <si>
    <t>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indicador fue estable, fundamentalmente por la divulgación de moquillo (distemper canino)</t>
  </si>
  <si>
    <t xml:space="preserve"> 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indicador empezó a aumentar, aunque con dificultad, pero vimos que las variaciones en las campañas genera una mejora en la viralidad. </t>
  </si>
  <si>
    <t xml:space="preserve">  El nivel de viralidad es la transmisión intencional de contenidos en redes sociales para lograr muchas vistas en poco tiempo, y permite revisar si los contenidos efectivamente tienen movimiento dentro de las redes sociales. Al aumentar mes a mes, muestra que las interacciones de los usuarios con nuestros contenidos son altos. De un mes a otro el aumento en puntos porcentuales es un indicador muy positivo, y se debe al tipo de contenidos y de formatos que han ido variando durante las últimas semanas. Este indicador está muy sujeto a la dinámica de atenciones y de casos reportados por la ciudadanía. </t>
  </si>
  <si>
    <t xml:space="preserve"> Al ser un indicador que está muy sujeto a la dinámica de atenciones y de casos reportados por la ciudadanía, es importante mencionar que la disminución corresponde a una menor cantidad de contenidos publicados alrededor del área misional, específicamente hablando de atenciones de casos tanto de escuadrón anticrueldad como de urgencias veterinarias y brigadas médicas. </t>
  </si>
  <si>
    <t>Tasa de interacción promedio</t>
  </si>
  <si>
    <t>Permite identificar la relatividad entre likes y seguidores</t>
  </si>
  <si>
    <t>Sumatoria de acciones / Sumatoria de seguidores * 100</t>
  </si>
  <si>
    <t xml:space="preserve">Una tasa de interacción promedio. No es muy relevante en este mes, por lo que se espera evaluar el siguiente mes frentte a la cantidad de seguidores. </t>
  </si>
  <si>
    <t xml:space="preserve">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t>
  </si>
  <si>
    <t>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Este mes el aumento se debe a la difusión de las diferentes publicaciones según temática, es decir, para adopciones realizamos reels, para Escuadrón, publicaciones fijas y para Urgencias Veterinarias videos.</t>
  </si>
  <si>
    <t xml:space="preserve">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Este mes disminuyó en razón al congreso y a que la interacción estaba concentrada en Youtube. </t>
  </si>
  <si>
    <t>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Este mes hubo una disminución pues en su mayoría la temática de distemper seguía manteniéndose y ya no tenía tanto interés de ser compartida nuevamente</t>
  </si>
  <si>
    <t xml:space="preserve">Observaciones:La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Este mes se mantuvo estable, pues no se generaron tantas interacciones, sino más compartidos. Adicionalmente, el tema de intoxicaciones y envenenamientos generó una amplificación. </t>
  </si>
  <si>
    <t xml:space="preserve">La tasa de interacción, mide la cantidad de interacciones sociales que recibe un contenido en relación al alcance o las cifras de audiencia. Aunque durante este mes bajó un punto porcentual,  tasa de interacción promedio se mantiene constante.  El obejtivo para aumentar la tasa de interacción será revisar las métricas de los mejores contenidos publicados durante los últimos dos meses, con el fin de replicar buenas prácticas y aumentar el número progresivamente. Este mes se mantuvo estable, no hay variaciones signiticativas. </t>
  </si>
  <si>
    <t>Durante el mes de noviembre la  tasa de interacción promedio se mantiene constante, gracias a la replica de buenas prácticas, con las que buscamos aumentar el número de manera progresiva.</t>
  </si>
  <si>
    <t>Tasa de crecimiento</t>
  </si>
  <si>
    <t>Permite identificar qué tan rápido están aumentando los seguidores</t>
  </si>
  <si>
    <t>Sumatoria de nuevos seguidores / Sumatoria de seguidores * 100</t>
  </si>
  <si>
    <t>Casi duplicó la meta. Hay un rápido movimiento de seguidores. Se evalua con la tasa de interacción promoedio</t>
  </si>
  <si>
    <t xml:space="preserve">Observaciones:La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t>
  </si>
  <si>
    <t>Observaciones:La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Durante este mes a pesar de tener un alto nivel de viralidad, se podría establecer que se mantuvo dentro de un mismo nicho y no se generó interacción con nuevos seguidores.</t>
  </si>
  <si>
    <t xml:space="preserve">Observaciones:La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Este mes tuvo un aumento significativo de los nuevos seguidores en razón a la misma tasa de amplificación </t>
  </si>
  <si>
    <t xml:space="preserve">Observaciones:La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Este mes se estabilizó el indicador de forma orgánica, teniendo en cuenta que el mes pasado recibimos seguidores por parte de la publicación de Amparo Grisales. </t>
  </si>
  <si>
    <t>Observaciones:La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Este mes hub o una disminución en cuanto a nuevos seguidores pues consolidamos la base de los actuales.</t>
  </si>
  <si>
    <t>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Se mantuvo relativamente estable la tasa de nuevos seguidores, y se evaluará si es necesario ampliar con otros canales de divulgación</t>
  </si>
  <si>
    <t xml:space="preserve"> 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Se mantuvo relativamente estable la tasa de nuevos seguidores, y se evaluará si es necesario ampliar con otros canales de divulgacióndivulgación</t>
  </si>
  <si>
    <t xml:space="preserve">La tasa de crecimiento de la audiencia mide la velocidad a la que aumenta el número de seguidores en las redes sociales. Durante este mes, se cumplió la meta y el objetivo es incrementar la ejecución con temas más cercanos a la audiencia para que los nuevos seguidores sigan interactuando con nuestros contenidos, y encontremos a través de nuevos nichos o nuevos influenciadores, incrementar en el porcentaje de la tasa de crecimiento. Se mantuvo estable, de igual manera ampliando en casi 5000 nuevos seguidores. </t>
  </si>
  <si>
    <t xml:space="preserve">Durante este mes, aunque no se cumplió la meta, el objetivo es incrementar la ejecución con temas más cercanos a la audiencia. Esto con el fin de atraer a nuevas audiencias que aunque ven nuestros contenidos, aún no se fidelizan como seguidores. </t>
  </si>
  <si>
    <t>Tasa de retencion</t>
  </si>
  <si>
    <t>Permite identificar la retención de la audiencia con el contenido audiovisual</t>
  </si>
  <si>
    <t xml:space="preserve">Redes sociales oficiales (Facebook, Twitter, IYoutube) </t>
  </si>
  <si>
    <t>Sumatoria de reproducciones completas / Sumatoria de reproducciones totales * 100</t>
  </si>
  <si>
    <t xml:space="preserve">ObservacionesEn la medición obtuvimos una tasa alta de retención en nuestro canal de Youtube, considerando la tasa de interacción y las acciones realizadas. Es decir, las acciones tuvieron una retención positiva.  </t>
  </si>
  <si>
    <t xml:space="preserve">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t>
  </si>
  <si>
    <t>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En este mes a pesar de que se generaron menos reproducciones, se mantuvo más estable la reproducción completa, considerando así que hay un mayor engagement con el contenido</t>
  </si>
  <si>
    <t>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Esta estadística va en constante aumento, particularmente durante los meses en los cuales se hace la publicación de campañas en vivo masivas a través de youtube</t>
  </si>
  <si>
    <t>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Esta estadística va en constante aumento, particularmente durante los meses en los cuales se hace la publicación de campañas en vivo masivas a través de youtube.</t>
  </si>
  <si>
    <t xml:space="preserve">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Esta estadística es la justificación de las demás tasas, pues muestra el impacto efectivo del Congreso de Derecho Animal y su audiencia. </t>
  </si>
  <si>
    <t xml:space="preserve">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El mes pasado fue atípica, y este mes se reguló gracias al live sobre las medidas contra el distempler canino y los invitados que nos acompañaron. </t>
  </si>
  <si>
    <t xml:space="preserve">La tasa de retención es el porcentaje de usuarios que con el tiempo, se han mantenido conectados con los contenidos publicados por el Instituto en sus redes sociales. Durante el presente mes, obtuvimos una tasa alta de retención en nuestro canal de Youtube, considerando la tasa de interacción y las acciones realizadas. Es decir, las acciones tuvieron una retención positiva, que no solo se centra en los nuevos contenidos que se han publicado, sino también en la participación y la visibilidad que han tenido contenidos que fueron publicados hace un tiempo. Para incrementar aún más la tasa de retención, se propone apalancar los contenidos y publicaciones que se realicen, con los enlaces y publicaciones del canal de youtube en específico. El mes pasado con el live sobre distemper canino hubo un aumento particular, y este mes se reguló. Sin embargo se evidencia el uso de este canal que se posicionó en meses pasados. </t>
  </si>
  <si>
    <t xml:space="preserve">La tasa de retención es el porcentaje de usuarios que con el tiempo, se han mantenido conectados con los contenidos publicados por el Instituto en sus redes sociales. Durante este mes no se generó una divulgación con lives a través de Youtube, lo que genera una leve disminución. </t>
  </si>
  <si>
    <t xml:space="preserve">La tasa de retención es el porcentaje de usuarios que con el tiempo, se han mantenido conectados con los contenidos publicados por el Instituto en sus redes sociales. Durante este mes el Congreso PYBA generó un aumento significativo en las reproducciones en Youtube. </t>
  </si>
  <si>
    <t xml:space="preserve">Durante este mes, las reproducciones a los contenidos del instituto disminuyeron a raíz de una menor participación de los usuarios con nuestros contenidos en youtube. Sin embargo, el objetivo es hacer más visibles los contenidos publicados en la red, para llegar a nuevas audiencias y aumentar las visualizaciones.  </t>
  </si>
  <si>
    <t>Boletin interno</t>
  </si>
  <si>
    <t>Permite identificar la ejecucion del boletin Animal News</t>
  </si>
  <si>
    <t>Boletines realizados / Boletines planeados</t>
  </si>
  <si>
    <t>No se recibió información suficiente por parte de las áreas para la realización del boletín.</t>
  </si>
  <si>
    <t xml:space="preserve">Como mecanismo de fortalecimiento de los canales de comunicación internos, se estableció el boletín Animal News como espacio institucional para la publicación de noticias, fechas especiales, eventos, entre otros. A través del voz a voz, del correo institucional, chats internos se hace la divulgación para vincularse a este espacio, y adicionalmente, poder incluir las acciones que para el personal de la entidad es relevante divulgar. </t>
  </si>
  <si>
    <t>Como mecanismo de fortalecimiento de los canales de comunicación internos, se estableció el boletín Animal News como espacio institucional para la publicación de noticias, fechas especiales, eventos, entre otros. A través del voz a voz, del correo institucional, chats internos se hace la divulgación para vincularse a este espacio, y adicionalmente, poder incluir las acciones que para el personal de la entidad es relevante divulgar</t>
  </si>
  <si>
    <t xml:space="preserve">Como mecanismo de fortalecimiento de los canales de comunicación internos, se estableció el boletín Animal News como espacio institucional para la publicación de noticias, fechas especiales, eventos, entre otros. A través del voz a voz, del correo institucional, chats internos se hace la divulgación para vincularse a este espacio, y adicionalmente, poder incluir las acciones que para el personal de la entidad es relevante divulgar. Se están incluyendo nuevos cubrimientos de las actividades internas. </t>
  </si>
  <si>
    <t>Direccionamiento estrategico</t>
  </si>
  <si>
    <t>Direccionamiento Estratégico</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</si>
  <si>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</si>
  <si>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</si>
  <si>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</si>
  <si>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</si>
  <si>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</si>
  <si>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En el mes de enero de 2022 se realizó los reportes en PMR, SEGPLAN, SPI, POA, ALERTAS Y RECOMENDACIONES, EVALUACION SEGUIMIENTO POA y Hojas de vida de indicadores del mes de diciembre de 2021</t>
  </si>
  <si>
    <t xml:space="preserve">En el mes de febrero de 2022 se realizó los reportes en PMR, SPI, POA, Alertas y Recomendaciones, seguimiento al POA  y Hojas de vida de indicadores del mes de enero de 2022 como tambien se realizó la reprogrmacion en SEGPLAN para la vigencia 2022. 																					</t>
  </si>
  <si>
    <t>En el mes de marzo de 2022 se realizó los reportes en PMR, SPI, POA, Alertas y Recomendaciones, seguimiento al POA  y Hojas de vida de indicadores del mes de febrero de 2022.</t>
  </si>
  <si>
    <t>En el mes de abril de 2022 se realizó los reportes en PMR, SEGPLAN, SPI, POA, Alertas y Recomendaciones, Seguimiento al POA  y Hojas de vida de indicadores del mes de marzo de 2022.</t>
  </si>
  <si>
    <t xml:space="preserve">En el mes de mayo de 2022 se realizó los reportes en PMR, SPI, POA, Alertas y Recomendaciones, Seguimiento al POA  y Hojas de vida de indicadores del mes de abril de 2022.																					</t>
  </si>
  <si>
    <t xml:space="preserve">En el mes de junio de 2022 se realizó los reportes en PMR, SPI, POA, Alertas y Recomendaciones, Seguimiento al POA  y Hojas de vida de indicadores del mes de mayo de 2022.																			</t>
  </si>
  <si>
    <t>En el mes de julio de 2022 se realizó los reportes en PMR, SEGPLAN, SPI, POA, Alertas y Recomendaciones, Seguimiento al POA  y Hojas de vida de indicadores del mes de junio de 2022.</t>
  </si>
  <si>
    <t>En el mes de agosto de 2022 se realizó los reportes en PMR, SPI, POA, Alertas y Recomendaciones, Seguimiento al POA  y Hojas de vida de indicadores del mes de julio de 2022.</t>
  </si>
  <si>
    <t>En el mes de septiembre de 2022 se realizó los reportes en PMR, SPI, POA, Alertas y Recomendaciones, Seguimiento al POA  y Hojas de vida de indicadores del mes de agosto de 2022.</t>
  </si>
  <si>
    <t>En el mes de octubre de 2022 se realizó los reportes en PMR, SPI, POA, Alertas y Recomendaciones, Seguimiento al POA  y Hojas de vida de indicadores del mes de septiembre de 2022.</t>
  </si>
  <si>
    <t>El indicador presenta un nivel de cumplimiento satisfactorio en el mes de noviembre, debido a que se efectuaron los reportes en PMR, SPI, POA, Alertas y Recomendaciones, Seguimiento al POA  y Hojas de vida de indicadores del mes de octubre de 2022.</t>
  </si>
  <si>
    <t xml:space="preserve">Elaborar el 100% del Anteproyecto de Presupuesto 2022 </t>
  </si>
  <si>
    <t>Medir el cumplimiento en la elaboración del anteproyecto para la siguiente vigencia</t>
  </si>
  <si>
    <t>BASES DE DATOS DEPENDENCIAS, HERRAMIENTAS OAP DE ANTEPROYECTO DE PRESUPUESTO</t>
  </si>
  <si>
    <t>Avance de tareas ejecutadas en Plan de Acción/ Avance de tareas programadas en Plan de Accion</t>
  </si>
  <si>
    <t>Para este periodo no se realizó ninguna actividad para este indicador.</t>
  </si>
  <si>
    <t>*Se realizó proyección de memorando de programación del Anteproyecto 2023 enviado a las diferentes Subdirecciones a traves del radicado 2022IE0001618 del 6 de Julio
*Se realizaron reuniones internas en Dirección con las diferentes Subdirecciones, en donde se reviso la ejecución presupuestal a corte 30 de junio de 2022 y se aclararon dudas en cuanto al memorando enviado.
*Se trabajó en la presentación que se utilizaría en las socializaciones de Anteproyecto de la vigencia 2023,
*Se realizaron socializaciones a los formatos a diligenciar por parte de las Subdirecciones los días 18 y 19 de julio de 2022 
*Se revisaron los formatos a diligenciar por parte de las Subdirecciones los cuales posteriormente fueron enviados por parte de la Jefe Oficina Asesora de Planeación.</t>
  </si>
  <si>
    <t>De acuerdo a cronograma, se recibieron de las Subdirecciones las primeras versiones del anteproyecto de presupuesto las cuales fueron revisadas y se remitieron por correo electronico a las Subdirecciones con observaciones para ser ajustadas. Posterior a ello, se recibieron los versiones ajustadas y se procedió a revisar y consolidar en un solo documento para ser presentadas a Dirección.
Con la informacion suministrada, se procedió a realizar presentación de acuerdo a los requisitos mínimos de acuerdo a los lineamientos dados por la Secretaría de Hacienda Distrital en la circular SHD-000004. Esta presentación fue presentada a la Secretaría Distrital de Planeación y Secretaria de Hacienda Distrital.</t>
  </si>
  <si>
    <t>Se realizó cumplimiento de la circular SHD-00004 del 17 de junio de 2022 en los numerales 9, 10 y 11 los cuales representan entrega la presentación del Anteproyecto de presupuesto de inversión para la vigencia 2023, catalogo de productos MGA e inclusión de nuevas POSPRES en cada uno de los proyectos de inversión respectivamente.
Se realizó el acompañamiento a la alta Dirección del Instituto para la presentación del anteproyecto del Instituto la cual fue programa por parte de la Secretaría de Hacienda Distrital para el 19 de septiembre, este acompañamiento implicó elaboraciones de presentaciones, recalculaciones de presupuesto y magnitudes.</t>
  </si>
  <si>
    <t>Una vez recibida la cuota global para la vigencia 2023, se solicitó a las diferentes Subdirecciones el ajuste a los proyectos de inversion en cuanto a la Justificacion, Legal, Tecnica y Financiera con el fin de realizar el consolidado del Anteproyecto de presupuesto para la vigencia 2023 el cual se radicó ante la SHD. Asi mismo, Cumpliendo con el cronograma establecido en la circular, se procedió a realizar el cargue en SEGPLAN del POAI para la vigencia 2023</t>
  </si>
  <si>
    <t>Para el periodo no se realizó ninguna gestión referente a esta tarea, ya que para este periodo no se realizó programación. El anteproyecto fue radicado el pasado 11 de octubre según circulsr sdh 004 de 17 de junio de 2022</t>
  </si>
  <si>
    <t>Realizar el 100% de avance en la formulación, desarrollo y seguimiento de Políticas Publicas del Instituto</t>
  </si>
  <si>
    <t>Medir el avance en la formulación, desarrollo y seguimiento de Politicas Publicas del Instituto</t>
  </si>
  <si>
    <t>PLAN DE ACCION POLITICA PUBLICA</t>
  </si>
  <si>
    <t>Avance de actividades ejecutadas en Plan de Acción/ Avance de actividades programadas en Plan de Accion</t>
  </si>
  <si>
    <t>En el mes de enero se realizaron los reportes de seguimiento de la Política Pública de Protección y Bienestar Animal y de la Política Pública de Mujeres y Equidad de Género, en los productos en los que tiene responsabilidad y corresponsabilidad el IDPYBA, junto con el reporte del Plan Sectorial de Transversalización de Género.
Igualmente, se enviaron comentarios y observaciones para la propuesta preliminar de formulación de la Política Pública Nacional de Bienestar Animal.</t>
  </si>
  <si>
    <t>De otro lado se inició la articulación con el equipo del Observatorio PyBA para la construcción conjunta de herramientas de medición de indicadores de resultados del plan de acción de la política pública de bienestar animal y la formulación de los indicadores de objetivos específicos para esta política.</t>
  </si>
  <si>
    <t>Se brindó asistencia técnica el proceso de actualización del plan de acción de la Política Pública de Espacio Público, con el fin de establecer el producto en responsabilidad del IDPYBA y el diligenciamiento de la ficha técnica de indicador de producto. Así mismo, se acompañó la formulación preliminar del proyecto de inversión de Inspección, Vigilancia y Control, en el marco de los objetivos, metas e indicadores del producto 2.3.1 Estrategia de Regulación para la Protección y el Bienestar Animal de la Política Pública de Protección y Bienestar Animal</t>
  </si>
  <si>
    <t xml:space="preserve">Durante el mes de abril se realizaron 4 reportes de Política Pública en los cuales el IDPYBA tiene responsabilidad: Política Pública de Protección y Bienestar Animal, Política Pública de Juventud, Política Pública de Fenómeno de Habitabilidad en Calle y Política Pública de Mujeres y Equidad de Género. De igual modo, se acompañó el proceso de formulación de productos en la Política Pública de ruralidad y la Política Pública de Espacio Público, y se solicitó el ajuste del producto en responsabilidad del IDPYBA en la Política Pública de Juventud. Así mismo, se realizaron los ajustes solicitados por la Secretaría Técnica del CONPES DC en la matriz de plan de acción de la Política Pública de Protección y Bienestar Animal. 
De otro lado, se acompañó técnicamente la reunión de revisión del DTS del proyecto de inversión en bienestar animal de la Alcaldía Local de Teusaquillo. </t>
  </si>
  <si>
    <t xml:space="preserve">"Durante el mes de mayo se brindó acompañamiento técnico al proceso de formulación de productos en la Política Pública de ruralidad, Política Pública de Espacio Público y Política Pública de Deporte, Recreación, Actividad física y Escenarios, Así mismo, se realizó una mesa de trabajo con las entidades corresponsables del producto 1.2.1 ""Estrategia Pedagógica Distrital para la Protección y el Bienestar Animal"", con el fin de resolver dudas sobre el reporte de seguimiento, e iniciar acciones de articulación.
"																					</t>
  </si>
  <si>
    <t xml:space="preserve">Se acompañó la formulación del plan de acción de la Política Pública de Deportes, Recreación, Actividad Física y Escenarios, articulando con la Subdirección de Cultura Ciudadana y Gestión del Conocimiento la construcción de la propuesta de producto. Así mismo, se acompañó la reformulación de las Políticas Públicas étnicas y las Política Pública de Transparencia y se convocó la mesa de trabajo con el IDPAC para solucionar inquietudes sobre el reporte e implementación de los productos que tienen en corresponsabilidad en la PP de protección y binestar animal y se convocó la mesa de trabajo con el IDPAC para solucionar inquietudes sobre el reporte e implementación de los productos que tienen en corresponsabilidad en la PP de protección y binestar animal.							</t>
  </si>
  <si>
    <t>Se consolidó y diligenció la matriz de seguimiento de los productos en responsabilidad del IDPBYA en la Política Pública de Protección y Bienestar Animal; y las Políticas Públicas Distritales de Mujeres y Equidad de Género y Política Pública LGBTI.
Se realizó acompañamiento al proceso de formulación de la Política Pública de Ruralidad, incluyendo los ajustes solicitados por la Secretaría Distrital de Planeación a las fichas técnicas de indicador de producto.</t>
  </si>
  <si>
    <t>Se realizó acompañamiento al proceso de formulación de la política púbica de Acción Comunal, construyendo la propuesta de producto en responsabilidad del IPDYBA en el formato de matriz de plan de acción y ficha técnica de indicador de producto. Se dio continudiad a las mesas de acompañamiento a la formulación de la PP de Ruralidad.
Se realizó una mesa de trabajo  con el equipo técnico de la Secretaría Distrital de Planeación para la solicitud de ajustes en el plan de acción de la Política Pública de Protección y Bienestar Animal.</t>
  </si>
  <si>
    <t xml:space="preserve">Se diligenció la matriz plan de acción para los productos en responsabilidad del IDPYBA en la política pública de Ruralidad identificando el costo estimado de cada uno de ellos. Asimismo se acompaño a la mesa de concertación de productos para la política pública de acción incidente y se diligenció el formato sugerido por la Secretaria Distrital de Planeación para solicitud de ajustes del plan de acción de la Política Pública Distrital de Protección y Bienestar Animal. </t>
  </si>
  <si>
    <t>Durante el mes de noviembre se desarrolló una mesa de trabajo con el equipo TIC para revisar la viabilidad de la corresponsabilidad en los productos propuestos por la Alta Consejería TIC para la Política Pública de Bogotá Territorio Inteligente, con el fin de dar respuesta a la solicitud de dicha Entidad formuladora de Política.
Así mismo, se modificó la matriz de solicitud de ajustes para el plan de acción de la Política Pública de Protección y Bienestar Animal par el Comité Sectorial de Ambiente, teniendo en cuenta los aportes realizados por la Secretaría Distrital de Planeación.
Esto permitió un nivel de cumplimiento satisfactorio para el indicador.</t>
  </si>
  <si>
    <t>Avance en la Asistencia Técnica de la Formulación e Implementación en Proyectos de Inversión Local y Causas Ciudadanas en la Temática de Protección y Bienestar Animal</t>
  </si>
  <si>
    <t>Medir el avance en la formulación ormulación e Implementación en Proyectos de Inversión Local y Causas Ciudadanas en la Temática de Protección y Bienestar Animal</t>
  </si>
  <si>
    <t>LISTAS DE ASISTENCIA, DOCUMENTOS DE FORMULACION REVISADOS</t>
  </si>
  <si>
    <t>Se realizó la revisión técnica con observaciones al Documento de Anexo técnico del proyecto de inversión local "Bosa Peluda" de la Alcaldía Local de Bosa. Así mismo se elaboró la primera versión de ajustes para el Documento de Criterios de Viabilidad y Elegibilidad del Sector Ambiente para el concepto de gasto en bienestar animal.</t>
  </si>
  <si>
    <t xml:space="preserve">Se realizó la actualización del Documento de Criterios de Viabilidad y Elegibilidad para el concepto de gasto en bienestar animal para los proyectos de inversión local, al mismo tiempo que se dio asistencia técnica en mesa de trabajo con la Alcaldía Local de Rafael Uribe Uribe para la formulación del proyecto de inversión en atención de animales para la vigencia 2022
</t>
  </si>
  <si>
    <t>Se elaboró la propuesta de cronograma de trabajo para la ejecución de las causas ciudadanas, teniendo en cuenta la necesidad de construcción conjunta con los promotores de las Causas ganadoras, al igual que los tiempos de reporte determinados por la herramienta de seguimiento de los compromisos de la entidad en la plataforma GABO.</t>
  </si>
  <si>
    <t>Se realizó la revisión del Anexo técnico del proyecto de inversión de la Alcaldía Local de Teusaquillo en temas de bienestar animal; y se acompañó la mesa de socialización del documento tipo para la construcción de Anexos Técnicos, diseñado por la Secretaría Distrital de Gobierno para las Alcaldías Locales</t>
  </si>
  <si>
    <t>Se dio respuesta a la solicitud de observaciones sobre las preguntas orientadoras que serán cargadas en la plataforma GABO para el proceso de inscripción de iniciativas para la meta de atención a animales en presupuestos participativos. Se acompañó la socialización del DTS del proyecto de inversión de la localidad de Rafael Uribe Uribe para el tema de animales.</t>
  </si>
  <si>
    <t>Se acompañaron los laboratorios cívicos de fase 2 de presupuestos participativos de las siguientes localidades: San Cristóbal, Puente Aranda, Ciudad Bolívar, Sumapaz, Usme, Rafael Uribe Uribe y Candelaria. Así mismo se realizaron comentarios en mesa de trabajo al proyecto local de bienestar animal de la localidad de Teusaquillo.
Se realizó la revisión y concepto de viabilidad de las Causas Ciudadanas propuestas para 2022, con el fin de establecer las causas viables técnica y financieramente que pasarán a la etapa de votación ciudadana.</t>
  </si>
  <si>
    <t xml:space="preserve">Se dio acompañamiento técnico a los laboratorios cívicos de la fase 2 de presupuestos participativos de las localidades: Chapinero, Santa fe, Antonio Nariño, Usaquén, Usme, Rafael Uribe Uribe, Fontibón y 1 socialización en el CLPYBA de Suba. Así mismo, se realizó el cargue de 36 iniciativas de la fase 2 de presupuestos participativos en la Plataforma de Gobierno Abierto																					</t>
  </si>
  <si>
    <t xml:space="preserve">
Se realizó acompañamiento técnico a dos (2) laboratorios cívicos diferenciales para las localidades de Rafael Uribe Uribe y Usaquen.</t>
  </si>
  <si>
    <t>Acompañamiento técnico para la implementación del proyecto de inversión local de la Alcaldía Local de Teusaquillio en mesa de trabajo, en la cual se revisó el avance de la prestación del servicio de urgencias veterinarias en esta localidad y se elaboró del concepto de la iniciativa concertada en el laboratorio diferencial de la localidad de Sumapaz en el marco de la fase 2 de presupuestos participativos</t>
  </si>
  <si>
    <t>El indicador presenta un nivel de cumplimiento satisfactorio en el mes de noviembre, debido a que se realizó la revisión y emisión de concepto preliminar de 4 iniciativas de laboratorios cívicos diferenciales  en la Plataforma de Gobierno Abierto.</t>
  </si>
  <si>
    <t>Formular el 100% Instrumentos de planeación 2023</t>
  </si>
  <si>
    <t xml:space="preserve">Asegurar que se haga en los tiempos programados la formulación de los instrumentos de planeacion </t>
  </si>
  <si>
    <t>HERRAMIENTAS DILIGENCIADAS PLANEACION 2023</t>
  </si>
  <si>
    <t>Se realizó reunion interna con el equipo de proyectos y presupuesto donde se determinó el plan de trabajo a implementar en las mesas de trabajo de la formulación de los instrumentos de la vigencia 2023</t>
  </si>
  <si>
    <t>En el mes de noviembre se adelantaron con cada uno de los proyectos de inversión mesas de trabajo con el fin de  sociazalizar los instrumentos de planeación  para la vigencia 2023. Permitiendo un nivel de cumplimiento satisfactorio del indicador.</t>
  </si>
  <si>
    <t>Porcentaje de avance en la formulación y seguimiento del Plan de Adecuación y sostenibilidad MIPG-FURAG</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</si>
  <si>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</si>
  <si>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</si>
  <si>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</si>
  <si>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El Modelo Integrado de Planeación y Gestión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
El Equipo MIPG de la Oficina Asesora de Planeación, es la encargada de liderar la implementación del Modelo Integrado de Planeación y Gestión en el Instituto, dentro de sus actividades tiene el desarrollo y seguimiento al diligenciamiento del formulario FURAG y el desarrollo del plan de mantenimiento y sostenibilidad de este para cada vigencia es por esto que a continuación se desglosan las actividades que se programaron y el desarrollo de las mismas mes a mes:
En el mes de febrero se adelantaron mesas de trabajo con las áreas, socializando el proceso de diligenciamiento, las preguntas, respuestas y resultados del FURAG vigencia 2020, esto con la intención de que los servidores nuevos conozcan del tema e introducirnos al diligenciamiento que se acerca del formulario 2021.
Durante el mes de marzo se diligenció el formulario FURAG de la vigencia 2021, proceso que se realizó en mesas de trabajo permanentes las cuales fueron acompañadas por el equipo asesor de Control Interno, Oficina Asesora de Planeación y las áreas correspondientes a las políticas del Modelo evaluado. Una vez se diligenciaron todas las preguntas, se socializó con la Directora General, quien realizó algunas observaciones y con quien finalmente se dio finalización al formulario dentro de las fechas estipuladas.
En el mes de Abril, aunque no se tenía programada ninguna actividad se continua a la espera de los resultados del diligenciamiento del FURAG 2021 para realizar el plan de mejoramiento y sostenibilidad para el 2022</t>
  </si>
  <si>
    <t>El Modelo Integrado de Planeación y Gestión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
El Equipo MIPG de la Oficina Asesora de Planeación, es la encargada de liderar la implementación del Modelo Integrado de Planeación y Gestión en el Instituto, dentro de sus actividades tiene el desarrollo y seguimiento al diligenciamiento del formulario FURAG y el desarrollo del plan de mantenimiento y sostenibilidad de este para cada vigencia es por esto que a continuación se desglosan las actividades que se programaron y el desarrollo de las mismas mes a mes:
En el mes de febrero se adelantaron mesas de trabajo con las áreas, socializando el proceso de diligenciamiento, las preguntas, respuestas y resultados del FURAG vigencia 2020, esto con la intención de que los servidores nuevos conozcan del tema e introducirnos al diligenciamiento que se acerca del formulario 2021.
Durante el mes de marzo se diligenció el formulario FURAG de la vigencia 2021, proceso que se realizó en mesas de trabajo permanentes las cuales fueron acompañadas por el equipo asesor de Control Interno, Oficina Asesora de Planeación y las áreas correspondientes a las políticas del Modelo evaluado. Una vez se diligenciaron todas las preguntas, se socializó con la Directora General, quien realizó algunas observaciones y con quien finalmente se dio finalización al formulario dentro de las fechas estipuladas.
En el mes de Abril, aunque no se tenía programada ninguna actividad se continua a la espera de los resultados del diligenciamiento del FURAG 2021 para realizar el plan de mejoramiento y sostenibilidad para el 2022
Durante el mes de mayo se recibieron los resultados del FURAG, los cuales fueron revisados y analizados; estos junto con las recomendaciones del DAFP fueron tenidos en cuenta para la construcción del Plan de Adecuación y Sostenibilidad MIPG, el cual será socializado ante el Comité de Gestión y Desempeño y posteriormente publicado en la página web; el seguimiento a las actividades programadas se hará a partir del mes de junio.</t>
  </si>
  <si>
    <t>El Modelo Integrado de Planeación y Gestión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
El Equipo MIPG de la Oficina Asesora de Planeación, es la encargada de liderar la implementación del Modelo Integrado de Planeación y Gestión en el Instituto, dentro de sus actividades tiene el desarrollo y seguimiento al diligenciamiento del formulario FURAG y el desarrollo del plan de mantenimiento y sostenibilidad de este para cada vigencia es por esto que a continuación se desglosan las actividades que se programaron y el desarrollo de las mismas mes a mes:
En el mes de junio se socializó el Plan de Adecuación del MIPG ante el Comité de Gestión y Desempeño, se revisaron algunas actividades que solicitaron cambio de responsable y se consolidó una nueva versión con la programación de las actividades y los responsables. En cuanto al Plan Estadístico Distrital, se diligenció la ficha de caracterización de la operación estadística de la entidad.</t>
  </si>
  <si>
    <t>El Modelo Integrado de Planeación y Gestión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
El Equipo MIPG de la Oficina Asesora de Planeación, es la encargada de liderar la implementación del Modelo Integrado de Planeación y Gestión en el Instituto, dentro de sus actividades tiene el desarrollo y seguimiento al diligenciamiento del formulario FURAG y el desarrollo del plan de mantenimiento y sostenibilidad de este para cada vigencia es por esto que a continuación se desglosan las actividades que se programaron y el desarrollo de las mismas mes a mes:
Para el mes de Agosto se construyo una herramienta para la consolidación y seguimiento del plan de mejoramiento y sostenibilidad FURAG - planner, adicional se envia instructivo de uso a los lideres de las actividades, se envian correos recordatorios de las actividades con vencimiento a corte de julio y agosto y consolidación de inquietudes, solicitudes de apoyo a la mesa sectorial de ambiente asociadas al plan de sostenibilidad y mejoramiento.</t>
  </si>
  <si>
    <t>El Modelo Integrado de Planeación y Gestión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
El Equipo MIPG de la Oficina Asesora de Planeación, es la encargada de liderar la implementación del Modelo Integrado de Planeación y Gestión en el Instituto, dentro de sus actividades tiene el desarrollo y seguimiento al diligenciamiento del formulario FURAG y el desarrollo del plan de mantenimiento y sostenibilidad de este para cada vigencia es por esto que a continuación se desglosan las actividades que se programaron y el desarrollo de las mismas mes a mes:
Para el mes de septiembre se realizó seguimiento a las actividades programadas, se envían correos recordatorios de las actividades con vencimiento a corte de agosto.Así mismo se asiste a la jornada de retroalimentación de las inquietudes elevadas por el Instituto a la Secretaría General. Como parte de la ejecución de las actividades responsabilidad de la OAP, se solicitó el diseño de piezas de comunicación con el propósito de socializar de formas alternativas el PAAC.</t>
  </si>
  <si>
    <t>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Para el mes de octubre se realizó seguimiento a las actividades programadas, se envían correos recordatorios de las actividades con vencimiento a corte de septiembre.Así mismo se socializan las recomendanciones realizadas por la Secretaría General de la Alcaldía Mayor. Se prepara y presenta informe al Comité de Gestión y Desempeño y al Comité Directivo de los avances del plan de sostenibilidad para la medición del desempeño. Adicionalmente, se gestiona las actividades asignadas a la Oficina Asesora de Planeación para la consecución de una sesión de capacitación relacionada a información estadística y la gestión de piezas comunicativas para la promoción de la cultura del control (especificamente asociada a la gestión de riesgos)</t>
  </si>
  <si>
    <t>Para el mes de Noviembre se realizo seguimiento a las actividades programadas, se envian correos recordatorios de las atividades que se tienen programaddas para los meses de noviembre y diciembre, se realiza un informe de socialización para mostrar el avance del Plan de Sostenimiento y Mantenimiento Furag en Comité de Gestión y Desempeño, se realiza la capacitación de Socialización del Proceso Estadistico para los funcionarios y contratistas del IDPYBA.</t>
  </si>
  <si>
    <t xml:space="preserve">Hacer seguimiento y retroalimentar al 100% Plan Anticorrupción y Atención al Ciudadano-PAAC </t>
  </si>
  <si>
    <t>Medir el nivel de cumplimiento del Plan Anticorrupción y de Atención al Ciudadano PAAC
Nota: el cumplimiento del plan es responsabilidad de las areas involucradas previa concertación y el seguimiento lo realiza el Equipo MIPG-OAP</t>
  </si>
  <si>
    <t>cuatrimestral</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</si>
  <si>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</si>
  <si>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</si>
  <si>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En el mes de enero se formulo el PAAC para el 2022, el seguimiento de este plan se llevara a cabo en el mes mes de mayo con corte al 30 de Abril dando cumplimiento a la normatividad aplicable</t>
  </si>
  <si>
    <t>El Equipo MIPG de la Oficina Asesora de Planeación, es la encargada de liderar la formulacion del Plan Anticorrupcion y de Atencion al Ciudadanoen el Instituto, dentro de sus actividades tiene el desarrollo y seguimiento cuatrimestral a las actividades para cada vigencia es por esto que a continuación se desglosan las actividades que se programaron y el desarrollo de las mismas: En el mes de enero se formulo el PAAC para el 2022, el seguimiento de este plan se llevara a cabo en el mes mes de mayo con corte al 30 de Abril dando cumplimiento a la normatividad aplicable
En el mes de febrero no se tenia programada ninguna actividad</t>
  </si>
  <si>
    <t xml:space="preserve">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En el mes de enero se formulo el PAAC para el 2022, el seguimiento de este plan se llevara a cabo en el mes mes de mayo con corte al 30 de Abril dando cumplimiento a la normatividad aplicable
En el mes de febrero no se tenia programada ninguna actividad
En el mes de marzo no se tenia programada ninguna actividad
En el mes de abril no se tenia programada ninguna actividad pero se envian correos recordando actividades formuladas, plazo para diligenciar archivo y carpeta para cargar evidencias para el primer cuatrimestre
</t>
  </si>
  <si>
    <t xml:space="preserve">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En el mes de enero se formulo el PAAC para el 2022, el seguimiento de este plan se llevara a cabo en el mes mes de mayo con corte al 30 de Abril dando cumplimiento a la normatividad aplicable
En el mes de febrero no se tenia programada ninguna actividad
En el mes de marzo no se tenia programada ninguna actividad
En el mes de abril no se tenia programada ninguna actividad pero se envian correos recordando actividades formuladas, plazo para diligenciar archivo y carpeta para cargar evidencias para el primer cuatrimestre
En el mes de mayo se tenian programadas 27 de actividades que correspondel al cuatrimestre, se realiza seguimiento a riesgos de corrupción, se evaluaron 27 actividades de las cuales fueron cumplidas 26 según el monitoreo de control interno.
</t>
  </si>
  <si>
    <t xml:space="preserve">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Para el mes de Junio no se tenia programada ninguna actividad.
</t>
  </si>
  <si>
    <t xml:space="preserve">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Para el mes de Agosto no se tenia programada ninguna actividad pero se envian correos recordatorios y correos con los links para el cargue de evidencias y diligenciamiento del autocontrol del segundo cuatrimestre de la vigencia 2022.
</t>
  </si>
  <si>
    <t>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Para el mes de Septiembre se realiza el seguimiento al segundo cuatrimestre de la vigencia 2022 del Plan Anticorrupción al ciudadano y Riesgos de Corrupción, se envia a Control Interno y se publica con los seguminetos en la sede electronica institucional.</t>
  </si>
  <si>
    <t>Observaciones  El Equipo MIPG de la Oficina Asesora de Planeación, es la encargada de liderar la formulación del Plan Anticorrupción y de Atención al Ciudadano en el Instituto que es una estrategia para la lucha de la corrupción en las entidades publicas, esta se formula para cada vigencia y debe ser publicada antes del 31 de enero de cada vigenia, dentro de las actividades del Equipo MIPG es el desarrollo y seguimiento cuatrimestral a las actividades propuestas por los lideres de las areas, con este indicador se busca reportar el cumplimiento de las actividades que se programaron y se desarrollaron mes a mes.
Para el mes de Octubre se realiza la verificación de actividades del tercer cuatrimeste de la vigencia 2022 del Plan Anticorrupción al ciudadano y Riesgos de Corrupción, se establece enviar a las areas y lideres de los diferentes procesos correos recordatorios de las actividades en el mes de noviembre.</t>
  </si>
  <si>
    <t>Para el mes de noviembre se actualiza el PAAC a su V4 se crean las diferentes carpetas y los diferentes links para que los diferentes procesos carguen las evidencias de las actividades que se tiene programadas para el tercer cuatrimestre de la vigencia, tambien se evian los correos con la información para el diligenciamiento del autocontrol y el cargue de las evidencias.</t>
  </si>
  <si>
    <t>Hacer seguimiento y retroalimentar al 100% la Administración de Riesgos de Gestión por proceso</t>
  </si>
  <si>
    <t>Medir el nivel de avance de la Administración de Riesgos de Gestión por proceso
Nota: el control de los Riesgos es responsabilidad de las areas involucradas previa concertación y el seguimiento lo realiza el Equipo MIPG-OAP</t>
  </si>
  <si>
    <t>Mapas de Riesgos de Gestion por proceso, corrupcion y seguridad de la información
Nota: se reportan el los controles ejecutados de los riesgos identificados</t>
  </si>
  <si>
    <t>(Numero de controles ejecutados de Los mapas de riesgos por proceso, corrupcion y seguridad de la informacion 2022 / Numero controles identificados mapas de riesgos por proceso, corrupcion y seguridad de la informacion 2022 PAAC 2022)* 100</t>
  </si>
  <si>
    <t>En el mes de enero se formulo el Mapa de riesgos por procesos (14) para el 2022, el seguimiento de estos planes se llevara a cabo en el mes mes de mayo con corte al 30 de Abril dando cumplimiento a la normatividad aplicable</t>
  </si>
  <si>
    <t xml:space="preserve">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En el mes de enero se formulo el Mapa de riesgos por procesos (14) para el 2022, el seguimiento de estos planes se llevara a cabo en el mes mes de mayo con corte al 30 de Abril dando cumplimiento a la normatividad aplicable En el mes de febrero no se tenia programada ninguna actividad </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</si>
  <si>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En el mes de enero se formulo el Mapa de riesgos por procesos (14) para el 2022, el seguimiento de estos planes se llevara a cabo en el mes mes de mayo con corte al 30 de Abril dando cumplimiento a la normatividad aplicable 
En el mes de febrero no se tenia programada ninguna actividad 
En el mes de Marzo no se tenia programada ninguna actividad 
En el mes de Abril no se tenia programada ninguna actividad pero se envian correos recordando actividades formuladas, plazo para diligenciar archivo y carpeta para cargar evidencias para el primer cuatrimestre</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</si>
  <si>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En el mes de enero se formulo el Mapa de riesgos por procesos (14) para el 2022, el seguimiento de estos planes se llevara a cabo en el mes mes de mayo con corte al 30 de Abril dando cumplimiento a la normatividad aplicable 
En el mes de febrero no se tenia programada ninguna actividad 
En el mes de Marzo no se tenia programada ninguna actividad 
En el mes de Abril no se tenia programada ninguna actividad pero se envian correos recordando actividades formuladas, plazo para diligenciar archivo y carpeta para cargar evidencias para el primer cuatrimestre
En el mes de Mayo se realiza seguimiento a los mapas de riesgos de gestión por procesos, con un cumplimiento del 86%, se evaluan 37 riegos.</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</si>
  <si>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En el mes de Junio no se tenia programada esta actividad.
</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</si>
  <si>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En el mes de Agosto no se tenia programada ninguna actividad pero se envian correos recordatorios y correos con los links para el cargue de evidencias y diligenciamiento del autocontrol del segundo cuatrimestre de la vigencia 2022.
</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</si>
  <si>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Para el mes de Septiembre se realiza el seguimiento al segundo cuatrimestre de la vigencia 2022 de los14  Riesgos de Procesos de la entidad.
</t>
  </si>
  <si>
    <t xml:space="preserve">
La formulacion de los mapas de riesgos por procesos son liderados por la Oficina Asesora de Planeación y los lideres de los procesos de manera directa, activa, participativa, lo que permiten hacer monitoreo, seguimiento y evaluación a todas nuestras actividades y poder así detectar alertas tempranas de riesgo a las acciones e impedir que los riesgos se materialicen.
El Equipo MIPG de la Oficina Asesora de Planeación, es la encargada de liderar la formulacion de los mapas de gestion de procesos con los lideres en el Instituto, dentro de sus actividades tiene el desarrollo y seguimiento cuatrimestral a las actividades para cada vigencia es por esto que a continuación se desglosan las actividades que se programaron y el desarrollo de las mismas mes a mes:
Para el mes de Octubre se realiza la verificación de actividades del tercer cuatrimeste de la vigencia 2022 de los mapas de riesgos , se establece enviar a las areas y lideres de los diferentes procesos correos recordatorios de las actividades en el mes de noviembre.</t>
  </si>
  <si>
    <t>Para el mes de noviembre se realizan reuniones con los diferentes lideres der los procesos, se revisan los comentario hechos por control interno en el segundo seguimiento y se hace la formulación de los riesgos para el 2023.</t>
  </si>
  <si>
    <t>Gestión Jurídica</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</si>
  <si>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</si>
  <si>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</si>
  <si>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</si>
  <si>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</si>
  <si>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</si>
  <si>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La Oficina Asesora Jurídica en lo atinente a la REPRESENTACIÓN JUDICIAL de la entidad, atendio un total de 105 requerimientos asignados en el mes de ENERO de 2022 en los terminos legalemente establecidos.
Por lo que, con corte a 31 de ENERO de 2022 el Instituto no ha sido objeto de sentencias o fallos judiciales adversos, asimismo, tenemos el 95% de éxito procesal frente a las acciones de tutela en las que hemos sido vinculados. A la fecha existen dos Acciones Populares vigentes y dos demandas por reparación directa: La No. 2017-00162 que se encuentra al Despacho del Tribunal Administrativo de Cundinamarca – Sección Primera Escritural, para decidir fallo de segunda instancia, sin pretensiones económicas, la 2020-00797 pendiente por audiencia ante de la Procuraduría de conocimiento, por ultimo, se adelantarón todas las gestiones dentro de la Acción de Reparación Directa No. 2021-00165 del Juzgado 63 Administrativo del Circuito de Bogotá.
Asimismo, es importante señalar que se ha dado respuesta oportuna a los: requerimientos de los entes de control, a los derechos de petición, y se han brinadado las asesorías jurídicas a la ciudadanía que absuelven dudas y proporcionan soluciones a los asuntos y conflictos elevados por la misma. 
Igualmente, se ha asistido y brindado el acompañamiento a las diligencias judiciales de restitución o entrega de inmuebles en las cuales se ha garantizado el bienestar y la protección de los animales que allí habitan, a cuyas diligencias no se pudo asistir por no contar con el personal necesario, se remitieron oficios de excusa a las autoridades judiciales.</t>
  </si>
  <si>
    <t>La Oficina Asesora Jurídica en lo atinente a la REPRESENTACIÓN JUDICIAL de la entidad, atendio un total de 159 requerimientos asignados en el mes de FEBRERO de 2022 en los terminos legalemente establecidos.
Por lo que, con corte a 28 de FEBRERO de 2022 el Instituto no ha sido objeto de sentencias o fallos judiciales adversos, asimismo, tenemos el 95% de éxito procesal frente a las acciones de tutela en las que hemos sido vinculados. A la fecha existen dos Acciones Populares vigentes y dos demandas por reparación directa: La No. 2017-00162 que se encuentra al Despacho del Tribunal Administrativo de Cundinamarca – Sección Primera Escritural, para decidir fallo de segunda instancia, sin pretensiones económicas, la 2020-00797 pendiente por audiencia ante de la Procuraduría de conocimiento, por ultimo, se adelantarón todas las gestiones dentro de la Acción de Reparación Directa No. 2021-00165 del Juzgado 63 Administrativo del Circuito de Bogotá.
Asimismo, es importante señalar que se ha dado respuesta oportuna a los: requerimientos de los entes de control, a los derechos de petición, y se han brinadado las asesorías jurídicas a la ciudadanía que absuelven dudas y proporcionan soluciones a los asuntos y conflictos elevados por la misma. 
Igualmente, se ha asistido y brindado el acompañamiento a las diligencias judiciales de restitución o entrega de inmuebles en las cuales se ha garantizado el bienestar y la protección de los animales que allí habitan, a cuyas diligencias no se pudo asistir por no contar con el personal necesario, se remitieron oficios de excusa a las autoridades judiciales.</t>
  </si>
  <si>
    <t>La Oficina Asesora Jurídica en lo atinente a la REPRESENTACIÓN JUDICIAL de la entidad, tramitó un total de 147 requerimientos para en el mes de MARZO de 2022 en los terminos legalemente establecidos.
Por lo que, con corte a 31 de MARZO de 2022 se ha realizado:  (1) informe de procesos judiciales, tutelas y conciliaciones extrajudiciales actualizado al mes de marzo de 2022, Se contestó la tutela No. 2022-0079 del Juzgado 31 Penal del Circuito de Conocimiento. Se profirió fallo de tutela de fecha 7 de marzo de 2022, dentro de la tutela 2022-00197. Se asistió a la Audiencia Inicial dentro del proceso de reparación directa 2021-00165. Se efectuaron seguimientos semanales a los procesos judiciales vigentes en la página de la rama y se realizó la correspondiente actualización de las actuaciones judiciales en el SIPROJ WEB. Se asistió a Ciento Veinticinco (125) diligencias judiciales y se elaboraron cinco (5) oficios de excusas dirigidos a los Juzgados y/o autoridades competentes.  
Se alimentó y actualizó el cuadro de reporte mensual y reparto de las diligencias judiciales del mes de marzo.</t>
  </si>
  <si>
    <t>La Oficina Asesora Jurídica en lo atinente a la REPRESENTACIÓN JUDICIAL de la entidad, tramitó un total de 107 requerimientos para en el mes de ABRIL de 2022 en los terminos legalemente establecidos.
Por lo que, con corte a 30 de ABRIL de 2022 se ha realizado:  (1) informe de procesos judiciales, tutelas y conciliaciones extrajudiciales actualizado al mes de abril de 2022, se dio respuesta a 2 acciones de tutela Nos. 2022-000136 y 2022 - 00193, se recibió fallo de tutela No. 2022-00193, se asistió a la Audiencia de Pruebas decretada dentro del proceso de reparación directa 2021-00165. Se efectuaron seguimientos semanales a los procesos judiciales vigentes en la página de la rama y se realizó la correspondiente actualización de las actuaciones judiciales en el SIPROJ WEB. Se asistió a ochenta y ocho (88) diligencias judiciales y se elaboraron cinco (5) oficios de excusas dirigidos a los Juzgados y/o autoridades competentes. Se alimentó y actualizó el cuadro de reporte mensual y reparto de las diligencias judiciales del mes de abril.</t>
  </si>
  <si>
    <t>La Oficina Asesora Jurídica en lo atinente a la REPRESENTACIÓN JUDICIAL de la entidad, tramitó un total de 134 requerimientos para en el mes de MAYO de 2022 en los terminos legalemente establecidos.
Por lo que, con corte a 31 de MAYO de 2022 se ha realizado: (1) informe de procesos judiciales, tutelas y conciliaciones extrajudiciales actualizado al mes de mayo de 2022, se dio respuesta a 3 acciones de tutela Nos 2022-00583, 2022-00509 y 2022 - 00565, se recibió fallos de tutela Nos. 2022-00583, 2022-00565 y 2021-0033. Se efectuaron seguimientos semanales a los procesos judiciales vigentes en la página de la rama y se realizó la correspondiente actualización de las actuaciones judiciales en el SIPROJ WEB. Se asistió a (144) diligencias judiciales y se elaboraron (10) oficios de excusas dirigidos a los Juzgados y/o autoridades competentes. Se alimentó y actualizó el cuadro de reporte mensual y reparto de las diligencias judiciales del mes de mayo.</t>
  </si>
  <si>
    <t>La Oficina Asesora Jurídica en lo atinente a la REPRESENTACIÓN JUDICIAL de la entidad, tramitó un total de 114 requerimientos para en el mes de JUNIO de 2022 en los terminos legalemente establecidos. Por lo que, con corte a 30 de JUNIO de 2022 se ha realizado: (1) informe de procesos judiciales, tutelas y conciliaciones extrajudiciales actualizado al mes de mayo de 2022, se dio respuesta a 2 acciones de tutela Nos. 2022-00193, fallo del 1 de junio y acción de tutela 2022-00509, fallo del 6 de junio de 2022. Se profirió decisión de aprobación de Conciliación Extrajudicial No 2021-00193 por parte del Tribunal Administrativo de Cundinamarca – Sección Tercera. Se llevó a cabo audiencia de verificación de cumplimiento de fallo judicial de la Acción Popular No 2017-00162. Se calificó en el SIPROJ el contingente judicial correspondiente al segundo trimestre del 2022. Se efectuaron seguimientos semanales a los procesos judiciales vigentes en la página de la rama y se realizó la correspondiente actualización de las actuaciones judiciales en el SIPROJ. Se efectúo socialización de la PPDA para asuntos misionales a la Subdirección de Cultura Ciudadana y Gestión del Conocimiento. Se asistió a 125 diligencias judiciales y se elaboraron 7 oficios de excusas dirigidos a los Juzgados y/o autoridades competentes.</t>
  </si>
  <si>
    <t xml:space="preserve">La Oficina Asesora Jurídica en lo atinente a la REPRESENTACIÓN JUDICIAL de la entidad, tramitó un total de 136 requerimientos para en el mes de JULIO de 2022 en los terminos legalemente establecidos. Por lo que, con corte a 31 de JULIO de 2022 se ha realizado: (1) informe de procesos judiciales, tutelas y conciliaciones extrajudiciales actualizado al mes de julio de 2022, se dio respuesta a 4 acciones de tutela Nos. 2022-0076, 2022-00713, 2022-00265, 2022-00687. Se profirieron los siguientes fallos de tutela a favor dentro de las acciones que se enuncian: Acción de Tutela 2022-00076 fallo del 22 de julio de 2022.. Acción de Tutela 2022-00713 fallo del 25 de julio de 2022. Se profirió fallo favorable de primera instancia dentro del proceso de Reparación Directa No 2021-00165 el 25 de julio de 2022. Se efectuaron seguimientos semanales a los procesos judiciales vigentes en la página de la rama y se realizó la correspondiente actualización de las actuaciones judiciales en el SIPROJ. Se asistió a 112 diligencias judiciales y se elaboraron 13 oficios de excusas dirigidos a los Juzgados y/o autoridades competentes.   </t>
  </si>
  <si>
    <t xml:space="preserve">La Oficina Asesora Jurídica en lo atinente a la REPRESENTACIÓN JUDICIAL de la entidad, tramitó un total de 151 requerimientos para en el mes de AGOSTO de 2022 en los terminos legalemente establecidos. Por lo que, con corte a 31 de AGOSTO de 2022 se ha realizado: 1 informe de procesos judiciales, tutelas y conciliaciones extrajudiciales actualizado al mes de agosto de 2022, se dio respuesta a 2 acciones de tutela No. 2022-00229 del Juzgado 4º Penal del Circuito con Funciones de Conocimiento de Bogotá D.C., y No. 2022-00124 del Juzgado 2 Penal Municipal con Función de Control de Garantías de Bogotá D.C, asimismo, se contesto la Acción Popular No. 2021-00274 del Juzgado 39 Administrativo del Circuito Judicial de Bogotá. Se profirió el fallo de la Acción de Tutela 2022-00229 del 17 de agosto de 2022. Se efectuaron seguimientos semanales a los procesos judiciales vigentes en la página de la rama y se realizó la correspondiente actualización de las actuaciones judiciales en el SIPROJ. Se asistió a 146 diligencias judiciales y se elaboraron 3 oficios de excusas dirigidos a los Juzgados y/o autoridades competentes.    </t>
  </si>
  <si>
    <t xml:space="preserve">La Oficina Asesora Jurídica en lo atinente a la REPRESENTACIÓN JUDICIAL de la entidad, tramitó un total de 165 requerimientos para en el mes de SEPTIEMBRE de 2022 en los terminos legalemente establecidos, realizó: 1 informe de procesos judiciales, tutelas y conciliaciones extrajudiciales actualizado al mes de SEPTIEMBRE de 2022, se dio respuesta a 3 acciones de tutela: No 2022-01840 del Tribunal Superior de Bogotá – Sala Civil Especializada de restitución de tierras, No 2022- 0088 del Juzgado 82 Civil Municipal de Bogotá D.C., y No 2022-00963. Juzgado 23 Civil Municipal de Oralidad de Bogotá D.C., asimismo, se profirieron los fallos de tutela: Fallo de tutela del 8 de septiembre de 2022 dentro de la Acción No 2022- 01840, fallo de tutela del 13 de septiembre de 2022 dentro de la Acción No 2022-00884. Se efectuaron seguimientos semanales a los procesos judiciales vigentes en la página de la rama y se realizó la correspondiente actualización de las actuaciones judiciales en el SIPROJ. Se asistió a 162 diligencias judiciales y se elaboraron 7 oficios de excusas dirigidos a los Juzgados y/o autoridades competentes.   </t>
  </si>
  <si>
    <t xml:space="preserve">La Oficina Asesora Jurídica en lo atinente a la REPRESENTACIÓN JUDICIAL de la entidad, tramitó un total de 133 requerimientos para en el mes de OCTUBRE de 2022 en los terminos legalemente establecidos, realizó: 1 informe de procesos judiciales, tutelas y conciliaciones extrajudiciales actualizado al mes de OCTUBRE de 2022, se dio respuesta a 1 acción de tutela: No. 2022-002170. Tribunal Superior de Bogotá D.C – Sala Civil. Se profirieron los siguientes fallos de tutela a favor dentro de las acciones que se enuncian: Acción de tutela No 2022-00963 - fallo del 3 de Octubre de 2022. Acción de tutela No 2022-02170 - fallo del 12 de Octubre de 2022. Se efectuaron seguimientos semanales a los procesos judiciales vigentes en la página de la rama y se realizó la correspondiente actualización de las actuaciones judiciales en el SIPROJ. Se llevó a cabo socialización de la PPPDA sobre contrato realidad y transparencia en la contratación en la Unidad de Cuidado Animal. Se asistió a 158 diligencias judiciales y se elaboró un (1) oficio de excusa dirigido a los Juzgados y/o autoridades competentes, finalmente, se alimentó y actualizó el cuadro de reporte mensual y reparto de las diligencias judiciales del mes de octubre.  </t>
  </si>
  <si>
    <t xml:space="preserve">La Oficina Asesora Jurídica en lo atinente a la REPRESENTACIÓN JUDICIAL de la entidad, tramitó un total de 133 requerimientos para en el mes de NOVIEMBRE de 2022 en los terminos legalemente establecidos, realizó: 1 informe de procesos judiciales, tutelas y conciliaciones extrajudiciales actualizado al mes de NOVIEMBRE de 2022, se dio respuesta a 2 acciones de tutela: No 2022-00378. Juzgado 32 Civil del Circuito de Bogotá D.C. Acción de tutela No 2022-00634. Juzgado 34 de Pequeñas Causas y Competencia Múltiple de Suba. Se efectuaron seguimientos semanales a los procesos judiciales vigentes en la página de la rama y se realizó la correspondiente actualización de las actuaciones judiciales en el SIPROJ. Se llevó a cabo socialización de la PPPDA frente a lineamientos de procedimientos, de manera escrita por memorando para toda la entidad. Durante el mes de noviembre de 2022 se asistió a 174 diligencias judiciales y se elaboraron nueve (9) oficios de excusa dirigidos a los Juzgados y/o autoridades competentes. </t>
  </si>
  <si>
    <t>Gestionar todas las actividades de interpretación, análisis, trámite, y solución de los asuntos de carácter jurídico que surjan del desarrollo de las funciones del IDPYBA.</t>
  </si>
  <si>
    <t>Informes, bases de datos dependencia</t>
  </si>
  <si>
    <t>No. requerimiento atendidos/No. requerimientos allegados</t>
  </si>
  <si>
    <t xml:space="preserve">La Oficina Asesora Jurídica en lo atinente a ASUNTOS NORMATIVOS, realizo un total de 10 actividades tendientes a elaborar el estudio jurídico de acuerdos, decretos, resoluciones, reglamentos y demás actos administrativos requeridos para el cumplimiento de los objetivos del Instituto, de esta manera se atendio el 100% de los requerimientos que fueron asignados, tomando siempre como punto de referencia la normatividad vigente y salvaguardando jurídicamente al Instituto con base al estudio juicioso, dedicado y profesional de todos los asuntos que se han presentado, algunos logros alcanzados fueron los siguientes:
a. Con el trabajo articulado con las demás áreas que conforman el IDPYBA, se logra realizar un protocolo con el que se busca salvaguardar la integridad física de los animales que se encuentran en la UCA en custodia, además de blindar jurídicamente al instituto, de un posible daño antijurídico.
b. Al realizar la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
c. Para el primer del mes del año, se solicita al IDPYBA, se pronuncie respecto a la Política Nacional de Protección y Bienestar animal del Ministerio de Ambiente y frente al Proyecto de Acuerdo 008 de 2022, logrando el posicionamiento del Instituto dentro del sector ambiente a nivel nacional.
d. Dando cumplimiento a los lineamientos del Gobierno Distrital, se emite la Circular 003 de 2022, que trata las prohibiciones y recomendaciones respecto a las actividades y controversias políticas con relación a los procesos electorales para el periodo 2022-2026. Esto permite que los servidores públicos y contratistas del IDPYBA tengan un conocimiento previo de las posibles consecuencias que conlleva el verse inmersos en las actividades descritas en el periodo de elecciones.
</t>
  </si>
  <si>
    <t xml:space="preserve">La Oficina Asesora Jurídica en lo atinente a ASUNTOS NORMATIVOS, realizo un total de 44 actividades tendientes a elaborar el estudio jurídico de acuerdos, decretos, resoluciones, reglamentos y demás actos administrativos requeridos para el cumplimiento de los objetivos del Instituto, de esta manera se atendio el 100% de los requerimientos que fueron asignados, tomando siempre como punto de referencia la normatividad vigente y salvaguardando jurídicamente al Instituto con base al estudio juicioso, dedicado y profesional de todos los asuntos que se han presentado, algunos logros alcanzados fueron los siguientes:
• Se realiza el control de legalidad del protocolo de ingreso para las veedurías en la UCA, el cual se construyó entre la Subdirección de Atención a la Fauna, la Oficina de Planeación y la oficina Asesora jurídica. 
• Se proyecta concepto jurídico radicado 2021EE0012188 - 1-2021-23795 SGC. Arrendamiento de inmuebles por parte de las entidades distritales, solicitado por la Subdirección de Gestión Corporativa del IDPYBA
• Se elabora concepto jurídico sobre el ingreso de la Policía a inmuebles sin orden escrita.
• Se inicia la construcción del procedimiento del Centro de Atención Jurídica.
• Se realiza parámetros para la emisión de contestaciones de petición y conceptos para lograr unificar la manera de dar contestación a las peticiones y emitir conceptos por parte de la OAJ y de ser posible, lograr la implementación en todo el IDPYBA
</t>
  </si>
  <si>
    <t>La Oficina Asesora Jurídica en lo atinente a ASUNTOS NORMATIVOS, tramito un total de 31 requerimientos y actividades, atendidas dentro de los terminos legales. A corte de 31 de marzo de 2021 se ha relalizado: Concepto jurídico radicado 2021EE0012188 - 1-2021-23795 SGC - arrendamiento de inmuebles, Concepto jurídico radicado IDPYBA 2021EE0000784, sobre el cumplimiento de la Ley 2097 de 2021 – morosos alimenatarios, Control de legalidad de 3 protocolo para los animales de la Unidad de Cuidado Animal PM01-PT02, PM01-PT03, PM01-PT04, Se construye un nuevo formato para la elaboración de conceptos, Se realizan mesas de trabajo para la construcción del Procedimiento para el manejo de enjambres de abeja común (Apis Mellifera), Se realiza análisis y observaciones de 3 Proyectos de resolución del Ministerio de Agricultura y Desarrollo Rural (Manual de aves, de abejas y conejos y cuyes), Se revisan acuerdos sancionados, acuerdos radicados, proyectos de ley radicados y leyes sancionadas, relacionados con la protección y bienestar animal, Se realiza informe de las 2 sesiones del Concejo de Bogotá realizadas el 21 y 24 de febrero de 2022. Se realiza mesa de trabajo con el Observatorio para el proyecto de derecho comparado a desarrollar.Se avanza en la convocatoria e invitación de ponentes para el II Congreso Internacional de Derecho Animal.</t>
  </si>
  <si>
    <t xml:space="preserve">La Oficina Asesora Jurídica en lo atinente a ASUNTOS NORMATIVOS, tramito un total de 24 requerimientos y actividades, atendidas dentro de los terminos legales. A corte de 30 de abril de 2021 se ha relalizado: siete (7) protocolos con los que se busca la valoración clínica y monitoreo de salud, medicina preventiva, valoración y monitoreo comportamental de los animales que se encuentran en la UCA, para blindar jurídicamente al instituto, de un posible daño antijurídico, diez (10) protocolos con los que se busca la atención, ingreso, seguimiento, entrega, adopción entre otros, de los enjambres de abejas para blindar jurídicamente al instituto de un posible daño antijurídico,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 Con la solicitu de conceptos que realizan las demas subdirecciones del IDPYBA, la Oficina Asesora Jurídica se consolida con grupo de profesionales en derecho de relevante en la materias misionales e institucionales, constituyendonos día a día como una oficina pilar en proteccion, bienestar y defensa de los animal, asi como en la prevision y disminución de riesgos de daño antijurídico.  </t>
  </si>
  <si>
    <t xml:space="preserve">La Oficina Asesora Jurídica en lo atinente a ASUNTOS NORMATIVOS, tramito un total de 27 requerimientos y actividades, atendidas dentro de los terminos legales. A corte de 31 de mayo de 2021 se ha relalizado: siete (7) protocolos con los que se busca la valoración clínica y monitoreo de salud, medicina preventiva, valoración y monitoreo comportamental de los animales que se encuentran en la UCA, para blindar jurídicamente al instituto, de un posible daño antijurídico,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 Con la solicitu de conceptos que realizan las demas subdirecciones del IDPYBA, la Oficina Asesora Jurídica se consolida con grupo de profesionales en derecho de relevante en la materias misionales e institucionales, constituyendonos día a día como una oficina pilar en proteccion, bienestar y defensa de los animal, asi como en la prevision y disminución de riesgos de daño antijurídico.    </t>
  </si>
  <si>
    <t xml:space="preserve">La Oficina Asesora Jurídica en lo atinente a ASUNTOS NORMATIVOS, tramito un total de 9 requerimientos atendidas dentro de los terminos legales. A corte de 30 de JUNIO de 2021 Se materializan los tres (3) protocolos con los que se busca dictar los lineamientos de bienestar para los animales de exhibición, de las brigadas médicas para caninos y felinos y el protocolo de eutanasia para blindar jurídicamente al instituto, de un posible daño antijurídico. Se realiza control de legalidad de los actos administrativos emitidos por el IDPYBA, garantizando un blindaje jurídico al instituto, atendiendo a la Política Institucional de Prevención del Daño Antijurídico. Se realiza con total éxito el II Congreso Internacional de Derecho Animal “Articulación Social desde la experiencia con los animales”, entre el 14 al 17 de junio de 2022, el cual contó con el apoyo del Señal Memoria RTVC Sistema de Medios Públicos, más de treinta (36) ponentes expertos de 14 países y 11 áreas del conocimiento diferentes, cinco (5) panelistas artistas, influenciadores y activistas, y cuatro (4) universidades de país representadas por 5 panelistas. El Congreso contó con más de cuatro mil doscientas (4.200) inscripciones, diecisiete mil novecientos veintiuna (17.921) visualizaciones promedio y más de cuatro mil cuatrocientos ochenta (4.480) personas conectadas promedio, durante los cuatro días de trasmisión, convirtiéndose en un escenario de análisis y profundización sobre los retos que tenemos para avanzar en la construcción de sociedades cuidadoras de todas las formas de vida, desde un concepto de justicia interespecie, que transciende del ámbito estrictamente jurídico y se enriquece de todos los demás campos del saber.  </t>
  </si>
  <si>
    <t>La Oficina Asesora Jurídica en lo atinente a ASUNTOS NORMATIVOS, tramito un total de 7 requerimientos atendidas dentro de los terminos legales. A corte de 31 de JULIO de 2021. Se materializan los tres (3) protocolos con los que se busca dictar las condiciones para el manejo de caninos en empresas de vigilancia y seguridad privada, de las brigadas médicas para caninos y felinos y las condiciones para la comercialización de animales de domésticos de compañía para blindar jurídicamente al instituto de un posible daño antijurídico. Se realiza control de legalidad de los actos administrativos emitidos por el IDPYBA, garantizando un blindaje jurídico al instituto, atendiendo a la Política Institucional de Prevención del Daño Antijurídico. Al realizar la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 Con la solicitud de conceptos que realizan las demás subdirecciones del IDPYBA, la Oficina Asesora Jurídica se consolida con grupo de profesionales en derecho de relevante en la materias misionales e institucionales, constituyéndonos día a día como una oficina pilar en protección, bienestar y defensa de los animal, así como en la previsión y disminución de riesgos de daño antijurídico. Con la generación de los acompañamaientos, se promueve: la visualización de las acciones y experiencias que desde el nivel Distrital y Nacional se desarrollan en favor de los animales, y el fortalecimiento de la cultura de bienestar, protección y el derecho de los animales no humanos, atendiendo las necesidades y retos para la ciudad en favor de los animales que la cohabitan.</t>
  </si>
  <si>
    <t>La Oficina Asesora Jurídica en lo atinente a ASUNTOS NORMATIVOS, tramito un total de 21 requerimientos atendidas dentro de los terminos legales. A corte de 31 de AGOSTO de 2021. Se materializan 2 protocolos con los que se busca dictar las condiciones para el manejo de caninos en empresas de vigilancia y seguridad privada, de las brigadas médicas para caninos y felinos y las condiciones para la comercialización de animales de domésticos de compañía para blindar jurídicamente al instituto de un posible daño antijurídico. Se realiza control de legalidad de los actos administrativos emitidos por el IDPYBA, garantizando un blindaje jurídico al instituto, atendiendo a la Política Institucional de Prevención del Daño Antijurídico, asimismo, en virtud del fortalecimiento en el conocimiento normativo aplicable a la misionalidad del IDPYBA, aunado con la experiencia, este mes se realizaron seis (6) análisis y comentario a  proyectos de ley en curso tanto en Senado como en Cámara y un (1) proyecto de acuerdo que cursa en el Concejo de Bogotá D.C., consolidando al Instituto como un referente en el Sector Ambiente a nivel Distrital y Nacional, aumentando su relevancia y visibilidad</t>
  </si>
  <si>
    <t>La Oficina Asesora Jurídica en lo atinente a ASUNTOS NORMATIVOS, tramito un total de 17 requerimientos atendidas dentro de los terminos legales. A corte de 30 de SEPTIEMBRE de 2021. Se realizaron siete (7) análisis y comentarios a proyectos de ley en curso tanto en Senado como en Cámara y un (1) proyecto de acuerdo que cursa en el Concejo de Bogotá D.C, se materializan dos (2) procedimientos con los que se busca establecer el procemiento de gestión de  PQRSD  y actividades para la realización de las valoraciones médicas veterinarias a caninos y felinos que se encuentren en situación de calle o que residen en hogares de estratos 0, 1, 2 y 3, el cual esta conformado por 7 procedimientos. Se proyectaron los conceptos y actos administrativos solicitados y se efectuaron las revisiones correspondientes.</t>
  </si>
  <si>
    <t>La Oficina Asesora Jurídica en lo atinente a ASUNTOS NORMATIVOS, tramito un total de 9 requerimientos atendidos dentro de los terminos legalmente establecidos, se materializan cuatro (4) procedimientos con los que se busca establecer los procedimientos para esterilizaciones caninas y felinas en los estratos 4,5y 6, atencion de urgencias veterinarias caninos y felinos sin propietario, liquidación de expensas y brigadas médicas veterinarias para caninos; a fin de blindar jurídicamente al instituto de un posible daño antijurídico. Se realizó control de legalidad de diez (10) actos administrativos emitidos por el IDPYBA, garantizando un blindaje jurídico al instituto, atendiendo a la Política Institucional de Prevención del Daño Antijurídico. Al realizar la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t>
  </si>
  <si>
    <t xml:space="preserve">La Oficina Asesora Jurídica en lo atinente a ASUNTOS NORMATIVOS, tramito un total de 12requerimientos atendidos dentro de los terminos legalmente establecidos, se realizó estudio de legalidad y ajustes a 8 resoluciones, Se realiza estudio de legalidad y ajustes a 3 procedimientos, los cuales son: ABC del maltrato animal, Lineamientos técnicos que deben asegurar las cuidadoras, cuidadores y hogares de paso para promover bienestar a los animales domésticos rescatados en el ejercicio de su labor en la ciudad de Bogotá, D.C., PA03-Pr11 Procedimiento Recepción y Distribución de Donación. Se emitIó un concepto jurídico: Concepto jurídico DPYBA_OAJ_2022010. Comité de donaciones. Se dió respuesta a petición petfriendly 2022ER0014009885. Se realiza análisis y comentarios al Proyecto de Acuerdo 311 de 2021 “Por el cual se establecen lineamientos que permitan diseñar una estrategia para promover el cuidado y protección de la flora y fauna silvestre de Bogotá, distrito capital, y se dictan otras disposiciones” consolidando la posicion institucional. Se realiza la actualizacion de las siguientes 4 matrices de seguimiento de proyectos normativos y de normas nacionales y distritales: Proyectos de ley nov 22, Proyecto de acuerdo distrital nov 22, Acuerdos distritales nov 22, Normograma - nov 22. </t>
  </si>
  <si>
    <t>Realizar todos las gestiones para el estudio, análisis e impulso de los presuntos casos de maltrato animal o con hechos dañinos o actos de crueldad para con los animales que conozca el Instituto Distrital de Protección y Bienestar Animal.</t>
  </si>
  <si>
    <t>Pagina Rama Judicial, informes, base de datos dependencia</t>
  </si>
  <si>
    <t xml:space="preserve">La Oficina Asesora Jurídica en lo atinente a ASUNTOS PENALES, atendio el 100% de los requerimientos asignados en el mes de ENERO de 2022 en los terminos legalemente establecidos, para ello proyectó y radicó (4) denuncias penales ante la Fiscalía General de la Nación con el fin de que se investiguen los hechos que presuntamente revisten las características del delito de Maltrato animal- llamado Delitos Contra la Vida e Integridad Física y Emocional de los Animales, tipificado en el artículo 339 A del C.P., esto con el fin de obtener condenas ejemplarizantes para los ciudadanos que vulneran los principios de bienestar de los animales y tales comportamientos no queden impunes.
</t>
  </si>
  <si>
    <t xml:space="preserve">"La Oficina Asesora Jurídica en lo atinente a ASUNTOS PENALES, atendio el 100% de los requerimientos asignados en el mes de FEBREROde 2022 en los terminos legalemente establecidos, para ello proyectó y radicó (5) denuncias penales ante la Fiscalía General de la Nación con el fin de que se investiguen los hechos que presuntamente revisten las características del delito de Maltrato animal- llamado Delitos Contra la Vida e Integridad Física y Emocional de los Animales, tipificado en el artículo 339 A del C.P., esto con el fin de obtener condenas ejemplarizantes para los ciudadanos que vulneran los principios de bienestar de los animales y tales comportamientos no queden impunes.
"																						
</t>
  </si>
  <si>
    <t xml:space="preserve">"La Oficina Asesora Jurídica en lo atinente a ASUNTOS PENALES, atendio el 100% de los requerimientos asignados en el mes de ABRIL de 2022 en los terminos legalemente establecidos, para ello proyectó y radicó (4) denuncias penales ante la Fiscalía General de la Nación con el fin de que se investiguen los hechos que presuntamente revisten las características del delito de Maltrato animal- llamado Delitos Contra la Vida e Integridad Física y Emocional de los Animales, tipificado en el artículo 339 A del C.P., esto con el fin de obtener condenas ejemplarizantes para los ciudadanos que vulneran los principios de bienestar de los animales y tales comportamientos no queden impunes. Se participó en dos diligencias donde se reconoció la calidad de víctimas. e realizaron tres (3) diligencias (2) en sede control de garantías, (1) sede de conocimiento, actuando el Instituto como representante de víctimas en casos de que no haya un tenedor responsable. Se acompañó al operativo de fecha 24 de abril de 2022 por medio del cual se rescataron a 6 caninos de la localidad de Usaquén.																		
</t>
  </si>
  <si>
    <t xml:space="preserve">La Oficina Asesora Jurídica en lo atinente a ASUNTOS PENALES, atendio el 100% de los requerimientos asignados en el mes de MAYO de 2022 en los terminos legalemente establecidos, para ello proyectó y radicó (2) denuncias penales ante la Fiscalía General de la Nación con el fin de que se investiguen los hechos que presuntamente revisten las características del delito de Maltrato animal- llamado Delitos Contra la Vida e Integridad Física y Emocional de los Animales, tipificado en el artículo 339 A del C.P., esto con el fin de obtener condenas ejemplarizantes para los ciudadanos que vulneran los principios de bienestar de los animales y tales comportamientos no queden impunes. Se participó en dos diligencias donde se reconoció la calidad de víctimas. Se participó en 1 diligencia donde se reconoció la calidad de víctimas. Se realizaron 4 diligencias actuando el Instituto como representante de víctimas en casos de que no haya un tenedor responsable. Se acompañó al operativo de fecha 19 de mayo propuesto por la Alcaldía Local de Teusaquillo para IVC en el sector de las caracas.																	
</t>
  </si>
  <si>
    <t xml:space="preserve">La Oficina Asesora Jurídica en lo atinente a ASUNTOS PENALES, atendio el 100% de los requerimientos asignados en el mes de JUNIO de 2022 en los terminos legalemente establecidos, para ello, se elaboró 1 denuncia la cual ingresó por intermedio de las asesorías al Centro de Atención Jurídica. Se realizo la constitución como representante de víctimas. Se acompañó al operativo de fecha 16 de junio en el CAI de Chapinero en donde se dejó plan de compromisos por parte de los médicos veterinarios. Se asistió a la Fiscalía General de la Nación, Fiscal 179 Local, con el fin de verificar los estados de las denuncias presentadas por parte del IDPYBA. 
</t>
  </si>
  <si>
    <t xml:space="preserve">La Oficina Asesora Jurídica en lo atinente a ASUNTOS PENALES, atendio el 100% de los requerimientos asignados en el mes de JULIO de 2022 en los terminos legalemente establecidos, para ello se elaboraron (4) denuncias la cuales ingresaron (2) por intermedio de las asesorías al Centro de Atención Jurídica, y (2) las cuales fueron trasladadas por la subdirección de atención a la Fauna, se elaboró una (1) querella. Se constituyó al IDPYBA como representante de víctimas en la diligencia judicial celebrada el día 18 de julio de la anualidad ante el Juzgado 71° Penal Municipal con Función Control de Garantías. Se realizaron (2) diligencias judiciales antes los despachos penales municipales de la Ciudad de Bogotá. Se acompañó al operativo de fecha 19 de julio en el CAI de Chapinero en donde se verificó que el canino ya no se encontraba en el lugar. </t>
  </si>
  <si>
    <t xml:space="preserve">La Oficina Asesora Jurídica en lo atinente a ASUNTOS PENALES, atendio el 100% de los requerimientos asignados en el mes de AGOSTO de 2022 en los terminos legalemente establecidos, para ello, se elaboraron 7 denuncias la cuales ingresaron 5 por intermedio de las asesorías al Centro de Atención Jurídica, y 2 fueron trasladadas por la Subdirección de Atención a la Fauna. Se constituyó al IDPYBA como representante de víctimas en la audiencia de formulación de imputación de cargos de fecha 22 de agosto de 2022 ante el Juzgado 33°Penal Municipal con función control de garantías. Se realizó 1 diligencia judicial en la audiencia de formulación de acusación de fecha el 17 de agosto de 2022 ante el Juzgado 17° Penal Municipal con Función de Conocimiento. Se acompañó al operativo de fecha 19 de agosto de la anualidad convocado por la Alcaldía Local de Teusaquillo. </t>
  </si>
  <si>
    <t>La Oficina Asesora Jurídica en lo atinente a ASUNTOS PENALES, atendio el 100% de los requerimientos asignados en el mes de SEPTIEMBRE de 2022 en los terminos legalemente establecidos, para ello, se elaboraron 18 denuncias, de las cuales 16 fueron trasladadas por la subdirección de atención a la Fauna, 2 elaboradas por medio de asesoría prestada por el Centro de Atención Jurídica. Se constituyó al IDPYBA como representante de víctimas en la audiencia de formulación de imputación de cargos de fecha 1 de septiembre de 2022 ante el Juzgado 31° Penal Municipal con función control de garantías. Se llevo a cabo ante el Juzgado 17° Penal Municipal con función de conocimiento audiencia de lectura de decisión, se llevo a cabo ante el Juzgado 20° Penal Municipal con Función de conocimiento audiencia verificación de preacuerdo. Se acompañó al operativo de fecha 12 de Septiembre de la anualidad convocado por la Alcaldía Local de Teusaquillo, previo a ello, se realizó mesa de trabajo para definir competencias para la intervención en el sector de la Caracas.</t>
  </si>
  <si>
    <t>La Oficina Asesora Jurídica en lo atinente a ASUNTOS PENALES, atendio el 100% de los requerimientos asignados en el mes de OCTUBRE de 2022 en los terminos legalemente establecidos, para ello, se elaboraron se elaboraron 10 denuncias la cuales ingresaron 3 por intermedio de asesorías brindadas por el Centro de Atención Jurídica, y 7 las cuales fueron trasladadas por la Subdirección de Atención a la Fauna.  Se realizaron audiencias en sede control de garantías, donde se le ha reconocido al Instituto la calidad de representante de víctimas, asi como en sede de conocimiento y se profirió la tercera sentencia de condena del año el 28 de octubre de 2022 ante el Juzgado 20° Penal Municipal con Función de Conocimiento</t>
  </si>
  <si>
    <t xml:space="preserve">La Oficina Asesora Jurídica en lo atinente a ASUNTOS PENALES, atendio el 100% de los requerimientos asignados en el mes de OCTUBRE de 2022 en los terminos legalemente establecidos, para ello, se elaboraron cinco 5 denuncias y una 1 queja ante Comvezcol. Se asistierón a las audiencias programadas, se proyectó una segunda instancia proveniente de la Inspección de Policía AP3, se asistieron a los operativos  el 18 de noviembre de 2022 y el 22 de noviembre con la Alcaldía Local de Teusaquillo. Se direccionó oficio a la Fiscalía sobre denuncias, se dio respuesta a solicitudes de Fauna sobre diferentes numerales y emitieron respuesta a las solicitudes allegadas, se trasladó memorando a fauna caos criadero los molinos. Se reiteró solicitud a la Fiscalía 59 local de Juicios, se delegará visitar a la Fiscalía General de la Nación, Fiscal 179 Local, al DR. Richard Cruz con el fin de verificar los estados de las denuncias presentadas por parte del IDPYBA. </t>
  </si>
  <si>
    <t>Asesorar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</si>
  <si>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Informes, bases de datos dependencias</t>
  </si>
  <si>
    <t>La Oficina Asesora Jurídica en lo atinente al Centro de Atención Jurídica para la Protección y Bienestar Animal - CAJ, recibio un total de 35 consultas por parte de la ciudadania, estas consultas se atendieron dentro del término legal establecido, a través de la asesoría remota (Microsoft Teams), desde un punto de vista integral que permita dar alternativas al conflicto.
Esta atención integral de las consultas presentadas a la ciudadanía a través de la virtualidad, permite que dicha atención sea más personal en medio de las dificultades que presentan las personas para el traslado de sus hogares o lugares de trabajo para acceder a este tipo de servicios de manera presencial, como también en miras de mitigar los riesgos de contagio por Covid-19. A su vez, la Academia a través de las universidades aliadas han afianzado sus procesos en los estudiantes que realizan su práctica en el consultorio jurídico en la formación y acompañamiento que realizamos. La ciudadanía tiene en el CAJ un punto de referencia para la atención integral a los conflictos que se presentan con los animales.</t>
  </si>
  <si>
    <t>La Oficina Asesora Jurídica en lo atinente al Centro de Atención Jurídica para la Protección y Bienestar Animal - CAJ, recibio un total de 44 consultas por parte de la ciudadania, estas consultas se atendieron dentro del término legal establecido, a través de la asesoría remota (Microsoft Teams), desde un punto de vista integral que permita dar alternativas al conflicto.
Esta atención integral de las consultas presentadas a la ciudadanía a través de la virtualidad, permite que dicha atención sea más personal en medio de las dificultades que presentan las personas para el traslado de sus hogares o lugares de trabajo para acceder a este tipo de servicios de manera presencial, como también en miras de mitigar los riesgos de contagio por Covid-19. A su vez, la Academia a través de las universidades aliadas han afianzado sus procesos en los estudiantes que realizan su práctica en el consultorio jurídico en la formación y acompañamiento que realizamos. La ciudadanía tiene en el CAJ un punto de referencia para la atención integral a los conflictos que se presentan con los animales.</t>
  </si>
  <si>
    <t>La Oficina Asesora Jurídica en lo atinente al Centro de Atención Jurídica para la Protección y Bienestar Animal - CAJ, recibio un total de 35 requerimientos para el mes de MARZO, tramitados dentro del término legal establecido. A corte de 31 de marzo se han recibido 32 consultas por parte de la ciudadanía las cuales fueron priorizadas de acuerdo a la información suministrada para ser atendidas en termino. Se ha avanzado en la caracterización de las asesorías atendidas de acuerdo a los terminos identificando: (i) descripción de la situación socioeconómica de los usuarios; (ii) conflicto presentado; y, (iii) orientaciones dadas. Se ha realizado la capacitación de 6 estudiantes de la Universidad de los Andes, 33 estudiantes de la Universidad Cooperativa de Colombia, 4 estudiantes de la Fundación Universitaria Los Liberatories, 16 estudiantes de la Universidad Libre y 42 estudiantes de la Corporación Universitaria Republicana, en el “III Ciclo de formación ético-jurídica en protección, bienestar y defensa animal” los cuales fueron reconocidas con  constancia de asistencia.</t>
  </si>
  <si>
    <t xml:space="preserve">La Oficina Asesora Jurídica en lo atinente al Centro de Atención Jurídica para la Protección y Bienestar Animal - CAJ, recibio un total de 29 requerimientos para el mes de ABRIL, tramitados dentro del término legal establecido. A corte de 30 de abril se han recibido 23 consultas por parte de la ciudadanía las cuales fueron priorizadas de acuerdo a la información suministrada para ser atendidas en termino. Se ha avanzado en la caracterización de las asesorías atendidas de acuerdo a los terminos identificando: (i) descripción de la situación socioeconómica de los usuarios; (ii) conflicto presentado; y, (iii) orientaciones dadas. Se realizó capacitación a 40 estudiantes de la Universidad de La Salle, pertenecientes al Semillero NEST, acerca de las generalidades del Derecho Animal y lo relativo con la protección y bienestar de los mismos en el ordenamiento jurídico colombiano, asimismo, se realizó capacitación a 10 estudiantes de la Universidad Republicana, por medio de la asesoría de consultas remitidas al canal de atención del CAJ.  </t>
  </si>
  <si>
    <t>La Oficina Asesora Jurídica en lo atinente al Centro de Atención Jurídica para la Protección y Bienestar Animal - CAJ, recibio un total de 25 requerimientos para el mes de MAYO, tramitados dentro del término legal establecido. A corte de 31 de mayo se han recibido 25 consultas por parte de la ciudadanía las cuales fueron priorizadas de acuerdo a la información suministrada para ser atendidas en termino. Se ha avanzado en la caracterización de las asesorías atendidas de acuerdo a los terminos identificando: (i) descripción de la situación socioeconómica de los usuarios; (ii) conflicto presentado; y, (iii) orientaciones dadas.Sse realizó capacitación a estudiantes de la Universidad Libre respecto a la conceptualización escrita de las peticiones a partir del nuevo formato que se adopta para tal fin.</t>
  </si>
  <si>
    <t xml:space="preserve">La Oficina Asesora Jurídica en lo atinente al Centro de Atención Jurídica para la Protección y Bienestar Animal - CAJ, se recibieron 18 consultas para asesoría jurídica, las cuales se desarrollan de manera Mixta (presencial - Virtual), haciendo que estas sean lo más personalizadas posible. Se realizo presentación del CAJPYBA, el 17 de junio de 2022, en el marco del II Congreso de Derecho animal, ponencia denominada ¿Un asunto de gatos y perros?  El centro de Atención Jurídica como espacio para el tratamiento de la conflictividad urbana con los animales. Se realizo presentación del CAJPYBA el 23 de junio del 2022, en el espacio denominado Guardianes online organizado por la SCCYGC en la plataforma digital de YOU TUBE del Instituto Distrital de Protección y Bienestar Animal (IDPYBA). </t>
  </si>
  <si>
    <t>La Oficina Asesora Jurídica en lo atinente al Centro de Atención Jurídica para la Protección y Bienestar Animal - CAJ, recibió 16 consultas para asesoría jurídica, las cuales se desarrollan de manera Mixta (presencial - Virtual), haciendo que estas sean lo más personalizadas posible. Se estructura el segundo ciclo de formación del 2022 denominado curso Ético- Jurídico para las universidades con las que el CAJPYBA tiene convenio en la atención a ciudadanos por medio de los Consultorios jurídicos de las mismas. Se realizó la coordinación en conjunto con el Centro de Atención al Ciudadano del IDPYBA para apoyar jurídicamente por medio del Centro de Atención Jurídica de Protección y Bienestar Animal (CAJPYBA) el servicio de atención ciudadanía en los SuperCADES; estableciendo como pilotos los de Manitas (Ciudad Bolívar) y Américas (Kennedy).</t>
  </si>
  <si>
    <t xml:space="preserve">La Oficina Asesora Jurídica en lo atinente al Centro de Atención Jurídica para la Protección y Bienestar Animal - CAJ, en el mes de agosto recibió 61 consultas para asesoría jurídica, las cuales se desarrollan de manera Mixta (presencial - Virtual), haciendo que estas sean lo más personalizadas posible. Se realizó el II ciclo de Formación Ético- Jurídica en Protección, Bienestar y Defensa Animal, que se lleva a cabo del 8 al 12 de agosto del 2022, con una intensidad de 10 horas en las que participaron 130 estudiantes de las universidades con las que el IDPYBA tiene convenio en la atención a ciudadanos por medio de los Consultorios jurídicos. Se realizó capacitación del Centro de Atención Jurídica para la Protección y Bienestar Animal (CAJPYBA), al grupo de Servicio al Ciudadano de la Subdirección de Corporativa, la cual se desarrolló el 11 de agosto de 2022, en la que participaron 13 funcionarios del IDPYBA. Se realizó la implementación del aplicativo “Atención Jurídica Animales a un clic” como un mecanismo de agendamiento de turno para recibir asesoría jurídica por parte del CAJPYBA, mediante el cual se han incrementado el ingreso de casos y especialmente permite que los usuarios agenden la cita directamente, evitando así dilaciones para la atención del mismo, finalmente, se trabajo en la visibilidad del CAJ a través de diferentes medios de comunicación masiva: El Tiempo, CityTV (Bravissimo y Arriba Bogotá), Radio Nacional de Colombia, y otros medios. 
</t>
  </si>
  <si>
    <t xml:space="preserve">La Oficina Asesora Jurídica en lo atinente al Centro de Atención Jurídica para la Protección y Bienestar Animal - CAJ, en el mes de SEPTIEMBRE se recibieron 81 consultas para asesoría jurídica, las cuales se desarrollan de manera Mixta (presencial - Virtual), haciendo que estas sean lo más personalizadas posible. Se realiza capacitación del Centro de Atención Jurídica los días 20, 26 y 28 de septiembre del presente año a las denominadas manzanas del cuidado de las localidades de Bosa, Kennedy, Engativá, Usaquén, San Cristóbal, Rafael Uribe, Mártires, Santa Fe, Ciudad Bolívar y Usme, en la que participaron 22 personas del programa de cuidado animal. Se continua con el plan piloto en la implementación del aplicativo “Atención Jurídica Animales a un clic” como un mecanismo de agendamiento de turno para recibir asesoría jurídica por parte del CAJPYBA. Se ha avanzado en la generación y estructuración de los convenios establecidos entre el IDPYBA y las universidades aliadas para la cooperación jurídica con el CAJPYBA, para la pronta suscripción de los mismos. jurídica por parte del CAJPYBA, mediante el cual se han incrementado el ingreso de casos y especialmente permite que los usuarios agenden la cita directamente, evitando así dilaciones para la atención del mismo, finalmente, se trabajo en la visibilidad del CAJ a través de diferentes medios de comunicación masiva: El Tiempo, CityTV (Bravissimo y Arriba Bogotá), Radio Nacional de Colombia, y otros medios. 
</t>
  </si>
  <si>
    <t>La Oficina Asesora Jurídica en lo atinente al Centro de Atención Jurídica para la Protección y Bienestar Animal - CAJ, atendio en el mes de octubre un total de 35 solicitudes atendidas en los terminos legalmente establecidos. Se recibierón 35 consultas para asesoría jurídica, las cuales se desarrollan de manera Mixta (presencial - Virtual), haciendo que estas sean lo más personalizadas posible. Se realizó el ciclo de formación Ético Jurídica para los estudiantes de la Universidad Libre de Colombia sede El Bosque, que se impartió el 18 de octubre de 2022, con un horario de 2:00 pm a 4:00pm en las que participaron alrededor de 50 estudiantes de la universidad con las que el IDPYBA tiene convenio en la atención a ciudadanos por medio de los Consultorios jurídicos, finalmente, se realizarón gestiones previas para la participación en la Feria EXPOPET, donde se presentará el Centro de Atención Jurídica para la Protección y Bienestar Animal (CAJPYBA) y los servicios que brinda a la ciudadanía.</t>
  </si>
  <si>
    <t>La Oficina Asesora Jurídica en lo atinente al Centro de Atención Jurídica para la Protección y Bienestar Animal - CAJ, atendio en el mes de octubre un total de 62 solicitudes atendidas en los terminos legalmente establecidos. Se recibieron en las bases de datos dispuestas para las consultas un total de 61 solicitudes por parte de la ciudadanía.  Se caracteriza cada una de las asesorías: (i) descripción de la situación socioeconómica de los usuarios; (ii) conflicto presentado; y, (iii) orientaciones dadas. El 11 de noviembre de 2022, se realizó en la sede administrativa del IDPYBA, la primera capacitación jurídica dirigida a los corregidores de la ruralidad de Usme y Sumapaz. Con la implementación de los convenios interinstitucionales con las universidades aliadas para la atención jurídica con el CAJPYBA, se evidenciaron cambios de fondo que fueron subsanados para continuar con el desarrollo de las etapas contractuales y lograr su posterior suscripción.</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</si>
  <si>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</si>
  <si>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</si>
  <si>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</si>
  <si>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</si>
  <si>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</si>
  <si>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En total se suscriben 359 contratos en el mes, y Un (1) contrato que fue rechazado por el Contratista. Se tramitan 4 Terminaciones Anticipadas,  1 Cesion de Contrato, 1 Prorroga y 1 Otro si en Actividades Adicionales.</t>
  </si>
  <si>
    <t>Observaciones:En total se suscriben 1 contratos de Bienes y Servicios- Minima Cuantia de Residuos Solidos y una O.C. de Aseo y Cafeteria  / Se tramitan las novedades de Contratos solicitadas: 1 Adicion, 3 Adicion y prorroga,  3 Cesiones de Contrato, 2 prorrogas, 4 suspensiones, 1 terminacion Anticipada, Otras modificaciones a 3 Contratos</t>
  </si>
  <si>
    <t>En total se suscriben 3 contratos de Bienes y Servicios:
- 1 Seleccion Abreviada-  Microchips
- 1 Minima Cuantia - Fumigacion y
- 1 Licitacion Publica - Vigilancia
Se tramitan las novedades de Contratos solicitadas: 
- Adición y prórroga 6
- Cesión de Contrato 7
- Prórrogas 1
- Suspensiones 3
- Terminación Anticipada 1 
- Otras modificaciones a 6 Contratos</t>
  </si>
  <si>
    <t>Observaciones:
 En total se suscriben 2 contratos de Bienes y Servicios:
- 1 Seleccion Abreviada-  Licenciamiento Sofware
-1 Seleccion Abreviada-  Alimento Animal
 Contratos solicitadas: 
- Adición y prórroga 3
- Cesión de Contrato 7
- Prórrogas 0
- Adición 4
- Suspensiones 3
- Terminación Anticipada 0
- Otras modificaciones a  12 Contratos</t>
  </si>
  <si>
    <t xml:space="preserve">"Observaciones:
En total se suscriben 1 contratos de Bienes y Servicios:
- LP-002-2022 - Licitacion Publica  - Urgencias Veterianarias
Se solicitan la Contratacion de Bienes y Servicios en total 5
Modificaciones  solicitadas: 
- Adición y prórroga 1
- Cesión de Contrato 2
- Prórrogas 1
- Adición  0
- Suspensiones  4
- Terminación Anticipada 0
- Otras modificaciones a 4 Contratos
- Solicitud de Liquidacion  6 Contratos"																						</t>
  </si>
  <si>
    <t xml:space="preserve">"Observaciones:
En total se suscriben 2 contratos de Bienes y Servicios: LP-003-2022  Y SAMC-001-2022
Un (1) Contrato de CPS  375-2022
4 OC de compra de Bienes y Servicios
Modificaciones  solicitadas: 
- Adición y prórroga 4
- Cesión de Contrato 1
- Prórrogas 2
- Adición  0
- Suspensiones  4
- Terminación Anticipada 3
- Otras modificaciones a 2 Contratos
Solicitud de Liquidacion de Contrato 1
Publicados en Secop II los Proceso:
- SIP- 001-2022
- SASI-004-2022
- SASI-006-2022																							</t>
  </si>
  <si>
    <t xml:space="preserve">"Observaciones:
En total se suscriben 18  contratos 
de Bienes y Servicios:
 - SASI-006-2022 
- CD-379-2022
-LP-003-2022
-CD-384-2022
1 OC de compra 92947
- 13 Contratos CPS
Modificaciones Tramitadas:
- Adición y prórroga 0
- Cesión de Contrato 4
- Prórrogas 3
- Adición  0
- Suspensiones  4
- Terminación Anticipada 4
- Otras modificaciones a 4 Contratos
Solicitud de Liquidacion de Contrato 1																			</t>
  </si>
  <si>
    <t xml:space="preserve">Observaciones:
En total se suscriben 18  contratos 
de Bienes y Servicios:
 - SASI-006-2022 
- CD-379-2022
-LP-003-2022
-CD-384-2022
1 OC de compra 92947
- 13 Contratos CPS
Modificaciones Tramitadas:
- Adición y prórroga 0
- Cesión de Contrato 4
- Prórrogas 3
- Adición  0
- Suspensiones  4
- Terminación Anticipada 4
- Otras modificaciones a 4 Contratos
Solicitud de Liquidacion de Contrato 1																			</t>
  </si>
  <si>
    <t xml:space="preserve">Observaciones:
En total se suscriben 19 contratos
- 10 CPS
3 Contratos Bienes y Servicios:
-MC-005-2022-QUIRON UNIDAD MEDICA SAS
-LP-004-2022 - TRANSPORTES CSC S.A.S
- CD-419-2022 - ETB
-6 ORDENES DE COMPRA 
 Modificaciones Tramitadas:
- Adición y prórroga 21
- Cesión de Contrato 2
- Prórrogas 1
- Adición  0
- Suspensiones 6
- Terminación Anticipada 2
- Otras modificaciones a 2 Contratos .                                                                                                                                                                                                                                                                                                     - Liquidaciones: 2 </t>
  </si>
  <si>
    <t>Observaciones:
En total se suscriben 10 contratos
- 9 CPS
1 Contratos Bienes y Servicios:
-UNIVERSIDAD ANTONIO NARIÑO
-0 ORDENES DE COMPRA 
 Modificaciones Tramitadas:
- Adición y prórroga 9
- Cesión de Contrato 0
- Prórrogas 1
- Adición  3
- Suspensiones 3
- Terminación Anticipada 4
- Otras modificaciones a 0 Contratos
Solicitud de Liquidacion de Contrato 3</t>
  </si>
  <si>
    <t>En total se suscriben 26 contratos
-19 Contratos Prestacion servicios
-6  Contratos Bienes y Servicios:
-1 ORDENES DE COMPRA 
 Modificaciones Tramitadas:
- Adición y prórroga 91
- Cesión de Contrato 4
- Prórrogas 1
- Adición  0
- Suspensiones 10
- Terminación Anticipada 4
- Otras modificaciones a 0 Contratos
Solicitud de Liquidacion de Contrato 17</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</si>
  <si>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</si>
  <si>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</si>
  <si>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</si>
  <si>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Se da respuesta a 4 solicitudes de parte del Consejo de Bogota y se responde 7 requerimientos Radicados</t>
  </si>
  <si>
    <t>Se da respuesta a 6 requerimientos PQR externos - 3 Derechos de peticion, y  4 requerimientos de la personeria / Se da respuesta a 108 solicitudes de Certificaciones de Contratos y 51 tramite de Paz y Salvos</t>
  </si>
  <si>
    <t xml:space="preserve">Se da respuesta a:  - 1 requerimientos PQR externos, - 3 Derechos de peticion, y - 1 requerimientos de la personeria. Se da respuesta tambien a -32 solicitudes de Certificaciones de Contratos  - 9 tramite de Paz y Salvos </t>
  </si>
  <si>
    <t xml:space="preserve">Se da respuesta a
- 9 Derechos de peticion, y
- 1 requerimientos de la personeria
Se da respuesta tambien a
-37 solicitudes de Certificaciones de Contratos 
-12 tramite de Paz y Salvos </t>
  </si>
  <si>
    <t xml:space="preserve">Se da respuesta a:
- 6 Derechos de peticion, 
Se da respuesta tambien a
-20 solicitudes de Certificaciones de Contratos 
-3 tramite de Paz y Salvos </t>
  </si>
  <si>
    <t xml:space="preserve">En total se suscriben 3 contratos de Bienes y Servicios:
- LP-003-2022 
-  SAMC-001-2022
Un (1) Contrato de CPS  375-2022
4 OC de compra de Bienes y Servicios
Modificaciones  solicitadas: 
- Adición y prórroga 4
- Cesión de Contrato 1
- Prórrogas 2
- Adición  0
- Suspensiones  4
- Terminación Anticipada 3
- Otras modificaciones a 2 Contratos
Solicitud de Liquidacion de Contrato 1                                                                                                                                                                                                                                                                                                                           Se realiza la presentacion de Informes a Sivicof- Sideap
Se da respuesta a:
- 6 Derechos de peticion, 
Se da respuesta tambien a
-27 solicitudes de Certificaciones de Contratos 
-0 tramite de Paz y Salvos </t>
  </si>
  <si>
    <t xml:space="preserve">Observaciones:Se da respuesta tambien a
-34 solicitudes de Certificaciones de Contratos 
-26 tramite de Paz y Salvos 
Se realiza la presentacion de Informes a Sivicof- Sideap- veeduria
Se da respuesta a:
-2 Derechos de peticion, </t>
  </si>
  <si>
    <t>Observaciones:Se da respuesta tambien a
-60 solicitudes de Certificaciones de Contratos, tramite de Paz y Salvos 
Se realiza la presentacion de Informes a Sivicof- Sideap- veeduria
Se da respuesta a:
-2 Derechos de peticion</t>
  </si>
  <si>
    <t>Observaciones:Se da respuesta a:
- 7  Requerimientos Internos y Externos
Se da respuesta tambien a
-31 solicitudes de Certificaciones de Contratos 
-25 tramite de Paz y Salvos
Se realiza la presentacion de Informes a Sivicof- Sideap-Funcion Publica-</t>
  </si>
  <si>
    <t>Observaciones:Se da respuesta a:
Se da respuesta a:
- 5  Requerimientos Internos y Externos
Se da respuesta tambien a
-32 solicitudes de Certificaciones de Contratos 
-10 tramite de Paz y Salvos 
Se realiza la presentacion de Informes a Sivicof- Sideap</t>
  </si>
  <si>
    <t xml:space="preserve">Se da respuesta a:
- 5  Requerimientos Internos y Externos
Se da respuesta tambien a
-38 solicitudes de Certificaciones de Contratos 
-43 tramite de Paz y Salvos </t>
  </si>
  <si>
    <t xml:space="preserve">Procesos disciplinarios gestionados. </t>
  </si>
  <si>
    <t>Medir la gestión de respuesta a la gestión en materia de control interno disciplinario que le sean allegados.</t>
  </si>
  <si>
    <t>Base de datos de la OCID y sistema de información distrital 
(ambos bajo confidencialidad)</t>
  </si>
  <si>
    <t>Se planteó como plan de acción 2022, el impulso y sustanciación de los procesos disciplinarios a través de la proyección de cuatro (4) a cinco (5)  autos de fondo con el objetivo de brindar mayor celeridad a los procesos existentes y la actualización de los cuarenta y sesis (46) expedientes vigentes para dinamizar el proceso disciplinario.</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</si>
  <si>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</si>
  <si>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febrero con el 100% de las metas de la Oficina de Control DisciplinarioInterno, dando impulso y sustanciación de los procesos disciplinarios a través de la proyección de diez (10) autos con el objetivo de brindar mayor celeridad a los procesos existentes.</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</si>
  <si>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abril con el 100% de las metas de la Oficina de Control DisciplinarioInterno, dando impulso y sustanciación de los procesos disciplinarios a través de la proyección de cuatro (4) autos con el objetivo de brindar mayor celeridad a los procesos existentes.
Observación: Se siguen radicando quejas anonimas sin material probatorio.</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</si>
  <si>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abril con el 100% de las metas de la Oficina de Control DisciplinarioInterno, dando impulso y sustanciación de los procesos disciplinarios a través de la proyección de ocho (8) autos con el objetivo de brindar mayor celeridad a los procesos existentes.
Observación: Se siguen radicando quejas anonimas sin material probatorio.</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</si>
  <si>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abril con el 100% de las metas de la Oficina de Control DisciplinarioInterno, dando impulso y sustanciación de los procesos disciplinarios a través de la proyección de cuatro (4) autos con el objetivo de brindar mayor celeridad a los procesos nuevos.
Observación: Se siguen radicando quejas anonimas sin material probatorio.</t>
  </si>
  <si>
    <t>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julio con el 100% de las metas de la Oficina de Control DisciplinarioInterno, dando impulso y sustanciación de los procesos disciplinarios a través de la proyección de seis (6) autos con el objetivo de brindar mayor celeridad a los procesos de la vigencia 2019.</t>
  </si>
  <si>
    <t xml:space="preserve"> 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se cumplió para el mes de AGOSTO con el 100% de las metas de la Oficina de Control DisciplinarioInterno, dando impulso y sustanciación de los procesos disciplinarios a través de la proyección de dieciocho (18) providencias con el objetivo de brindar mayor celeridad a los procesos de la vigencia 2019, 2020,2021 y 2022. Lo anterior, teniendo enc uenta el resago que actualmente tiene esta ocifina con ocaison al vencimiento de temrinos y posible caducidad de la accion discoplinaria en algunos procesos. </t>
  </si>
  <si>
    <t xml:space="preserve"> 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durante el mes de septiembre se recibieron 04 derechos de peticion (criterio de formulación del indicador propuesto) los cuales fueron tramitados en el marco de la Ley 1755 de 2015 y CGD según fuere el caso. Por lo anterior, la OCDI cumplio durante el mes de septiembre con el 100% de las metas. 
Respecto a las actuaciones disciplinarias adelantadas por esta oficina, es importante mencionar que,  se emitieron catorce (14) providencias, dentro las cuales se encuntran:
     - un (1) Auto de Apertura de Investigacion Disciplinaria 
     - un (1) Auto de practica de pruebas 
     - Dos (2) autos de apertura de Indagacion Previa 
     - seis (6) Autos de reconocimiento de personeria a Defensor 
     -  Cuatros (4) autos de archivo.    
Asi mismo, se realizó la practica de pruebas testimoniales y documentales dando impulso y sustanciando las actuaciones disciplinarios, lo que ha permitido brindar mayor celeridad a los procesos de la vigencia 2019, 2020, y 2022. Lo anterior, teniendo encuenta el resago que actualmente tiene esta ocifina con ocaison al vencimiento de temrinos y posible caducidad de la accion discoplinaria en algunos procesos. </t>
  </si>
  <si>
    <t xml:space="preserve"> 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durante el mes de OCTUBRE se recibieron 05 derechos de peticion (criterio de formulación del indicador propuesto) los cuales fueron tramitados en el marco de la Ley 1755 de 2015 y CGD según fuere el caso. Por lo anterior, la OCDI cumplio durante el mes de septiembre con el 100% de las metas. 
Respecto a las actuaciones disciplinarias adelantadas por esta oficina, es importante mencionar que,  se emitieron catorce (15) providencias, dentro las cuales se encuntran:
            -  Tres (3) Autos de Apertura de Investigacion Disciplinaria 
            - Un (1) Auto de practica de pruebas 
            - Un  (1) Auto de apertura de Indagacion Previa  
           - Tres (3) Autos de remision de expediente a la Personería 
           -  Cuatros (4) autos de archivo. 
           -  Tres (3) Autos Inhibitorios 
Asi mismo, se realizó la practica de pruebas testimoniales y documentales dando impulso y sustanciando las actuaciones disciplinarios, lo que ha permitido brindar mayor celeridad a los procesos de la vigencia 2019, 2020, y 2022. Lo anterior, teniendo encuenta el resago que actualmente tiene esta ocifina con ocaison al vencimiento de temrinos y posible caducidad de la accion discoplinaria en algunos procesos.  </t>
  </si>
  <si>
    <t xml:space="preserve">Dentro de los objetivos estratégicos de la Oficina de Control Disciplinario Interno se encuentran fortalecer y optimizar la función disciplinaria y la función preventiva, la coordinación con otras dependencias, el fortalecimiento de la participación ciudadana y el control y seguimiento a la gestión disciplinaria. Por otra parte, durante el mes de NOVIEMBRE no se recibieron quejas o informes  (criterio de formulación del indicador propuesto) No obstante la OCDI, ha tramitado todos los requerimientos realizados por los sujetos procesales dentro de las actuaciones disciplinarias y ha dado curso a las mismas en el marco de lo establecido en el CGD. Por lo anterior, la OCDI cumplio durante el mes de septiembre con el 100% de las metas. 
Respecto a las actuaciones disciplinarias adelantadas por esta oficina, es importante mencionar que,  se emitieron trece (13) providencias, asi: 
           - SEIS (6) Autos de Archivo 
           - CUATRO  (4) Autos de practica de pruebas 
           - DOS (2) Autos ordenando incorporaciones 
           - UN (1)  Auto que reconoce personeria juridica a defensor. 
Asi mismo, se realizó la practica de pruebas testimoniales y documentales dando impulso y sustanciando las actuaciones disciplinarios, lo que ha permitido brindar mayor celeridad a los procesos de la vigencia 2019, 2020, 2021 y 2022. Lo anterior, teniendo encuenta el resago que actualmente tiene esta ocifina con ocaison al vencimiento de temrinos y posible caducidad de la accion discoplinaria en algunos procesos.  </t>
  </si>
  <si>
    <t>Atención al ciudadano</t>
  </si>
  <si>
    <t xml:space="preserve"> PQRSD resueltos en terminos</t>
  </si>
  <si>
    <t>Identificar la oportrunidad de respuesta a las peticiones, quejas, reclamos, solicitdes y denuncias -PQRSD, en cumplimiento a la Ley 1755 de 2015</t>
  </si>
  <si>
    <t>Dirección, Subdirecciones y Oficinas Asesoras</t>
  </si>
  <si>
    <t>No PQRSD respondidas en terminos / No PQRSD asignadas a la Subdirección.</t>
  </si>
  <si>
    <t xml:space="preserve"> Durante el mes de enero  la Subdirección de Gestión Corporativa debería responder 8 derechos de petición allegados  a través de los diferentes canales de atención, los cuales se respondieron en terminos de Ley.</t>
  </si>
  <si>
    <t xml:space="preserve"> Durante el mes de febrero  la Subdirección de Gestión Corporativa debería responder  26 derechos de petición allegados  a través de los diferentes canales de atención, los cuales se respondieron en terminos de Ley.</t>
  </si>
  <si>
    <t xml:space="preserve"> Durante el mes de enero  la Subdirección de Gestión Corporativa debería responder 1 derecho de petición allegado  a través de los diferentes canales de atención, el cual se respondio en terminos de Ley.</t>
  </si>
  <si>
    <t xml:space="preserve"> Durante el mes de abril  la Subdirección de Gestión Corporativa debería responder 6 derechos de petición allegados  a través de los diferentes canales de atención, los cuales se respondierom en terminos de Ley.</t>
  </si>
  <si>
    <t xml:space="preserve"> Durante el mes de MAYO  la Subdirección de Gestión Corporativa debería responder 20 derechos de petición allegados  a través de los diferentes canales de atención, los cuales se respondierom en terminos de Ley.</t>
  </si>
  <si>
    <t xml:space="preserve">  Durante el mes de junio  la Subdirección de Gestión Corporativa debería responder 32 derechos de petición allegados  a través de los diferentes canales de atención, los cuales se respondierom en terminos de Ley.</t>
  </si>
  <si>
    <t xml:space="preserve">  Durante el mes de agosto la Subdirección de Gestión Corporativa debería responder 6 derechos de petición allegados  a través de los diferentes canales de atención, los cuales se respondierom en terminos de Ley.</t>
  </si>
  <si>
    <t xml:space="preserve">   Durante el mes de septiembre la Subdirección de Gestión Corporativa debería responder 9 derechos de petición allegados  a través de los diferentes canales de atención, los cuales se respondierom en terminos de Ley.</t>
  </si>
  <si>
    <t xml:space="preserve">   Durante el mes de octubre la Subdirección de Gestión Corporativa debería responder 26 derechos de petición allegados  a través de los diferentes canales de atención, los cuales se gestionaron en terminos de Ley.																						
																						</t>
  </si>
  <si>
    <t>Durante el mes de noviembre la Subdirección de Gestión Corportaiva gestión 21 peticiones conforme a sus competencias, de las cuales 1 tuvo gestión extemporanea.</t>
  </si>
  <si>
    <t>Ciudadanos atendidos</t>
  </si>
  <si>
    <t>Realizar atención a los ciudadanos que solicitan interponer PQRSD y/o acceder a los tramites o servicios del Instituto a tarvés de los canales de atención institucionalemnte habilitados</t>
  </si>
  <si>
    <t>Subdireción de Gestión Corporativa - Atención al ciudadano</t>
  </si>
  <si>
    <t>No de ciudadanos atendidos / No de ciudadanos que solicitan atención</t>
  </si>
  <si>
    <t>Se realizarfon 3.303 asesorías a través de los canales de atención dispuestos por el IDPYBA, en donde la mayor solicitud es de entrega de turnos para esterilizaciones y el canal más utilizado es el presencial, dado que estamos ubicados en 7 puntos de la red CADE. Através del canal telefónico se realizarón 941 y a través del canal virtual 750.</t>
  </si>
  <si>
    <t xml:space="preserve">En total se atendieron a 3.952 ciudadanos, a los cuales se prestó 609 asesorías a través del canal virtual (correo y chat), 1.497 atenciones telefónicas y 1.486 asesorías presenciales (sede principal y 7 puntos ubicados en la redCADE)
</t>
  </si>
  <si>
    <t xml:space="preserve"> En total se atendieron a 3.608 ciudadanos, a los cuales se prestó asesorías 222 virtuales, 1.786 atenciones telefónicas y 1.600 asesorías presenciales (Red CADE y sede principal)
</t>
  </si>
  <si>
    <t xml:space="preserve"> En total se atendieron a 2.679 ciudadanos, a los cuales se prestó  104 asesorías  virtuales, 1.267 atenciones telefónicas y 1.308 asesorías presenciales.   
</t>
  </si>
  <si>
    <t xml:space="preserve"> Resumen: En total se atendieron a 2.773 ciudadanos, de la siguiente manera: 
Presencial: 1534 
Teléfono: 1156 
Virtual:83 																					
</t>
  </si>
  <si>
    <t xml:space="preserve"> En total se atendieron a 2.508 ciudadanos, de la siguiente manera:  
Presencial: 1.184  
Teléfono: 1.187  
Virtual:137		</t>
  </si>
  <si>
    <t xml:space="preserve"> " En total se atendieron a 3.110 ciudadanos, de la siguiente manera:    
 Presencial: 1.311    
Teléfono: 1.650    
Virtual: 149 																					
																							</t>
  </si>
  <si>
    <t xml:space="preserve"> En total se atendieron a 2.909 ciudadanos, de la siguiente manera:    
Presencial: 1.320     
Teléfono: 1.154    
Virtual: 435																	
																							</t>
  </si>
  <si>
    <t xml:space="preserve">En total se atendieron a 2421 ciudadanos, de la siguiente manera:      
Presencial: 1107    
Teléfono: 1133     
Virtual:181  </t>
  </si>
  <si>
    <t xml:space="preserve">En total se atendieron a 2.381 ciudadanos a través de los canales dispuestos para la ciudadanía, de la siguiente manera:       
Presencial: 1.070    
Teléfono: 1.115      
Virtual:196 </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</si>
  <si>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</si>
  <si>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</si>
  <si>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</si>
  <si>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El 83% de los ciudadanos se encuentra satisfecho con la atención recibida, el procentaje de insatisfacción corresponde  a los ciudadanos que no puedieron acceder a turnos de esterilización, no reciv¡ben respuestas a sus PQRSD o no fueron atendidos a través de la línea telefónica.</t>
  </si>
  <si>
    <t xml:space="preserve">El 60% de los ciudadanos se encuentra satisfecho con la atención recibida. Se evidencia un aumento en la insatisfacción de los ciudadanos la cual esta generada por el tiempo de gestión de las solicitudes y la dificultad para comunicarse con el instituto a través del canal telefónico para agendamiento de turnos para el servicio de esterilización, mas no a la atención recibida por cada funcionario.
Durante el mes de marzo se evidenciaron varias fallas en la programación, puesto que se cruzaron fecha en el sistema de asignación de turnos, situación que generó que las personas acudieran en las fechas equivocadas a los puntos, situación que demandó un alto flujo de llamadas de los ciudadanos, evidenciando la situación y manifestando su molestia.
También se pudo evidenciar en el mes la desarticulación entre las áreas, puesto que las redes sociales informaban que ya había cupos, pero el aplicativo no se encontraba habilitado para asignación, por lo tanto, cuando el ciudadano llamaba no se podían generar los turnos. </t>
  </si>
  <si>
    <t xml:space="preserve"> Los ciudadanos que indicaron estar insatisfechos resaltaron inconformidad frente al tiempo de gestión de las solicitudes y la dificultad para comunicarse con el instituto a través del canal telefónico, para agendamiento de turnos para el servicio de esterilización.</t>
  </si>
  <si>
    <t xml:space="preserve">  Los ciudadanos que indicaron estar insatisfechos resaltaron inconformidad frente al tiempo de gestión de las solicitudes y la dificultad para comunicarse con el instituto a través del canal telefónico, para agendamiento de turnos para el servicio de esterilización.</t>
  </si>
  <si>
    <t xml:space="preserve">   Los ciudadanos que indicaron estar insatisfechos resaltaron inconformidad frente al tiempo de gestión de las solicitudes y la dificultad para comunicarse con el instituto a través del canal telefónico.</t>
  </si>
  <si>
    <t xml:space="preserve">    Los ciudadanos que indicaron estar insatisfechos resaltaron inconformidad frente al tiempo de gestión demasiado largo haciendo ineficiente el mecanismo de atención al ciudadano, para aquellos animales que se encuentran en peligro de acuerdo a la percepción de los ciudadanos. Falta de atención oportuna a través de línea 018000 y 123. Por otra parte se evidencia satisfacción por parte de los ciudadanos que recibieron atención a través del canal telefónico.</t>
  </si>
  <si>
    <t xml:space="preserve">  Los ciudadanos que indicaron estar insatisfechos resaltaron inconformidad frente al tiempo de gestión demasiado largo haciendo ineficiente el mecanismo de atención al ciudadano, para aquellos animales que se encuentran en peligro de acuerdo a la percepción de los ciudadanos. Falta de atención oportuna a través de línea 018000 y 123. Por otra parte se evidencia satisfacción por parte de los ciudadanos que recibieron atención a través del canal telefónico.</t>
  </si>
  <si>
    <t>78% de los ciudadanos se encuentra satisfechos con la atención recibida, El porcentaje de personas que se encuentran insatisfechas manifiestan inconformidad con el tiempo de gestiòn  de las peticiones realizadas por los ciudadanos.</t>
  </si>
  <si>
    <t>Establecer la estrategia de niveles de atención de acuerdo a la complejidad del requerimiento presentado ante el IDPYBA  por las partes interesadas</t>
  </si>
  <si>
    <t>Establecer la estrategia de niveles de atención de acuerdo a la complejidad del requerimiento presentado ante el IDPYBA  por las partes interesadas (Formulación, aprobación, implementación y medición)</t>
  </si>
  <si>
    <t>Avance por etapas / totalidad de las etapas (formulación, aprobación e implementación)</t>
  </si>
  <si>
    <t>En el mes de febrero se dará inicio a la estructuración de la estrategia.</t>
  </si>
  <si>
    <t>Se estructuran las respuestas que deberán ser atendidas con respecto a los programas y servicios de la Subdirección de Gestiópn del conocimiento y Cultura Ciudadana</t>
  </si>
  <si>
    <t>Observación: Se realiza estructuración de la estretagia de servicios, trabjando articuladamente con la Subdirección de Atención a la Fauna para capacitar a los contratistas del grupo y dar respuesta a las necesidades de los ciudadanos desde las competencias del Servicio al Ciudadano.</t>
  </si>
  <si>
    <t>Observación: Se realizan 878 asesorías en primer nivel a través de los canales de atención habilitados, orientando y asesorando a los ciudadanos para solucionar sus necesidades de información en lo que se refiere a situaciones de protección y bienestar animal.</t>
  </si>
  <si>
    <t>Observación: Se realizan 2.508 asesorías en primer nivel a través de los canales de atención habilitados, orientando y asesorando a los ciudadanos para solucionar sus necesidades de información en lo que se refiere a situaciones de protección y bienestar animal.</t>
  </si>
  <si>
    <t>Observación: Se realizan 2.691 asesorías en primer nivel a través de los canales de atención habilitados, orientando y asesorando a los ciudadanos para solucionar sus necesidades de información en lo que se refiere a situaciones de protección y bienestar animal.</t>
  </si>
  <si>
    <t>Observación: Se realizan 3.110 asesorías en primer nivel a través de los canales de atención habilitados, orientando y asesorando a los ciudadanos para solucionar sus necesidades de información en lo que se refiere a situaciones de protección y bienestar animal.</t>
  </si>
  <si>
    <t>Observación: SSe realizan 2.909 asesorías en primer nivel a través de los canales de atención habilitados, orientando y asesorando a los ciudadanos para solucionar sus necesidades de información en lo que se refiere a situaciones de protección y bienestar animal.</t>
  </si>
  <si>
    <t>Observación: SSe realizan 2.421 asesorías en primer nivel a través de los canales de atención habilitados, orientando y asesorando a los ciudadanos para solucionar sus necesidades de información en lo que se refiere a situaciones de protección y bienestar animal.</t>
  </si>
  <si>
    <t>Se realizan 2.381 asesorías en primer nivel a través de los canales de atención habilitados, orientando y asesorando a los ciudadanos para solucionar sus necesidades de información en lo que se refiere a situaciones de protección y bienestar animal+, principalmente asignando turnos de esterilización.</t>
  </si>
  <si>
    <t>Actividades pedagogicas para fortalecimiento del servicio al ciudadano</t>
  </si>
  <si>
    <t>Medir la cantidad de actividades pedagogicas de los miembros del equipo de servicio al ciudadano en pro de la correcta prestacion del servicio.</t>
  </si>
  <si>
    <t>No de actividades ejecutadas / No de actividades programadas</t>
  </si>
  <si>
    <t xml:space="preserve">Durante el mes de enero, se efectuan actividades internas para el fortalecimiento del proceso de servicio al ciudadano. En especial, el manejo de los sistemas de información Distritales (bogotá te escucha) </t>
  </si>
  <si>
    <t>Durante el mes de febrero se efectúan actividades de fortalecimeinto a la atención en la RedCade del Distrito, para fortalecer el servicio al ciudadano presencial y la radicación de documentos</t>
  </si>
  <si>
    <t>Es importante reslatar qué en el mes de marzo se dio inicio al primer ciclo de Cualificación en Servicio a la Ciudadanía el cual esta dirigido por la Secretaría General de la Alcaldía Mayor de Bogotá, también es importante mencionar las mesas de trabajo con la Subdirección de Atención a la Fauna que permitió mejorar la calidad y oportunidad de las respuestas.</t>
  </si>
  <si>
    <t>Se destaca los resultados de las mesas de trabajo con las dependencias lo cual ha permitido que se fortalezacan los conocimientos y habilidades de los contratistas de servicio al ciudadano, la articulación con entidades del Distrito como Secretaría General y Veeduría Distrital para trabajar en temas como lenguaje claro y conocimientos generales para servicio al ciudadano. Se realizó socialización a nivel institucional del procedimieno de Gestión de PQRSD y Manual de servicio al Ciudadano</t>
  </si>
  <si>
    <t xml:space="preserve">: Se destaca los resultados de las mesas de trabajo con las dependencias lo cual ha permitido que se fortalezacan los conocimientos y habilidades de los contratistas de servicio al ciudadano, la articulación con entidades del Distrito como Secretaría General y Veeduría Distrital para trabajar en temas como lenguaje claro y conocimientos generales para servicio al ciudadano. </t>
  </si>
  <si>
    <t>: Se destaca los resultados de las mesas de trabajo con las dependencias lo cual ha permitido que se fortalezacan los conocimientos y habilidades de los contratistas de servicio al ciudadano, la articulación con entidades del Distrito como Secretaría General y Veeduría Distrital para trabajar en temas como lenguaje claro y conocimientos generales para servicio al ciudadano. 
Se asiste a la Plenaria de servicio al Ciudadano de la Secretaría General de la Alcaldía Mayor de Bogotá y el taller de lenguaje claro para tramites.</t>
  </si>
  <si>
    <t>Durante el mes de julio las actividades se enfocaron en la capacitación de los nuevos contratistas del Grupo de Servicio al Ciudadano, realizando acompañamiento en atencion de ciudadanos que se comunicaban por canal telefónico y psede principal.</t>
  </si>
  <si>
    <t>Durante el mes de Agosto las actividades se enfocaron en el fortaleciemitno de la estrategia de primer nivel, realizando una jhornada de inducción y reinducción en los programas misionales y de apoyo del IDPYBA, y se realizó un taller de Lenguaje Claro, en articulación con la Veeduría Distrital.</t>
  </si>
  <si>
    <t>Durante el mes de septiembre se asistió a actividades interinstitucionales enfocadas a la racionalización de trámites. Internamente se realizaron varias mesas de trabajo con las diferentes dependencias del Instituto para realizar seguimiento a las acciones de mejora de PQRSD y el fortalecieminto del plan de mejoramiento interno</t>
  </si>
  <si>
    <t>Durante el mes de octubre  se realizaron varias mesas de trabajo con las diferentes dependencias del Instituto para realizar seguimiento a las acciones de mejora de PQRSD y el fortalecieminto del plan de mejoramiento interno</t>
  </si>
  <si>
    <t>Durante el periodo reportado se realizan las siguientes reuniones:
Seguimiento actividades atención al ciudadano, jornada de sensibilización de Planes Anticorrupción y de Atención a la Ciudadanía 2023, la Secretaría General de la Alcaldía Mayor de Bogotá D.C., Accesibilidad Universal, Veeduría Distrital, Recomendaciones participación Expopet, Seguimiento Plan de Mejoramiento PQRSD, Nodo Intersectoria Ambiente - Veeduría Distrital</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</si>
  <si>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</si>
  <si>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</si>
  <si>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</si>
  <si>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</si>
  <si>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Para el mes de enero de 2022 se tenian programadas 6 capacitaciones de las cuales se realizaron 3:
1. Capacitación Inventarios documentales. Sede administrativa personal de planta
2. Capacitació procedimientos establecidos para la gestión de residuos, Unidad de Cuidado Animal, Asistencia 14 personas.
3. Capacitación Material aprovechable, Unidad de Cuidado Animal, Asistencia 14 personas.  
4. Adicional al plan de trabajo programado, se brindo capacitación a 16 servidores públicos de Evaluación de Desempeño Laborar en periodo de prueba, sede administrariva.</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</si>
  <si>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2022 se tenian programadas 9 capacitaciones de las cuales se realizaron 8:
1. Capacitación Préstamos documentales, Virtual Teams, asistieron  29 personas
2. Capacitación Innovación en la administración pública para todos DASCD, Virtual Google Meet
3. Capacitación Procedimientos y conexión a WIFI, Virtial Teams
4. Capacitación Resolución de conflictos, Unidad de Cuidado Animal, asistieron 51 personas
5. Capacitación Plan Estratégico de Seguridad Vial, Virtual Teams, asistieron 32 personas
6. Capacitación Prevención de accidentes,  Virtual Teams, asistieron 51 personas
7. Capcitación Uso de botilos o pocillos reutilizables, Unidad de cauidado Animal, asistieron 16 personas
8. Capacitación Ahorro y uso eficiente de la energía y el agua, Unidad de cauidado Animal, asistieron 30 personas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</si>
  <si>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2022 se tenian programadas 7 capacitaciones de las cuales se realizaron 6:
1. Capacitación Transferencias documentales primarias, Virtual Teams, asistieron  33 personas
2. Capacitación Mecanismos para la medición del desempeño institucional, Presencial-Auditorio Archivo Distrital 
3. Capacitación OUTLOOK y otras alternativas de uso, Virtual Teams, asistieron 60 personas
4. Capacitación Rol y responsabilidades del SG SST, Virtual Teams, asistieron 19 personas
5. Capacitación Educación para la seguridad vial, Presencial Unidad de Cuidado Animal, asistieron 16 personas
6. Capacitación Protocolos de bioseguridad/ Matriz riesgos y peligros,  Virtual Teams, asistieron 27 personas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</si>
  <si>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2022 se tenían programadas 9 capacitaciones de las cuales se realizaron 7:
1. Socialización Plan de Emergencias, Correo electrónico remitido el 29 de abril de 2022
2. Capacitación pausas activas para generar espacios en los que los colaboradores puedan desarrollar actividades para su fortalecimiento físico y mental, Presencial, Sede administrativa y UCA 
3. Capacitación material potencialmente aprovechable-reciclaje, Presencial UCA, asistieron 37 personas
4. Capacitación procedimientos establecidos para la gestión de residuos, Presencial UCA, asistieron 16 personas
5. Capacitación reducción de consumo de plástico, Presencial Unidad de Cuidado Animal, asistieron 19 personas
6. Capacitación inclusión de criterios ambientales a los contratos del Instituto, Virtual Teams, asistieron 13 personas
7. Capacitación inspecciones COPASST al Comité Paritario de Seguridad y Salud en el Trabajo, funciones generales y específicas del COPASST, Virtual TEAMS, asistieron 6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</si>
  <si>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2022 se tenían programadas 8 capacitaciones de las cuales se realizaron 8:
1. Capacitación Canales de Comunicación. El objetivo consiste en socializar los aspectos relevantes para la atención a la ciudadanía. Modalidad Virtual
2. Capacitación Régimen Disciplinario, Virtual Teams, Sede Administrativa  
3. Capacitación Procesos de Auditoría de Control Interno efectivos, con apoyo de las tecnologías, Virtual Teams, Sede Administrativa 
4. Capacitación Seguridad de la Información, Virtual Teams, asistieron 14 personas
5. Capacitación ética y valores del servidor público. Modalidad virtual, asistieron 32 personas
6. Capacitación inclusión y equidad de género. Modalidad virtual, asistieron 22 personas
7. Capacitación socialización matriz elementos de protección personal. Modalidad virtual Teams, asistieron 32 personas
8. Capacitación orden y aseo. Modalidad Virtual TEAMS, asistieron 31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</si>
  <si>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2022 se tenían programadas 8 capacitaciones de las cuales se realizaron 8:
1. Capacitación Cultura organizacional orientada al conocimiento. El objetivo consiste en definir una cultura organizacional y describir sus características comunes. Modalidad Virtual Teams, asistieron 37 personas
2. Capacitación Gestión del Cambio. El objetivo consiste en impulsar en las y los funcionarios y colaboradores(as) a aceptar los cambios en el entorno laboral al interior del Instituto. Modalidad Virtual Teams, asistieron 12 personas  
3. Capacitación Responsabilidades y supervisión de contratos. Modalidad Virtual Teams, asistieron 22 personas  
4. Capacitación Activos de información. El objeto consiste en reconocer por parte del personal del Instituto, los activos de Información como los recursos relacionados para creación, almacenamiento, manejo o transmisión de dicha información. Modalidad Virtual Teams, asistieron 14 personas
5. Capacitación Sentidos en todo sentido. Se sensibiliza a través de pieza gráfica se reconoce la importancia de mantener los activos los cinco sentidos en todo momento en el que se va a conducir
Modalidad virtual (correo electrónico), se remite a todos los funcionarios y colaboradores del Instituto
6. Capacitación Higiene Postural. Modalidad presencial, Sede Administrativa, asistieron 64 personas
7. Capacitación Investigación de accidentes. El objeto consiste en que el COPASST reconozca las actividades y resultados de las inspecciones realizadas en la UCA. Modalidad presencial. Asistieron 3 miembros del Comité
8. Capacitación Inclusión de criterios ambientales a los contratos del Instituto. Modalidad Virtual TEAMS, asistieron 9 personas del equipo Contractual.</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</si>
  <si>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2022 se tenían programadas 5 capacitaciones de las cuales se realizaron 5:
1. Capacitación Normatividad – Código Disciplinario. El objetivo consiste en socializar con los servidores públicos el código disciplinario . Modalidad Virtual Teams, asistieron 15 personas
2. Capacitación Transversalización del enfoque de género. El objetivo consiste en generar espacios en los que los colaboradores reconozcan la diversidad. Modalidad Virtual Teams, asistieron 8 personas  
3. Capacitación Plan de emergencias. El objetivo consiste en socializar con las personas de la Unidad de Cuidado Animal el Plan de emergencia con el que cuenta el Instituto. Modalidad Virtual correo electrónico, se remite a todos los colaboradores de la UCA
4. Capacitación Habilidades de comunicación - Manejo del estrés al conducir. El objeto consiste en Brindar estrategias y alternativas para manejar situaciones de tensión y estrés. Modalidad Presencial - Sede Administrativa, asistieron 28 personas
5. Capacitación Material potencialmente aprovechable – reciclaje. El objetivo consiste en Informar a funcionarios y colaboradores sobre la adecuada clasificación de residuos. Modalidad presencial, asistieron 35 personas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</si>
  <si>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2022 se tenían programadas 6 capacitaciones de las cuales se realizaron 6:
1. Capacitación Orientación y cultura de servicio ciudadano. El objetivo consiste en abordar aspectos clave de las habilidades comunicativas en la interacción con los ciudadanos . Modalidad Virtual Meet , asistieron 34 personas
2. Capacitación Malware y gestión de riesgos en la seguridad de la información. El objetivo consiste en socializar los riesgos en la seguridad de la información y los aspectos relevantes para gestionarlos. Modalidad Virtual Teams, asistieron 23 personas  
3. Capacitación Seguridad vial. El objetivo consiste en socializar con los colaboradores del Instituto las acciones que se deben tener en cuenta para fortalecer la seguridad en las vías. Modalidad Virtual Teams, asistieron 18 personas
4. Capacitación Regreso a la presencialidad. El objeto consiste en brindar estrategias y alternativas para el manejo de situaciones en el regreso a la presencialidad. Se remitió inforgrafía virtual a través de correo electrónico al personal del IDPYBA
5. Capacitación Manejo y resolución de conflictos. El objetivo consiste en socializar estrategias en el manejo y la forma en la que se resuelven los conflictos en el entorno laboral. Modalidad Virtual Teams, asistieron 32 personas
6. Capacitación Ahorro y uso eficiente de agua. El objetivo consiste en socializar estrategias en el uso eficiente del agua. Se remitieron inforgrafías virtuales a través de correo electrónico al personal del IDPYBA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</si>
  <si>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2022 se tenían programadas 10 capacitaciones de las cuales se realizaron 10:
1. Capacitación Programa de Gestión Documental/Cuadro de Clasificación Documental. El objetivo consiste en Socializar el objetivo del Programa de Gestión Documental y el cuadro de clasificación documental creado para el Instituto Distrital de Protección Animal . Modalidad Virtual Teams, asistieron 13 personas
2. Capacitación Procesos con Fiscalía e Inspectores de Policía. El objetivo consiste en socializar los procesos a cargo de la línea de atención 123 y las rutas de atención según la necesidad identificada. Modalidad Virtual Teams, asistieron 35 personas  
3. Capacitación Gestión Pública Orientada A Resultados. El objetivo consiste fortalecer competencias comportamentales en los directivos. Modalidad Virtual, se compartió curso a los directivos a través de correo electrónico institucional, el cual es ofrecido en la oferta de capacitación del Departamento Administrativo dle servicio Civil Distrital.Asimismo, se compartió la webinar de Liderzgo e Innovación en la Gestión Pública ofrecido por el Instituto Tecnológico y de Estudios Superiores de Monterrey
4. Capacitación en Usos Del Outlook - ¿Qué Es El Dominio? – Tips De Seguridad. El objeto consiste en administrar el uso del Outlook y sus aplicaciones a través del conocimiento de aspectos para el manejo óptimo del correo electrónico. Modalidad Virtual Teams, asistieron 16 personas.
5. Capacitación Estrategia Cambio Cultural. El objetivo consiste en generar de una cultura de conocimiento en el IDPYBA. Modalidad presencial sede administrativa, asistieron 8 personas
6. Capacitación Preparación Simulacro Distrital. El objetivo consiste planificar la dinámica del simulacro con los brigadistas del IDPYBA en compañía de CREMIL. Asimismo, se compartió pieza gráfica a través de correo electrónico del Instituto al listado general del Instituto, invitando a particpar del simulacro distrital del 04 de octubre y sensibilizando de la importancia de participar en el mismo. El equipo de SST participó presencialmente de la preparación del simulacro de evacuación en la Galería Bochica.
7. Capacitación Prevención Acoso Laboral. El objetivo consiste en identificar, prevenir y gestionar el acoso laboral. Modalidad virtual Teams, asistieron 14 personas.
8. Capacitación Manipulación De Cargas. El objetivo consiste en identificar los métodos para la manipulación de cargas para evitar la alteración de la salud de los servidores y colaboradores. Modalidad presencial UCA. Asistieron 28 personas
9. Capacitación Uso De Botilos o Pocillos Reutilizables. El objetivo consiste en crear conciencia sobre el consumo responsable. Modalidad virtual UCA. Se compartió la estrategia a través de los correos electronicos y chat. Asimismo, se compartió pieza gráfica mediante correo electrónico al listado general del IDPYBA, sobre el uso del plástico
10. Capacitación Criterios Ambientales – Compra Sostenibles. El objetivo consiste en crear conciencia sobre el consumo responsable. Modalidad Virtual UCA, Se socializó la estrategia mediante pieza gráfica a través de correo electrónico institucional y chat.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</si>
  <si>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2022 se tenían programadas 7 capacitaciones de las cuales se realizaron 7:
1. Capacitación Tablas de Retención Documental. El objetivo consiste en socializar la función de las tablas de retención documental y reconocer su función como instrumento archivístico. Modalidad Virtual Teams, asistieron 24 personas
2. Capacitación Atención y Respuesta a Incidentes de Seguridad de la Información. El objetivo consiste en socializar temas de seguridad de la información y políticas para dar respuesta a incidentes con la seguridad de la información. Modalidad Virtual Teams, asistieron 18 personas  
3. Capacitación Etíca Animal. El objetivo consiste en reflexionar sobre la relación existente entre los actos de los seres humanos sobre los animales. Modalidad Virtual, asistieron 29 personas
4. Capacitación Inclusión Laboral. El objeto consiste en romper las barreras para crear condiciones favorables para la participación de personas y animales en condición de vulnerabilidad. Modalidad Virtual Teams, a través del Formulario Forms se efectúa cuestionario de la actividad de inclusión laboral - historia de vida (historia de la perrita Mandarina).
5. Capacitación de Riesgos Ergonómicos y/o Biomecánicos. Modalidad presencial sede UCA, asistieron 23 personas
6. Capacitación Manejo y Resolución de Conflictos. El objetivo consiste en socializar con el Comité de Convivencia las alternativas de resolución de conflictos. Modalidad virtual Teams, asistieron 6 personas.
7. Capacitación Reducción consumo de plástico de un solo uso. El objetivo consiste en minimizar el uso de plásticos y sus consecuencias. Modalidad Virtual personal UCA. Asistieron 17 personas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</si>
  <si>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2022 se tenían programadas 7 capacitaciones de las cuales se realizaron 7:
1. Capacitación Socialización procesos estadísticos. El objetivo consiste en Socializar la función de las tablas de retención documental y reconocer su función como instrumento archivístico. Modalidad Virtual Teams, asistieron 29 personas
2. Capacitación Charla Protección de Datos y Copias de Respaldo. El objetivo consiste en Socializar temas de seguridad de la información y políticas para dar respuesta a incidentes con la seguridad de la información. Modalidad Virtual Teams. Asistieron 23 personas  
3. Capacitación Eliminación de violencias contra la mujer. El objetivo consiste en Sensibilizar a todas las personas sobre la conmemoración de los tipos de violencia que se ejercen contra la mujer. Modalidad Virtual en alianza con Secretaría de la Mujer
4. Capacitación Liderazgo. El objeto consiste en motivar y dar a conocer de manera vivencial cualidades, aptitudes y virtudes que todo los colaboradores tiene en el marco de ser líderes tanto de procesos administrativos como en la propia vida: Modalidad presencial con entrega de separados sensibilizando temas importantes de un buen lider.
5. Capacitación Procedimientos Establecidos para la Gestión de Residuos. Sede UCA. El objetivo consiste en identificar riesgos asociados a la inadecuada gestión de los residuos cortopunzantes. Modalidad vitual Teams, asistieron 27 personas.
6. Capacitación Material Potencialmente Aprovechable - Reciclaje.Sede UCA, Se realizó charla VIRTUAL y se hizo divulgación por correo institucional y whasap. El objetivo consiste en conocer acerca de la separación en la fuente, definiciones, empresas de reciclaje y código de colores, asistieron 21 personas.
7. Capacitación Socialización Curso Virtual Control Social al Empleo Público. El objetivo consiste en Dar a conocer conceptos claves para realizar el ejercicio del control social en el administración pública. Comprensión de la gestión del talento humano. Modalidad Virtual en alianza con el Departamento Administrativo del Servicio Civil Distrtital (Aula del Saber Distrital)</t>
  </si>
  <si>
    <t>Desarrollar las actividades del programa de bienestar social e incentivos</t>
  </si>
  <si>
    <t>Medir el cumplimiento de ejecución del Programa de Bienestar Social e Incentivos</t>
  </si>
  <si>
    <t>Informe mensual Bienestar social e Incentivos</t>
  </si>
  <si>
    <t>Para el mes de enero del 2022 se tenian programadas 2 actividades de bienestar las cuales no se ejecutaron</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</si>
  <si>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del 2022 se tenian programadas 6 actividades de bienestar de las cuales se ejecutaron 4
1. Actividad de Arte y cultura: Se solicitó a Compensar los  bonos cinecolombia bajo cotización 10429, con el fin de propiciar espacios de esparcimiento a los servidores que les permita involucrarse con escenarios de arte y cultura.
2. Reconocimiento día de las profesiones: Día del periodista y día del fotógrafo: Mediante pieza gráfica se reconoce la labor que desempeñan cada uno de los colaboradores de la entidad, teniendo en cuenta su profesión y su rol dentro de la organización de las dependencias para la consecución de objetivos 
3.Entrega bono navideño 2021, a los servidores que a corte del 31 de diciembre de 2021, tenían hijos de 0 a 12 años.
4. Actividad de Rumba: Presencial sede administrativa
</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</si>
  <si>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del 2022 se tenian programadas 10 actividades de bienestar de las cuales se ejecutaron 10
1. Actividad de Reconocimiento cumpleaños:A través de piezas gráficas se efectuó el reconocimiento, durante el mes, a aquellos servidores que cumplieron años, exaltando este día y la importancia del servidor y su labor en el Instituto.
2. Actividad de adecuación de Salas Amigas de la Familia Lactante: Se socializó, a través de pieza gráfica al personal de la entidad  y charla a 15 personas de la entidad, acerca de la importancia de contar con un espacio para la certificación de las Salas Amigas para la Familia Lactante.
3.Actividad de Reconocimiento virtual a través de correo electrónico institucional del día de las profesiones: (i) Día de la vida silvestre y, (ii) día del contador, donde se efectuó el reconocimiento a la labor que desempeñan cada uno de los colaboradores de la entidad, teniendo en cuenta su profesión y su rol dentro de la organización de las dependencias para la consecución de objetivos.
4. Actividad día de la mujer: El 8 de marzo de 2022, se conmemoró el día de la mujer a través de pieza gráfica a todo el personal femenino de la entidad y se hizo entrega de un obsequio a las mujeres de la planta de personal del Instituto.
5.Actividad día del hombre: El 18 de marzo de 2022, se hizo un reconocimiento al día del hombre, a través de pieza gráfica,  a todo el personal masculino de la entidad y se hizo entrega de un obsequio a los hombres de la planta de personal del Instituto.
6.Sesión Cardio kick boxing/prevención del sedentarismo: La actividad se socializó a tavés de pieza gráfica, con la finalidad de generar espacios de bienestar en el que se promuevan hábitos de vida saludables. La sesión se llevó a cabo en los puestos de trabajo del personal de la sede administrativa del Instituto.
7.Promoción uso de la bicicleta: A través de pieza gráfica, se promovió el uso de la bicicleta al personal de la entidad como medio de transporte biosostenible y se entregó un incentivo al personal de planta que registrara mayor número de ingresos y salidas a la entidad, haciendo uso de la bicicleta. 
8.Actividad de deporte: Con el fin de promover espacios de integración que generen equilibrio personal y laboral, el personal de planta de la entidad tuvo práctica libre de bolos.
9. Campaña actualización de datos: A través de pieza gráfica se promovió la actualización de datos personales que faciliten las labores de caracterización y contacto con servidores y contratistas de la entidad, a través del diligencimiento de un documento Forms y plataforma SIDEAP.
10. Actividad - Uso de OUTLOOK y otras funcionalidades: Socialización con el personal del Instituto de las herramientas con las que cuenta la aplicación OUTLOOK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</si>
  <si>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del 2022 se tenían programadas 5 actividades de bienestar de las cuales se ejecutaron 5
1. Actividad de Reconocimiento cumpleaños :A través de piezas gráficas se efectuó el reconocimiento, durante el mes, a aquellos servidores que cumplieron años, exaltando este día y la importancia del servidor y su labor en el Instituto.
2.Actividad de Reconocimiento virtual a través de correo electrónico institucional del día de las profesiones: (i) Día del bibliotecólogo, (ii) día de la secretaria y, (iii) día del diseñador gráfico, donde se efectuó el reconocimiento a la labor que desempeñan cada uno de los colaboradores de la entidad, teniendo en cuenta su profesión y su rol dentro de la organización de las dependencias para la consecución de objetivos.
3. Actividad día de la niñez-vacaciones recreativas: Del 11 al 13 de abril se conmemoró el día de la niñez en el Instituto, a través de actividades didácticas.
4. Actividad desvinculación asistida – Programa diseño de vida a las personas próximas a la prepensión, a través de programa adelantado por el Departamento Administrativo del Servicio Civil Distrital
5- Actividad campaña manejo del tiempo libre, a través de pieza gráfica, se socializaron las estrategias que permiten gestionar el tiempo libre de los colaboradores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</si>
  <si>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del 2022 se tenían programadas 5 actividades de bienestar de las cuales se ejecutaron 5
1. Actividad de Reconocimiento cumpleaños :A través de piezas gráficas se efectuó el reconocimiento, durante el mes, a aquellos servidores que cumplieron años, exaltando este día y la importancia del servidor y su labor en el Instituto.
2.Actividad de Reconocimiento virtual a través de correo electrónico institucional del día de las profesiones: Día del veterinario, donde se efectuó el reconocimiento a la labor que desempeñan cada uno de los colaboradores de la entidad, teniendo en cuenta su profesión y su rol dentro de la organización de las dependencias para la consecución de objetivos.
3. Actividad día de la familia. Se conmemoró el día de la familia en el instituto a través de pieza gráfica y reconocimiento a los servidores.
4. Actividad día de la madre. Se conmemoró el día de la madre y se otorga reconocimiento a las madres de la planta de personal de la entidad
5- Actividad trabajo bajo presión, a través de pieza gráfica, se socializa la importancia de tener una adecuada salud mental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</si>
  <si>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del 2022 se tenían programadas 5 actividades de bienestar de las cuales se ejecutaron 5
1. Actividad de Reconocimiento cumpleaños :A través de piezas gráficas se efectuó el reconocimiento, durante el mes, a aquellos servidores que cumplieron años, exaltando este día y la importancia del servidor y su labor en el Instituto.
2.Actividad de Reconocimiento virtual a través de correo electrónico institucional del día de las profesiones: Día del abogado y día del zootecnista, donde se efectuó el reconocimiento a la labor que desempeñan cada uno de los colaboradores de la entidad, teniendo en cuenta su profesión y su rol dentro de la organización de las dependencias para la consecución de objetivos.
3. Actividad servidores que formalicen legalmente su relación conyugal. Mediante encuesta FORMS se establece qué servidores se enmarcan en la actividad y se efectúa reconocimiento a través de la exaltación de este día, la importancia de la vida laboral y familiar.
4. Actividad día del padre. Se conmemoró el día del padre y se otorga reconocimiento a los padres de la planta de personal de la entidad
5- Actividad Salas Amigas en Entorno Laboral: Importancia, beneficios y mitos de la lactancia materna. Modalidad virtual Teams. Asistieron 11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</si>
  <si>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del 2022 se tenían programadas 5 actividades de bienestar de las cuales se ejecutaron 5
1. Actividad de Reconocimiento cumpleaños :A través de piezas gráficas se efectuó el reconocimiento, durante el mes, a aquellos servidores que cumplieron años, exaltando este día y la importancia del servidor y su labor en el Instituto.
2.Actividad de Reconocimiento virtual a través de correo electrónico institucional del día de las profesiones: Día del economista, donde se efectuó el reconocimiento a la labor que desempeñan cada uno de los colaboradores de la entidad, teniendo en cuenta su profesión y su rol dentro de la organización de las dependencias para la consecución de objetivos.
3. Actividad Telemedicina y teleorientación. Se dio a conocer a los funcionarios(as) del Instituto, las diferentes líneas de atención distritales y privadas, en temas de salud y atención psicológica.
4. Actividad actualización de información. Se dio a conocer y caracterizar la población que hace parte del Instituto Distrital de Protección y Bienestar Animal.
5- Actividad acoso sexual: Se dio a reconocer la definición, causas y consecuencias del acoso sexual laboral, con el fin de prevenir estas acciones en el Instituto.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</si>
  <si>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del 2022 se tenían programadas 5 actividades de bienestar de las cuales se ejecutaron 5
1. Actividad de Reconocimiento cumpleaños :A través de piezas gráficas se efectuó el reconocimiento, durante el mes, a aquellos servidores que cumplieron años, exaltando este día y la importancia del servidor y su labor en el Instituto.
2.Actividad de Reconocimiento virtual a través de correo electrónico institucional del día de las profesiones: Día del comunicador y el ingeniero, donde se efectuó el reconocimiento a la labor que desempeñan cada uno de los colaboradores de la entidad, teniendo en cuenta su profesión y su rol dentro de la organización de las dependencias para la consecución de objetivos.
3. Actividad de Reconocimiento día del abuelo. A través de pieza gráfica se efectuó el reconoicimiento a la labor de los abuelos y tips para compartir actividades con ellos.
4. Actividad Inclusión laboral. A través de jornada de reinducción presencial en la Sede Administrativa, la Secretaría de Ambiente Distrital, socializó el Plan de Acción Política Pública LGBTI.
5. Actividad protección pueblos indígenas. A través de piezas gráficas, remitidas a través de correo electrónico al personal del IDPYBA, se dieron a conocer las rutas de atención creadas en el Distrito para la población indígenas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</si>
  <si>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del 2022 se tenían programadas 6 actividades de bienestar de las cuales se ejecutaron 6
1. Actividad de Reconocimiento cumpleaños :A través de piezas gráficas se efectuó el reconocimiento, durante el mes, a aquellos servidores que cumplieron años, exaltando este día y la importancia del servidor y su labor en el Instituto.
2. Actividad Manejo del Tiempo Libre. Dar a conocer a las y los funcionarios y colaboradores(as) de la entidad técnicas simples de deshabituación de la cotidianidad y permitir que automáticamente la mente cambie de actividad y así desarrollar más rendimiento laboral y disminuir factores estresantes. Se hizo entrega de las piezas a cada fucnionario(a) y colaborador(a), para su lectura y diligenciamiento
3. Actividad Día del Amor y la Amistad. Se conmemoró y exaltó esta fecha recordando la importancia de las relaciones interpersonales basadas en el respeto.(i) Se decoró la sede administrativa, (ii) se compartió video a través del listado general conmemorando la importancia de la fecha, (iii) se alimentó el árbol de la amistad con mensajes alusivos al tema, (iv) se llevó a cabo actividad de jazz y, (v) se entregó un detalle de amistad 
4. Actividad Prevención del Suicidio. A través de piezas gráficas, remitidas a través de correo electrónico al personal del IDPYBA, se socializaron las líneas y acciones de apoyo para la prevención de situaciones de salud mental, que puedan incurrir en el bienestar de los funcionarios(as) o familiares.
5. Actividad de Prevención del sedentarismo /rumba:Con esta actividad se fortalece la importancia del ejercicio y pausas activas durante la jornada laboral, con el fin de prevenir posibles enfermedades por el sedentarismo.
6. Actividad de sensibilización inclusión laboral – Historia de Vida: Se sensibilizó a las y los funcionarios y colaboradores(as), frente al tema de inclusión laboral, reconociendo a la persona como persona más allá de una discapacidad y garantizando el pleno goce de sus derechos, con una participación activa y con equidad. La actividad se llevó a cabo en la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</si>
  <si>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del 2022 se tenían programadas 5 actividades de bienestar de las cuales se ejecutaron 5, así:
1. Actividad de Reconocimiento cumpleaños :A través de piezas gráficas se efectuó el reconocimiento, durante el mes, a aquellos servidores que cumplieron años, exaltando este día y la importancia del servidor y su labor en el Instituto.
2. Actividad Reconocimiento Día de las Profesionaes. Se hizo envío de piezas gráficas a través de correo electrónico institucional haciendo un reconocimiento de las profesiones de archivista, tecnólogo, trabajador social, financiero, arquitecto y día del trabajo decente. Reconocer la labor que desempeñan cada uno de los colaboradores de la entidad, teniendo en cuenta su profesión y su rol dentro de la organización de las dependencias para la consecución de objetivos.
3. Actividad Halloween. Se conmemora el día de los niños del personal del IDPYBA, con actividad teatral, entrega de dulces, recorrido por las dependencias decoradas y diferentes actividades lúdicas
4. Actividad Reconocimiento y enaltecimiento de la labor del servidor público. A través de piezas gráficas, remitidas a través de correo electrónico al personal de planta del IDPYBA, se reconoce la labor del servidor a través de la capacidad para crear valor en la entidad a través de su quehacer.
5. Actividad de Cultura Inclusiva:Con esta sensibilización, a través de pieza gráfica remitida a través de correo electrónico al personal del IDPYBA, se busca romper las barreras para crear condiciones favorables para la participación de personas y animales en condición de vulnerabilidad.</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</si>
  <si>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del 2022 se tenían programadas 3 actividades de bienestar de las cuales se ejecutaron 3, así:
1. Actividad de Reconocimiento cumpleaños :A través de piezas gráficas se efectuó el reconocimiento, durante el mes, a aquellos servidores que cumplieron años, exaltando este día y la importancia del servidor y su labor en el Instituto.
2. Actividad Reconocimiento Día de las Profesionaes. Se hizo envío de piezas gráficas a través de correo electrónico institucional haciendo un reconocimiento de las profesiones de psicólogo y administrador. Reconocer la labor que desempeñan cada uno de los colaboradores de la entidad, teniendo en cuenta su profesión y su rol dentro de la organización de las dependencias para la consecución de objetivos.
3. Actividad adecuación salas amigas de la familia lactante: (i) Se socializan los signos de alarma de la madre y bebe y cuidados del recién nacido técnicas de amamantamiento, (ii) se presenta al IDPYBA la SAFL, (iii) A través de pieza gráfica se promueve la lactancia materna exclusiva</t>
  </si>
  <si>
    <t>Medir el cumplimiento de ejecución del Plan de Inducción y Reinducción (Inducción a demanda, Reinducción programada)</t>
  </si>
  <si>
    <t>Informe de ejecucion del Plan de Inducción y Reinducción</t>
  </si>
  <si>
    <t xml:space="preserve">(Porcentaje de inducciones y reinducciones ejecutadas / Porcentaje deinducciones y reinducciones programadas) </t>
  </si>
  <si>
    <t>La reinduccion se tiene proyectada realizar en el mes de febrero y se han llevado a cabo 9 inducciones en el mes de enero al personal del IDPYBA que superó el consurso de méritos Distrito Capital 4</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</si>
  <si>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La reinduccion se llevó a cabo en el mes de febrero y se realizó inducción a un servidor público que se posesióno en el presente mes.</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</si>
  <si>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Se realizó una jornada de inducción a un funcionario de carrera administrativa que se posesionó en un empleo ofertado por la Comisión Nacional de Servicio Civil, a través del Concurso de Méritos Distrito Capitral IV. Así mismo, se llevó a cabo la jornada de Reinducción de manera virtual, a dos funcionarias que se encuentran en provisionalidad en la entidad en condición de pre-pensionadas.</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</si>
  <si>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Se realizó una jornada de inducción a una funcionaria de carrera administrativa que se posesionó en un empleo ofertado por la Comisión Nacional de Servicio Civil, a través del Concurso de Méritos Distrito Capitral IV.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</si>
  <si>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</si>
  <si>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t>
  </si>
  <si>
    <t xml:space="preserve">En el mes de noviembre se realizaron dos (2) jornadas de inducción en el entendido que solo hubo dos vinculaciones en la planta del personal del IDPYBA. Asimismo, se realizaó una (1) jormada de reinducción al personal de planta del IDPYBA </t>
  </si>
  <si>
    <t xml:space="preserve">Desarrollar el Plan anual de seguridad y salud en el trabajo </t>
  </si>
  <si>
    <t>Medir el cumplimiento de ejecución del Plan de Seguridad y Salud en el Trabajo</t>
  </si>
  <si>
    <t>Informe mensual SST</t>
  </si>
  <si>
    <t>En el mes de enero de 2022 se tenian programadas 7 actividades del Plan de Seguridad y Salud en el Trabajo, de las cuales se ejecutaron en su totalidad:
Se realiza evaluación inicial del SG SST generando un resultado de implementación del Sistema en un 93.5%
Se envía correo a la líder del Plan institucional de Capacitación con la Matriz de programación del plan de capacitación de SST 2022
Se realiza reporte de los indicadores del SG-SST en la Plataforma SIDEAP link SST en línea, y se realiza reporte de Vacunación y alertas tempranas COVID-19
Se realiza seguimiento a COPASST con él envió de la circular al Profesional especializado de Talento Humano.
Se realiza seguimiento a comité de convivencia laboral con él envió de la circular al Profesional especializado de Talento Humano.
Se realiza el reporte de dos (2) accidente laborales al FURAG y se realiza Investigación de (1 ) un accidente, se abrirá espacio la segunda semana de febrero para la investigación pendiente 
Se realiza autoevaluación 2021 ante el Ministerio del Trabajo conforme a la circular 072 31 de noviembre del 2021 y se realiza autoevaluación a la ARL positiva por medio de la Plataforma Alissta</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</si>
  <si>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febrero de 2022 se tenian programadas 9 actividades del Plan de Seguridad y Salud en el Trabajo, de las cuales se ejecutaron en su totalidad:
1. Se realizó la revisión, actualización y socialización de la política y los Objetivos del SG-SST
2. Socialización de la política y los Objetivos de PESV
3. Se realizó reporte a los Indicadores del SG-SST 
4. Se definió la matriz de Recursos, financieros, humanos y tecnológicos del SG-SST para el 2022.
5. Se realizó el reporte vacunación y alertas tempranas por medio de la Plataforma SIDEAP, envió oficios reporte COVID
6. Se realizó Seguimiento a la conformación de los comités de apoyo 
7. Se socializó las responsabilidades de SST a todos los niveles de la organización
8. Se realizó el seguimiento al programa de vigilancia epidemiológica en riesgo biomecánico
9. Se realizó reporte a la ARL POSITIVA de cuatro (4) accidentes de Trabajo y se realizó una (1) Investigación de accidente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</si>
  <si>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marzo de 2022 se tenían programadas 8 actividades del Plan de Seguridad y Salud en el Trabajo, las cuales se ejecutaron en su totalidad:
1. Se socializó la matriz de identificación de peligros de manera virtual a través de la plataforma Teams y por medio de presentación, para suministrar la información del caso.
2. Se realizó el reporte indicador de SST en Línea, a través de la plataforma SIDEAP
3. Se realizó el trámite de la cuenta de cobro del proveedor de exámenes médicos ocupacionales (Memorando, solicitud de evidencias, factura y parafiscales) y se realizó la programación de examen de ingreso 
4. Se realizó el seguimiento a la conformación de los Comités (COPASST y Comité de Convivecia Laboral-CCL), ajustando las resoluciones de su conformación para publicación y cumplimiento.
5. Actualización del perfil socio demográfico y caracterización de la población del IDPYBA, a través de Forms
6. Se realizó reporte indicador de capacitaciones en el enlace SST en Línea, en la plataforma SIDEAP. Asimismo, se realizó el seguimiento de la ejecución del plan donde el resultado es de 9 capacitaciones programadas, las cuales se han realizado 7 con corte al mes de marzo, quedando así, 2 capacitaciones pendientes, las cuales se realizarán posterior a la publicación de la conformación de los Comités de COPASST y CCL, a los cuales esta dirigido el espacio de formación, consistentes en las funciones de cada uno de los citados Comités.
7. Se realizó seguimiento al programa de vigilancia epidemiológica en riesgo psicosocial, donde se actualizaronlos datos conforme a la información arrojada en la encuesta de perfil sociodemográfico y se establecieron actividades las cuales deben ser actualizadas en Comité de Gestión.
8. Se realizó reporte a la ARL POSITIVA de seis (6) accidentes de Trabajo y tres (3) investigaciones de accidentes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</si>
  <si>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abril de 2022 se tenían programadas 9 actividades del Plan de Seguridad y Salud en el Trabajo, las cuales se ejecutaron 7:
1. Se realizó el seguimiento a los Indicadores del SG-SST, en Línea plataforma SIDEAP y se realizó el reporte al Sideap de nuevas dosis de vacunación de funcionarios y contratistas
2. Se llevó a cabo mesa de trabajo con el área contractual, con el fin de incluir los requerimientos en SST, en el Manual de Contratación del Instituto
3. Se realizó reunión con el COPASST y se da capacitación en funciones e inspecciones y se elige el Secretario(a) del Comité 
4. Se realizó reunión con el Comité de Convivencia Laboral, se dio capacitación sobre funciones y se eligió al Presidente y Secretario(a) del Comité
5. Se efectuó el seguimiento al Programa de Mantenimiento 2022, de cada una de las sedes del Instituto y vehículos
6. Se realizó reporte a la ARL POSITIVA de seis (7) accidentes de trabajo y tres (3) investigaciones de accidente  
7. Se realizaron las actividades en la semana de la salud</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</si>
  <si>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junio de 2022 se tenían programadas 8 actividades del Plan de Seguridad y Salud en el Trabajo, las cuales se ejecutaron 8:
1. Se realizó el diligenciamiento a los Indicadores del SG-SST, en Línea plataforma SIDEAP 
2. Se Se realizó reunión con las brigadas y capacitación a las mismas, se programaron exámenes ocupacionales de ingreso y egreso y se hizo prórroga al contrato de exámenes médicos ocupacionales
3. Se realizó el seguimiento y actualización de la vacunación del COVID-19 en el SIDEAP  
4. Se realizó reunión de COPASST y se realizó la capacitación de investigación de accidentes
5. Se realizó el seguimiento al cronograma de capacitaciones, donde se ejecutaron el 100% de las capacitaciones proyectadas
6. Se realizó el respectivo seguimiento a las actividades del Programa de Vigilancia Epidemiológica en Riesgo Biomecánico
7. Se realizó reporte a la ARL POSITIVA de tres (3) accidentes de trabajo   
8. Se realizó la revisión del sistema SG-SST, por parte de la Alta Dirección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</si>
  <si>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julio de 2022 se tenían programadas 11 actividades del Plan de Seguridad y Salud en el Trabajo, las cuales se ejecutaron 11:
1. Se realiza el diligenciamiento de los indicadores, según el tiempo de periodicidad de los mimos en la plataforma SIDEAP
2. Los Los requerimientos de SST se encuentran anexos en el procedimiento contractual, el cual se encuentra en revisión.
3. Se realiza reunión de COPASST el día 27 de julio, y se realiza la capacitación de investigación de accidentes
4. El Comité de Convivencia Laboral realiza su reunión trimestral el día 21 de julio de 2022
5. Se realiza el seguimiento al cronograma de trabajo del programa de vigilancia epidemiológica en riesgo psicosocial y se realizan las respectivas actividades.
6. Se realiza inspecciones de orden y aseo, extintores y botiquinesCOPASST en la sede administrativa. 
7. Se actualiza y se socializa el plan de emergencias de la sede UCA, el de la sede administrativa se socializó en el mes de abril.
8. Se realiza el reporte a la ARL positiva de cuatro (4) accidentes en el mes de julio, y se realiza la investigación de un accidente de trabajo
9. Se realiza el simulacro de evacuación en la sede administrativa
10. Seguimiento al impacto de las acciones preventivas y correctivas de AT: Los accidentes de trabajo, se presentan en su gran mayoría en la Sede UCA, es por esto que se están realizando las capacitaciones y charlas pertinentes, donde estas acciones han permitido tener una reducción en los AT.
11. Se realiza el diseño del programa de vigilancia epidemiológica de enfermedades zoonóticas, con la asesoría de la ARL y se envía a la contratista Victoria Eugenia Pereira de la Subdirección de Atención a la Fauna para revisión.</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</si>
  <si>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agosto de 2022 se tenían programadas 5 actividades del Plan de Seguridad y Salud en el Trabajo, las cuales se ejecutaron 5:
1. Se realizó el diligenciamiento de los indicadores, según el tiempo de periodicidad de los mimos en la plataforma SIDEAP
2. Se realizó seguimiento al COPASST. 
3. Se realizó revisión al profesiograma, estableciendo que no es necesario enviarlo a actualización a la IPS, en el entendido que los cargos no han cambiado
4. Se realizaron mediciones higiénicas de iluminación en la UCA
5. Se realizó el reporte e investigación de los accidentes de trabajo presentados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</si>
  <si>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septiembre de 2022 se tenían programadas 8 actividades del Plan de Seguridad y Salud en el Trabajo, las cuales se ejecutaron 8:
1. Se realizó el diligenciamiento de los indicadores, según el tiempo de periodicidad de los mimos en la plataforma SIDEAP
2. Se realizó seguimiento al COPASST. 
3. Se realiza seguimiento al plan de capacitaciones generando como resultado un cumplimiento del 100% del plan proyectado a corte agosto 31, asimismo, se evidencia que para culminar las actividades proyectadas para los meses restantes ya se encuentran en gestión para ser ejecutadas conforme al cronograma 
4. Se solicito diagnostico de condiciones de salud al proveedor SYSO y se realiza el respectivo análisis teniendo como prioridad las recomendaciones generadas, en este sentido se proyecta acciones y actividades para incluir en el plan de SST vigencia 2023, tales como diseño de PVE auditivo, visual cardiovascular, Programa de vida saludable, incluir temas en el plan de capacitación como: control riesgo auditivo, visual y movimientos repetitivos.
5. Se realizó seguimiento de las actividades realizadas a corte agosto 2022 donde se evidencia que se han realizado 107 actividades de las 179 actividades planeadas del plan anual ejecutando un avance del 60% a la fecha . Las actividades proyectadas para los siguientes meses están en evaluación de ser replanteadas para ejecutarse. Se  realiza análisis de actividades para proyectar en el plan de mantenimiento en la vigencia 2023 
6. Se realizaron dos reportes de accidentes en el mes de septiembre y dos investigaciones de accidentes 
7. Se realizó acercamiento con el área de control interno, el cual manifiesta que el proceso contractual para la persona que realizara la auditoria ya está en firme y la autoría está en proceso de planificación el cual tendrá evidencia desde el área en el mes de septiembre 
8.Se realizó el diseño del Programa de vigilancia epidemiológica de enfermedades zoonóticas con la asesoría de ARL, se dio revisión y aprobación por parte planeación de planeación y se presentara en el próximo comité de gestión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</si>
  <si>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octubre de 2022 se tenían programadas 9 actividades del Plan de Seguridad y Salud en el Trabajo, las cuales se ejecutaron 9:
1. Se realizó el diligenciamiento de los indicadores, según el tiempo de periodicidad de los mimos en la plataforma SIDEAP
2. Se realizan los procesos contractuales en la elaboración de cuenta de cobro, radicación y la programación de exámenes médicos de egreso e ingreso de los funcionarios del instituto. 
3. Se realiza acompañamiento a reunión mensual donde se da a conocer el seguimiento de las acciones del plan SG- SST, informe de accidentalidad, plan de acción COPASST y auditoria 
4. Se realiza seguimiento con la confirmación y ejecución de la capacitación sobre resolución de conflictos a los servidores que conforman el Comité de Convivencia Laboral 
5. Se realiza seguimiento de las actividades realizadas a corte octubre 2022 donde se evidencia que se han realizado 17 actividades de las 19 actividades planeadas del plan anual ejecutando un avance de 89% a la fecha. Las dos actividades restantes están proyectadas para los meses de noviembre (seguimiento para cumplimiento de recomendaciones médicas) y diciembre (Análisis de puesto de trabajo) con el fin de realizar el cumplimiento del 100% de las actividades. Se  realiza análisis de actividades para proyectar en el Programa de Vigilancia Epidemiólogica en Riesgo Biomecánico en la vigencia 2023
6. Se realizan 5 reportes de accidentes en el mes de octubre y 3 investigaciones de accidentes 
7. Se realiza simulacro en las dos sedes del Instituto, generando reporte al IDIGER y posterior certificado de participación para cada una de las sedes   
8.Se realiza diseño del formato para la evaluación y selección de proveedores con el fin de incluirlo en el instructivo para contratistas SST, Se realiza evaluación del proveedor de exámenes médicos 
9.Se realiza la convocatoria y socialización del cronograma por medio de una pieza audiovisual y el boletín del Instituto, la semana de la  salud se realizó del 18 al 24 de octubre, generando X actividades  como: - Biodescodificacion, Jornadas de vacunación – Hábitos de vida saludable- Comportamiento Seguridad vial- Plan d emergencia en casa  - Enfermedades zoonoticas – Prevención de riesgo cardiovascular – Riesgo Biológico – Riesgo biomecánico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</si>
  <si>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noviembre de 2022 se tenían programadas 5 actividades del Plan de Seguridad y Salud en el Trabajo, las cuales se ejecutaron 5:
1. Se realizó el diligenciamiento de los indicadores, según el tiempo de periodicidad de los mimos en la plataforma SIDEAP
2. Se realizó seguimiento de las medias por medio de los reportes de vacunación generados mes a mes, la cual se envía por medio del correo Institucional y son incluidos en la plataforma del SIDEAP, asimismo se informó por medio del correo sst@animalesbog.gov.co el control de las medidas preventivas frente al COVID-19 socializando la circular 020 del 8 de julio del 2022 
3. Se realizó acompañamiento a reunión mensual donde se da a conocer el seguimiento de las acciones del plan SG- SST, informe de accidentalidad, plan de acción COPASST y auditoria  
4. En el mes de noviembre no se reportan accidentes de trabajo y se realizan 2 investigaciones de accidentes conforme a los tiempos establecidos 
5. Se realizó encuesta de impacto de las acciones a las personas que incurrieron en accidentes del trabajo durante la vigencia 2022, y se realiza informe del análisis de las respuestas obtenidas, generando recomendaciones para incluir en la siguiente vigencia.</t>
  </si>
  <si>
    <t>Medir el cumplimiento de ejecución del Plan Estrategico de Seguridad Vial</t>
  </si>
  <si>
    <t>Informe mensual del PESV</t>
  </si>
  <si>
    <t>Para el mes de enero de 2022 se tenian programadas dos actividades las cuales se realizaron en su totalidad
Se socializa el PESV y la Política en el Comité de Gestión el cual aprobó los documentos  
Se diligencian los 3 formatos del Plan de gestión de indicadores del mes</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</si>
  <si>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2022 se tenian programadas 5 actividades las cuales se realizaron en su totalidad
1. Se efectuó seguimiento a reuniones del comité vial
2. Se diseñó y aprobaron los Indicadores 	
3. Se realizó seguimiento a los indicadores del plan de trabajo y capacitaciones 
4. Se sensibilizó en seguridad Vial, Tema: Piso el freno hay vida en la vía
5. Se revisó el formato de lista de chequeo pre operacional de los vehículos del Instituto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</si>
  <si>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2022 se tenían programadas 5 actividades, las cuales se realizaron en su totalidad
1. Se efectuó la revisión de la matriz de riesgos viales 	
2. Se realizó el seguimiento a los indicadores del mes de marzo	
3. Se realizaron las capacitaciones programadas para el mes de marzo
4. Se diseñó la política de uso de equipos bidireccionales, la cual se encuentra aprobada por la Oficina Asesora de Planeación, pendiente de aprobación por parte del Comité de Gestión. Respecto a la política de prevención de alcohol y drogas el Instituto ya cuenta con esta, la cual fue debidamente socializada
5. Se realizó el diseño del protocolo de atención a victimas</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</si>
  <si>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2022 se tenían programadas 4 actividades, las cuales se realizaron en su totalidad
1. Se alimentaron los indicadores del mes de abril	
2. Se diseñó la política de regulación de horas de conducción y descanso y se envío a la Oficina Asesora de Planeación
3. Se diseñó el protocolo en caso de falla mecánica y se envío a la Oficina Asesora de Planeación
4. Se realizó la inspección del mantenimiento de señalización e infraestructura de vías de acceso vehicular y peatonal</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</si>
  <si>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2022 se tenían programadas 4 actividades, las cuales se realizaron en su totalidad
1. Se realizó la actualización del PESV, en encuesta de riesgos viales a conductores, número de vehículos y códigos de las políticas y protocolos.	
2. Se efectuó el seguimiento a los indicadores
3. Se socializó la política de control de alcohol y drogas, a través de correo electrónico
4. Se realizó el diseño de las lecciones aprendidas</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</si>
  <si>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2022 se tenían programadas 5 actividades, las cuales se realizaron en su totalidad
1. Se realizó Comité Vial el día 15 de junio de 2022
2. Se realizó diligenciamiento de indicadores
3. Se socializó la política de regulación de horas de conducción y descanso a través de correo electrónico
4. Se realizó el seguimiento a los vehículos propios y tercerizados y se envía relación al equipo de Recursos Físicos
5. Se realizó lista de chequeo preoperacional de los vehículos</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</si>
  <si>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2022 se tenían programadas 2 actividades, las cuales se realizaron en su totalidad
1. Se realiza el diligenciamiento de los indicadores, dependiendo la periodicidad
2. Se realiza la solicitud a recursos físicos de los mantenimientos preventivos y correctivos de los vehículos hasta el mes de julio  </t>
  </si>
  <si>
    <t xml:space="preserve">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2022 se tenían programadas 2 actividades, las cuales se realizaron en su totalidad
1. Se realiza el diligenciamiento de los indicadores, dependiendo la periodicidad
2. Se realiza el seguimiento al plan de capacitación en seguridad vial y se ha cumplido el 100% de las capacitaciones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</si>
  <si>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2022 se tenían programadas 2 actividades, las cuales se realizaron en su totalidad
1. Se realiza el diligenciamiento de los indicadores, dependiendo la periodicidad
2. Se realiza la verificación de las inspecciones preoperacionales</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</si>
  <si>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2022 se tenían programadas 3 actividades, las cuales se realizaron en su totalidad
1. Se realiza Comité Vial el día miércoles 26 de octubre
2. Se realiza el seguimiento a los indicadores, donde se evidenció un siniestro vial en el mes de octubre
3. Se realiza la inspección de la infraestructura de vías de acceso vehicular y peatonal en la UCA, donde se evidencia que ya se realizaron las demarcaciones requeridas.</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</si>
  <si>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2022 se tenían programadas 2 actividades, las cuales se realizaron en su totalidad
1. Se realiza el seguimiento a los indicadores
2. Se realiza el seguimiento en el formato, y se comparte el link con el área de recursos físicos , para su validación y acciones en los ítems de no cumplimiento.</t>
  </si>
  <si>
    <t>Gestión Administrativa y Documental</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</si>
  <si>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</si>
  <si>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</si>
  <si>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</si>
  <si>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</si>
  <si>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</si>
  <si>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 xml:space="preserve">Se realiza el tramite de pago de cuatro provedores que prestan sus servicios o suministros al Instituto, es de aclarar que el informe de actividades del provedor Moderline no se tramito para pago, debido a que se le realizo un pago anticipado en el mes de didiembre de 2021, en el cual se pago anticipadamente los meses de enero, febrero y marzo de 2022.																						</t>
  </si>
  <si>
    <t>Se realiza el tramite de pago de cuatro provedores que prestan sus servicios o suministros al Instituto, es de aclarar que el informe de actividades del provedor Moderline no se tramito para pago, debido a que se le realizo un pago anticipado en el mes de didiembre de 2021, en el cual se pago anticipadamente los meses de enero, febrero y marzo de 2022.</t>
  </si>
  <si>
    <t>Se realiza el tramite de pago de ocho (8) provedores que prestan sus servicios o suministros al Instituto, el provedor Seasin Limitada no realizo el cobro, no facturo.</t>
  </si>
  <si>
    <t>Se realiza el tramite de pago de cinco (5) provedores que prestan sus servicios o suministros al Instituto.</t>
  </si>
  <si>
    <t>Se realiza el tramite de pago de cinco (5) provedores que prestan sus servicios o suministros al Instituto y de los cuales es supervisor el Subdirector de GestiÓn Corporativa</t>
  </si>
  <si>
    <t>Se realiza el tramite de pago de custro (4) de cinco (5) provedores que prestan sus servicios o suministros al Instituto y de los cuales es supervisor el Subdirector de GestiÓn Corporativa, el provedor Moderline no facturo los servicios prestados durante el mes de junio.</t>
  </si>
  <si>
    <t>Todos los provedores cumplieron con  la presentacion del informe y soportes para generar las acciones tendientes para el pago de las obligaciones financieras del Instituto.</t>
  </si>
  <si>
    <t>Mantenimientos realizados</t>
  </si>
  <si>
    <t>El objetivo del indicador es medir el número de mantenimientos hechos durante el periodo</t>
  </si>
  <si>
    <t>No de mantenimientosrealizados   /No solicitudes de mantenimineto</t>
  </si>
  <si>
    <t>Se realizo el mantenimiento preventivo y/o correctivo a los tres vehiculos que forman parte del parque automotor del Instituto.</t>
  </si>
  <si>
    <t>Se logra interpetar que las actividades de mantenimineot propuesta para el mes de febrero, se realizaron de manera efectiva por parte de cada uno de los provedores obligados contractualmente a la realizacion de dicha actividad.</t>
  </si>
  <si>
    <t>Se logran mantener los bienes en buen estado y con un normal funcionamiento.</t>
  </si>
  <si>
    <t>con el cumplimiento de esta actividad, se logran mantener el normal funcionamiento de la sede adminsitrativa.</t>
  </si>
  <si>
    <t>Con el cumplimiento de esta actividad, se logran mantener el normal funcionamiento de la sede adminsitrativa.</t>
  </si>
  <si>
    <t>Con el cumplimiento de esta actividad, se logran mantener el normal funcionamiento de la sede adminsitrativa, actividades solicitadas por el equipo de recursos fisicos del Instituto, en cumplimiento de las actividades programadas dentro del plan de mantenimiento</t>
  </si>
  <si>
    <t>Se cumplio con los mantenimientos programados, a los vehiculos de propiedad del Instituto.</t>
  </si>
  <si>
    <t>medir el número de servicios de vehiculos  durante el periodo</t>
  </si>
  <si>
    <t>El objetivo del indicador es medir el número de servicios de vehiculos  durante el periodo</t>
  </si>
  <si>
    <t xml:space="preserve"> No  de servicios asignados / No de solicitudes de asignación</t>
  </si>
  <si>
    <t>2- Se realiza la programacion de  los servicios que prestan los vehicuos en calidad de alquiler, programacion que se realiza de manera semanal de acuerdo con la soliictud de cada uno de los equipos que requieren el servicio</t>
  </si>
  <si>
    <t>1- Se realiza la programacion de  los servicios que prestan los vehicuos en calidad de alquiler, programacion que se realiza de manera semanal de acuerdo con la soliictud de cada uno de los equipos que requieren el servicio</t>
  </si>
  <si>
    <t>1- Se realiza la programacion de  los servicios que prestan los vehicuos en calidad de alquiler, programacion que se realiza de manera semanal de acuerdo con la solicitud de cada uno de los equipos que requieren el servicio, asi mismo se da respuesta efectiva a las soliccitudes extemporaneas recibidas.</t>
  </si>
  <si>
    <t>1-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t>
  </si>
  <si>
    <t>1-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</si>
  <si>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1-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</si>
  <si>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</si>
  <si>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</si>
  <si>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</si>
  <si>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</si>
  <si>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</si>
  <si>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</si>
  <si>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programadas)*100</t>
  </si>
  <si>
    <t>1.	Se realizó la entrega de residuos peligrosos (Cortopunzantes, biosanitarios, animales) a la empresa Ecocapital. 
2.	Se realizaron las actividades de operación y mantenimiento de la PTAR
3.	Se realizaron dos entregas de material reciclado a la asociación de reciclaje 117 Kg. 
4.	Se continua con las inspecciones mensuales, verificando las condiciones sanitarias y locativas de almacenamiento de los residuos.
5.	Se realiza el seguimiento y la entrega de envases de medicamentos o medicamentos vencidos a Aprovet.
6.	Se realizó el estudio previo para el contrato de residuos peligrosos
7.	Se realizaron los servicios de control vectorial, fumigación y desinfección ambiental en la Unidad de Cuidado Animal.
8.	Se realiza poda para 3.810 mt2 de zonas verdes en la Unidad de Cuidado Animal ante la empresa de aseo Bogotá Limpia SAS ESP.
9.	Se realiza la actualización de las bitácoras de residuos ordinarios, peligrosos infecciosos, peligrosos administrativos y reciclados
10.	Se actualiza las bitácoras de biciusuarios y número de viajes</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</si>
  <si>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residuos peligrosos (Cortopunzantes, biosanitarios, animales) a la empresa DESCONT.  
2. Se realizaron las actividades de operación y mantenimiento de la Planta de tratamiento de aguas residuales PTAR.
3. Se realizaron dos entregas de material reciclado a la asociación de reciclaje 497 Kg. 
4. Se continúa con las inspecciones mensuales, verificando las condiciones sanitarias y     locativas de almacenamiento de los residuos.
5. Se realizó la actividad de bicicaravana con caninos en el marco del programa de movilidad sostenible el primer jueves del mes.
6. Se realizaron los servicios de control vectorial, fumigación y desinfección ambiental en la Unidad de Cuidado Animal.
7. Se realizó la inspección de las condiciones del vehículo de transporte de residuos peligrosos.
8. Se realiza poda para 3.810 mt2 de zonas verdes en la Unidad de Cuidado Animal ante la empresa de aseo Bogotá Limpia SAS ESP.
9. Se realiza la actualización de las bitácoras de residuos ordinarios, peligrosos infecciosos, peligrosos administrativos y reciclados
10. Se actualiza las bitácoras de biciusuarios y número de viajes.
11. Se realiza encuesta de evaluación diagnostica del PIGA a todo el personal del Instituto.</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</si>
  <si>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1686,7 Kg de residuos peligrosos (Cortopunzantes (6 Kg), biosanitarios (301 Kg), animales (1379,7 Kg)) a la empresa DESCONT.  
2. Se realizaron las actividades de operación y mantenimiento de la Planta de tratamiento de aguas residuales PTAR.
3. Se realizó entrega de material reciclado a la asociación de reciclaje de 584,5 Kg. 
4. Se continúa con las inspecciones mensuales, verificando las condiciones sanitarias y locativas de almacenamiento de los residuos.
5. Se realizó la actividad de bicicaravana con caninos en el marco del programa de movilidad sostenible el primer jueves del mes.
6. Se realizaron control vectorial en cada una de las zonas de la Unidad de Cuidado Animal.
7. Se realizó la inspección de las condiciones del vehículo de transporte de residuos peligrosos.
8. Se realiza poda para 3.810 mt2 de zonas verdes en la Unidad de Cuidado Animal ante la empresa de aseo Bogotá Limpia SAS ESP.
9. Se realiza la actualización de las bitácoras de residuos ordinarios, peligrosos infecciosos, peligrosos administrativos y reciclados
10. Se actualiza las bitácoras de biciusuarios y número de viajes.</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</si>
  <si>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1862 Kg de residuos peligrosos (Cortopunzantes (6 Kg), biosanitarios (296 Kg), animales (1560 Kg)) a la empresa DESCONT.  
2. Se realizaron las actividades de operación y mantenimiento de la Planta de tratamiento de aguas residuales PTAR.
3. Se realizó entrega de material reciclado a la asociación de reciclaje de 467 Kg. 
4. Se continúa con las inspecciones mensuales, verificando las condiciones sanitarias y locativas de almacenamiento de los residuos.
5. Se realizó la actividad de bicicaravana con caninos en el marco del programa de movilidad sostenible de forma mensual.
6. Se realizaron control vectorial en cada una de las zonas de la Unidad de Cuidado Animal. Se realizó fumigación de las zonas 1, 2, 3 y gatilles. Desinfección en áreas administrativas, bodegas y cuartos de residuos, necropsia y quirófano.
7. Se realizó el seguimiento y la entrega de envases de medicamentos o medicamentos vencidos a Aprovet.
8. Se realiza poda para 3.810 mt2 de zonas verdes en la Unidad de Cuidado Animal ante la empresa de aseo Bogotá Limpia SAS ESP.
9. Se realiza la actualización de las bitácoras de residuos ordinarios, peligrosos infecciosos, peligrosos administrativos y reciclados
10. Se actualiza las bitácoras de biciusuarios y número de viajes.
11. Registros PEV (publicidad exterior visual), ante la Secretaria Distrital de Ambiental de 3 vehículos nuevos para IDPYBA.</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</si>
  <si>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2079 Kilogramos de residuos peligrosos distribuidos: (biosanitarios 318 kg, cortopunzantes 14 Kg y animales muertos 1747 kg  los cuales fueron entregados a la Empresa Descont.
2. Se realizaron las actividades de operación y mantenimiento de la Planta de tratamiento de aguas residuales PTAR.
3. Se realizó entrega de material reciclado a la asociación de reciclaje de 122.9 Kg. 
4. Se continúa con las inspecciones mensuales, verificando las condiciones sanitarias y locativas de almacenamiento de los residuos.
5. Se realizó la actividad de bicicaravana con caninos en el marco del programa de movilidad sostenible de forma mensual.
6. Se realizó entrega de las tapas a la Asociación tapas por patitas. El día 4 de mayo de 2022.
7.  Se realizaron control vectorial en cada una de las zonas de la Unidad de Cuidado Animal. Se realizó fumigación y desinfección en áreas administrativas, bodegas y cuartos de residuos, necropsia y quirófano.
8. Se realizó el replanteo de césped en diversas zonas que se encontraban erosionadas por el tránsito de los canes, cuidadores y custodios en la Unidad de Cuidado Animal. El día 27 de mayo de 2022.  Donado por la empresa de aseo Bogotá Limpia SAS ESP.
9. Se realiza la actualización de las bitácoras de residuos ordinarios, peligrosos infecciosos, peligrosos administrativos y reciclados
10. Se actualiza las bitácoras de biciusuarios y número de viajes.
11. Se hizo el respectivo lavado de tanques del agua potable. El sábado 21 de mayo de 2022.</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</si>
  <si>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8 entregas de residuos peligrosos (Cortopunzantes, biosanitarios, animales), la cantidad de residuos entregados fueron 4916,2 Kilos a la empresa DESCONT. Esta tendencia se presentó, producto de la emergencia sanitaria por el pico de la enfermedad moquillo canino o distemper que se presenta actualmente en la unidad, en este mes se solicitó a la empresa DESCONT aumentar la frecuencia de recolección de los residuos los lunes, miércoles y viernes con el fin de evitar algún riesgo para la salud de colaboradores en la unidad de cuidado animal.
2. Se realizaron las actividades de operación y mantenimiento de la PTAR.
3. Se realizó una entrega de material reciclado a la asociación de reciclaje ARCRECIFRON de 286.65 Kg. 
4. Se continúa con las inspecciones mensuales, verificando las condiciones sanitarias y locativas de almacenamiento de los residuos. En éste mes se intensificó las actividades de limpieza y desinfección de las áreas producto de la emergencia sanitaria.
5. Se realizaron los servicios de control vectorial, fumigación y desinfección ambiental en la Unidad de Cuidado Animal.
6. Se realizó seguimiento a la Asociación de recicladores sin fronteras ARCRECIFRONT sobre las obligaciones del acuerdo de corresponsabilidad se generó un acta sobre la verificación.
7. Se realizó la inspección de las condiciones del vehículo de transporte de residuos peligrosos DESCONT.
8. Se realiza la actualización de las bitácoras de residuos ordinarios, peligrosos infecciosos, peligrosos administrativos y reciclados.
9. Se actualiza las bitácoras de biciusuarios y número de viajes.
10. Se realizó encuesta de evaluación del PIGA a todo el personal del Instituto y se generó un informe.</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</si>
  <si>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residuos peligrosos (Cortopunzantes 3.3 Kgrs, biosanitarios 226 Kgrs, residuos de animales 2580,3 Kgrs ) a la empresa DESCONT. 
2. Se realizaron las actividades de operación y mantenimiento de la PTAR.
3. Se realizó una entrega de material reciclado a la asociación de reciclaje Arcrecifront de   192 Kgrs en la Unidad de Cuidado Animal y 33Kgrs en la Sede administrativa. 
4. Se continúa con las inspecciones mensuales, verificando las condiciones sanitarias y locativas de almacenamiento de los residuos.
5. Se realizaron los servicios de control vectorial, fumigación y desinfección ambiental en la Unidad de Cuidado Animal.
6. Se realiza poda para 3.810 mt2 de zonas verdes en la Unidad de Cuidado Animal ante la empresa de aseo Bogotá Limpia SAS ESP.
7. Se realizó la recolección de medicamentos no controlados por parte de la Empresa ASEI con un peso de 27,91 Kgrs.
8. Se realizó control manual de vectores para todas las zonas. 
9. Se realiza la actualización de las bitácoras de residuos ordinarios, peligrosos infecciosos, peligrosos administrativos y reciclados.
10. Se realizó la actividad de bicicaravana taller de bicicletas en el marco del programa de movilidad sostenible en el mes de agosto de 2022.
11. Se actualiza las bitácoras de biciusuarios y número de viajes.</t>
  </si>
  <si>
    <t xml:space="preserve">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realizó la entrega de residuos peligrosos (Cortopunzantes 10,35 Kgrs, biosanitarios 226,1 Kgrs, residuos de animales 1.469,02 Kgrs) a la empresa DESCONT. 
2. Se realizaron las actividades de operación y mantenimiento de la PTAR.
3. Se realizó una entrega de material reciclado a la asociación de reciclaje Arcrecifront de   116 Kgrs en la Unidad de Cuidado Animal y 103,7 Kgrs en la Sede administrativa. 
4. Se continúa con las inspecciones mensuales, verificando las condiciones sanitarias y locativas de almacenamiento de los residuos.
5. Se realizaron los servicios de control vectorial, fumigación y desinfección ambiental en la Unidad de Cuidado Animal.
6. Se realiza poda para 3.810 mt2 de zonas verdes en la Unidad de Cuidado Animal ante la empresa de aseo Bogotá Limpia SAS ESP.
7. Se realizó la recolección de tapas por paticas por parte de la Asociación el total recolectados fueron 38 Kilos. 
8. Se realiza la actualización de las bitácoras de residuos ordinarios, peligrosos infecciosos, peligrosos administrativos y reciclados.
9.  Se actualiza las bitácoras de biciusuarios y número de viajes.
10. Se realizó inspección del vehículo de la Empresa Descont.
11. Se realizó el seguimiento en la Unidad Distrital de palomas de plaza Usme (UDAP). 
</t>
  </si>
  <si>
    <t xml:space="preserve">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hizo la entrega de residuos peligrosos (Cortopunzantes 11,55 Kgrs, biosanitarios 183,3 Kgrs, residuos de animales 1.5518 Kgrs) a la empresa DESCONT. 
2. Se realizaron las actividades de operación y mantenimiento de la PTAR.
3. Se hizo una entrega de material reciclado a la asociación de reciclaje Arcrecifront de   70 Kgrs en la Unidad de Cuidado Animal y 13 Kgrs en la Sede administrativa. 
4. Se continúa con las inspecciones mensuales, verificando las condiciones sanitarias y locativas de almacenamiento de los residuos.
5. Se realizaron los servicios de control vectorial, fumigación y desinfección ambiental en la Unidad de Cuidado Animal.
6. Se realizó poda para 3.810 mt2 de zonas verdes en la Unidad de Cuidado Animal ante la empresa de aseo Bogotá Limpia SAS ESP.
7. Seguimiento a la UDAP seguimiento a atención de palomas. Cierre del convenio.  
8. Se realiza la actualización de las bitácoras de residuos ordinarios, peligrosos infecciosos, peligrosos administrativos y reciclados.
9.  Se actualiza las bitácoras de biciusuarios y número de viajes.
10.  Se realizó la recolección de medicamentos y/o vencidos por la empresa ASEI un total de 15 Kgrs.
11. Se realizó actividad de movilidad sostenible – Bici pensante 
</t>
  </si>
  <si>
    <t>El Plan Institucional de Gestión Ambiental, promueve la gestión ambiental de forma coordinada con las entidades públicas del Distrito, con el fin de generar prácticas ambientales e incentivar comportamientos sostenibles bajo el Decreto 242 de 2014 " “Por la cual se adoptan los lineamientos para la formulación, concertación, implementación, evaluación, control y seguimiento del Plan Institucional de Gestión Ambiental –PIGA”.
1. Se hizo la entrega de residuos peligrosos (Cortopunzantes 12 Kgrs, biosanitarios 272 Kgrs, residuos de animales 1.586 Kgrs) a la empresa DESCONT. 
2. Se realizaron las actividades de operación y mantenimiento de la PTAR.
3. Se hizo una entrega de material reciclado a la asociación de reciclaje Arcrecifront de   15 Kgrs en la Unidad de Cuidado Animal y 15 Kgrs en la Sede administrativa. 
4. Se continúa con las inspecciones mensuales, verificando las condiciones sanitarias y locativas de almacenamiento de los residuos.
5. Se realizaron los servicios de control vectorial, fumigación y desinfección ambiental en la Unidad de Cuidado Animal.
6. Se realizó poda para 3.810 mt2 de zonas verdes en la Unidad de Cuidado Animal ante la empresa de aseo Bogotá Limpia SAS ESP.
7. Seguimiento a la Asociación de recicladores ARCRECIFRONT el día 9 de noviembre de 2022.  
8. Se realiza la actualización de las bitácoras de residuos ordinarios, peligrosos infecciosos, peligrosos administrativos y reciclados.
9.  Se actualiza las bitácoras de bici usuarios y número de viajes.
10.  Se realizó actividad de movilidad sostenible – Ruleta Vial.</t>
  </si>
  <si>
    <t>Presentación de informes periódicos a Entidades Distritales</t>
  </si>
  <si>
    <t>Reportar la cantidad de informe requeridos a nivel institucional, sectorial e intersectorial.</t>
  </si>
  <si>
    <t>Certificados SDA; correos remitidos, formatos, informes de las plataformas de la Secretaría Distrital de Ambiente</t>
  </si>
  <si>
    <t>(No informes radicados /No informes solicitados)*100</t>
  </si>
  <si>
    <t>•	Se presentan 6 informes a las entidades distritales y nacionales:
-Informe Anual de Riesgo IDIGER.
-Informe de seguimiento al PAI 2021 segundo semestre a la UAESP.
- Informe cuarto trimestre pai 2021-ambiental-uca a la UAESP.
-Informe huella de carbono Secretaría Distrital de Ambiente.
- Seguimiento Plan de acción PIGA 2021 segundo semestre.
-Seguimiento de Verificación Secretaría de Ambiente</t>
  </si>
  <si>
    <t xml:space="preserve">•	Se presentan 3 informes a las entidades distritales y nacionales:
-Informe de reencauche de llantas a la Secretaría Distrital de Ambiente.
-Informe de PACA Secretaría de Ambiente.
-Informe de PACA Contraloría.
</t>
  </si>
  <si>
    <t>Se presento el informe KUNA IDEAM balance Respel 2021: El cual es la herramienta de captura de información establecida en el capítulo VI del Decreto 4741 del 30 de Diciembre de 2005 “Por el cual se reglamenta parcialmente la prevención y manejo de los residuos o desechos peligrosos generados en el marco de la gestión integral"; expedido por el  Ministerio de Ambiente, Vivienda y Desarrollo Territorial -MAVDT. Esta herramienta  contribuirá a mejorar el conocimiento de la problemática asociada a este tipo de residuos, la planificación de su gestión y el establecimiento de prioridades para la definición de acciones que contribuyan con la solución de esta problemática; cuyo objetivo es contar  con información normalizada, homogénea y sistemática sobre la generación y manejo de residuos o desechos peligrosos originados por las diferentes actividades productivas y sectoriales del país, dentro de las que se encuentra el IDPYBA.</t>
  </si>
  <si>
    <t>Se presento el informe Decreto 400 de 2004 a la Unidad Administrativa Especial de Servicios Públicos (UAESP), el cual se impulsa el aprovechamiento eficiente de los residuos sólidos producidos en las entidades distritales¨ y acorde con la Directiva Distrital 009 de 2006, sobre las cantidades de material separado desde la fuente, el Instituto Distrital de Protección y Bienestar Animal remite el  Informe de aprovechamiento correspondiente al I Trimestre de 2022.</t>
  </si>
  <si>
    <t>Se presentan 2 informes, el primero sobre la actualización PACA con corte a 30-04-22 a la Secretaria Distrital de Ambiente entregado via correo electronico el dia 13 de mayo de 2022. Un segundo documento sobre austeridad del gasto de fecha 1 de mayo de 2022.</t>
  </si>
  <si>
    <t>No se generaron informes durante el periodo.</t>
  </si>
  <si>
    <t>Se presentan 6  informes a las entidades distritales y nacionales: 
* 2do Informe trimestral Dec 400 de 2004 a la UAESP
* 1er Informe Semestral 2022 Dec 400 de 2004 a la UAESP.
* Certificado EPSU storm-web.
* Certificado Informe Institucional storm- web – Primer semestre 2022.
* Certificado Seguimiento PIGA storm-web-Primer Semestre 2022.
* Certificado verificación PIGA storm-web- Primer Semestre 2022.</t>
  </si>
  <si>
    <t>Se presento informe a la Secretaria Distrital de Ambiente sobre el seguimiento al PACA en la plataforma STORM</t>
  </si>
  <si>
    <t>Durante el periodo no se generaron Informes a entidades.</t>
  </si>
  <si>
    <t>Durante el periodo se genero un informe trimestral a la UAESP sobre materiales reciclables.</t>
  </si>
  <si>
    <t>Capacitación y sensibilización para apropiación.</t>
  </si>
  <si>
    <t>Medir número de capacitaciones dirigidas a los funcionarios del Instituto en temas del PIGA</t>
  </si>
  <si>
    <t>Actas archivo de Gestión Ambiental</t>
  </si>
  <si>
    <t>(No de capacitaciones realizadas /No de capacitaciones programadas)*100</t>
  </si>
  <si>
    <t>En el mes de enero se realizaron seis capacitaciones dirigidas a tres grupos diferentes del personal de la Unidad de Cuidado Animal en los temas relacionados con los programas de gestión integral de residuos peligrosos y material reciclado.</t>
  </si>
  <si>
    <t xml:space="preserve">En el mes de febrero se realizaron cuatro capacitaciones dirigidas al personal de la Unidad de Cuidado Animal en los temas relacionados con los programas de ahorro y uso eficiente de agua y energía, programa de prácticas sostenibles (disminuir el consumo del uso de un solo plástico mediante el reemplazo de algunos materiales, como el uso de botilitos reutilizables), y gestión integral de residuos peligrosos y material reciclado y el PIGA dirigido a los pasantes. </t>
  </si>
  <si>
    <t>En el mes de marzo se realizo una capacitacion dirigida al grupo de estudiantes la universidad Distrital de la carrera de Ingenieria Sanitaria a las instalaciones de la Unidad de Cuidado Animal en los temas relacionados con los programas de manejo de residuos peligrosos, separacion en la fuente, funcionamiento de la PTAR de la UCA y movilidad sostenible.</t>
  </si>
  <si>
    <t>En el mes de abril se realizaron cuatro capacitaciones en los temas relacionados con los programas de gestion ambiental los cuales fueron: material potencialmente aprovechable - reciclaje (separacion en la fuente), procedimiento para la gestion de los residuos, reduccion consumo de plastico de un solo uso, inclusion de criterios ambientales en los contratos del IDPYBA.</t>
  </si>
  <si>
    <t>En el mes de mayo se realizaron tres charlas las cuales fueron realizadas por los profesionales del área ambiental sobre ahorro de agua y energía a todos los colaboradores de la Instituto Distrital de Protección y Bienestar Animal el día 27 de mayo de 2022.  Igualmente se realizó capacitación de separación en la fuente el 13 de mayo de 2022 en la Sede administrativa realzada por el area ambiental en compañia de la Asociación de Recicladores Arcrecifront.</t>
  </si>
  <si>
    <t>En el mes de junio se realizaron 2 charlas las cuales fueron realizadas por los profesionales del área ambiental sobre limpieza y desinfeccion y fichas de seguridad de los productos de aseo (presencial), charla sobre criterios ambientales (Virtual - Teams) a los colaboradores del IDPYBA.</t>
  </si>
  <si>
    <t xml:space="preserve">En el mes de julio de 2022, se realizaron siete capacitaciones dirigidas al personal de la Unidad de Cuidado Animal en los temas relacionados con la gestión integral de residuos se realizó sensibilización sobre separación en la fuente al personal de la sede administrativa con apoyo de la asociación de los recicladores sin fronteras ARCRECIFRONT y gestión de buenas prácticas de bioseguridad al personal de la Unidad de Cuidado Animal.																					</t>
  </si>
  <si>
    <t>En el mes de agosto se realizaron 2 sensibilizaciones al personal del instituto por correo electronico institucional en los temas de ahorro y uso eficiente del agua y la energia.</t>
  </si>
  <si>
    <t xml:space="preserve">En el mes de septiembre se realizaron 2 sensibilizaciones al personal del instituto por correo electrónico institucional en los temas de compras sostenibles y uso del botilito (Disminución uso de plásticos).																					
</t>
  </si>
  <si>
    <t xml:space="preserve">En el mes de octubre se realizo una capacitacion sobre plasticos de un solo uso dirigido al personal del instituto con la colaboracion de la Secretaria Distrital de Ambiente.																						
</t>
  </si>
  <si>
    <t>Se realizaron dos sensibilizaciones dirigidas al personal del Instituto por correo electrónico y por WhatsApp en los temas relacionados a los procedimientos establecidos para la gestión de residuos peligrosos a los servidores del Instituto y una segunda charla sobre Charla sobre gestión de residuos – Separación en la fuente. Unidad Administrativa Especial Servicios Públicos</t>
  </si>
  <si>
    <t>Gestión Financiera</t>
  </si>
  <si>
    <t>CDP y CRP expedidos</t>
  </si>
  <si>
    <t>Medir la gestión realizada por el equipo financiero de la entidad en cuanto a la realización de los Certificados de Disponibilidad Presupuestal, Certificados de Registro Presupuestal y demas documetnos relacionados.</t>
  </si>
  <si>
    <t>SGC - Financiera</t>
  </si>
  <si>
    <t>Sistema de información presupuestal - Bogdata</t>
  </si>
  <si>
    <t>Numero de Certificados presupuestales expedidos / Numero de Certificados presupuestales solicitados.</t>
  </si>
  <si>
    <t>Durante el mes de enero se elaboraron 429 Certificados de Disponibilidad Presupuestal conforme a las solicitudes de los Gerentes de proyecto y los encargados de presupuesto; sin embargo, con la entrada de la utilización de los elementos PEP a la gestión presupuestal. Sin embargo, teniendo en cuenta que existen tres elementos pep por cada CDP del proyecto de fortalecimiento institucional algunos de los consecutivos de este proyecto se gestionan en el Sistema de Información Presupuestal BogData razón tres veces por cada solicitud por la cual dentro de este sistema se gestionaron 688 CDP. En cuanto a los Certificados de Registro Presupuestal, estos tienen la misma particulariadad mencionado anteriormente, se elaboró  393 Certificados de Registros Presupuestales, los cuales en sistema se gestionaron 625 documentos presupuestales.</t>
  </si>
  <si>
    <t>Durante el mes de enero se elaboraron 37 Certificados de Disponibilidad Presupuestal conforme a las solicitudes de los Gerentes de proyecto y los encargados de presupuesto; sin embargo, con la entrada de la utilización de los elementos PEP a la gestión presupuestal. Sin embargo, teniendo en cuenta que existen tres elementos pep por cada CDP del proyecto de fortalecimiento institucional algunos de los consecutivos de este proyecto se gestionan en el Sistema de Información Presupuestal BogData razón tres veces por cada solicitud por la cual dentro de este sistema se gestionaron 688 CDP. En cuanto a los Certificados de Registro Presupuestal, estos tienen la misma particulariadad mencionado anteriormente, se elaboró  98 Certificados de Registros Presupuestales, los cuales en sistema se gestionaron 625 documentos presupuestales.</t>
  </si>
  <si>
    <t>La relación que se detalla con anterioridad corresponde a la totalidad de Disponbilidad y  Registros solictados y expedidos a corte  31 de Marzo de 2022.</t>
  </si>
  <si>
    <t>La relación que se detalla con anterioridad corresponde a la totalidad de Disponbilidad y  Registros solictados y expedidos a corte 30 de abril de 2022.</t>
  </si>
  <si>
    <t>La relación que se detalla con anterioridad corresponde a la totalidad de Disponbilidad y  Registros solictados y expedidos a corte 31 de mayo de 2022.</t>
  </si>
  <si>
    <t>La relación que se detalla con anterioridad corresponde a la totalidad de Disponbilidad y  Registros solictados y expedidos a corte 30 de junio  de 2022.</t>
  </si>
  <si>
    <t>La relación que se detalla con anterioridad corresponde a la totalidad de Disponbilidad y  Registros solictados y expedidos a corte  31 de Julio de 2022.</t>
  </si>
  <si>
    <t>La relación que se detalla con anterioridad corresponde a la totalidad de Disponbilidad y  Registros solictados y expedidos a corte  31 de Agosto de 2022.</t>
  </si>
  <si>
    <t>La relación que se detalla con anterioridad corresponde a la totalidad de Disponbilidad y  Registros solictados y expedidos a corte  30 de Septiembre de 2022.</t>
  </si>
  <si>
    <t>La relación que se detalla con anterioridad corresponde a la totalidad de Disponbilidad y  Registros solictados y expedidos a corte  31 de Octubre de 2022.</t>
  </si>
  <si>
    <t>Durante el mes, se realizaron las gestiones necesarias para la expedición de los Certificados de Disponibilidad Presupuestal que fueron requeridos por los Gerentes de Proyecto. De igual manera, en cuanto a la gestión contractual, principalmente, y con los equipos de trabajo se expidieron la totalidad de los Certificados de Registro Presupuestal. Se efectuaron la totalidad de los giros solicitados y las operaciones contables requeridas.
NOTA: En cuanto a algunos CDP y CRP, cada documento debe expedirse tres veces, esto debido a que se expide en un rubro por cada elemento PEP, que si bien sigue siendo el mismo documento y el mismo consecutivo, el tramite se realiza una vez por cada elemento.</t>
  </si>
  <si>
    <t>Operaciones Contables realizadas</t>
  </si>
  <si>
    <t>Medir la gestión del equipo finaciero de la entidad en cuanto a las actividades contables que se requieran.</t>
  </si>
  <si>
    <t>Sistema de información - Zbox</t>
  </si>
  <si>
    <t>Numero de Operaciones contables realizadas / Numero de Operaciones contables requeridas.</t>
  </si>
  <si>
    <t xml:space="preserve">Dentro del sistema de información contable Xbox-Zue se elaboraron 208 operaciones contables, dentro de las cuales se efectuaron principalmente la causación contable de las cuentas de cobro de contratistas y proveedores. </t>
  </si>
  <si>
    <t xml:space="preserve">Dentro del sistema de información contable Xbox-Zue se elaboraron 399 operaciones contables, dentro de las cuales se efectuaron principalmente la causación contable de las cuentas de cobro de contratistas y proveedores. </t>
  </si>
  <si>
    <t xml:space="preserve">Dentro del sistema de información contable Xbox-Zue se elaboraron 671 operaciones contables, dentro de las cuales se efectuaron principalmente la causación contable de las cuentas de cobro de contratistas y proveedores. </t>
  </si>
  <si>
    <t xml:space="preserve">Dentro del sistema de información contable Xbox-Zue se elaboraron 661 operaciones contables, dentro de las cuales se efectuaron principalmente la causación contable de las cuentas de cobro de contratistas y proveedores. </t>
  </si>
  <si>
    <t xml:space="preserve">Dentro del sistema de información contable Xbox-Zue se elaboraron 667 operaciones contables, dentro de las cuales se efectuaron principalmente la causación contable de las cuentas de cobro de contratistas y proveedores. </t>
  </si>
  <si>
    <t xml:space="preserve">Dentro del sistema de información contable Xbox-Zue se elaboraron 1136 operaciones contables, dentro de las cuales se efectuaron principalmente la causación contable de las cuentas de cobro de contratistas y proveedores. </t>
  </si>
  <si>
    <t>Durante el mes se efectuaron la totalidad de las operaciones contables requeridas</t>
  </si>
  <si>
    <t>Durante el mes de octubre se requirieron 695 operaciones contables las cuales fueron realizadas a satisfacción</t>
  </si>
  <si>
    <t xml:space="preserve">Se efectuaron 695 operaciones contables durante la vigencia. </t>
  </si>
  <si>
    <t>Giros IDYBA realizados</t>
  </si>
  <si>
    <t>Medir la gestión del equipo finaciero de la entidad en cuanto a los giros que deben ser realizados para toda la entidad.</t>
  </si>
  <si>
    <t>Creciente</t>
  </si>
  <si>
    <t>Sistema de información - Zbox / Sistema de información Bogdata</t>
  </si>
  <si>
    <t>Valor de los giros realizados / valor de los giros solicitados.</t>
  </si>
  <si>
    <t>Conforme a las cetificaciones de cumplimiento por parte de los supervisores de contratos, así como de los encargados de presupuesto (gerentes de proyectos, lideres de procesos) se realizaron las respectivas ordenes de giro, llegando a 207 asperciones de giro por valor de $1.021.526.110 con cargo al presupuesto de gastos e inversiones del Instituto Distrital de Protección y Bienestar Animal, incluidos todos los impuestos a que haya lugar, los pagos se realizaron mediante el Sistema Automático de Pagos, realizando consignaciones en la cuenta que posea el mismo en una entidad bancaria o financiera, de acuerdo con la información suministrada por éste.</t>
  </si>
  <si>
    <t>Conforme a las cetificaciones de cumplimiento por parte de los supervisores de contratos, así como de los encargados de presupuesto (gerentes de proyectos, lideres de procesos) se realizaron las respectivas ordenes de giro, llegando a 87 asperciones de giro por valor de $707,060,639 con cargo al presupuesto de gastos e inversiones del Instituto Distrital de Protección y Bienestar Animal, incluidos todos los impuestos a que haya lugar, los pagos se realizaron mediante el Sistema Automático de Pagos, realizando consignaciones en la cuenta que posea el mismo en una entidad bancaria o financiera, de acuerdo con la información suministrada por éste.</t>
  </si>
  <si>
    <t>En el mes de Marzo de 2022, se realizaron parcialemente los giros presupuestales solicitados frente a lo programado por las areas en una diferencia  de $367,331.417  en un 88,65% de cumplimiento.</t>
  </si>
  <si>
    <t>En el mes de Marzo de 2022, se realizaron parcialemente los giros presupuestales solicitados frente a lo programado por las areas en el Plan Anual Mensualizado de Caja.</t>
  </si>
  <si>
    <t>En el mes de Junio de 2022, se realizaron parcialemente los giros presupuestales solicitados frente a lo programado por las areas en el Plan Anual Mensualizado de Caja.</t>
  </si>
  <si>
    <t>En el mes de Julio de 2022, se realizaron parcialemente los giros presupuestales solicitados frente a lo programado por las areas en una diferencia  de $667,486,722 en un 94,88% de cumplimiento en vigencia.</t>
  </si>
  <si>
    <t>En el mes de Septiembre de 2022, se realizaron parcialemente los giros presupuestales solicitados frente a lo programado por las areas en una diferencia  de $1,900,829,971  en un 90,52% de cumplimiento en vigencia.</t>
  </si>
  <si>
    <t>Al mes de Octubre de 2022, se realizaron parcialemente los giros presupuestales solicitados frente a lo programado por las areas en una diferencia  de $2,415,191,856  en un 89,94% de cumplimiento en vigencia.</t>
  </si>
  <si>
    <t>Durante el mes de noviembre de 2022 , se realizaron parcialemente los giros presupuestales solicitados frente a lo programado por las areas, se tiene que conforme a  lo comprometido por la áreas se ha girado un 82% del presupuesto de la entidad</t>
  </si>
  <si>
    <t>Evaluación de Resultados</t>
  </si>
  <si>
    <t>Realizar seguimiento a la ejecución presupuestal proyecto 7550</t>
  </si>
  <si>
    <t>Medir la ejecución presupuestal del proyecto de inversión 7550 "Fortalecimiento Institucional de la Estructura Organizaciónal del IDPYBA Bogotá" a cargo de la SGC.</t>
  </si>
  <si>
    <t>Apropiación comprometida (con registro presupuestal) / apropiación disponible</t>
  </si>
  <si>
    <t>El proyecto de inversión 7550 "Fortalecimiento Institucional de la Estructura organizacional del IDPYBA Bogotá" suscribió contratos de prestación de servicios profesionales y de apoyo a la gestión que apalancaran la gestión institucional de la vigencia, para el cumplimiento de las 7 metas de este proyecto. Estos contratos, ascendieron a la suma de $4.387.041.801</t>
  </si>
  <si>
    <t xml:space="preserve">El proyecto de inversión 7550 "Fortalecimiento Institucional de la Estructura organizacional del IDPYBA Bogotá" suscribió contratos de prestación de servicios profesionales y de apoyo a la gestión que apalancaran la gestión institucional de la vigencia, para el cumplimiento de las 7 metas de este proyecto. Estos contratos, ascendieron a la suma de $4.387.041.801. Se tiene programada una contratación de aproximadamente cuatrocientos millones de pesos para elementos de infraestructura tecnologica, conectividad y seguridad digital </t>
  </si>
  <si>
    <t>La ejecución del Proyecto 7550  "Fortalecimiento Institucional de la Estructura Organizacional del IDPYBA Bogotá" del presupuesto para el mes de Marzo de 2022 fue del 82,57%, encontrandose en un parametro altos  de ejecución.</t>
  </si>
  <si>
    <t>La ejecución del Proyecto 7550  "Fortalecimiento Institucional de la Estructura Organizacional del IDPYBA Bogotá" del presupuesto para el mes de mayo de 2022 fue del 85%, encontrandose en un parametro altos  de ejecución.</t>
  </si>
  <si>
    <t>La ejecución del Proyecto 7550  "Fortalecimiento Institucional de la Estructura Organizacional del IDPYBA Bogotá" del presupuesto para el mes de junio de 2022 fue del 89%, encontrandose en un parametro altos  de ejecución.</t>
  </si>
  <si>
    <t>La ejecución del Proyecto 7550  "Fortalecimiento Institucional de la Estructura Organizacional del IDPYBA Bogotá" del presupuesto para el mes de Julio de 2022 fue del 93%, encontrandose en un parametro altos  de ejecución.</t>
  </si>
  <si>
    <t>La ejecución del Proyecto 7550  "Fortalecimiento Institucional de la Estructura Organizacional del IDPYBA Bogotá" del presupuesto para el mes de Agosto de 2022 fue del 95%, encontrandose en un parametro altos  de ejecución.</t>
  </si>
  <si>
    <t xml:space="preserve">La ejecución del Proyecto 7550  "Fortalecimiento Institucional de la Estructura Organizacional del IDPYBA Bogotá" del presupuesto para el mes de Octubre de 2022 fue del 96%, encontrandose en un parametro altos  de ejecución.																						</t>
  </si>
  <si>
    <t xml:space="preserve">La ejecución del Proyecto 7550  "Fortalecimiento Institucional de la Estructura Organizacional del IDPYBA Bogotá" del presupuesto para el mes de nociembre de 2022 fue del 97%, encontrandose en un parametro altos  de ejecución.																						</t>
  </si>
  <si>
    <t>Realizar seguimiento a la ejecución de giros proyecto 7550</t>
  </si>
  <si>
    <t>Medir la ejecución y comportamiento de giros del proyecto de inversión 7550 "Fortalecimiento Institucional de la Estructura Organizaciónal del IDPYBA Bogotá" a cargo de la SGC.</t>
  </si>
  <si>
    <t>Giros realizados / Presupuesto comprometido</t>
  </si>
  <si>
    <t>Conforme a las cetificaciones de cumplimiento por parte de los supervisores de contratos, así como de los encargados de presupuesto (gerentes de proyectos, lideres de procesos) se realizaron las respectivas ordenes de giro, llegando a 20 asperciones de giro por valor de $70,956,331 con cargo al presupuesto de gastos e inversiones del Instituto Distrital de Protección y Bienestar Animal, incluidos todos los impuestos a que haya lugar, los pagos se realizaron mediante el Sistema Automático de Pagos, realizando consignaciones en la cuenta que posea el mismo en una entidad bancaria o financiera, de acuerdo con la información suministrada por éste.</t>
  </si>
  <si>
    <t>La ejecución de giros del Proyecto 7550  "Fortalecimiento Institucional de la Estructura Organizacional del IDPYBA Bogotá" del presupuesto para el mes de Marzo de 2022 fue del 0,49%, encontrandose en un parametro normales de ejecución debido al vigencia de la contratación.</t>
  </si>
  <si>
    <t>La ejecución de giros del Proyecto 7550  "Fortalecimiento Institucional de la Estructura Organizacional del IDPYBA Bogotá" del presupuesto para el mes de abril de 2022 fue del 26%, encontrandose en un parametro normales de ejecución debido al vigencia de la contratación.</t>
  </si>
  <si>
    <t>La ejecución de giros del Proyecto 7550  "Fortalecimiento Institucional de la Estructura Organizacional del IDPYBA Bogotá" del presupuesto para el mes de mayo de 2022 fue del 37%, encontrandose en un parametro normales de ejecución debido al vigencia de la contratación.</t>
  </si>
  <si>
    <t>La ejecución de giros del Proyecto 7550  "Fortalecimiento Institucional de la Estructura Organizacional del IDPYBA Bogotá" del presupuesto para el mes de juni de 2022 fue del 67%, encontrandose en un parametro normales de ejecución debido al vigencia de la contratación.</t>
  </si>
  <si>
    <t>La ejecución de giros del Proyecto 7550  "Fortalecimiento Institucional de la Estructura Organizacional del IDPYBA Bogotá" del presupuesto para el mes de Julio de 2022 fue del 45%, encontrandose en un parametro bajo de ejecución debido al vigencia de la contratación.</t>
  </si>
  <si>
    <t>La ejecución de giros del Proyecto 7550  "Fortalecimiento Institucional de la Estructura Organizacional del IDPYBA Bogotá" del presupuesto para el mes de Agosto de 2022 fue del 51%, encontrandose en un parametro bajo de ejecución debido al vigencia de la contratación.</t>
  </si>
  <si>
    <t>La ejecución de giros del Proyecto 7550  "Fortalecimiento Institucional de la Estructura Organizacional del IDPYBA Bogotá" del presupuesto para el mes de Septiembre de 2022 fue del 62%, encontrandose en un parametro bajo de ejecución debido al vigencia de la contratación.</t>
  </si>
  <si>
    <t>La ejecución de giros del Proyecto 7550  "Fortalecimiento Institucional de la Estructura Organizacional del IDPYBA Bogotá" del presupuesto para el mes de Octubre de 2022 fue del 65%, encontrandose en un parametro bajo de ejecución debido al vigencia de la contratación.</t>
  </si>
  <si>
    <t>La ejecución de giros del Proyecto 7550  "Fortalecimiento Institucional de la Estructura Organizacional del IDPYBA Bogotá" del presupuesto para el mes de noviembre de 2022 fue del 81%, encontrandose en un parametro alto, teniendo en cuenta el periodo de la vigencia y lo programado.</t>
  </si>
  <si>
    <t>Realizar seguimiento a la ejecución de reservas proyecto 7550</t>
  </si>
  <si>
    <t>Medir la liquidación, giro o fenecimiento de las reservas presupuestales constituidas para el proyecto de inversión 7550 "Fortalecimiento Institucional de la Estructura Organizaciónal del IDPYBA Bogotá" a cargo de la SGC.</t>
  </si>
  <si>
    <t>Valor ejecutado / Reserva constituida</t>
  </si>
  <si>
    <t xml:space="preserve">Por el concepto de compromisos legalmente contraídos que al cierre de la vigencia fiscal no se han atendido por no haberse completado las formalidades necesarias que hagan exigible el pago al terminarse el año, se realizó una constitución de reservas presupuestales por valor de TRECIENTOS TREINTA Y SIETE MILLONES DE PESOS ($337.222.799) M/CTE, que corresponden a procesos contractuales que fueron adjudicados en la vigencia 2021 y tienen saldos para ejecutar en el año 2022. Con los cuales se pretende principalmente, apalancar la gestión institucional durante el inicio de la vigencia 2022. De ellos, conforme a las cetificaciones de cumplimiento por parte de los supervisores de contratos se realizarón giros de reservas presupuestales por valor de NUEVE MILLONES NOVECIENTOS SIETE MIL DOSCIENTOS OCHENTA Y CINCO MIL PESOS. </t>
  </si>
  <si>
    <t>La ejecución de giros del Proyecto 7550 de reservas   "Fortalecimiento Institucional de la Estructura Organizacional del IDPYBA Bogotá" del presupuesto para el mes de Marzo de 2022 fue del 17,34%, encontrandose en un parametro bajo de ejecución.</t>
  </si>
  <si>
    <t>La ejecución de giros del Proyecto 7550 de reservas   "Fortalecimiento Institucional de la Estructura Organizacional del IDPYBA Bogotá" del presupuesto para el mes de abril de 2022 fue del 19%, encontrandose en un parametro bajo de ejecución.</t>
  </si>
  <si>
    <t>La ejecución de giros del Proyecto 7550 de reservas   "Fortalecimiento Institucional de la Estructura Organizacional del IDPYBA Bogotá" del presupuesto para el mes de mayo de 2022 fue del 36.76%, encontrandose en un parametro bajo de ejecución.</t>
  </si>
  <si>
    <t>La ejecución de giros del Proyecto 7550 de reservas   "Fortalecimiento Institucional de la Estructura Organizacional del IDPYBA Bogotá" del presupuesto para el mes de junio de 2022 fue del 37%, encontrandose en un parametro bajo de ejecución.</t>
  </si>
  <si>
    <t>La ejecución de giros del Proyecto 7550 de reservas   "Fortalecimiento Institucional de la Estructura Organizacional del IDPYBA Bogotá" del presupuesto para el mes de julio de 2022  esta por un valor $336.456.891 en un % de giro 98%, encontrandose en un parametro alto de ejecución.</t>
  </si>
  <si>
    <t>La ejecución de giros del Proyecto 7550 de reservas   "Fortalecimiento Institucional de la Estructura Organizacional del IDPYBA Bogotá" del presupuesto para el mes de Agosto de 2022  esta por un valor $336.221.227 en un % de giro 98%, encontrandose en un parametro alto de ejecución.</t>
  </si>
  <si>
    <t>La ejecución de giros del Proyecto 7550 de reservas   "Fortalecimiento Institucional de la Estructura Organizacional del IDPYBA Bogotá" del presupuesto para el mes de Septiembre de 2022  esta por un valor $334,100,251  en un % de giro 99%, encontrandose en un parametro alto de ejecución.</t>
  </si>
  <si>
    <t>La ejecución de giros del Proyecto 7550 de reservas   "Fortalecimiento Institucional de la Estructura Organizacional del IDPYBA Bogotá" del presupuesto para el mes de Octubre de 2022  esta por un valor $332.543,856  en un % de giro 100%, encontrandose en un parametro alto de ejecución.</t>
  </si>
  <si>
    <t>Realizar seguimiento a la ejecución presupuestal gastos de funcionamiento</t>
  </si>
  <si>
    <t>Medir la ejecución del presupuesto de funcionamiento de la Entidad.</t>
  </si>
  <si>
    <t xml:space="preserve">La ejecución presupuestal del presupuesto de gastos del Instituto Distrital de Protección y Bienestar Animal depende principalmente de los Registros Presupuestales de los conceptos de nomina y asociados a ella, dado que este es el agregado de mayor proporcion dentro del presupuesto. Ahora bien, en cuanto a los bienes y servicios requeridos para la correcta operación de la entidad, se comprometieron 840.473.735. </t>
  </si>
  <si>
    <t>La ejecución de  Funcionamiento del presupuesto para el mes de Marzo de 2022 fue del 28%, encontrandose en un parametro normal  de ejecución.</t>
  </si>
  <si>
    <t>La ejecución de  Funcionamiento del presupuesto para el mes de mayo de 2022 fue del 41%, encontrandose en un parametro normal  de ejecución.</t>
  </si>
  <si>
    <t>La ejecución de  Funcionamiento del presupuesto para el mes de julio  de 2022 fue del 60%, encontrandose en un parametro normal  de ejecución.</t>
  </si>
  <si>
    <t>La ejecución de  Funcionamiento del presupuesto para el mes de Agosto de 2022 fue del 67%, encontrandose en un parametro normal  de ejecución.</t>
  </si>
  <si>
    <t>La ejecución de  Funcionamiento del presupuesto para el mes de Septiembre de 2022 fue del 73%, encontrandose en un parametro normal  de ejecución.</t>
  </si>
  <si>
    <t>La ejecución de  Funcionamiento del presupuesto para el mes de Octubre de 2022 fue del 79%, encontrandose en un parametro normal  de ejecución.</t>
  </si>
  <si>
    <t>La ejecución de  Funcionamiento del presupuesto para el mes de noviembre de 2022 fue del 91%, encontrandose en un parametro normal  de ejecución.</t>
  </si>
  <si>
    <t>Realizar seguimiento a la ejecución de giros gastos de funcionamiento</t>
  </si>
  <si>
    <t>Medir la ejecución y comportamiento de giros del presupuesto de funcionamiento de la Entidad.</t>
  </si>
  <si>
    <t>Conforme a las cetificaciones de cumplimiento por parte de los supervisores de contratos, así como de los encargados de presupuesto (gerentes de proyectos, lideres de procesos) se realizaron las respectivas ordenes de giro, llegando a giros por valor de $297.273.261 con cargo al presupuesto de gastos e inversiones del Instituto Distrital de Protección y Bienestar Animal, incluidos todos los impuestos a que haya lugar, los pagos se realizaron mediante el Sistema Automático de Pagos, realizando consignaciones en la cuenta que posea el mismo en una entidad bancaria o financiera, de acuerdo con la información suministrada por éste. Principalmente, los giros corresponden a los valores de nomina, y los demás giros dependen de lo establecido en la clausula de forma de pago de los contratos.</t>
  </si>
  <si>
    <t>Conforme a las cetificaciones de cumplimiento por parte de los supervisores de contratos, así como de los encargados de presupuesto (gerentes de proyectos, lideres de procesos) se realizaron las respectivas ordenes de giro, llegando a giros por valor de $378,823,171 con cargo al presupuesto de gastos e inversiones del Instituto Distrital de Protección y Bienestar Animal, incluidos todos los impuestos a que haya lugar, los pagos se realizaron mediante el Sistema Automático de Pagos, realizando consignaciones en la cuenta que posea el mismo en una entidad bancaria o financiera, de acuerdo con la información suministrada por éste. Principalmente, los giros corresponden a los valores de nomina, y los demás giros dependen de lo establecido en la clausula de forma de pago de los contratos.</t>
  </si>
  <si>
    <t>La ejecución de Giros de  Funcionamiento del presupuesto para el mes de Marzo de 2022 fue del 17%, encontrandose en un parametro normal  de ejecución.</t>
  </si>
  <si>
    <t>La ejecución de Giros de  Funcionamiento del presupuesto para el mes de Marzo de 2022 fue del 73,33%, encontrandose en un parametro normal  de ejecución.</t>
  </si>
  <si>
    <t>La ejecución de Giros de  Funcionamiento del presupuesto para el mes de mayo de 2022 fue del 82%, encontrandose en un parametro normal  de ejecución.</t>
  </si>
  <si>
    <t>La ejecución de Giros de  Funcionamiento del presupuesto para el mes de junio de 2022 fue del 88%, encontrandose en un parametro normal  de ejecución.</t>
  </si>
  <si>
    <t>La ejecución de Giros de  Funcionamiento del presupuesto para el mes de julio de 2022 fue del 52%, encontrandose en un parametro normal  de ejecución.</t>
  </si>
  <si>
    <t>La ejecución de Giros de  Funcionamiento del presupuesto para el mes de Agosto de 2022 fue del 54%, encontrandose en un parametro normal  de ejecución.</t>
  </si>
  <si>
    <t>La ejecución de Giros de  Funcionamiento del presupuesto para el mes de Septiembre de 2022 fue del 62%, encontrandose en un parametro normal  de ejecución.</t>
  </si>
  <si>
    <t>La ejecución de Giros de  Funcionamiento del presupuesto para el mes de Octubre de 2022 fue del 69%, encontrandose en un parametro normal  de ejecución.</t>
  </si>
  <si>
    <t>La ejecución de Giros de  Funcionamiento del presupuesto para el mes de noviembre de 2022 fue del 75%, encontrandose en un parametro normal  de ejecución.</t>
  </si>
  <si>
    <t>Realizar seguimiento a la ejecución de reservas gastos de funcionamiento</t>
  </si>
  <si>
    <t>Medir la liquidación, giro o fenecimiento de las reservas presupuestales constituidas para el presupuesto de funcionamiento de la Entidad.</t>
  </si>
  <si>
    <t xml:space="preserve">Por el concepto de compromisos legalmente contraídos que al cierre de la vigencia fiscal no se han atendido por no haberse completado las formalidades necesarias que hagan exigible el pago al terminarse el año, se realizó una constitución de reservas presupuestales por valor de DOSCIENTOS QUINCE MILLONES NOVECIENTOS TREINTA Y SEIS MIL DOSCIENTOS QUINCE PESOS, que corresponden a procesos contractuales que fueron adjudicados en la vigencia 2021 y tienen saldos para ejecutar en el año 2022. Con los cuales se pretende principalmente, apalancar la gestión institucional durante el inicio de la vigencia 2022. De ellos, conforme a las cetificaciones de cumplimiento por parte de los supervisores de contratos se realizarón giros de reservas presupuestales por valor de CUARENTA MILLONES TRECIENTOS OCHENTA MIL OCHOCIENTOS PESOS. </t>
  </si>
  <si>
    <t>La ejecución de Giros de  Funcionamiento (RESERVAS ) del presupuesto para el mes de Marzo de 2022 fue del 44,10%, encontrandose en un parametro bajo de ejecución.</t>
  </si>
  <si>
    <t>La ejecución de Giros de  Funcionamiento (RESERVAS ) del presupuesto para el mes de abril de 2022 fue del 64,44%, encontrandose en un parametro bajo de ejecución.</t>
  </si>
  <si>
    <t>La ejecución de Giros de  Funcionamiento (RESERVAS ) del presupuesto para el mes de mayo de 2022 fue del 80, encontrandose en un parametro bajo de ejecución.</t>
  </si>
  <si>
    <t>La ejecución de Giros de  Funcionamiento (RESERVAS ) del presupuesto para el mes de junio de 2022 fue del 81%, encontrandose en un parametro bajo de ejecución.</t>
  </si>
  <si>
    <t>La ejecución de Giros de  Funcionamiento (RESERVAS ) del presupuesto para el mes de julio de 2022 fue del 89%, encontrandose en un parametro bajo de ejecución.</t>
  </si>
  <si>
    <t>La ejecución de Giros de  Funcionamiento (RESERVAS ) del presupuesto para el mes de agosto de 2022 fue del 84%, encontrandose en un parametro bajo  de ejecución por lo que se debe pagar y/o liquidar en el mes de agosto estos saldos .</t>
  </si>
  <si>
    <t>La ejecución de Giros de  Funcionamiento (RESERVAS ) del presupuesto para el mes de Septiembre de 2022 fue del 94%, encontrandose en un parametro bajo  de ejecución por lo que se debe pagar y/o liquidar en el mes de Octubre estos saldos .</t>
  </si>
  <si>
    <t>La ejecución de Giros de  Funcionamiento (RESERVAS ) del presupuesto para el mes de Octubre de 2022 fue del 98,15%, encontrandose en un parametro  normal de ejecución por lo que se debe pagar y/o liquidar en el mes de Noviembre estos saldos .</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</si>
  <si>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</si>
  <si>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</si>
  <si>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</si>
  <si>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</si>
  <si>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</si>
  <si>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 xml:space="preserve">En el mes de enero se elaboro por parte de los profesionales de gestión documental la actualización y aprobación del Plan Institucional de Archivo en el Comité de Gestión y Desempeño Institucional. </t>
  </si>
  <si>
    <t>En el mes de marzo de 2022 se cumple con un 60%, ya que solo se avanzó con las actualziación de la  Tabla de Retención Documental  de la Oficina Asesora Jurídica; además se realizó un avance en la elaboración de las plantillas para la actualziación de el Modulo de AZ Digital como:
* Actualización Tabla de Retención Documental
* Índices
* Usuarios
* Rotulación archivo físico
Para la actualización del módulo de AZ – Digital.</t>
  </si>
  <si>
    <t>En el mes de ABRIL de 2022 se cumple con un 67%, ya que las actividades programadas en el Pinar se han venido realizando en este primer cuatrimestre como lo son
•	Actualización TRD
•	Elaboración los Inventarios Documentales las cuales ya se han realizado 11 áreas del IDPYBA
•	Implementar el Sistema de Gestión de Documentos Electrónicos de Archivo.
•	Actualizar el Plan Institucional de Archivos
•	Capacitaciones de gestión documentales establecidas en el PIC.
•	Digitalización los archivos para cargar en el repositorio digital ya hay 2 áreas 
•	Recibir las transferencias primarias documentales, según el cronograma 
Requerimientos del módulo de AZ – Digital.</t>
  </si>
  <si>
    <t xml:space="preserve">En el mes de mayo de 2022 se cumple con un 60% de las metas establecidas en el Pinar. Lo anterior debido a que de acuerdo con el plan se han realizado las siguientes actividades:
•	Se han recibido cuatro Inventarios Documentales actualizados de la Subdirección de Cultura Ciudadana y de las áreas de maltrato animal, urgencias veterinarias y esterilizaciones  del IDPYBA
•	En cuanto a capacitaciones se han llevado a cabo cinco mesas de trabajo con diferentes áreas del Instituto. 
•	Se han hecho cuatro transferencias documentales correspondientes a las áreas de urgencias veterinarias, hogares de paso, comunicaciones y control interno.																					</t>
  </si>
  <si>
    <t xml:space="preserve">En el mes de junio de 2022 se cumple con un 50% de las metas establecidas en el Pinar. Lo anterior debido a que de acuerdo con el plan se han realizado las siguientes actividades:
•	En cuanto a capacitaciones se han llevado a cabo seis mesas de trabajo con diferentes áreas del Instituto. 
•	Se han recibido tres transferencias documentales  de la Subdirección de Atención a la Fauna de las series: Registro de Custodia de Caninos y Felinos en la Unidad de Cuidado Animal de la vigencia 2020 y Programa de Adopciones vigencia 2020 y de la Subidrección de Gestión Corporativa del área de Contabilidad IDPYBA.																					</t>
  </si>
  <si>
    <t xml:space="preserve">En el mes de julio de 2022 se cumple con un 28% de las metas establecidas en el Pinar. Lo anterior debido a que durante el mes de julio se debían ejecutar parcialmente 7 actividades sin embargo, se logró llevar a cabo únicamente 2 de éstas pues las cinco restantes implican recursos economicos, de talento humano y tecnologicos de los cuales la entidad no dispone en el momento.
Así las cosas, las actividades del PINAR que se ejecutaron fueron:
•	Capacitaciones: en el área de talento humano y en la subdirección de atención a la Fauna con los operadores de esterilizaciones y de urgencias veterinarias.
•	Transferencias: Se recibieron tres transferencias documentales primarias la archivo central del área de Contabilidad con las subseries de Comprobantes de ingreso y de egreso y de la subdirección de atención a la Fauna con historias clínicas veterinarias.  </t>
  </si>
  <si>
    <t>En el mes de agosto de 2022 se cumple con un 43% de las metas establecidas en el Pinar. Lo anterior debido a que durante el mes de agosto se debían ejecutar parcialmente 7 actividades del PINAR, sin embargo se llevaron a cabo  4 actividades pues para la formulación del sistema integrado de conservación se requiere la vinculación de un profesional con perfil de historiador - Conservador; en cuanto al Programa de Gestión Documental, éste se elaborará en el mes de septiembre y por último, respecto al Sistema de Gestión de Documentos Electrónicos, éste se encuentra en proceso de pruebas y convalidación para su implementación en la entidad.
Así las cosas, las actividades del PINAR que se ejecutaron fueron:
•	Capacitaciones: en el área contractual con el tema de diligenciamiento de inventarios de archivos de gestión.
•	Digitalizaciones: 10.632 imagenes digitalizadas
•	Transferencias: se llevó a cabo la transferencia documental de dos áreas y de cinco series documentales 
•	Formulación Sistema de Gestión de Documentos Electrónicos: La herramienta se encuentra en fase de convalidación por parte del área de tecnologia para que sea lanzada a producción.
•	Actualización Política Gestión Documental: La política se encuentra en borrador para revisión por parte de la oficina asesora de planeación.</t>
  </si>
  <si>
    <t>En el mes de agosto de 2022 se cumple con un 49,47% de las metas establecidas en el Pinar. Lo anterior debido a que durante el mes de septiembre se debían ejecutar parcialmente 7 actividades del PINAR, sin embargo se llevaron a cabo 5 actividades pues para la formulación del sistema integrado de conservación se requiere la vinculación de un profesional con perfil de historiador - Conservador; en cuanto a la actualización del programa y de la política de gestión documental, los borradores fueron elaborados por el anterior profesional en gestión documental quien los remitió a la subdirección corporativa directamente.
Así las cosas, las actividades del PINAR que se ejecutaron fueron:
•	Capacitaciones: se realizó capacitación y seguimiento en organización documental a las áeas de comunicaciones, urgencias veterinarias, captura, esteriliza y suelta; maltrato animal y granja, registro de identificación de caninos y felinos y sinantropicos.
•	Digitalizaciones: Más de 10.000 imagenes digitalizadas
•	Transferencias: se llevó a cabo la transferencia documental de tres áreas y de nueve subseries documentales 
•	Formulación Sistema de Gestión de Documentos Electrónicos: La herramienta se encuentra en fase de convalidación por parte del área de tecnologia para que sea lanzada a producción.
•	Actualización Política Gestión Documental y Actualización del programa de gestión documental:Ambos documentos fueron elaborados por el anterior profesional encargado, quien remitió los borradores directamente a la subdirección corporativa.</t>
  </si>
  <si>
    <t>En el mes de octubre de 2022 se cumple con un 51,85% de las metas establecidas en el Pinar. Lo anterior debido a que durante el presente mes se debían ejecutar parcialmente 7 actividades del PINAR, sin embargo se llevaron a cabo 2 actividades: el cumplimiento de capacitaciones según el PIC y la digitalización de documentos. pues para la formulación del sistema integrado de conservación se requiere la vinculación de un profesional con perfil de historiador - Conservador. Los otros dos instrumentos que son el Sistema Integrado de Conservación y el Sistema de Gestión de Documentos Electrónicos de Archivo pese a que se encuentran en desarrollo, carecen de recurso como el equipo interdisciplinario lo cual es indispensable para la elaboración. Respecto a los otros tres instrumentos pendientes se adelantarán durante los meses de noviembre y diciembre de acuerdo al cronograma.
Respecto a las actividades ejecutadas del PINAR se realizó una capacitación en tablas de retención documental de manera general al personal del Instituto y se realizó la digitalización de 15625 expedientes.</t>
  </si>
  <si>
    <t>De las siete actividades programadas en el PINAR para el cuarto trimestre se han desarrollado 4, las cuales son capacitaciones digitalizaciones y la elaboración del Banco Terminologico, el cual se encuentra en desarrollo.
De lo anterior, las actividades incumplidas son el sistema de gestión de documentos electrónicos de archivo SGDE, el sistema integrado de conservación SIC, la tabla de control de acceso</t>
  </si>
  <si>
    <t>Recibir las transferencias documentales de Archivo de Gestión - Archivo Central</t>
  </si>
  <si>
    <t>Asegurar  que el Instituto realice  oportunamente los reportes en los diferentes sistemas a nivel distrital y Nacional</t>
  </si>
  <si>
    <t>Actas de transferencia primaria documental</t>
  </si>
  <si>
    <t>Para el mes de enero no se encuentra programada ninguna actividad correspondiente a las transferencias documentales primarias, sin embargo se presentara el cronograma para ser aprobado por el Comité de Gestión y Desempeño Institucional.</t>
  </si>
  <si>
    <t>Para el mes de febreo no se encuentra programada ninguna actividad correspondiente a las transferencias documentales primarias, sin embargo se realizo el cronograma de Transferencias Documentales Primarias para ser aprobado por el Comité de Gestión y Desempeño Institucional, que se llevara a cabo en le mes de marzo de 2022</t>
  </si>
  <si>
    <t>Para el mes de marzo no se encuentra programada ninguna actividad correspondiente a las transferencias documentales primarias, sin embargo, se realizó la aprobación del cronograma de Transferencias Documentales Primarias por parte del Comité de Gestión y desempeño Institucional y este fue socializado con los funcionarios y contratistas de la entidad.</t>
  </si>
  <si>
    <t>Para el mes abril se programaron 4 transferencias documentales primarias, sin embargo, solo se realizaron 2 de las áreas de Esterilizaciones y los informes de hospitalización de la unidad de cuidado animal, debido a esto se va a realizar un plan de choque por parte de Gestión Documental para apoyar a las áreas con las transferencias documentales.</t>
  </si>
  <si>
    <t xml:space="preserve">Para el mes mayo se programaron 4 transferencias documentales primarias, las cuales se cumplieron a cabalidad de manera cuantitativa, es decir se recibieron las transferencias de las áreas de urgencias veterinarias, hogares de paso, comunicaciones y control interno.																						</t>
  </si>
  <si>
    <t>Para el mes mayo se programaron 5 transferencias documentales primarias, de las cuales se cumplió a cabalidad con cuatro de manera cuantitativa, es decir se recibieron tres transferencias documentales de la Subdirección de Atención a la Fauna de las series: Registro de Custodia de Caninos y Felinos en la Unidad de Cuidado Animal de la vigencia 2020 y Programa de Adopciones vigencia 2020 y de la Subidrección de Gestión Corporativa del área de Contabilidad del IDPYBA.</t>
  </si>
  <si>
    <t>Para el mes de julio se tenían programadas transferencias documentales para las áreas de talento humano, Financiera y de la Subdirección de atención a la fauna.
Así las cosas se recibieron transferencias primarias de las series de historias clinicas veterinarias, comprobantes contables de ingreso y de egreso.</t>
  </si>
  <si>
    <t>Para el mes de agosto se llevó a cabo la transferencia documental de dos áreas: Subidrección de cultura ciudadana y subdirección ed atención a la fauna, de las cuales se recibieron transferencias de cinco series documentales que son: Obsevatorio PYBA, Planes, Programas, Proyectos y Actas.</t>
  </si>
  <si>
    <t>Para el mes de septiembre se llevó a cabo la transferencia documental de tres áreas: Recursos fisícos, Dirección y maltrato animal y granja, de las cuales se recibieron transferencias de nueve subseries documentales que son: Comprobantes de ingreso de bienes, comprobantes de egreso de bienes, inventarios de bienes inmuebles, inventarios de bienes muebles, actas de comité directivo, resoluciones, Programa atención de los casos de maltrato y/o crueldad animal y Programas de animales de granja​.</t>
  </si>
  <si>
    <t xml:space="preserve">Para el mes de octubre se llevó a cabo la transferencia documental de dos áreas: talento humano y atención al ciudadano con un total de seis subseries documentales que suman 33 unidades de conservación (cajas) </t>
  </si>
  <si>
    <t xml:space="preserve">Pese a que este indicador no se encuentra en las actividades programadas del último trimestre, se han llevado a cabo dos transferencias primarias documentales a fin de culminar todas las tranferencias durante la presente vigencia </t>
  </si>
  <si>
    <t>Apoyar la elaboración de los inventarios documentales en los archivos de gestión que realicen las entidades, así como llevar el inventario del Archivo Central.</t>
  </si>
  <si>
    <t>Asegurar que todos los procesos del Instituto tengan debidamente actualizado su inventario documental.</t>
  </si>
  <si>
    <t>(Porcentaje de Avance Ejecutado Inventario Documental/ Porcentaje de Avance Programado Inventario Documental)</t>
  </si>
  <si>
    <t>En el periodo comprendido al mes de enero se elabora capacitación de inventarios documentales realizado énfasis en la elaboración y correcto diligenciamiento del Formato único de Inventarios documental (FUID) Sumado a esto se aprovecha para realizar capacitación de organización documental y Tabla de Retención Documental.</t>
  </si>
  <si>
    <t>Gestión Documental apoyo la organización documental del área de Contractual con la intervención de 20 (cajas) estos expedientes reposaran en el archivo central como un traslado de información, sin embargo, se encontró documentación traspapelada y esto retrasa la intervención, de la: Clasificación, ordenación, encarpetado, foliación y diligenciamiento de testigos documentales. por otra parte, el equipo de gestión documental apoyo en la intervención de Historias Clínicas - Esterilizaciones con una producción de 25 cajas conformadas por 7.650 expedientes almacenados en 150 carpetas que corresponden al mes de diciembre 2021.De igual manera se apoyó en el mes de febrero al área de contractual interviniendo 130 cajas de las vigencias 2020, 2021 y 2022 representados en 664 expedientes.En cuanto a inventarios documentales, se inicia con las capacitaciones y seguimientos visitando los programas de Esterilizaciones, Urgencias veterinarias, Sinantropicos, Fauna Silvestre, identificación CES y Maltrato y crueldad animal. capacitando a un total de 15 funcionarios y contratistas de igual manera se realiza capacitación según el PAC referente a préstamos y organización documentales, capacitando 65 funcionarios y contratistas para un total de 80 funcionarios capacitados.Sumado a esto el área de esterilizaciones entrega su inventario Actualizado vigencia 2022.Para el mes de febrero se presentó al comité de gestión y desempeño el cronograma de transferencias documentales, para su respectiva aprobación.</t>
  </si>
  <si>
    <t>En cuanto a inventarios documentales, para el mes de marzo, se continua con las capacitaciones y seguimientos visitando a la Dirección General demás de capacitar un total de 75 funcionarios y contratistas en Transferencias Documentales, Inventarios documentales y Guía de perdida de documental, según el acuerdo 07 del 2014</t>
  </si>
  <si>
    <t>En cuanto a inventarios documentales, para el mes de abril. Se recolectaron 11 inventarios documentales de las áreas: Control interno, Dirección General, Oficina Asesora de Planeación, Historias Clínicas Veterinarias, programa de Adopciones Custodia de Caninos y Felinos, Identificación, Contractual, Recursos Físicos, Servicio al Ciudadano y Talento humano. Además para el mes de abril se realizaron 11 capacitaciones y seguimiento a los inventarios documentales capacitando a 12 funcionarios y contratistas del IDPYBA</t>
  </si>
  <si>
    <t>En cuanto a inventarios documentales, para el mes de mayo. Se recolectaron cuatro inventarios documentales de la Subdirección de cultura ciudadana y las áreas de maltrato animal, esterilizaciones y urgencias veterinarias. Igualmente se realizaron cuatro mesas de trabajo sobre criterios de organización documental a diferentes áreas, así como también se hizo una capacitación sobre el correcto diligenciamiento del FUID.</t>
  </si>
  <si>
    <t>En cuanto a inventarios documentales, para el mes de junio no se recibieron por parte de las áreas. No obstante, se realizó una capacitación especificamente en el tema de FUID, y otra capacitación de temas generales donde también se incluyo dicho tópico.</t>
  </si>
  <si>
    <t>En cuanto a inventarios documentales de gestión, para el mes de julio no se recibieron por parte de las áreas. No obstante, al recibir las transferencias primarias se recibieron tres inventarios documentales propios del proceso.</t>
  </si>
  <si>
    <t>En cuanto a inventarios documentales de gestión, para el mes de agosto no se recibieron por parte de las áreas. Sin embargo, se realizó capacitación al área contractual para la entrega de FUID en el mes de septiembre.
De otra parte, al recibir las transferencias primarias documentales se recibió el inventario correspondiente al proceso.</t>
  </si>
  <si>
    <t>En cuanto a inventarios documentales de gestión, para el mes de septiembre se envió una comunicación masiva a todas las dependencias ofreciendo el acompañamiento desde el área de gestión documental para la actualización de los inventarios de los archivos de gestión y su entrega para el mes de octubre.  
De otra parte, al recibir las transferencias primarias documentales se recibió el inventario correspondiente al proceso.</t>
  </si>
  <si>
    <t>En cuanto a inventarios documentales de gestión, para el mes de octubre se continuó con el seguimiento y acompañamiento a todas las dependencias de la entidad de lo cual se han recibido a satisfacción inventarios documentales de 3 áreas correspondientes a 13 subseries.
De otra parte, al recibir las dos transferencias primarias documentales se recibió el inventario correspondiente al proceso.</t>
  </si>
  <si>
    <t>Se recibieron inventarios documentales de ocho áreas correspondientes a 35 subseries documentales</t>
  </si>
  <si>
    <t>Desarrollar herramientas técnicas, dinámicas y confiables, a través del manejo y gestión de conocimiento.</t>
  </si>
  <si>
    <t>Gestión Tecnológica</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</si>
  <si>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</si>
  <si>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</si>
  <si>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</si>
  <si>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</si>
  <si>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 xml:space="preserve">Soporte y Mantenimiento:  Se brindo soporte a los usuarios del instituto, resolviendo solicitudes presentadas en las diferentes áreas.
Sistemas de Información:  Se actualizaron las jornadas de turnos para el mes de febrero en el sistema de turnos.
Se realizó la implementación de manera exitosa del sistema SISEPP, se realizaron las solicitudes de CDP, RP y Viabilidades de 364 contratos durante el mes de enero.
Seguridad de la información y riesgos:  Revisión Planes decreto 612 Se entrega actualización del Plan de tratamiento y control de Riesgos de seguridad de la Información para el año 2022.                                                                  
Se eleva el caso de Análisis de Vulnerabilidades y Capacitación para la seguridad de la información del Instituto ante la Alta Consejería de las TIC del Distrito.                                                                   
Presentación de los planes de Seguridad y Privacidad de la Información 2022 y Plan de Tratamiento de Riesgos 2022                                                                     
Seguimiento de Registro bases de datos del Instituto sujetas a tratamiento ante Superintendencia de Industria y Comercio 2022 
</t>
  </si>
  <si>
    <t>Para el mes de febrero se plantearon 5 Actividades, las cuales se dieron cumplimiento, adicional se realizaron avances de 4 actividades a nivel trimestral y semestral relacionadas con temas de portal WEB, Servicios Tecnológicos y Fortalecimiento, las cuales se describen a continuación:                                                                                                                                                                                                                                    Fortalecimiento: Se realizó capacitación sobre Seguridad Wifi y socialización de procedimientos 
Soporte y Mantenimiento: Se brindó soporte a los usuarios del instituto, resolviendo solicitudes presentadas en las diferentes áreas.
Web: Se mantiene actualizado la página web basado en los requerimientos solicitados a través de la Mesa de Servicios de las diferentes áreas.
Se realizó un resumen de interacción de visitas al portal WEB Institucional.
Sistemas de Información: Se llevó a cabo la gestión de instalación y configuración del certificado multidimonio SSL  a través de ETB en marco del contrato interadministrativo 0360 de 2021, obteniendo una conexión segura en el sitio web. 
Bases de Datos con relación a la Usabilidad de los sistemas de Información, Turnos, SISEPP. 
Servicios Tecnológicos:  Activación de Licencias Office 365 y Exchange.
Se realizó publicación del proceso SASI-002-2022 en SECOP II sobre la renovación de licencias del Sistema de Seguridad y Backup.
Seguridad de la Información y Riesgos:  Se realizó seguimiento en las Actividades programadas de los Planes de Seguridad y Privacidad de la información y Tratamiento de Riesgos correspondiente al mes de febrero.
•	Con respecto al seguimiento de planes de control a los riesgos de Seguridad de Información del Instituto, se establecen responsables por cada uno de los controles que se deben implementar durante la vigencia 2022, para el fortalecimiento de la Seguridad y privacidad de la Información del Instituto.
•	Se coordinan actividades al interno del grupo de tecnología, para la implementación de copias de respaldo de la información crítica al interno del Instituto.
•	Se coordina con la Alta Consejería para las TICs las pruebas de Vulnerabilidad de Software de los sistemas del Instituto y se suministra el acuerdo de confidencialidad y transferencia de información, para la realización de las pruebas de superficie.
•	Se actualiza el Instrumento de Evaluación MSPI</t>
  </si>
  <si>
    <t xml:space="preserve">Para el mes de marzo se plantearon 12 Actividades, las cuales se dieron cumplimiento, adicionalmente se realizaron avances de 2 actividades a nivel semestral ( Mantenimiento Correctivo de equipos y renovación de Licencias) las cuales se describen a continuación:                                                                                                                                                                                                                                    Fortalecimiento: Se brinda capacitación sobre outlook y otras funcionalidades.                                                                                                                                                                                                                                                                                                                                                                   Seguimiento Auditoria: Instalación del Certificado SSL en la página web del Instituto, Indicadores de Gestión de Seguridad y Procedimiento de Scrum.
Soporte y Mantenimiento: Se brindó soporte a los usuarios del instituto, resolviendo solicitudes presentadas en las diferentes áreas y mantenimiento correctivo en los equipos del instituto.
Web: Se mantiene actualizado la página web basado en los requerimientos solicitados a través de la Mesa de Servicios de las diferentes áreas del Instituto.
Se realizó un informe de interacción de visitas al portal WEB Institucional para el mes de marzo.                                                                                                                                                                                                   Se genera bosquejo para el rediseño de la página web y el observatorio
Sistemas de Información:  Bases de Datos de Usabilidad de los sistemas de Información, Turnos y SISEPP.                                                                                                                                                                         Se atienden los requerimientos solicitados por parte de las diferentes áreas                                                                                                                                                                                                            
Servicios Tecnológicos:  Activación de Licencias Office 365 y Exchange.
Adjudicación del proceso SASI-002-2022  sobre la renovación de licencias del Sistema de Seguridad y Backup.                                                                                                                                                                Seguridad de la Información y Riesgos:  Se realiza la creación de dos procedimientos, Gestión de Parches de Software y Copias de respaldo lo cual se encuentra en proceso de revisión por parte de  la Oficina de Tecnolgía para enviarlos al área de Planeación para su respectiva aprobación.                                                                                                                                                                                                              Se realiza seguimiento a las actividades programadas en los planes de Seguridad de la Información y Tratamiento de Riesgos                                                                                                                                                   </t>
  </si>
  <si>
    <t>Para el mes de abril se plantearon 5 Actividades, de las cuales se dieron cumplimiento a 6 actividades y se mencionan a continuación.                                                                                                                                                                                                                               Fortalecimiento: Se brindó capacitación sobre Seguridad de la Información y Charla sobre Protección y Phishing.                                                                                                                                                                                                                                                                                                                                                         Soporte y Mantenimiento: Se brindó soporte a los usuarios del instituto de las diferentes sedes, resolviendo solicitudes presentadas en las diferentes áreas y adicionalmente mantenimiento en algunos equipos del instituto.
Web: Se mantiene actualizado la página web basado en los requerimientos solicitados a través de la Mesa de Servicios de las diferentes áreas del Instituto.
Se realizó un informe de interacción de visitas al portal WEB Institucional para el mes de abril.                                                                                                                                                                                                       Se generó el análisis, diseño y avance en la construcción del observatorio.
Avance en el rediseño del sitio web
Sistemas de Información:  
Se elaboró el Plan de Trabajo para Adopciones dando cumplimiento a la etapa de identificación de necesidad, análisis, diseños lógicos, diseños físicos, construcción del 80% mínimo viable.
Se llevaron a cabo mesas de Trabajo con la Subdirección de Atención a la Fauna para el desarrollo de cargue de información referente a esterilizaciones por las Alcaldías Locales.
Se realizó mantenimiento correctivo en SIPYBA en el módulo de la línea 123 en los siguientes campos: Campos obligatorios para evitar espacios en blanco en Fecha, Hora, Dirección, Barrio, Localidad, Teléfono, Tipificación, especie y estado.
Se realizaron mantenimientos evolutivos en el Sistema de Información SISEPP.
Se generaron pasos a producción en el Sistema RUES. 
Se generó la programación de Turnos de Esterilización de acuerdo con el área misional.
Servicios Tecnológicos:  Activación de los Sistemas de Seguridad y Backup del Instituto (Fortinet y Veeam)
Seguridad de la Información y Riesgos:  Se realizó actualización sobre el índice de los Activos de Información del Instituto, para adicionar el Índice de Información Clasificada y Reservada y a la luz de la Ley 1712 de 2014 - LEY DE TRANSPARENCIA.</t>
  </si>
  <si>
    <t>Para el mes de mayo se plantearon 5 Actividades, de las cuales se dieron cumplimiento de forma satisfactoria y se mencionan a continuación.                                                                                                                                                                                                                                                                                                                                                                                                                                                                                                                                                                            Soporte y Mantenimiento: Se brindó soporte a los usuarios del instituto de las diferentes sedes, resolviendo solicitudes presentadas en las diferentes áreas y adicionalmente se realiza requerimiento al Aliado para su respectivo mantenimiento preventivo y correctivo de los equipos del Instituto.
Sistemas de Información:                                                                                                                                                                                                                                                                    
Se diseñó, desarrolló y se implementó el sistema de Encuestas Institucionales con sus respectivos repositorios
Se diseñó y desarrolló el Sistema de Adopciones
Se realizó mantenimiento en el S.I Turnos de Esterilización
Se generó la programación de Turnos de Esterilización de acuerdo con el área misional.                                                                                                                                                                                
Se realizó ajustes en el  Front-end de Adopciones con la galería para visualizar la información de los animales y el formulario de adopción.                                                                                                          
Se realizó la división de dos módulos en el Sistema de Información SIPYBA la Linea 123 y 018000, aún se encuentra en fase de desarrollo y funcionalidades                                                                          
Se realizó verificación de usabilidad de los Sistemas de Información. 
Seguridad de la Información y Riesgos: Política de Adquisición de Software y Hardware aprobada por parte de planeación y gestión TIC.                                                                                           
Actualización de los Activos de Información del Instituto. Índice de información clasificada y reservada. (Ley 1712).                                                                                                                                 
Formato estructurado del Plan de Continuidad del Negocio.</t>
  </si>
  <si>
    <t>Para el mes de junio se plantearon 15 Actividades, de las cuales se dieron cumplimiento de forma satisfactoria y se mencionan a continuación.                                                                                                                                                                                                                                                                                                                                                                                                                                                                                                                                                                                      Soporte y Mantenimiento: Fortalecimiento: Se brinda capacitación sobre activos de información.                                                                                                                                                                                                   Soporte y Mantenimiento: Se brindó soporte a los usuarios del instituto de las diferentes sedes, resolviendo solicitudes presentadas en las diferentes áreas y adicionalmente se realiza acompañamiento al Aliado para su respectivo mantenimiento preventivo de los equipos del Instituto.                                                                                                                                                                                                                         Web: Se realizó un informe de interacción de visitas al portal WEB Institucional para el segundo trimestre del año 2022.                                                                                                                                                        Se lleva a cabo el rediseño institucional de la página web del Instituto.                                                                                                                                                                                                                                              Gobierno: Se realizó la propuesta del catálogo de Sistemas de Información para su respectiva revisión por parte del área Tecnológica para proceder con su aprobación y diligenciamiento.
Se lleva a cabo el documento Word sobre el alcance y fases del Plan de Contingencia Tecnológica, del Instituto y el FORMATO DE PLAN DE CONTIGENCIA TECNOLOGICA para su respectiva revisión, aprobación y diligenciamiento correspondiente.                    
Sistemas de Información: Se atienden los requerimientos solicitados por parte de las diferentes áreas.
Bases de Datos de Usabilidad de los sistemas de Información, Turnos y SISEPP.                                                                                                                                                                                                                                                                    
Servicios Tecnológicos: Se realizó la adquisición de Licenciamiento Adobe Cloud para acceso a los programas de diseño, edición de video entre otros.
Seguridad de la Información y Riesgos: Se realizó el procedimiento en borrador de Backup.                                                                                                                                                                                                              Se presentó al área de Planeación el Procedimiento de Mantenimiento de Tecnología del Instituto, junto con los Formatos de Control de cambios y Plan Anual de Mantenimiento para su respectiva revisión y aprobación.
Se comparte el documento del Instrumento de evaluación del MSPI actualizado a junio 2022
Se llevó a cabo el documento Word sobre el alcance y fases del Plan de Contingencia Tecnológica, del Instituto y el FORMATO DE PLAN DE CONTIGENCIA TECNOLOGICA para su respectiva revisión, aprobación y diligenciamiento correspondiente, adicionalmente se realizaron mesas de trabajo para el seguimiento de este.
Se realizaron capacitaciones a los funcionarios y contratistas del Instituto acerca de la Actualización de los Activos de Información bajo las recomendaciones de la ley de Transparencia, donde se describe el índice de clasificación de la información.</t>
  </si>
  <si>
    <t xml:space="preserve">"Para el mes de julio se plantearon 5 Actividades, de las cuales se dieron cumplimiento a 10 Actividades de forma satisfactoria y se mencionan  continuación.                                                                                                                                                                                                                                                                                                                                                                                                                                                                                                                                                                                      Soporte y Mantenimiento: Se brindó soporte a los usuarios del instituto de las diferentes sedes, resolviendo solicitudes presentadas en las diferentes áreas.
Fortalecimiento: Se realizó el envío del cronograma de capacitación y sensibilización al área de Talento Humano sobre Seguridad y Privacidad de la información para el segundo semestre.
Web: Se realizó un informe de interacción de visitas al portal WEB Institucional para el mes de julio de 2022.                                                                                                                                                       
Avances en el rediseño institucional de la página web del Instituto para el mes de julio.
Gobierno:  Se presentó al área de Planeación el Plan de Contingencia Tecnológica del IDPYBA para su respectiva revisión y aprobación.
Sistemas de Información: Se atienden los requerimientos del mes de julio solicitados por parte de las diferentes áreas.
Bases de Datos de Usabilidad de los Sistemas de Información, Turnos y SISEPP.                                                                                                                                                                                                                           Seguridad de la Información y Riesgos:   Se aprobó en comité la Política de Adquisición de Software y Hardware.                                                                                                                                                                        Se actualiza y envía a la Alta Consejería TIC del documento del Instrumento de evaluación del MSPI actualizado a Junio 30 2022.                                                                                                                                              Se presenta al área de Planeación el Procedimiento Plan de Contingencia Tecnológica del IDPYBA.                                                                                                                                                                                                   Se realiza actualización de los Activos de Información de algunas áreas del Instituto.                                                                                                                                                                                                                                Se han venido haciendo ejercicios de revisión de los servicios ofrecidos por ETB, y se han definido los requerimientos en términos de Seguridad y Privacidad de la información que se deben contemplar para mayor control y visibilidad del servicio prestado en el Instituto.                                                                                                                                                                                                                                                                                                               																						</t>
  </si>
  <si>
    <t xml:space="preserve">"Para el mes de agosto se plantearon 5 Actividades, de las cuales se dieron cumplimiento a 9 Actividades de forma satisfactoria y se mencionan continuación.       
Fortalecimiento: 
Se realizó capacitación sobre Malware y Gestión de Riesgos en la Seguridad de la Información para el mes de agosto.
Soporte y Mantenimiento: 
Se brindó soporte a los usuarios del instituto de las diferentes sedes, resolviendo solicitudes presentadas en las diferentes áreas para el mes de agosto
Web: 
Se realizó un informe de interacción de visitas al portal WEB Institucional para el mes de agosto de 2022.                                                                                                                                                       
Gobierno: 
El documento se ha venido enriquecido con las acciones a realizar en caso de Contingencia Tecnológica y descripción de cada una de las plataformas de Sistemas de Información del instituto.
Sistemas de Información: 
Se atienden los requerimientos del mes de agosto solicitados por parte de las diferentes áreas.
Disponibilidad de los Sistemas y Servicios de Información
Bases de Datos de Usabilidad de los Sistemas de Información, Turnos, SISEPP y Adopciones.                             
Seguridad de la Información y Riesgos: 
Se comparte para revisión de Talento Humano y Contractual el Acuerdo de Confidencialidad y manejo de la Información del IDPYBA.          
El documento en relación con el Plan de Continuidad del Negocio se ha venido enriquecido con las acciones a realizar en caso de Contingencia Tecnológica y descripción de cada una de las plataformas de Sistemas de Información del instituto.
Se realiza actualización de los Activos de Información de algunas áreas del Instituto.                                                                                                                                                                                            Modificación de acuerdo de confidencialidad con Talento humano y Contractual                                                                                                                                                                                              Evaluación de herramienta de sensibilización de phishing y ejercicio controlado de pishing en el Instituto                                                                                                                                                            Trabajo sectorial entorno a infraestructura crítica cibernética                                                                                                                                                                                                                                                                                                                   																						</t>
  </si>
  <si>
    <t xml:space="preserve">Para el mes de septiembre se plantearon 12 Actividades, de las cuales se dieron cumplimiento a 11 Actividades de forma satisfactoria y se mencionan continuación.                                                                                              Adicionalemente se avanza en (1) actividad sobre el Plan de Contunuidad del Negocio.      
Fortalecimiento: 
Se brindó capacitación acerca de ¿QUÉ ES EL DOMINIO? Y usos sobre la plataforma OUTLOOK. 
Soporte y Mantenimiento: 
Se brindó soporte a los usuarios del instituto de las diferentes sedes, resolviendo solicitudes presentadas en las diferentes áreas para el mes de septiembre
Web: 
Informe de interacción de visitas a la sede electrónica Institucional para el mes de septiembre de 2022.              
Informe del Rediseño institucional en cada una de las secciones con sus respectivos ajustes, maquetación y actualización del tercer trimestre 2022 de la sede electrónica.                                                                                                                                 
Gobierno: 
Actualización del Plan de Contingencia Tecnológica, donde se incluye en detalle las plataformas que maneja ETB.
Se avanza en el diligenciamiento del Catalogo de Servicios por parte de Tecnología.
Sistemas de Información: 
Se atienden los requerimientos del mes de septiembre solicitados por parte de las diferentes áreas.
Bases de Datos de Usabilidad de los Sistemas de Información, Turnos, SISEPP y Adopciones.                                                                                                                                                                                               Verificación de disponiblidad de los Sistemas de Información                                                                                                                                                                                                   
Seguridad de la Información y Riesgos: 
Se realizó mesa de trabajo para revisión de proceso de gestión de DATOS ABIERTOS entre el Instituto y el IDECA.
Actualización del documento de Autoevaluación del Modelo de Seguridad y Privacidad de la Información (MSPI).
Actualización del Plan de Contingencia Tecnológica, donde se incluye en detalle las plataformas que maneja ETB.
Actualización y aprobación de:                                                                                                                                                                                                                                                                                                                                - Activos de Información del Instituto publicados en la sede electrónica                                                                                                                                                                                                                                                                                                                      -  Índice de la información Clasificada y Reservada                                                                                                                                                                                                                                                                                                                                     - Esquema de publicación de la información.
Se realizaron Mesas de Trabajo sobre valoración de riesgos de Seguridad de la Información de las áreas de Planeación y Contractual     </t>
  </si>
  <si>
    <t>Para el mes de octubre se plantearon 5 Actividades, de las cuales se dieron cumplimiento a 9 Actividades de forma satisfactoria y se mencionan continuación.
Fortalecimiento: 
-Se brindó capacitación acerca de la Atención y respuesta de incidentes de seguridad de la información.
Soporte y Mantenimiento: 
-Se brindó soporte a los usuarios del instituto de las diferentes sedes, resolviendo solicitudes presentadas en las diferentes áreas para el mes de octubre.
Web: 
-Informe de interacción de visitas a la sede electrónica Institucional para el mes de octubre de 2022.
Gobierno: 
- Actualizado del plan de contingencia tecnológica del Instituto Distrital de Protección y Bienestar Animal, se encuentra en proceso de revisión por parte del área de Planeación.
Sistemas de Información: 
- Se atienden los requerimientos del mes de octubre solicitados por parte de las diferentes áreas.
- Bases de Datos de Usabilidad de los Sistemas de Información, Turnos y SISEPP.                                                                                                                                                                                                                             - Verificación de disponibilidad de los Sistemas de Información.     
Seguridad de la Información y Riesgos: 
-Actualización del documento de Autoevaluación del Modelo de Seguridad y Privacidad de la Información (MSPI).
-Documento actualizado del plan de contingencia tecnológica del Instituto Distrital de Protección y Bienestar Animal, se encuentra en proceso de revisión por parte del área de Planeación.
-Actualización y aprobación de:                                                     
- Activos de Información del Instituto publicados en la sede electrónica                                                                                                                                                                                                                                                     - Índice de la información Clasificada y Reservada            
- Esquema de publicación de la información.                                                                                                                                                                                                                                                                                                Se dio cumplimiento de dicha actividad en los meses anteriores
-Coordinación Interna de Copias de respaldo de Servidores e Información Critica del Instituto.                                                                                                                                                                                                          - Revisión de seguimiento Compromisos contratación ETB – IDPYBA.
- Valoración de riesgos de Seguridad de la Información – Talento Humano.
-Atención a fallas en el acceso al Sistema Sipyba
- Revisión básica de seguridad de Servidores Web del Instituto Distrital de Protección y Bienestar Animal, con herramientas:                                                                                              
- Herramienta Informe de transparencia de Google
https://www.virustotal.com/gui/home/upload"
Se comparte con el Instituto la ALERTA DE SEGURIDAD DE EQUIPOS FORTINET
Se comparte con el Instituto la ALERTA DE SEGURIDAD DE CORREOS MALICIOSOS
Se comparte con el Instituto CONSIDERACIONES DE SEGURIDAD EN INTERNET EN NUESTRAS CASAS Y CON NUESTROS HIJOS</t>
  </si>
  <si>
    <t>Para el mes de noviembre se plantearon 5 Actividades, de las cuales se dieron cumplimiento a 10 Actividades de forma satisfactoria y se mencionan continuación.
Fortalecimiento: 
-Se dio respuesta a las observaciones presentadas en el Informe de Auditoría por parte de Control Interno
-Se brindó charla sobre Protección de Datos y Copias de Respaldo.
Soporte y Mantenimiento: 
-Se brindó soporte a los usuarios del instituto de las diferentes sedes, resolviendo solicitudes presentadas en las diferentes áreas para el mes de noviembre.
Web: 
-Informe de interacción de visitas a la sede electrónica Institucional para el mes de noviembre de 2022.
Gobierno: 
- Se realizó reunión con el área de Planeación donde se llegó al acuerdo de manejar un solo Plan de Continuidad del Negocio, el documento se encuentra proyectado para el año 2023.
-Actualización del Catálogo de Servicios T.I
Sistemas de Información: 
- Verificación de disponibilidad de los Sistemas de Información.
-Verificación de Usabilidad de los Sistemas de Información
Seguridad de la Información y Riesgos: 
-Actualización del documento de Autoevaluación del Modelo de Seguridad y Privacidad de la Información (MSPI).
- Se realizó reunión con el área de Planeación donde se llegó al acuerdo de manejar un solo Plan de Continuidad del Negocio, el documento se encuentra proyectado para el año 2023.
-Actualización y aprobación de:                                                     
- Activos de Información del Instituto publicados en la sede electrónica                                                                                             - Índice de la información Clasificada y Reservada            
- Esquema de publicación de la información.  
Se dio cumplimiento de dicha actividad en los meses anteriores
-Se dio respuesta a las observaciones presentadas en el Informe de Auditoría por parte de Control Interno
Mesa de Trabajo con el área de Comunicaciones para la verificación de Riesgos de la Seguridad de la Información.                                                                                                                                                                                                                                    - Se comparte con el Instituto la ALERTA DE SEGURIDAD BANCOLOMBIA.</t>
  </si>
  <si>
    <t>Plan de Seguridad y Privacidad de la Información implementado</t>
  </si>
  <si>
    <t xml:space="preserve"> Identificar el nivel de estructuración de los procesos de la entidad orientados a la seguridad de la información</t>
  </si>
  <si>
    <t>Para el mes de enero se da cumplimiento a una actividad que corresponde al Documento de Autodiagnóstico con herramienta MINTIC de Gobierno Digital.</t>
  </si>
  <si>
    <t xml:space="preserve">Para el mes de febrero se tienen programadas 2 Actividades de las cuales una en relación con la creación de la política de Adquisición de Software y Hardware, se encuentra en proceso de revisión por parte de: OAP.
Se creó la última versión del procedimiento SCRUM para el desarrollo de sistemas de información. Además, se anexaron nuevos formatos que estarán en este procedimiento.  </t>
  </si>
  <si>
    <t>Para el mes de marzo se tienen programadas 3 Actividades de las cuales se mencionan a continuación:                                                                                                                                                                                    1. La creación de la política de Adquisición de Software y Hardware, fue revisada por la Oficina Asesora de Planeación donde realiza sus observaciones y queda pendiente para ultima revisión y presentación ante el Comité de Gestión y Desempeño, adicionalmente se realizó la creación de dos procedimientos Gestión de Parches de Software y Copias de respaldo, actualmente se encuentra en proceso de revisión por parte de la Oficina de Gestión Tecnologíca.                                                                                                                                                                                                                                                          2. Se envió el documento firmado a la Alta Consejería para las TIC del Distrito, para la realización del Plan de Pruebas, del Análisis de Vulnerabilidad de Software para el Instituto Distrital de Protección y Bienestar Animal. 
.</t>
  </si>
  <si>
    <t xml:space="preserve">Para el mes de abril  se tienen programadas 3 Actividades de las cuales se dieron cumplimiento a 2 Actividades donde se mencionan a continuación:                                                                                                                                                                                    1. La creación de la política de Adquisición de Software y Hardware, fue revisada por la Oficina Asesora de Planeación y se envía al grupo de Sistemas de Información para su verificación.                                 2. Se envió el documento firmado a la Alta Consejería para las TIC del Distrito, para la realización del Plan de Pruebas, del Análisis de Vulnerabilidad de Software para el Instituto Distrital de Protección y Bienestar Animal. 
</t>
  </si>
  <si>
    <t xml:space="preserve">Para el mes de mayo se tienen programadas 3 Actividades de las cuales se dieron cumplimiento a 2 Actividades donde se mencionan a continuación:                                                                                                                                                                                    1. Política de Adquisición de Software y Hardware aprobada por parte de planeación y gestión TIC.                                                                                                                                                                                                            2. Seguimiento correspondiente Autodiagnóstico de Seguridad y privacidad de la Información a copias de respaldo, plan de manteniniento .                                                                                                                                                                  </t>
  </si>
  <si>
    <t xml:space="preserve">Para el mes de junio se plantearon 4 Actividades, de las cuales se dieron cumplimiento a cabalidad  y se mencionan a continuación.                                                                                                                                           Se realizó el procedimiento en borrador de Backup.                                                                                                                                                                                                                                                                                             Se presentó al área de Planeación el Procedimiento de Mantenimiento de Tecnología del Instituto, junto con los Formatos de Control de cambios y Plan Anual de Mantenimiento para su respectiva revisión y aprobación.
Se comparte el documento del Instrumento de evaluación del MSPI actualizado a junio 2022.
Se llevó a cabo el documento Word sobre el alcance y fases del Plan de Contingencia Tecnológica, del Instituto y el FORMATO DE PLAN DE CONTIGENCIA TECNOLOGICA para su respectiva revisión, aprobación y diligenciamiento correspondiente, adicionalmente se realizaron mesas de trabajo para el seguimiento de este.
Se realizaron capacitaciones a los funcionarios y contratistas del Instituto acerca de la Actualización de los Activos de Información bajo las recomendaciones de la ley de Transparencia, donde se describe el índice de clasificación de la información.                                                                                                                                                                </t>
  </si>
  <si>
    <t xml:space="preserve">Para el mes de agosto se plantearon 5 Actividades, de las cuales se dieron cumplimiento a cabalidad y se mencionan a continuación. 
Se comparte para revisión de Talento Humano y Contractual el Acuerdo de Confidencialidad y manejo de la Información del IDPYBA.          
El documento en relación con el Plan de Continuidad del Negocio se ha venido enriquecido con las acciones a realizar en caso de Contingencia Tecnológica y descripción de cada una de las plataformas de Sistemas de Información del instituto.
Se realiza actualización de los Activos de Información de algunas áreas del Instituto.                                                                                                                                                                                                                         Modificación de acuerdo de confidencialidad con Talento humano y Contractual                                                                                                                                                                                                                                         Evaluación de herramienta de sensibilización de phishing y ejercicio controlado de pishing en el Instituto                                                                                                                                                                                            Trabajo sectorial entorno a infraestructura crítica cibernética   .                                                                                                                                                                </t>
  </si>
  <si>
    <t xml:space="preserve">Para el mes de septiembre se plantearon 5 Actividades, de las cuales se dieron cumplimiento a cabalidad y se mencionan a continuación.                                                                                                                          Se realizó mesa de trabajo para revisión de proceso de gestión de DATOS ABIERTOS entre el Instituto y el IDECA.
Actualización del documento de Autoevaluación del Modelo de Seguridad y Privacidad de la Información (MSPI).
Actualización del Plan de Contingencia Tecnológica, donde se incluye en detalle las plataformas que maneja ETB.
Actualización y aprobación de:                                                                                                                                                                                                                                                                                                                                - Activos de Información del Instituto publicados en la sede electrónica                                                                                                                                                                                                                                                                                                                      -  Índice de la información Clasificada y Reservada                                                                                                                                                                                                                                                                                                                                     - Esquema de publicación de la información.
Se realizaron Mesas de Trabajo sobre valoración de riesgos de Seguridad de la Información de las áreas de Planeación y Contractual                                                                                                                                                     </t>
  </si>
  <si>
    <t xml:space="preserve">Para el mes de octubre se plantearon 5 Actividades, de las cuales se dieron cumplimiento a cabalidad y se mencionan a continuación.                                                                                                                              -Actualización del documento de Autoevaluación del Modelo de Seguridad y Privacidad de la Información (MSPI).
-Documento actualizado del plan de contingencia tecnológica del Instituto Distrital de Protección y Bienestar Animal, se encuentra en proceso de revisión por parte del área de Planeación.
-Actualización y aprobación de:                                                     
- Activos de Información del Instituto publicados en la sede electrónica                                                                                                                                                                                                                                                     - Índice de la información Clasificada y Reservada            
- Esquema de publicación de la información.                                                                                                                                                                                                                                                                                                Se dio cumplimiento de dicha actividad en los meses anteriores
-Coordinación Interna de Copias de respaldo de Servidores e Información Critica del Instituto.                                                                                                                                                                                                          - Revisión de seguimiento Compromisos contratación ETB – IDPYBA.
- Valoración de riesgos de Seguridad de la Información – Talento Humano.
-Atención a fallas en el acceso al Sistema Sipyba
- Revisión básica de seguridad de Servidores Web del Instituto Distrital de Protección y Bienestar Animal, con herramientas:                                                                                              
- Herramienta Informe de transparencia de Google
https://www.virustotal.com/gui/home/upload"
Se comparte con el Instituto la ALERTA DE SEGURIDAD DE EQUIPOS FORTINET
Se comparte con el Instituto la ALERTA DE SEGURIDAD DE CORREOS MALICIOSOS
Se comparte con el Instituto CONSIDERACIONES DE SEGURIDAD EN INTERNET EN NUESTRAS CASAS Y CON NUESTROS HIJOS                                                                                                                                            </t>
  </si>
  <si>
    <t>Para el mes de noviembre se plantearon 5 Actividades, de las cuales se dieron cumplimiento a cabalidad y se mencionan a continuación.                                                                                                                                                                                        - Actualización del documento de Autoevaluación del Modelo de Seguridad y Privacidad de la Información (MSPI).
- Se realizó reunión con el área de Planeación donde se llegó al acuerdo de manejar un solo Plan de Continuidad del Negocio, el documento se encuentra proyectado para el año 2023.
-Actualización y aprobación de:                                                     
- Activos de Información del Instituto publicados en la sede electrónica                                                                                             - Índice de la información Clasificada y Reservada            
- Esquema de publicación de la información.  
Se dio cumplimiento de dicha actividad en los meses anteriores
-Se dio respuesta a las observaciones presentadas en el Informe de Auditoría por parte de Control Interno
Mesa de Trabajo con el área de Comunicaciones para la verificación de Riesgos de la Seguridad de la Información.                      - Se comparte con el Instituto la ALERTA DE SEGURIDAD BANCOLOMBIA.</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</si>
  <si>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</si>
  <si>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</si>
  <si>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</si>
  <si>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 xml:space="preserve">Para el mes de enero se recibieron 7 requerimientos con relación a cambio de contraseñas de las plataformas de Ciudadano4Patas y SIPYBA, las cuales para el mes correspondiente se dio respuesta en fechas 2 solicitudes. </t>
  </si>
  <si>
    <t>Durante el mes de febrero se desarrolló el requerimiento de estructuración del formulario para captura de información de proteccionistas, hogas de paso y fundaciónes en el Sistema Redes Local, producto de dos mesas de trabajo con la Alcaldia Local. Se realizó la adminisración y creación de usarios en SISEPP, al igual se realizó la parametrización de turnos de esterilizaciónes para  ser ejecutadas en el mes de marzo.  Asi mismo se atendierón 9 casos a través de la mesa de servicios correspondientes al mes de febrero y 5 casos que venian proyectados desde el mes de enero ,  desagregagos en: 12 referente al restablecimiento de credenciales de usuarios del sistema ciudadano 4 patas, 1 caso de SIPYBA en razón a la administración de usuarios, 1 creación de usuarios en SISEPP</t>
  </si>
  <si>
    <t>Durante el mes de marzo se desarrolló el sistema de redes locales, en el sistema de BogData se solicitaron ajustes para cargar los RPs de manera correcta de los proveedores y contratistas, en MIPG se solicito cargar el nuevo listado maestro, configuración de sistema y creación de usuarios con sus respectivos roles, adicionalmente se recibieron 7 requerimientos sobre Ciudadano 4 Patas para cambio de credenciales de usuarios de los cuales se dio respuesta a 6 solicitudes, también se recibieron 3 requerimientos del Sistema SIPYBA, creación de usuario, cambio de fecha de implantación de un microchip y cambio de credenciales.</t>
  </si>
  <si>
    <t xml:space="preserve">Durante el mes de abril se realizó la entrega del Sistema de redes locales, en el Sistema de Información SISEPP se realizaron los ajustes en el importador de CPD, RP y se creó el reporte para la generación del seguimiento presupuestal (PEP, dinero pagado y dinero por pagar ),  adicionalmente se recibieron 2 requerimientos sobre el Sistema de Información SIPYBA y Ciudadano de 4 Patas para cambio de credenciales y creación de usuarios de los cuales se dio respuesta a 1 solicitud. </t>
  </si>
  <si>
    <t xml:space="preserve">Durante el mes de mayo se realizó Durante el mes de mayo se recibieron 7 requerimientos de los cuales se llevaron a cabalidad y se mencionan a continuación:                                                                                     Se diseñó, desarrolló y se implementó el sistema de Encuestas Institucionales con sus respectivos repositorios.                                                                                                                                                                  Se diseñó y desarrolló el Sistema de Adopciones donde se encuentra en fase de pruebas.                                                                                                                                                                                                                         Se generó la programación de Turnos de Esterilización de acuerdo con el área misional.                                                                                                                                                                                                      Adicionalmente se reciben 4 requerimientos Sobre el sistema de Información SIPYBA en cuanto a cambio de credenciales y creación de usuarios.                                                                                                  </t>
  </si>
  <si>
    <t xml:space="preserve">Durante el mes de junio se recibieron 8 requerimientos de los cuales se dio solución a 7 de ellos y se mencionan a continuación:   
Se realizaron varios ajustes en el Sistema de Adopciones como filtros y parametrización en algunas opciones del formulario.  
Se generó la programación de Turnos de Esterilización de acuerdo con el área misional. 
Se reciben 2 requerimientos sobre el Sistema de Información SIPYBA en cuanto a cambio de credenciales y creación de usuarios.
Se reciben 2 solicitudes en cuanto ajustes en la plataforma SIPYBA con relación a fechas y códigos de especies y 1 en relación a capacitación sobre cargue de información en la plataforma de SIPYBA para alcaldías.                                                                                </t>
  </si>
  <si>
    <t xml:space="preserve">Durante el mes de julio se recibieron 9 requerimientos de los cuales se dio solución de forma exitosa y se mencionan a continuación:                                                                                                                                                                                                                                                                                                          Se crearon reportes automáticos para las Certificaciones del Sistema de Información del Segundo Congreso Animal                                                                                                                                                                                                                      Se realizó ajustes en el formulario de Adopciones implementando diseño responsive para poder ser utilizado en dispositivos móviles.                                                                                                                                        Se generó la programación de Turnos de Esterilización de acuerdo con el área misional.                                                                                                                                                                                                                                                                                                                                                                                                                                                                                                                                               Se reciben 5 requerimientos sobre el Sistema de Información SIPYBA en cuanto a cambio de credenciales y creación de usuarios.                                                                                                                                    
Se recibe 1 requerimiento en relación al formato del cargue de videos e imágenes en la plataforma de SIPYBA.           </t>
  </si>
  <si>
    <t xml:space="preserve">Durante el mes de agosto se recibieron 18 requerimientos de los cuales se dio solución de forma exitosa y se mencionan a continuación:                                                                                                                                                                                                                                                                                                          Se generó la programación de Turnos de Esterilización de acuerdo con el área misional.                                                                                                                                                                                                                                                                                                                                                                                                                                                                                                                                               Se reciben 7 requerimientos sobre el Sistema de Información SIPYBA en cuanto a cambio de credenciales y creación de usuarios.    
Se reciben 6 requerimientos sobre el Sistema de Información SIPYBA en cuanto ajustes de fechas de implantación y esterilización de michochip. 
Se procede con la creación de 3 usuarios en el Sistema de Información de Turnos de Esterilización para el agendamiento al área de Servicio al Ciudadano, eliminación de un usuario en la plataforma, cambio de dirección del turno e informe de los últimos 3 meses donde los usuarios agendan el turno para el servicio de esterilizaciones. 
Se realizan ajustes en relación con el Formulario de Hogares de Paso.          </t>
  </si>
  <si>
    <t xml:space="preserve">Durante el mes de septiembre se recibieron 8 requerimientos de los cuales se dio solución a 7 de forma exitosa y se mencionan a continuación:                                                                                                                                                                                                                                                                                                          Se recibe 1 Requerimiento sobre permiso de ingresos al formjulario de Hogares de Paso.                                                                                                                                                                                                                                                                                                                                                                                                                                                                                                                                              Se reciben 3 requerimientos sobre el Sistema de Información SIPYBA en cuanto a cambio de credenciales.    
Se reciben 2 requerimientos sobre el Sistema de Información SIPYBA en cuanto a verificación de códigos de especie para el cargue y bases de datos.
Se procede con la creación de 1 usuario en el Sistema de Información SISEPP. 
Se recibe 1 requerimiento del Sistema de Información Turnos de Esterlización para cambio de fecha en el calendario.      </t>
  </si>
  <si>
    <t xml:space="preserve">Durante el mes de octubre se recibieron 6 requerimientos de los cuales se dio solución a 5 de forma exitosa y se mencionan a continuación:                                                                                                                                                                                                                                                                                                          Se recibe 1 Requerimiento sobre el agendamiento de Turnos de Esterilización para el mes de Noviembre.                                                                                                                                                                                                                                                                                                                                                                                                                                                                                                                                              Se reciben 2 requerimientos sobre el Sistema de Información SIPYBA en cuanto a habilitación de usuarios.    
Se reciben 2 requerimientos sobre el Sistema de Información SIPYBA en cuanto ajustes del módulo de la línea 123 y 018000.    </t>
  </si>
  <si>
    <t>Durante el mes de noviembre se recibieron 7 requerimientos de los cuales se dio solución de forma exitosa y se mencionan a continuación:                                                                                                                                                                                         Se recibe 1 Requerimiento sobre el agendamiento de Turnos de Esterilización para el mes de Noviembre.   
Se recibe 1 requerimiento en relación a solicitud de mejoras sistema de  alcaldías                                                                           Se reciben 5 requerimientos sobre el Sistema de Información SIPYBA en cuanto a cambio de credenciales y creación de usuario para el módulo de la línea 123 y 018000.</t>
  </si>
  <si>
    <t>Proteger la vida y ser garantes del trato digno hacia los animales, a través de acciones de protección y bienestar animal</t>
  </si>
  <si>
    <t xml:space="preserve"> 11. Lograr que las ciudades y los asentamientos humanos sean inclusivos, seguros, resilientes y sostenibles.</t>
  </si>
  <si>
    <t>Salud Integral de la Fauna</t>
  </si>
  <si>
    <t>Realizar 96 Censos Poblacionales</t>
  </si>
  <si>
    <t xml:space="preserve">Medir el número de censos poblacionales </t>
  </si>
  <si>
    <t>Subdirección Atención a la Fauna</t>
  </si>
  <si>
    <t>Reporte ejecución mensual del programa (bases y formatos).</t>
  </si>
  <si>
    <t>(Numero de censos Poblacionales realizados / Numero de censos poblacionales programados)*100%</t>
  </si>
  <si>
    <t>Se realizaron 8 censos de acuerdo con lo programado</t>
  </si>
  <si>
    <t>Atender el  100% de las Visitas tecnicas de Inspección</t>
  </si>
  <si>
    <t>Medir el número de visitas tecnicas realizadas.</t>
  </si>
  <si>
    <t>(Numero de visitas tecnicas realizadas / Numero de visitas tecnicas programadas)*100%</t>
  </si>
  <si>
    <t>En el mes de octubre se realizaron dos (2) visitas técnicas de acuerdo con los requerimientos realizados por parte de la ciudadanía en las siguientes localidades: La Candelaria 1, Barrios Unidos 1.</t>
  </si>
  <si>
    <t>En el mes de febrero se realizaron catorce (14) visitas técnicas de acuerdo con los requerimientos realizados por parte de la ciudadanía en las siguientes localidades: Chapinero 1, San Cristóbal 1, tunjuelito 1,  Fontibón 1, Engativá 2, Suba 6,  Puente Aranda 2.</t>
  </si>
  <si>
    <t>En el mes de marzo se realizaron ocho (8) visitas técnicas de acuerdo con los requerimientos realizados por parte de la ciudadanía en las siguientes localidades: Usaquén 1, Chapinero 1, Bosa 1, Engativá 1, Suba 1, Los Mártires 1, Puente Aranda 2.</t>
  </si>
  <si>
    <t>En el mes de marzo se realizaron once (11) visitas técnicas de acuerdo con los requerimientos realizados por parte de la ciudadanía en las siguientes localidades: Usme1, Bosa 2, Kennedy 1, Fontibón 1, Engativá 1, Suba 1, Barrios Unidos 1, Teusaquillo 1, Ciudad Bolívar 2.</t>
  </si>
  <si>
    <t>En el mes de mayo se realizaron 13 visitas técnicas de acuerdo con lo programado.</t>
  </si>
  <si>
    <t>En el mes de junio se realizaron 5 visitas técnicas de acuerdo con lo programado.</t>
  </si>
  <si>
    <t>En el mes de julio se realizaron 9 visitas técnicas de acuerdo con lo programado.</t>
  </si>
  <si>
    <t>En el mes de agosto se realizaron 13 visitas técnicas de acuerdo con lo programado.</t>
  </si>
  <si>
    <t>En el mes de septiembre se realizaron 9 visitas técnicas de acuerdo con lo programado.</t>
  </si>
  <si>
    <t>En el mes de septiembre se realizaron 15 visitas técnicas de acuerdo con lo programado.</t>
  </si>
  <si>
    <t>En el mes de noviembre se realizaron 13 visitas técnicas de acuerdo con lo programado.</t>
  </si>
  <si>
    <t>Medir el número de animales atendidos por presunto maltrato.</t>
  </si>
  <si>
    <t>(Numero de animales por presunto maltrato atendidos / Numero de animales por presunto maltrato programados)*100%</t>
  </si>
  <si>
    <t>Se realizó la atención de 310 animales (151 caninos, 20 felinos, 134 aves ornamentales y 5 aves de corral).</t>
  </si>
  <si>
    <t>Se atendieron por presunto maltrato 310 animales (234 caninos, 21 felinos, 21 aves ornamentales, 1 bovino, 13 aves de corral y 20 lagomorfos).,</t>
  </si>
  <si>
    <t>Se atendieron por presunto maltrato 458 animales (229 caninos, 49 felinos, 66 aves de corral, 33 bovinos, 1 équido, 1 porcino, 37 roedores, 7 de otras especies y 35 lagomorfos).,</t>
  </si>
  <si>
    <t>Se atendieron por presunto maltrato 647 animales (310 caninos, 42 felinos, 81 aves ornamentales,69 roedores, 12 bovinos, 51 aves de corral, 59 lagomorfos y 23 de otras especies).</t>
  </si>
  <si>
    <t>Se atendieron por presunto maltrato en el mes de mayo 779 animales de acuerdo con necesidades propias de atención de la ciudad, con corte a 31 de mayo se atendieron por presunto maltrato 2.504 animales (1222 caninos, 172 felinos, 258 aves ornamentales, 146 roedores, 58 bovinos, 19 porcinos, 2  équidos, 291 aves de corral, 4 ovinos,  136 lagomorfos y 196 de otras especies).</t>
  </si>
  <si>
    <t>Se atendieron por presunto maltrato en el mes de junio 1.122 animales de acuerdo con necesidades propias de atención de la ciudad, con corte a 30 de junio se atendieron por presunto maltrato 3.626 animales (1502 caninos, 228 felinos, 318 aves ornamentales, 186 roedores, 174 bovinos, 11 caprinos, 19 porcinos, 5 équidos, 2 camélidos, 416 aves de corral, 12 ovinos,  196 lagomorfos y 557 de otras especies).</t>
  </si>
  <si>
    <t>Se atendieron por presunto maltrato en el mes de julio 409 animales de acuerdo con necesidades propias de atención de la ciudad, con corte a 31 de julio se atendieron por presunto maltrato 4.035 animales  (1694 caninos, 295 felinos, 360 aves ornamentales, 186 roedores, 208 bovinos, 18 caprinos, 29 porcinos, 13 équidos, 2 camélidos, 422 aves de corral, 19 ovinos, 202 lagomorfos y 587 de otras especies).</t>
  </si>
  <si>
    <t>Se atendieron por presunto maltrato en el mes de agosto 560 animales de acuerdo con necesidades propias de atención de la ciudad, con corte a 31 de agosto se atendieron por presunto maltrato  4.595 animales (1983 caninos, 359 felinos, 385 aves ornamentales, 220 roedores, 211 bovinos, 19 caprinos, 37 porcinos, 14 équidos, 3 camélidos, 538 aves de corral, 19 ovinos, 220 lagomorfos y 587 de otras especies).</t>
  </si>
  <si>
    <t>Se atendieron por presunto maltrato en el mes de septiembre 683 animales de acuerdo con necesidades propias de atención de la ciudad, con corte a 30 de septiembre se atendieron por presunto maltrato  5.278 animales (2277 caninos, 374 felinos, 387 aves ornamentales, 227 roedores, 238 bovinos, 19 caprinos, 37 porcinos, 14 équidos, 3 camélidos, 556 aves de corral, 19 ovinos, 222 lagomorfos y 905 de otras especies).</t>
  </si>
  <si>
    <t>Se atendieron por presunto maltrato en el mes de octubre 434 animales de acuerdo con necesidades propias de atención de la ciudad, con corte a 31 de octubre se atendieron por presunto maltrato   5.712 animales (2593 caninos, 440 felinos, 387 aves ornamentales, 227 roedores, 242 bovinos, 20 caprinos, 37 porcinos, 14 équidos, 4 camélidos, 601 aves de corral, 19 ovinos, 223 lagomorfos y 905 de otras especies).</t>
  </si>
  <si>
    <t>En el mes de noviembre no se presenta ejecución del porgrama de maltrato, por demoras administrativas en el procesamiento de la información oficial, las cifras se presentarán en el mes de diciembre.</t>
  </si>
  <si>
    <t>Medir el número de animales atendidos por urgencias veterinarias</t>
  </si>
  <si>
    <t>(Numero de animales atendidos por urgencias veterinarias/Numero de animales programados por urgencias veterinarias)*100%</t>
  </si>
  <si>
    <t>Se realizó la atención de urgencias veterinarias a 179 animales (132 caninos, 47 felinos)</t>
  </si>
  <si>
    <t>Se realizó la atención de urgencias veterinarias a 176 animales (129 caninos, 47 felinos)</t>
  </si>
  <si>
    <t>Se realizó la atención de urgencias veterinarias a 208 animales (155 caninos, 53 felinos)</t>
  </si>
  <si>
    <t>Se realizó la atención de urgencias veterinarias a 162 animales (124 caninos, 38 felinos)</t>
  </si>
  <si>
    <t>Se realizó la atención de urgencias veterinarias a 174 animales (135 caninos, 39 felinos)</t>
  </si>
  <si>
    <t>Se realizó la atención de urgencias veterinarias a 162 animales (121 caninos, 41 felinos)</t>
  </si>
  <si>
    <t>Se realizó la atención de urgencias veterinarias a 156 animales (99 caninos, 57 felinos)</t>
  </si>
  <si>
    <t>Se realizó la atención de urgencias veterinarias a 153 animales (103 caninos, 50 felinos)</t>
  </si>
  <si>
    <t>Se realizó la atención de urgencias veterinarias a 124 animales (80 caninos, 44 felinos)</t>
  </si>
  <si>
    <t>Se realizó la atención de urgencias veterinarias a 147 animales (113 caninos, 34 felinos)</t>
  </si>
  <si>
    <t>Se realizó la atención de urgencias veterinarias a 142 animales (94 caninos, 48 felinos)</t>
  </si>
  <si>
    <t>Medir el número de animales atendidos a traves de brigadas medicas.</t>
  </si>
  <si>
    <t>(Numero de animales atendidos por brigadas medicas/Numero de animales programados por brigadas medicas)*100%</t>
  </si>
  <si>
    <t>Se atendieron mediante brigadas 165 animales (153 caninos, 12 felinos). Por demoras en la contratación no se logró la programación en el mes de enero.</t>
  </si>
  <si>
    <t xml:space="preserve">Se atendieron mediante brigadas 439 animales (361 caninos, 78 felinos). </t>
  </si>
  <si>
    <t xml:space="preserve">Se atendieron mediante brigadas 412 animales (314 caninos, 98 felinos). </t>
  </si>
  <si>
    <t xml:space="preserve">Se atendieron mediante brigadas 395 animales (284 caninos, 111 felinos). </t>
  </si>
  <si>
    <t xml:space="preserve">Se atendieron mediante brigadas 424 animales (339 caninos, 85 felinos). </t>
  </si>
  <si>
    <t xml:space="preserve">Se atendieron mediante brigadas 552 animales (421 caninos, 131 felinos). </t>
  </si>
  <si>
    <t xml:space="preserve">Se atendieron mediante brigadas 628 animales (475 caninos, 153 felinos). </t>
  </si>
  <si>
    <t xml:space="preserve">Se atendieron mediante brigadas 508 animales (413 caninos, 95 felinos). </t>
  </si>
  <si>
    <t xml:space="preserve">Se atendieron mediante brigadas 725 animales (552 caninos, 173 felinos). </t>
  </si>
  <si>
    <t xml:space="preserve">Se atendieron mediante brigadas 553 animales (421 caninos, 132 felinos). </t>
  </si>
  <si>
    <t xml:space="preserve">Se atendieron mediante brigadas 696 animales (577 caninos, 119 felinos). </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</si>
  <si>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</si>
  <si>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</si>
  <si>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En el mes de enero Ingresaron a la UCA 16 animales por situación de abandono o remitidos por entidades como bomberos, policía y la Secretaria Distrital de Salud para la prestación del servicio de custodia.</t>
  </si>
  <si>
    <t>En el mes de febrero ingresaron a la UCA 21 animales por situación de abandono o remitidos por entidades como bomberos, policía y la Secretaria Distrital de Salud para la prestación del servicio de custodia.</t>
  </si>
  <si>
    <t>En el mes de marzo ingresaron a la UCA 11 animales por situación de abandono o remitidos por entidades como bomberos, policía y la Secretaria Distrital de Salud para la prestación del servicio de custodia.</t>
  </si>
  <si>
    <t>En el mes de abril ingresaron a la UCA 46 animales por situación de abandono o remitidos por entidades como bomberos, policía y la Secretaria Distrital de Salud para la prestación del servicio de custodia.</t>
  </si>
  <si>
    <t>En el mes de mayo ingresaron a la UCA 35 animales por situación de abandono o remitidos por entidades como bomberos, policía y la Secretaria Distrital de Salud para la prestación del servicio de custodia.</t>
  </si>
  <si>
    <t>En el mes de junio ingresaron a la UCA 24 animales por situación de abandono o remitidos por entidades como bomberos, policía y la Secretaria Distrital de Salud para la prestación del servicio de custodia.</t>
  </si>
  <si>
    <t>En el mes de junio ingresaron a la UCA 15 animales por situación de abandono o remitidos por entidades como bomberos, policía y la Secretaria Distrital de Salud para la prestación del servicio de custodia.</t>
  </si>
  <si>
    <t>En el mes de agosto ingresaron a la UCA 45 animales por situación de abandono o remitidos por entidades como bomberos, policía y la Secretaria Distrital de Salud para la prestación del servicio de custodia.</t>
  </si>
  <si>
    <t>En el mes de septiembre ingresaron a la UCA 43 animales por situación de abandono o remitidos por entidades como bomberos, policía y la Secretaria Distrital de Salud para la prestación del servicio de custodia.</t>
  </si>
  <si>
    <t>En el mes de octubre ingresaron a la UCA 15 animales por situación de abandono o remitidos por entidades como bomberos, policía y la Secretaria Distrital de Salud para la prestación del servicio de custodia.</t>
  </si>
  <si>
    <t>En el mes de noviembre ingresaron a la UCA 24 animales por situación de abandono o remitidos por entidades como bomberos, policía y la Secretaria Distrital de Salud para la prestación del servicio de custodia.</t>
  </si>
  <si>
    <t>Medir el número de palomas atendidas en la Unidad de Atención</t>
  </si>
  <si>
    <t>(Numero de palomas atendidas / Numero de palomas programadas) * 100%</t>
  </si>
  <si>
    <t>En el mes de enero se presta atención medica basica a 55 palomas a traves de brigadas.</t>
  </si>
  <si>
    <t>En el mes de febrero se presta atención médica básica a 138 palomas a traves de brigadas.</t>
  </si>
  <si>
    <t>En el mes de marzo se presta atención médica básica a 120 palomas a traves de brigadas.</t>
  </si>
  <si>
    <t>En el mes de abril se presta atención médica básica a 102 palomas a traves de brigadas.</t>
  </si>
  <si>
    <t>En el mes de mayo se presta atención médica básica a 102 palomas a traves de brigadas.</t>
  </si>
  <si>
    <t>En el mes de junio se presta atención médica básica a 107 palomas a traves de brigadas.</t>
  </si>
  <si>
    <t>En el mes de julio se presta atención médica básica a 63 palomas a traves de brigadas.</t>
  </si>
  <si>
    <t>En el mes de agosto se presta atención médica básica a 88 palomas a traves de brigadas.</t>
  </si>
  <si>
    <t>En el mes de septiembre se presta atención médica básica a 87 palomas a traves de brigadas.</t>
  </si>
  <si>
    <t>En el mes de octubre no se presta atención médica básica a palomas a traves de brigadas, la meta va con buena ejecución y en los meses de noviembre y diciembre se cumplirá con el excente de la  meta.</t>
  </si>
  <si>
    <t>En el mes de noviembre no se presta atención médica básica a palomas a traves de brigadas, la meta va con buena ejecución y en el mes de diciembre se cumplirá con el excedente de la  meta.</t>
  </si>
  <si>
    <t xml:space="preserve">Entregar 600 animales en adopción </t>
  </si>
  <si>
    <t>Medir el número de animales entregados en adopción.</t>
  </si>
  <si>
    <t>(Numero de animales entregados en adopción/Numero de animales programados para entregar en adopción)*100%</t>
  </si>
  <si>
    <t>Se realizó el trámite de adopción de 39 animales (24 caninos y 15 felinos)</t>
  </si>
  <si>
    <t>Se realizó el trámite de adopción de 55 animales (38caninos y 17 felinos)</t>
  </si>
  <si>
    <t>Se realizó el trámite de adopción de 51 animales (35 caninos y 16 felinos)</t>
  </si>
  <si>
    <t>Se realizó el trámite de adopción de 48 animales (32 caninos y 16 felinos)</t>
  </si>
  <si>
    <t>Se realizó el trámite de adopción de 55 animales (37 caninos y 18 felinos)</t>
  </si>
  <si>
    <t>Se realizó el trámite de adopción de 46 animales (37 caninos y 9 felinos)</t>
  </si>
  <si>
    <t>Se realizó el trámite de adopción de 35 animales (19 caninos y 16 felinos)</t>
  </si>
  <si>
    <t>Se realizó el trámite de adopción de 27 animales (14 caninos y 13 felinos)</t>
  </si>
  <si>
    <t>Se realizó el trámite de adopción de 30 animales (19 caninos y 11 felinos)</t>
  </si>
  <si>
    <t>Se realizó el trámite de adopción de 13 animales (7 caninos y 6 felinos)</t>
  </si>
  <si>
    <t>Implantar 71616 animales a traves de los programas de la Subdireccion de Atencion a al Fauna</t>
  </si>
  <si>
    <t>Medir el número de animales implantados a traves de  jornadas de indentificación realizadas por el instituto en las diferentes localidades de la ciudad.</t>
  </si>
  <si>
    <t>(Numero de animales implantados a traves de los programas de la Subdireccion de Atencion a la Fauna/Numero de animales programados para implantar  a traves de los programas de la Subdireccion de Atencion a la Fauna) * 100</t>
  </si>
  <si>
    <t>En el mes de enero se realiza la identificación de 255 animales, 94 por el programa de brigadas médicas y 161 por otros programas de la Subdirección de Atención a la Fauna.</t>
  </si>
  <si>
    <t>En el mes de febrero se realiza la identificación de 1.261 animales, 77 por el programa de brigadas médicas y 1.184 por otros programas de la Subdirección de Atención a la Fauna.</t>
  </si>
  <si>
    <t>En el mes de marzo se realiza la identificación de 6302 animales (2428 caninos y 3874 felinos)</t>
  </si>
  <si>
    <t>En el mes de abril se realiza la identificación de 13530 animales (5309 caninos y 8221 felinos)</t>
  </si>
  <si>
    <t>En el mes de mayo se realiza la identificación de 3906 animales (1499 caninos y 2407 felinos)</t>
  </si>
  <si>
    <t>En el mes de junio se realiza la identificación de 4072 animales (1672 caninos y 2400 felinos)</t>
  </si>
  <si>
    <t>En el mes de julio se realiza la identificación de 2244 animales (798 caninos, 1440 felinos y 6 de otras especies)</t>
  </si>
  <si>
    <t>En el mes de agosto se realiza la identificación de 18046 animales (7101 caninos, 10945 felinos). Se incluyen los rezagos de información de junio y julio.</t>
  </si>
  <si>
    <t>En el mes de septiembre se realiza la identificación de 11219 animales (4382 caninos, 6835 felinos y 2 de otras especies).</t>
  </si>
  <si>
    <t>En el mes de octubre se realiza la identificación de 9382 animales (3223 caninos, 6159 felinos).</t>
  </si>
  <si>
    <t>En el mes de noviembre se realiza la identificación de 1592 animales (309 caninos, 1283 felinos).</t>
  </si>
  <si>
    <t>Efectuar el 100% de las visitas requeridas por presunto maltrato.</t>
  </si>
  <si>
    <t xml:space="preserve">Medir el número de visitas de verificación de condiciones de bienestar animal realizadas de acuerdo con lo requerido mensualmente </t>
  </si>
  <si>
    <t>(Numero de visitas de verificación de condiciones de bienestar realizadas / Numero de visitas de condiciones de bienestar requeridas) * 100%</t>
  </si>
  <si>
    <t>Durante el mes de enero se realizaron 262 visitas en las 20 localidades del Distrito Capital.</t>
  </si>
  <si>
    <t>Durante el mes de febrero se realizaron 363 visitas en las 20 localidades del Distrito Capital.</t>
  </si>
  <si>
    <t>Durante el mes de marzo se realizaron 375 visitas en las 20 localidades del Distrito Capital.</t>
  </si>
  <si>
    <t>Durante el mes de abril se realizaron 383 visitas en las 20 localidades del Distrito Capital.</t>
  </si>
  <si>
    <t>Durante el mes de mayo se realizaron 638 visitas en las 20 localidades del Distrito Capital.</t>
  </si>
  <si>
    <t>Durante el mes de junio se realizaron 560 visitas en las 20 localidades del Distrito Capital.</t>
  </si>
  <si>
    <t>Durante el mes de julio se realizaron 409 visitas en las 20 localidades del Distrito Capital.</t>
  </si>
  <si>
    <t>Durante el mes de agosto se realizaron 515 visitas en las 20 localidades del Distrito Capital.</t>
  </si>
  <si>
    <t>Durante el mes de septiembre se realizaron 534 visitas en las 20 localidades del Distrito Capital.</t>
  </si>
  <si>
    <t>Durante el mes de octubre se realizaron 552 visitas en las 20 localidades del Distrito Capital.</t>
  </si>
  <si>
    <t>Medir el número de animales (perros y gatos) esterilizados por el instituto.</t>
  </si>
  <si>
    <t>(Numero de animales esterilizados / numero de animales programados a esterilizar) * 100%</t>
  </si>
  <si>
    <t>Con corte al 31 de enero se logró un avance del 5,84%, lo que corresponde a la esterilización de 6.446 animales (2.433 caninos y 4.013 felinos) por localidad de la siguiente manera: Usaquén 78, Chapinero 83, Santa fe 121, San Cristóbal 665 , Usme 524, Tunjuelito 176, Bosa 416, Kennedy 624 , Fontibón 316, Engativá 334 , Suba 680, Barrios unidos 121, Teusaquillo 82, Los mártires 131, Antonio Nariño 275, Puente Aranda 226 , La candelaria 0, Rafael Uribe Uribe 590, Ciudad Bolívar 772 , Sumapaz 0 y Punto fijo (UCA) 232.</t>
  </si>
  <si>
    <t>Con corte al 28 de febrero se logró un avance del 14,61%, lo que corresponde a la esterilización de 9,802 animales ( 3.710 caninos y 6.092 felinos) por localidad de la siguiente manera: Usaquén 0, Chapinero 81, Santa fe 168, San Cristóbal 926, Usme 463, Tunjuelito 0, Bosa 1,001, Kennedy 832 , Fontibón 297, Engativá 1.033 , Suba 1.326, Barrios unidos 0, Teusaquillo 0, Los mártires 87, Antonio Nariño 212, Puente Aranda 216 , La candelaria 92, Rafael Uribe Uribe 914, Ciudad Bolívar 1.334  , Sumapaz 0 y Punto fijo (UCA) 820.</t>
  </si>
  <si>
    <t xml:space="preserve">Con corte al 31 de marzo se logró un avance del 20,66%, lo que corresponde a la esterilización de 22.967 animales (8.731 caninos y 14.236 felinos) por localidad de la siguiente manera: Usaquén 362, Chapinero 256, Santa fe 410, San Cristóbal 1901, Usme 1383 , Tunjuelito 306, Bosa 1982, Kennedy 1.791 , Fontibón 814, Engativá 1831 , Suba 2632, Barrios unidos 121, Teusaquillo 82, Los mártires 218, Antonio Nariño 486, Puente Aranda 624 , La candelaria 92, Rafael Uribe Uribe 1.866, Ciudad Bolívar 2674, Sumapaz 77 y Punto fijo (UCA) 3059. </t>
  </si>
  <si>
    <t xml:space="preserve">Con corte al 30 de abril se logró la esterilización de 28.406 animales (10.819 caninos y 17.587 felinos) por localidad de la siguiente manera: Usaquén 362, Chapinero 284, Santa fe 410, San Cristóbal 2422, Usme 1663 , Tunjuelito 540, Bosa 2286, Kennedy 2066 , Fontibón 957, Engativá 2036, Suba 3123, Barrios unidos 252, Teusaquillo 82, Los mártires 218, Antonio Nariño 618, Puente Aranda 766 , La candelaria 194, Rafael Uribe Uribe 2025, Ciudad Bolívar 3039, Sumapaz 77 y Punto fijo (UCA) 4986. </t>
  </si>
  <si>
    <t>Con corte al 31 de mayo se esterilizaron 34.525 animales (13.245 caninos y 21.280 felinos) por localidad de la siguiente manera: Usaquén 475, Chapinero 284, Santa fe 499, San Cristóbal 2920, Usme 2173 , Tunjuelito 639, Bosa 2692, Kennedy 2180, Fontibón 1086, Engativá 2354, Suba 3582, Barrios unidos 339, Teusaquillo 82, Los mártires 302, Antonio Nariño 787, Puente Aranda 949, La candelaria 194, Rafael Uribe Uribe 2430, Ciudad Bolívar 3277, Sumapaz 77 y Punto fijo (UCA) 7204.</t>
  </si>
  <si>
    <t>Con corte al 30 de junio se logró la esterilización de 41.921 animales (16.090 caninos y 25.831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9258. Mediante 364 jornadas en todo el Distrito Capital</t>
  </si>
  <si>
    <t>Con corte al 31 de julio se logró  esterilización de 44.326 animales (16.090 caninos y 25.831 felinos) por localidad de la siguiente manera: Usaquén 616, Chapinero 284, Santa fe 499, San Cristóbal 3156, Usme 3103, Tunjuelito 896, Bosa 3426, Kennedy 2831, Fontibón 1254, Engativá 2788, Suba 4171, Barrios unidos 339, Teusaquillo 82, Los mártires 302, Antonio Nariño 787, Puente Aranda 1119, La candelaria 194, Rafael Uribe Uribe 2708, Ciudad Bolívar 4031, Sumapaz 77 y Punto fijo (UCA) 11.663. Mediante 390 jornadas en todo el Distrito Capital</t>
  </si>
  <si>
    <t>Con corte al 31 de agosto se logró  la esterilización de  56.158 animales (20.732 caninos y 35.426 felinos) por localidad de la siguiente manera: Usaquén 1086, Chapinero 284, Santa fe 658, San Cristóbal 3883, Usme 3989, Tunjuelito 1339, Bosa 4251, Kennedy 3588, Fontibón 1608, Engativá 3708, Suba 5129, Barrios unidos 501, Teusaquillo 82, Los mártires 540, Antonio Nariño 1057, Puente Aranda 1483, La candelaria 304, Rafael Uribe Uribe 3742, Ciudad Bolívar 5139, Sumapaz 169 y Punto fijo (UCA) 13.618. Mediante 518 jornadas en todo el Distrito Capital.</t>
  </si>
  <si>
    <t>Con corte al 30 de septiembre se logró  la esterilización de   66745 animales (24625 caninos y 42120 felinos) por localidad de la siguiente manera: Usaquén 1172, Chapinero 284, Santa fe 742, San Cristóbal 4661, Usme 5044, Tunjuelito 1661, Bosa 5107, Kennedy 4480 , Fontibón 1824, Engativá 4647 , Suba 5730, Barrios unidos 685, Teusaquillo 533, Los mártires 698, Antonio Nariño 1223, Puente Aranda 1662, La candelaria 350, Rafael Uribe Uribe 4700, Ciudad Bolívar 5718, Sumapaz 169 y Punto fijo (UCA) 15655. Mediante 597 jornadas en todo el Distrito Capital.</t>
  </si>
  <si>
    <t>Con corte al 31 de occtubre se logró  la esterilización de 75323 animales (27659 caninos y 47664 felinos) por localidad de la siguiente manera: Usaquén 1274, Chapinero 284, Santa fe 821, San Cristóbal 5296, Usme 5901, Tunjuelito 1787, Bosa 5701, Kennedy 5142 , Fontibón 2069, Engativá 5156, Suba 6782, Barrios unidos 685, Teusaquillo 533, Los mártires 838, Antonio Nariño 1377, Puente Aranda 18322, La candelaria 405, Rafael Uribe Uribe 5350, Ciudad Bolívar 6667, Sumapaz 169 y Punto fijo (UCA) 17254. Mediante 677 jornadas en todo el Distrito Capital.</t>
  </si>
  <si>
    <t>Con corte a 30 de noviembre se logró la esterilización de 84061 animales (30946 caninos y 53115 felinos) por localidad de la siguiente manera: Usaquén 1335, Chapinero 284, Santa fe 957, San Cristóbal 5905, Usme 6745, Tunjuelito 1787, Bosa 6542, Kennedy 5705 , Fontibón 2250, Engativá 5866, Suba 7801, Barrios unidos 810, Teusaquillo 533, Los mártires 1028, Antonio Nariño 1463, Puente Aranda 2075, La candelaria 405, Rafael Uribe Uribe 6150, Ciudad Bolívar 7497, Sumapaz 169 y Punto fijo (UCA) 18754. Mediante 759 jornadas en todo el Distrito Capital.</t>
  </si>
  <si>
    <t>Realizar 756 jornadas de esterilización</t>
  </si>
  <si>
    <t>Medir el número de jornadas de esterilización</t>
  </si>
  <si>
    <t>(Numero de jornadas de esterilización realizadas / numero de jornadas de esterilización requeridas) * 100%</t>
  </si>
  <si>
    <t>Se realizaron 10 jornadas que corresponden al punto fijo UCA</t>
  </si>
  <si>
    <t>Se realizaron 18 jornadas que corresponden al punto fijo UCA</t>
  </si>
  <si>
    <t>Se realizaron 125 jornadas agregando los reportes oficiales de meses anteriores.</t>
  </si>
  <si>
    <t>Se realizaron 72 jornadas de esterilización. Se ajustan los valores oficiales.</t>
  </si>
  <si>
    <t>Se realizaron 68 jornadas de esterilización. Se ajustan los valores oficiales.</t>
  </si>
  <si>
    <t>Se realizaron 73 jornadas de esterilización. Se ajustan los valores oficiales.</t>
  </si>
  <si>
    <t>Se realizaron 26 jornadas de esterilización que corresponden al punto fijo de la Unidad de Cuidado Animal.</t>
  </si>
  <si>
    <t>Se realizaron 126 jornadas de esterilización que corresponden a los programas de esterilización del Instituto y reportando los rezagos del mes de julio.</t>
  </si>
  <si>
    <t>Se realizaron 79 jornadas de esterilización que corresponden a los programas de esterilización del Instituto.</t>
  </si>
  <si>
    <t>Se realizaron 80 jornadas de esterilización que corresponden a los programas de esterilización del Instituto.</t>
  </si>
  <si>
    <t>Se realizaron 82 jornadas de esterilización que corresponden a los programas de esterilización del Instituto.</t>
  </si>
  <si>
    <t>Transversal</t>
  </si>
  <si>
    <t>1-4</t>
  </si>
  <si>
    <t>Medir oportunamente los indicadores de atención al ciudadano y gestión financiera.</t>
  </si>
  <si>
    <t>257-258-260-261</t>
  </si>
  <si>
    <t xml:space="preserve"> PQRSD resueltos en terminos Subidirección de Atencion a la Fauna</t>
  </si>
  <si>
    <t>SGC - Servicio al Ciudadano</t>
  </si>
  <si>
    <t>Durante el periodo de reporte se tramitó el 95,70% de las solicitudes de PQRSD de la Subdirección de Atención a la Fauna.</t>
  </si>
  <si>
    <t>Durante el periodo de reporte se tramitó el 96,57% de las solicitudes de PQRSD de la Subdirección de Atención a la Fauna.</t>
  </si>
  <si>
    <t>Durante el periodo de reporte se tramitó el 99,25% de las solicitudes de PQRSD de la Subdirección de Atención a la Fauna.</t>
  </si>
  <si>
    <t>Durante el periodo de reporte se tramitó el 98,23% de las solicitudes de PQRSD de la Subdirección de Atención a la Fauna.</t>
  </si>
  <si>
    <t xml:space="preserve"> Durante el mes de mayo la Subdirección de Atención a la Fauna dejó de responder 12 requerimientos de información en los términos establecidos</t>
  </si>
  <si>
    <t xml:space="preserve"> Durante el mes de junio la Subdirección de Atención a la Fauna dejó de responder 7 requerimientos de información en los términos establecidos</t>
  </si>
  <si>
    <t xml:space="preserve"> Durante el mes de julio la Subdirección de Atención a la Fauna dejó de responder 4 requerimientos de información en los términos establecidos</t>
  </si>
  <si>
    <t xml:space="preserve"> Durante el mes de agosto la Subdirección de Atención a la Fauna dejó de responder 5 requerimientos de información en los términos establecidos</t>
  </si>
  <si>
    <t xml:space="preserve"> Durante el mes de septiembre la Subdirección de Atención a la Fauna dejó de responder 2 requerimientos de información en los términos establecidos</t>
  </si>
  <si>
    <t xml:space="preserve"> Durante el mes de octubre la Subdirección de Atención a la Fauna dejó de responder 3 requerimientos de información en los términos establecidos</t>
  </si>
  <si>
    <t>Durante el mes de noviembre la Subdirección de Atención a la Fauna dejó de responder 5 requerimientos de información en los términos establecidos</t>
  </si>
  <si>
    <t>Realizar seguimiento a la ejecución presupuestal proyecto 7551</t>
  </si>
  <si>
    <t>Medir la ejecución presupuestal del proyecto de inversión 7551 "Servicio para la atención de animales en condición de vulnerabilidad a través de los programas del IDPYBA en Bogotá" a cargo de la Subdirección de Atención a la Fauna.</t>
  </si>
  <si>
    <t>Para el periodo de reporte la Subdirección de Atención a la Fauna presenta una ejecución de 37,65%</t>
  </si>
  <si>
    <t>Para el periodo de reporte la Subdirección de Atención a la Fauna presenta una ejecución de 41,53%</t>
  </si>
  <si>
    <t>Para el periodo de reporte la Subdirección de Atención a la Fauna presenta una ejecución de 50,84%</t>
  </si>
  <si>
    <t>Para el periodo de reporte la Subdirección de Atención a la Fauna presenta una ejecución de 58,76%</t>
  </si>
  <si>
    <t>La ejecución del Proyecto 7551  "Servicio para la atención de animales en condición de vulnerabilidad a través de los programas del IDPYBA en Bogotá" del presupuesto para el mes de mayo de 2022 fue del 63,86%</t>
  </si>
  <si>
    <t>La ejecución del Proyecto 7551  "Servicio para la atención de animales en condición de vulnerabilidad a través de los programas del IDPYBA en Bogotá" del presupuesto para el mes de junio de 2022 fue del 76,87%</t>
  </si>
  <si>
    <t>La ejecución del Proyecto 7551  "Servicio para la atención de animales en condición de vulnerabilidad a través de los programas del IDPYBA en Bogotá" del presupuesto para el mes de julio de 2022 fue del 91,25%</t>
  </si>
  <si>
    <t>La ejecución del Proyecto 7551  "Servicio para la atención de animales en condición de vulnerabilidad a través de los programas del IDPYBA en Bogotá" del presupuesto para el mes de  agosto de 2022 fue del 86,64%. Se evidencia reducción en cuanto a ejecución presupuestal frente al mes inmediatamente anterior, teniendo en cuenta el traslado realizado al proyecto (incremento al proyecto) por valor de  $1.000.000.000.</t>
  </si>
  <si>
    <t>La ejecución del Proyecto 7551  "Servicio para la atención de animales en condición de vulnerabilidad a través de los programas del IDPYBA en Bogotá" del presupuesto para el mes de septiembre de 2022 fue del 91,37%</t>
  </si>
  <si>
    <t>La ejecución del Proyecto 7551  "Servicio para la atención de animales en condición de vulnerabilidad a través de los programas del IDPYBA en Bogotá" del presupuesto para el mes de octubre de 2022 fue del 97,47%</t>
  </si>
  <si>
    <t>La ejecución del Proyecto 7551  "Servicio para la atención de animales en condición de vulnerabilidad a través de los programas del IDPYBA en Bogotá" del presupuesto para el mes de noviembre de 2022 fue del 99,29%</t>
  </si>
  <si>
    <t>Realizar seguimiento a la ejecución de giros proyecto 7551</t>
  </si>
  <si>
    <t>Medir la ejecución y comportamiento de giros del proyecto de inversión 7551 "Servicio para la atención de animales en condición de vulnerabilidad a través de los programas del IDPYBA en Bogotá"  a cargo de la Subdirección de Atención a la Fauna.</t>
  </si>
  <si>
    <t>La ejecución de giros del Proyecto 7551  "Servicio para la atención de animales en condición de vulnerabilidad a través de los programas del IDPYBA en Bogotá" del presupuesto para el mes de enero de 2022 fue del 0,18%.</t>
  </si>
  <si>
    <t>La ejecución de giros del Proyecto 7551  "Servicio para la atención de animales en condición de vulnerabilidad a través de los programas del IDPYBA en Bogotá" del presupuesto para el mes de enero de 2022 fue del 3,51%.</t>
  </si>
  <si>
    <t>La ejecución de giros del Proyecto 7551  "Servicio para la atención de animales en condición de vulnerabilidad a través de los programas del IDPYBA en Bogotá" del presupuesto para el mes de enero de 2022 fue del 11,95%.</t>
  </si>
  <si>
    <t>La ejecución de giros del Proyecto 7551  "Servicio para la atención de animales en condición de vulnerabilidad a través de los programas del IDPYBA en Bogotá" del presupuesto para el mes de enero de 2022 fue del 21,50%.</t>
  </si>
  <si>
    <t>La ejecución de giros del Proyecto 7551  "Servicio para la atención de animales en condición de vulnerabilidad a través de los programas del IDPYBA en Bogotá" del presupuesto para el mes de mayo de 2022 fue del 29,42%.</t>
  </si>
  <si>
    <t>La ejecución de giros del Proyecto 7551  "Servicio para la atención de animales en condición de vulnerabilidad a través de los programas del IDPYBA en Bogotá" del presupuesto para el mes de junio de 2022 fue del 38,65%.</t>
  </si>
  <si>
    <t>La ejecución de giros del Proyecto 7551  "Servicio para la atención de animales en condición de vulnerabilidad a través de los programas del IDPYBA en Bogotá" del presupuesto para el mes de julio de 2022 fue del 39,65%.</t>
  </si>
  <si>
    <t>La ejecución de giros del Proyecto 7551  "Servicio para la atención de animales en condición de vulnerabilidad a través de los programas del IDPYBA en Bogotá" del presupuesto para el mes de agosto de 2022 fue del 42,87%.</t>
  </si>
  <si>
    <t>La ejecución de giros del Proyecto 7551  "Servicio para la atención de animales en condición de vulnerabilidad a través de los programas del IDPYBA en Bogotá" del presupuesto para el mes de septiembre de 2022 fue del 58,94%.</t>
  </si>
  <si>
    <t>La ejecución de giros del Proyecto 7551  "Servicio para la atención de animales en condición de vulnerabilidad a través de los programas del IDPYBA en Bogotá" del presupuesto para el mes de octubre de 2022 fue del 67,75%.</t>
  </si>
  <si>
    <t>La ejecución de giros del Proyecto 7551  "Servicio para la atención de animales en condición de vulnerabilidad a través de los programas del IDPYBA en Bogotá" del presupuesto para el mes de noviembre de 2022 fue del 78,84%.</t>
  </si>
  <si>
    <t>Realizar seguimiento a la ejecución de reservas proyecto 7551</t>
  </si>
  <si>
    <t>Medir la liquidación, giro o fenecimiento de las reservas presupuestales constituidas para el proyecto de inversión 7551 "Servicio para la atención de animales en condición de vulnerabilidad a través de los programas del IDPYBA en Bogotá" a cargo de la SAF.</t>
  </si>
  <si>
    <t>La ejecución de giros del Proyecto 7551 de reservas "Servicio para la atención de animales en condición de vulnerabilidad a través de los programas del IDPYBA en Bogotá" del presupuesto para el mes de enero de 2022 fue del 8,50%</t>
  </si>
  <si>
    <t>La ejecución de giros del Proyecto 7551 de reservas "Servicio para la atención de animales en condición de vulnerabilidad a través de los programas del IDPYBA en Bogotá" del presupuesto para el mes de febrero de 2022 fue del 18,97%</t>
  </si>
  <si>
    <t>La ejecución de giros del Proyecto 7551 de reservas "Servicio para la atención de animales en condición de vulnerabilidad a través de los programas del IDPYBA en Bogotá" del presupuesto para el mes de marzo de 2022 fue del 42,71%</t>
  </si>
  <si>
    <t>La ejecución de giros del Proyecto 7551 de reservas "Servicio para la atención de animales en condición de vulnerabilidad a través de los programas del IDPYBA en Bogotá" del presupuesto para el mes de abril de 2022 fue del 81,36%</t>
  </si>
  <si>
    <t>La ejecución de giros del Proyecto 7551 de reservas "Servicio para la atención de animales en condición de vulnerabilidad a través de los programas del IDPYBA en Bogotá" del presupuesto para el mes de mayo de 2022 fue del 90,04%</t>
  </si>
  <si>
    <t>La ejecución de giros del Proyecto 7551 de reservas "Servicio para la atención de animales en condición de vulnerabilidad a través de los programas del IDPYBA en Bogotá" del presupuesto para el mes de junio de 2022 fue del 96,84%</t>
  </si>
  <si>
    <t>La ejecución de giros del Proyecto 7551 de reservas "Servicio para la atención de animales en condición de vulnerabilidad a través de los programas del IDPYBA en Bogotá" del presupuesto para el mes de julio de 2022 fue del 97.81%</t>
  </si>
  <si>
    <t>La ejecución de giros del Proyecto 7551 de reservas "Servicio para la atención de animales en condición de vulnerabilidad a través de los programas del IDPYBA en Bogotá" del presupuesto para el mes de agosto de 2022 fue del 98,68%</t>
  </si>
  <si>
    <t>La ejecución de giros del Proyecto 7551 de reservas "Servicio para la atención de animales en condición de vulnerabilidad a través de los programas del IDPYBA en Bogotá" del presupuesto para el mes de septiembre de 2022 fue del 99.36%</t>
  </si>
  <si>
    <t>La ejecución de giros del Proyecto 7551 de reservas "Servicio para la atención de animales en condición de vulnerabilidad a través de los programas del IDPYBA en Bogotá" del presupuesto para el mes de octubre de 2022 fue del 99.76%</t>
  </si>
  <si>
    <t>La ejecución de giros del Proyecto 7551 de reservas "Servicio para la atención de animales en condición de vulnerabilidad a través de los programas del IDPYBA en Bogotá" del presupuesto para el mes de noviembre de 2022 fue del 99,92%</t>
  </si>
  <si>
    <t xml:space="preserve"> 15. Proteger, restablecer y promover el uso sostenible de los ecosistemas terrestres, gestionar sosteniblemente los bosques, luchar contra la desertificación, detener e invertir la degradación de las tierras y detener la pérdida de biodiversidad.</t>
  </si>
  <si>
    <t>Gestión del Conocimiento</t>
  </si>
  <si>
    <t>Gestión del conocimiento asociada a la PYBA</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</si>
  <si>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</si>
  <si>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</si>
  <si>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SCCGC</t>
  </si>
  <si>
    <t>Plan de Accion 2022</t>
  </si>
  <si>
    <t>Cumplimiento del Plan de Accion / Plan de Accion Programado</t>
  </si>
  <si>
    <t>Los reportes de los indicadores que dan cuenta del avance de la política pública facilitan la lectura del avance en la gestión institucional en el marco de las metas trasadas por la política pública. El avance reportado en el indicador para el periodo en cuestión representa el avance en la compilación de la información relacionada con la gestión institucional.</t>
  </si>
  <si>
    <t>Los reportes de los indicadores que dan cuenta del avance de la política pública facilitan la lectura del avance en la gestión institucional en el marco de las metas trasadas por la política pública. Durante el periodo del presente reporte se avanzó en la gestión y compilación de la información base relacionada con la gestión institucional durante la vingencia anterior con miras a elaborar el reporte de avance de la política pública alcanzada.</t>
  </si>
  <si>
    <t>Los reportes de los indicadores que dan cuenta del avance de la política pública, facilitan la lectura del avance en la gestión institucional en el marco de las metas trazadas por la política pública. Este primer reporte, que será publicado a través de la página del Observatorio de Protección y Bienestar Animal, compila los principales avances e la política pública alcanzados durante el año 2021.</t>
  </si>
  <si>
    <t>Los reportes de los indicadores que dan cuenta del avance de la política pública, facilitan la lectura del avance en la gestión institucional en el marco de las metas trazadas por la política pública. El avance reportado sobre la meta para el periodo en cuestión representa el avance en la compilación de la información relacionada con la gestión del Observatorio, así como la gestión de la información relacionada con las demás áreas, con miras a su compilación en el segundo reporte de la vigencia 2022.</t>
  </si>
  <si>
    <t xml:space="preserve">La meta reporta avance acumulado en su POA del, 32,50%. Reportando un avance del del 3,75% , para el periodo de mayo. 
Con respecto a la magnitud física del indicador, a la fecha se ha avanzado en dos (02) y terminado uno (01), de los cuatro (04) reportes totales programados en el año, de la siguiente manera: 
1. Primer Reporte actualizado - terminado: A la fecha se ha realizado un reporte consolidado de los indicadores que dan cuenta del avance de la política pública, en el Observatorio de Protección y Bienestar Animal, el cual se encuentra en proceso de publicación. 
2. Segundo Reporte actualizado- en proceso: Se ha avanzado en la compilación de la información relacionada con la gestión del Observatorio, así como la gestión de la información relacionada con las demás áreas, con miras a su compilación en el segundo reporte de la vigencia 2022. </t>
  </si>
  <si>
    <t>La meta reporta avance acumulado en su POA del 50,00%. Reportando un avance del del 17,50% , para el periodo de junio.
Con respecto a la magnitud física del indicador, a la fecha se ha avanzado y terminado dos (02),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Se avanzó en la compilación, depuración y actualización de los indicadores que dan cuenta del avance de la política pública durante el primer trimestre de 2022. Este reporte se encuentra en proceso de publicación.</t>
  </si>
  <si>
    <t>La meta reporta avance acumulado en su POA del 53,75%. Reportando un avance del 3,75% , para el periodo de julio.
Con respecto a la magnitud física del indicador, a la fecha se ha avanzado y terminado dos (02), de los cuatro (04) reportes totales programados en el año, y se encuentra en proceso de compilacíon el tercer reporte,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Se avanzó en la compilación, depuración y actualización de los indicadores que dan cuenta del avance de la política pública durante el primer trimestre de 2022. Este reporte se encuentra en proceso de publicación.
3. Tercer Rerpote - en contruccíon: Se avanzó en la gestión de solicitud de información sobre el avance en las diferentes áreas del instituto de conformidad con los indicadores de productos y resultados.</t>
  </si>
  <si>
    <t>La meta reporta avance acumulado en su POA del 57,50%. Reportando un avance del 3,75% , para el periodo de agosto.
Con respecto a la magnitud física del indicador, a la fecha se ha avanzado y terminado dos (02), de los cuatro (04) reportes totales programados en el año, y se encuentra en proceso de compilacíon el tercer reporte,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Rerpote - en contruccíon: Se avanzó en la gestión y compilación de información sobre el avance en las diferentes áreas del instituto de conformidad con los indicadores de productos y resultados.</t>
  </si>
  <si>
    <t>La meta reporta avance acumulado en su POA del 75,00%, equivale a la actualizaciónes (03), de los cuatro (04) reportes totales programados en el año. 
Reportando un avance del 17,50% , para el periodo de septiembre.
Conforme a lo programado en el POA, con corte a 30 de septiembre a cada uno de los reportes se les ha realizado las siguientes tareas: 
- Sistematizar los datos existentes
- Elaborar un diagnóstico de avances 
- Publicación de los avances
Los tres reportes realizados son: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Rerpote - actualizado: Se avanzó en la compilación de información sobre el avance en las diferentes áreas del instituto de conformidad con los indicadores de productos y resultados. El reporte actualizado se encuentra en proceso de publicación.</t>
  </si>
  <si>
    <t>La meta reporta avance acumulado en su POA del 78,75%, equivale a la actualizaciones (03), de los cuatro (04) reportes totales programados en el año.
Reportando un avance del 3,75% para el periodo de octubre, equivalente al avance en la sistematización de los datos.
Conforme a lo programado en el POA, con corte a 30 de octubre a cada uno de los reportes se les ha realizado las siguientes tareas:
- Sistematizar los datos existentes
- Elaborar un diagnóstico de avances
- Publicación de los avances
Los tres reportes actualizados son: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Reporte actualizado - terminado: A la fecha se ha realizado y publicado el reporte consolidado de los indicadores de avance de la política pública durante el segundo  trimestre de 2022. Este reporte se encuentra actualmente publicado en el micrositio.
Para el cuarto reporte, se ha avanzado en las siguientes tareas:
- Sistematizar los datos existentes
- Elaborar un diagnóstico de avances.
Este cuarto reporte se encuentra en proceso de compilación.</t>
  </si>
  <si>
    <t>La meta reporta avance acumulado en su POA del 82,50%, equivale a la actualizaciones (03), de los cuatro (04) reportes totales programados en el año.
Reportando un avance del 3,75% para el periodo de noviembre, equivalente al avance en la sistematización de los datos.
Con respecto a la magnitud física del indicador, a la fecha se han actualizado tres (03),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en el micrositio.
2. Segundo Reporte actualizado - terminado: A la fecha se ha realizado y publicado el reporte consolidado de los indicadores de avance de la política pública durante el primer trimestre de 2022. Este reporte se encuentra actualmente publicado en el micrositio.
3. Tercer Reporte actualizado – terminado. A la fecha se ha realizado y publicado el reporte consolidado de los indicadores de avance de la política pública durante el segundo trimestre de 2022. Este reporte se encuentra actualmente publicado en el micrositio.
Para el cuarto reporte, se ha adelantado la solicitud y compilación de la información base para la actualización.</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</si>
  <si>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</si>
  <si>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</si>
  <si>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El diagnóstico de necensidades de investigación permite orientar el esfuerzo de compilación, procesamiento, tratamiento y análisis de datos, hacia la generación de información de calidad que permita fortalecer los procesos institucionales. El avance reportado en el indicador para el periodo en cuestión refleja el avance en la identificación de necesidades generales de información para las diferentes áreas, requiriendo aún de la identififación de necesidades para algunas de estas.</t>
  </si>
  <si>
    <t>El diagnóstico de necensidades de investigación permite orientar el esfuerzo de compilación, procesamiento, tratamiento y análisis de datos, hacia la generación de información de calidad que permita fortalecer los procesos institucionales. Si bien, se adelantó la gestión, recopilación y organización preliminar de las necesidades de información e investigación identifcadas en las diferentes áreas del instituto, queda pendiente aún su discusión y verificación frente al comité técnico de investigación; instancia requerida para definir y dar prioridad a las necesidades de investigacíon identificadas.</t>
  </si>
  <si>
    <t>El diagnóstico de necesidades de investigación permite orientar el esfuerzo de compilación, procesamiento, tratamiento y análisis de datos, hacia la generación de información de calidad que permita fortalecer los procesos institucionales. A partir de la gestión, recopilación y organización preliminar de las necesidades de información e investigación identificadas por las diferentes áreas del instituto, se realizó la verificación y análisis en el comité técnico de investigación. En este comité se definieron las necesidades de investigación prioritarias para ser acompañadas por el Observatorio de Protección y Bienestar Animal.</t>
  </si>
  <si>
    <t>El diagnóstico de necesidades de investigación permite orientar el esfuerzo de compilación, procesamiento, tratamiento y análisis de datos, hacia la generación de información de calidad que permita fortalecer los procesos institucionales. De conformidad con la meta prevista para año 2022 de elaborar un diagnóstico de necesidades de producción de investigación y gestión del conocimiento de las áreas institucionales, se estableció y socializó a las diferentes áreas del Instituto la lista de las investigaciones prioritarias.</t>
  </si>
  <si>
    <t>La meta reporta avance acumulado en su POA del, 47,05%. Reportando un avance del del 2,94% , para el periodo de mayo.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t>
  </si>
  <si>
    <t>La meta reporta avance acumulado en su POA del, 50,00%. Reportando un avance del del 2,94% para el periodo de junio.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t>
  </si>
  <si>
    <t>La meta reporta avance acumulado en su POA del, 52,94%. Reportando un avance del del 2,94% para el periodo de julio.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t>
  </si>
  <si>
    <t>La meta reporta avance acumulado en su POA del 55,88%. Reportando un avance del del 2,94% para el periodo de agosto.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t>
  </si>
  <si>
    <t>La meta reporta avance acumulado en su POA del 71,17%. 
Reportando un avance del del 15,29% para el periodo de septiembre.
Conforme a lo programado en el POA, con corte a 30 de septiembre, se han realizado las siguientes tareas: 
- Aplicar la herramienta cualitativa de diagnóstico
- Sistematizar los resultados de la aplicación de la herramienta 
- Presentar resultados de herramienta al Comité de Investigación
- Elaborar el cronograma investigativo 2022
- Actualización y balance del diagnósitco de investigaciones
Con respecto a la magnitud física del indicador, a la fecha se ha realizado un (01) diagnóstico de necesidades de investigación, el cual se socializó ante el comité de investigación para su revisión y aprobación.Como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para la actualización de la herramienta para el diagnóstico.</t>
  </si>
  <si>
    <t>La meta reporta avance acumulado en su POA del 85,58%. 
Reportando un avance del del 14,41% para el periodo de octubre.
Conforme a lo programado en el POA, con corte a 30 de octubre, se han adelantado las siguientes tareas:
- Aplicar la herramienta cualitativa de diagnóstico
- Sistematizar los resultados de la aplicación de la herramienta 
- Presentar resultados de herramienta al Comité de Investigación
- Elaborar el cronograma investigativo 2022
- Actualización y balance del diagnósitco de investigaciones
- Actualizar la herramienta cuantitativa de diagnóstico
- Presentar diagnóstico de necesidades investigativas vigencia futura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para la actualización de la herramienta para el diagnóstico, definiendo así una estrategia de grupo focal para la implementación de la herramienta en una próxima oportunidad.</t>
  </si>
  <si>
    <t>La meta reporta avance acumulado en su POA del 89,70%. 
Reportando un avance del del 4,12% para el periodo de noviembre.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 a través de un informe ejecutivo, así como en la revisión para la actualización de la herramienta para el diagnóstico, definiendo así una estrategia de grupo focal para la implementación de la herramienta en una próxima oportunidad.</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</si>
  <si>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</si>
  <si>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</si>
  <si>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 xml:space="preserve">A través de la batería de herramientas metodológicas se facilitan los procesos relacionados con la compilación, procesamiento, tratamiento y análisis de datos, así como procesos de gestión de la información y el conocimiento, tranto al interior del instituto, como hacia la ciudadanía. El avance reportado en el indicador para el periodo en cuestión refleja el avance en el diagnóstico de la batería de herramientas actual, diagnóstico que requiere revisión </t>
  </si>
  <si>
    <t>A través de la batería de herramientas metodológicas se facilitan los procesos relacionados con la compilación, procesamiento, tratamiento y análisis de datos, así como procesos de gestión de la información y el conocimiento, tranto al interior del instituto, como hacia la ciudadanía. En el periodo del presente reporte, el avance mostrado refleja el avance en la identificación de mejoras a corto, medino y raglo plazo para la actual batería de herrameintas metodológicas con las que cuenta el Instituto a través de observatorio. Queda pendiente aún la socialización y verificación del estado y proyección de la batería de herramientas frente al comité técnico de investigación.</t>
  </si>
  <si>
    <t>A través de la batería de herramientas metodológicas se facilitan los procesos relacionados con la compilación, procesamiento, tratamiento y análisis de datos, así como procesos de gestión de la información y el conocimiento, tanto al interior del instituto, como hacia la ciudadanía. El avance en la identificación de mejoras a corto, medio y largo plazo para la actual batería de herramientas metodológicas con las que cuenta el Instituto a través de Observatorio, se socializó, discutió y validó frente al comité de investigación.</t>
  </si>
  <si>
    <t>A través de la batería de herramientas metodológicas se facilitan los procesos relacionados con la compilación, procesamiento, tratamiento y análisis de datos, así como procesos de gestión de la información y el conocimiento, tanto al interior del instituto, como hacia la ciudadanía.  el IDPYBA cuenta una batería de herramientas metodológicas y técnicas para cualificar la gestión del Instituto y promover el flujo del conocimiento; herramientas que se encuentran en un constante proceso de depuración y actualización.</t>
  </si>
  <si>
    <t>La meta reporta avance acumulado en su POA del 47,05%. Reportando un avance del 2,94%, para el periodo de mayo.
Con respecto a la magnitud física del indicador, el Observatorio cuenta con una (01) batería de herramientas metodológicas, que incluye: comité de bioética, museo virtual, ciclos de formación, boletin de datos geográficos, y estrategia de medios. La batería de herramientas fue socializada ante el comité de investigación y cuenta con un avance en la a sistematización de los procedimientos asociados.</t>
  </si>
  <si>
    <t>La meta reporta avance acumulado en su POA del 49,99%. Reportando un avance del 2,94%, para el periodo de junio.
Con respecto a la magnitud física del indicador, el Observatorio cuenta con una (01) batería de herramientas metodológicas, que incluye: comité de bioética, museo virtual, boletin de datos geográficos, estrategia de medios, y ciclos de formación. La batería de herramientas fue socializada ante el comité de investigación y cuenta con un avance en la a sistematización de los procedimientos asociados.</t>
  </si>
  <si>
    <t>La meta reporta avance acumulado en su POA del 52,93%. Reportando un avance del 2,94%, para el periodo de julio.
Con respecto a la magnitud física del indicador, el Observatorio cuenta con una (01) batería de herramientas metodológicas, que incluye: comité de bioética, museo virtual, boletin de datos geográficos, estrategia de medios, y ciclos de formación. Los avances en la actualizacíon de la batería de herramientas fue socializada ante el equipo de investigación, avance consignado en un informe ejecutivo.</t>
  </si>
  <si>
    <t>La meta reporta avance acumulado en su POA del 55,87%. Reportando un avance del 2,94%, para el periodo de agosto.
Con respecto a la magnitud física del indicador, el Observatorio cuenta con una (01) batería de herramientas metodológicas, que incluye: comité de bioética, museo virtual, boletin de datos geográficos, estrategia de medios, y ciclos de formación. Los avances en la actualizacíon de la batería de herramientas fue socializada ante el equipo de investigación, avance consignado en un informe ejecutivo.</t>
  </si>
  <si>
    <t>La meta reporta avance acumulado en su POA del 71,16%. 
Reportando un avance del 15,29%, para el periodo de septiembre.
Conforme a lo programado en el POA, con corte a 30 de septiembre, se han realizado las siguientes tareas: 
- Diagnóstico bateria metodologica
- Presentar resultados de herramienta al Comité de Investigación
- Elaborar el cronograma bateria de herramientas
- Actualización y balance de necesidades metodológicas de la batería de herramientas
Con respecto a la magnitud física del indicador, el Observatorio cuenta con una (01) batería de herramientas metodológicas, que incluye: comité de bioética, museo virtual, boletin de datos geográficos, estrategia de medios, y ciclos de formación. Los avances en la actualizacíon de la batería de herramientas fue socializada ante el equipo de investigación, avance consignado en un informe ejecutivo.</t>
  </si>
  <si>
    <t>La meta reporta avance acumulado en su POA del 85,57%. 
Reportando un avance del 15,29%, para el periodo de octubre.
Conforme a lo programado en el POA, con corte a 30 de octubre, se han realizado las siguientes tareas: 
- Diagnóstico bateria metodológica
- Presentar resultados de herramienta al Comité de Investigación
- Elaborar el cronograma bateria de herramientas
- Actualización y balance de necesidades metodológicas de la batería de herramientas
- Sistematizar los resultados de la aplicación de la herramienta
- Entregar diagnóstico bateria de herramientas vigencia futura
Con respecto a la magnitud física del indicador, el Observatorio cuenta con una (01) batería de herramientas metodológicas, que incluye: comité de bioética, museo virtual, boletin de datos geográficos, estrategia de medios, y ciclos de formación. Los avances en la sistemiarización y actualizacíon asociados a la implementación de la batería de herramientas fue socializada ante el equipo de investigación, avance consignado en un informe ejecutivo.</t>
  </si>
  <si>
    <t xml:space="preserve">La meta reporta avance acumulado en su POA del 89,70%. 
Reportando un avance del 4,12%, para el periodo de noviembre. 
Con respecto a la magnitud física del indicador, el Observatorio cuenta con una (01) batería de herramientas metodológicas, que incluye: comité de bioética, museo virtual, boletín de datos geográficos, estrategia de medios, y ciclos de formación. Los avances en la actualización de la batería de herramientas fueron socializados ante el equipo de investigación, avance consignado en un informe ejecutivo.
</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</si>
  <si>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</si>
  <si>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</si>
  <si>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Los  productos de investigación desarrollados responden a necesidades de información identificadas con miras a fortalecer los procesos institucionales. El avance reportado en el indicador para el periodo en cuestión refleja el avance en la programación preliminar del cronograma de investigación conforme a las necesidades de informadción.</t>
  </si>
  <si>
    <t>Los  productos de investigación desarrollados responden a necesidades de información identificadas con miras a fortalecer los procesos institucionales. De conformidad con la proyección de actividades para esta meta, el avance reportado en el indicador para el periodo en cuestión refleja el avance en la revisión, depuración y definición de los anteproyectos de investigación en curso, sus respectivos objetivos, cronogramas, y metodologías a desarrollar.</t>
  </si>
  <si>
    <t>Los  productos de investigación desarrollados responden a necesidades de información identificadas con miras a fortalecer los procesos institucionales. De conformidad con la proyección de actividades para esta meta, el avance reportado en el indicador para el periodo en cuestión refleja el avance en la revisión, depuración y definición de los anteproyectos de investigación en curso, sus respectivos objetivos, cronogramas, y metodologías a desarrollar, así como la revisión y priorización de investigaciones a partir del diagnóstico de necesidades de investigación socializado ante el comité de investigación.</t>
  </si>
  <si>
    <t>La meta no reporta avance frente a la magnitud física, sin embargo, reporta un avance del 7,50% para el periodo de mayo, y así un acumulado de 40,0%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</si>
  <si>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10,00% para el periodo de junio, y así un acumulado de 50,0%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</si>
  <si>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5,00% para el periodo de julio, y así un acumulado de 55,0%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</si>
  <si>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5,00% para el periodo de agosto, y así un acumulado de 60,0%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</si>
  <si>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reporta avance acumulado en su POA del 75%. 
Reportando un avance del 15%, para el periodo de septiembre.
Conforme a lo programado en el POA, con corte a 30 de septiembre, se han realizado las siguientes tareas: 
- Revisión del cronograma investigativo 2022
- Definición de responsables productos de investigación
- Definición de cronograma específico de investigación
- Construcción e implementación de instrumentos metodológicos
- Capturar, consolidar, validar, codificar y sistematizar datos para analizar mediciones.
- Ordenamiento, clasificación y sistematización de la información
- Entrega avances preliminares investigaciones en curso
- Análisis: lectura, interpretación, explicación y comprensión de los resultados preliminares
- Diagnóstico estado de investigaciones
- Definición de cronograma específico de investigación
Durante este año se han adelantado las siguients investigaciones: 
1. Análisis de la ibclusion de los animales de la UCA en intervenciones asistidas con animales
2. Estado de la cuestión académica periodística y jurídica sobre la zoofilia.</t>
  </si>
  <si>
    <t>La meta reporta avance acumulado en su POA del 78,75%. 
Reportando un avance del 3,75%, para el periodo de octubre.
Conforme a lo programado en el POA, con corte a 30 de octubre, se han realizado las siguientes tareas: 
- Revisión del cronograma investigativo 2022
- Definición de responsables productos de investigación
- Definición de cronograma específico de investigación
- Construcción e implementación de instrumentos metodológicos
- Capturar, consolidar, validar, codificar y sistematizar datos para analizar mediciones.
- Ordenamiento, clasificación y sistematización de la información
- Entrega avances preliminares investigaciones en curso
- Análisis: lectura, interpretación, explicación y comprensión de los resultados preliminares
- Diagnóstico estado de investigaciones
- Definición de cronograma específico de investigación
Durante este año se han adelantado las siguientes investigaciones: 
1. Análisis de la inclusión de los animales de la UCA en intervenciones asistidas con animales
2. Estado de la cuestión académica periodística y jurídica sobre la zoofilia.</t>
  </si>
  <si>
    <t>La meta reporta avance acumulado en su POA del 96,25%. 
Reportando un avance del 17,50%, para el periodo de noviembre. 
En cumplimiento del procedimiento investigación, las actuales iniciativas se encuentran en proceso de desarrollo, surtiendo etapas como el recaudo de información, compilacion de basess de datos, y analisis. 
Durante este año se han adelantado las siguients investigaciones: 
1. Análisis de la inclulsióin de los animales de la UCA en intervenciones asistidas con animales
2. Estado de la cuestión académica periodística y jurídica sobre la zoofilia.</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</si>
  <si>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</si>
  <si>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</si>
  <si>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De como Los convenios constituyen una importante plataforma para el desarrollo y la gestión del conocimiento. El avance reportado en el indicador para el periodo en cuestión refleja el avance en la identificacíon temprana de potenciales actores y temas para el desarrollo de convenios.</t>
  </si>
  <si>
    <t>Los convenios constituyen una importante plataforma para el desarrollo y la gestión del conocimiento al interior del Instituto, fortaleciendo en trabajo investigativo con la integración de experiencias de diversas fuentes. El avance reportado en el indicador para el periodo en cuestión se asocia con el avance en la revisión y diagnóstico del estado actual de los potenciales convenios a firmar durante el año en curso; revisión que incluye tanto en compoente técnico y operativo de los posibles convenios, como el componente de gestión e implementación.</t>
  </si>
  <si>
    <t>Los convenios constituyen una importante plataforma para el desarrollo y la gestión del conocimiento al interior del Instituto, fortaleciendo en trabajo de investigación con la integración de experiencias de diversas fuentes. El avance reportado en el indicador para el periodo en cuestión se asocia con el avance en la revisión y diagnóstico del estado actual de los potenciales convenios a firmar durante el año en curso; revisión que incluye tanto en componente técnico y operativo de los posibles convenios, como el componente de gestión e implementación.</t>
  </si>
  <si>
    <t>La meta no reporta avance frente a la magnitud física, sin embargo, reporta un avance del 6,24 % para el periodo de mayo, y así un acumulado del 42,24 % para 2022.
Actualmente se están adelantando acercamientos con el Instituto de Protección y Bienestar Animal de Cundinamarca – IPYBAC. También, se establecieron herramientas para el seguimiento a los compromisos adquiridos en los convenios anteriores.</t>
  </si>
  <si>
    <t>La meta no reporta avance frente a la magnitud física, sin embargo, reporta un avance del 12,12 % para el periodo de junio, y así un acumulado del 54,36 % para 2022.
Actualmente se están adelantando acercamientos con el SENA. También, se establecieron herramientas para el seguimiento a los compromisos adquiridos en los convenios anteriores.</t>
  </si>
  <si>
    <t>La meta no reporta avance frente a la magnitud física, sin embargo, reporta un avance del 12,12 % para el periodo de julio, y así un acumulado del 66,48 % para 2022.
Actualmente se están adelantando acercamientos con la Secretaría Distrital de la Mujer. Así mismo, se ha realizado seguimiento al avance de los acuerdos y compromisos establecidos en los convenidos firmados durante los anteriores años, a saber, acuerdo de voluntades con PROCAT, y acuerdo de voluntades con el Colecio de Abogados y Abogadas de Catamarca</t>
  </si>
  <si>
    <t>La meta no reporta avance frente a la magnitud física, sin embargo, reporta un avance del 12,12 % para el periodo de agosto, y así un acumulado del 78,60 % para 2022.
Actualmente se están formalizando los acuerdos y compromisos definidos para un convenio con la Secretaría Distrital de la Mujer. Así mismo, se ha realizado seguimiento al avance de los acuerdos y compromisos establecidos en el convenido firmado durante el años anterior, a saber, acuerdo de voluntades con el Colecio de Abogados y Abogadas de Catamarca</t>
  </si>
  <si>
    <t>La meta reporta avance acumulado en su POA del 90,72%. 
Reportando un avance del 12,12% , para el periodo de septiembre.
Conforme a lo programado en el POA, con corte a 30 de septiembre, se han realizado las siguientes tareas: 
- Identificación de temas estratégicos
- Elaboración de listado de actores estratégicos
- Exploración de voluntades - mesas de trabajo para el acuerdo de voluntades
- Elaboración de proyectos y convenios marco
- Firma de las partes
Con respecto a la magnitud física del indicador, a la fecha se ha realizado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convenido firmado durante el años anterior, a saber, acuerdo de voluntades con el Colecio de Abogados y Abogadas de Catamarca</t>
  </si>
  <si>
    <t>La meta reporta avance acumulado en su POA del 93,43%. 
Reportando un avance del 2,71% , para el periodo de octubre.
Conforme a lo programado en el POA, con corte a 30 de octubre, se han realizado las siguientes tareas: 
- Identificación de temas estratégicos
- Elaboración de listado de actores estratégicos
- Exploración de voluntades - mesas de trabajo para el acuerdo de voluntades
- Elaboración de proyectos y convenios marco
- Firma de las partes
- Documento de seguimiento trimestral
Con respecto a la magnitud física del indicador, a la fecha se ha realizado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convenido firmado durante el años anterior, a saber, acuerdo de voluntades con el Colegio de Abogados y Abogadas de Catamarca.</t>
  </si>
  <si>
    <t xml:space="preserve">La meta reporta avance acumulado en su POA del 96,14%. 
Reportando un avance del 2,71%, para el periodo de noviembre. 
Con respecto a la magnitud física del indicador, a la fecha se ha realizado un (1) convenio para el fomento de la investigación y la gestión de conocimiento entre el Observatorio de Protección y Bienestar Animal, y el Observatorio de Mujeres y Equidad de Género de la Secretaría Distrital de la Mujer; esto a través de la firma de un acuerdo de voluntades entre ambas partes.
Así mismo, se ha realizado seguimiento al avance de los acuerdos y compromisos establecidos en el convenido firmado durante el años anterior, a saber, acuerdo de voluntades con el Colecio de Abogados y Abogadas de Catamarca. </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</si>
  <si>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</si>
  <si>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</si>
  <si>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Los semilleros de investigación ofrecen una importante plataforma para la gestión del conocimiento hacia la ciudadanía en general. El avance reportado en el indicador para el periodo en cuestión corresponde a la programación preliminar de los contenidos formativos y temáticos, así como las estrategias a seguir para el desarrollo de los semilleros de investigación.</t>
  </si>
  <si>
    <t>Los semilleros de investigación ofrecen son una importante plataforma para la gestión del conocimiento desde y hacia la ciudadanía en general, aprovechando el capital humano del Distrito para compilar e integrar datos y experiencias ciudadanas al queacer investigativo. El avance reportado en el indicador para el periodo en cuestión corresponde a la definición de los contenidos formativos, temáticos, estrategias de implementación y seguimiento, y cronograma general. Los semilleros de investigación han dado inicio oficialmente al periodo de convocatoria ciudadana.</t>
  </si>
  <si>
    <t>Los semilleros de investigación ofrecen una importante plataforma para la gestión del conocimiento desde y hacia la ciudadanía en general, aprovechando el capital humano del Distrito para compilar e integrar datos y experiencias ciudadanas al quehacer investigativo. El avance reportado en el indicador para el periodo en cuestión corresponde al proceso de inscripción y compilación de participantes que harán parte del semillero de investigación durante el 2022. La convocatoria e inscripción de participantes cierra oficialmente al término del mes de marzo.</t>
  </si>
  <si>
    <t>La meta reporta avance acumulado en su POA del, 89,66%. Reportando un avance del del 0,24% , para el periodo de mayo.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</si>
  <si>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La meta reporta avance acumulado en su POA del, 89,90%. Reportando un avance del del 0,24% , para el periodo de junio.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</si>
  <si>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La meta reporta avance acumulado en su POA del, 90,61%. Reportando un avance del 0,71% , para el periodo de julio.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</si>
  <si>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La meta reporta avance acumulado en su POA del, 90,85%. Reportando un avance del 0,24% , para el periodo de agosto.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</si>
  <si>
    <t>La meta reporta avance acumulado en su POA del, 91,09%. 
Reportando un avance del 0,24% , para el periodo de septiembre.
Conforme a lo programado en el POA, con corte a 30 de septiembre, se han realizado las siguientes tareas: 
- Elaborar el diseño temático
- Elaborar el diseño metodológico
- Elaborar el diseño tecnológico
- Elaboración de materiales pedagogicos
- Publicación de la convocatoria en redes
- Definición de participantes
Con respecto a la magnitud física del indicador, a la fecha se cuenta con tres (03) semilleros de investigación en ejecución: 
1. Semillero de género, protección y bienestar animal
2. Semillero de ética animal
3. Semillero de ciencia animal.</t>
  </si>
  <si>
    <t>La meta reporta avance acumulado en su POA del, 94,15%. 
Reportando un avance del 3,06% , para el periodo de octubre.
Conforme a lo programado en el POA, con corte a 30 de octubre, se han realizado las siguientes tareas: 
- Elaborar el diseño temático
- Elaborar el diseño metodológico
- Elaborar el diseño tecnológico
- Elaboración de materiales pedagogicos
- Publicación de la convocatoria en redes
- Definición de participantes
- Elaborar informe trimestral
Con respecto a la magnitud física del indicador, a la fecha se cuenta con tres (03) semilleros de investigación en ejecución: 
1. Semillero de género, protección y bienestar animal
2. Semillero de ética animal
3. Semillero de ciencia animal.</t>
  </si>
  <si>
    <t xml:space="preserve">La meta reporta avance acumulado en su POA del 96,97%. 
Reportando un avance del 2,82%, para el periodo de noviembre. 
Con respecto a la magnitud física del indicador, a la fecha se cuenta con tres (03) semilleros de investigación en ejecución:
1. semillero de género, protección y bienestar animal
2. semillero de ética animal
3. semillero de ciencia animal.
Cada semillero cuenta con avance en el desarrollo de las respectivas sesiones y encuentros de conformidad con lo cronogramas específicos establecidos para cada uno. </t>
  </si>
  <si>
    <t>1-6</t>
  </si>
  <si>
    <t>Realizar seguimiento a la ejecución presupuestal proyecto 7555</t>
  </si>
  <si>
    <t>Medir la ejecución presupuestal del proyecto de inversión 7555 “Implementación de un proceso institucional de investigación y gestión del conocimiento para la defensa, protección y bienestar animal en Bogotá”</t>
  </si>
  <si>
    <t>La ejecución presupuestal del Proyecto "7555 - Implementación de un proceso institucional de investigación y gestión del conocimiento para la defensa, protección y bienestar animal en Bogotá" al  mes de enero de 2022 fue del 75,41%, encontrandose en un parametro altos  de ejecución.</t>
  </si>
  <si>
    <t>La ejecución presupuestal del Proyecto "7555 - Implementación de un proceso institucional de investigación y gestión del conocimiento para la defensa, protección y bienestar animal en Bogotá" al  mes de febrero de 2022 fue del 75,41%, encontrandose en un parametro alto de ejecución.</t>
  </si>
  <si>
    <t>La ejecución presupuestal del Proyecto "7555 - Implementación de un proceso institucional de investigación y gestión del conocimiento para la defensa, protección y bienestar animal en Bogotá" al  mes de marzo de 2022 fue del 75,41%, encontrandose en un parametro alto  de ejecución.</t>
  </si>
  <si>
    <t>La ejecución presupuestal del Proyecto "7555 - Implementación de un proceso institucional de investigación y gestión del conocimiento para la defensa, protección y bienestar animal en Bogotá" al  mes de abril de 2022 fue del 75,41%, encontrandose en un parametro alto  de ejecución.</t>
  </si>
  <si>
    <t>La ejecución presupuestal del Proyecto "7555 - Implementación de un proceso institucional de investigación y gestión del conocimiento para la defensa, protección y bienestar animal en Bogotá" al  mes de junio de 2022 fue del 80,53%, encontrandose en un parametro altos  de ejecución.</t>
  </si>
  <si>
    <t>La ejecución presupuestal del Proyecto "7555 - Implementación de un proceso institucional de investigación y gestión del conocimiento para la defensa, protección y bienestar animal en Bogotá" al  mes de julio de 2022 fue del 86,96%, encontrandose en un parametro altos  de ejecución.</t>
  </si>
  <si>
    <t>La ejecución presupuestal del Proyecto "7555 - Implementación de un proceso institucional de investigación y gestión del conocimiento para la defensa, protección y bienestar animal en Bogotá" al  mes de agosto de 2022 fue del 86,96%, encontrandose en un parametro altos  de ejecución.</t>
  </si>
  <si>
    <t>La ejecución presupuestal del Proyecto "7555 - Implementación de un proceso institucional de investigación y gestión del conocimiento para la defensa, protección y bienestar animal en Bogotá" en el presente mes, fue del 85,44%, encontrandose en un parametro altos  de ejecución.</t>
  </si>
  <si>
    <t>La ejecución presupuestal del Proyecto "7555 - Implementación de un proceso institucional de investigación y gestión del conocimiento para la defensa, protección y bienestar animal en Bogotá" en el presente mes, fue del 89%, encontrandose en un parametro altos  de ejecución.</t>
  </si>
  <si>
    <t>Realizar seguimiento a la ejecución de giros proyecto 7555</t>
  </si>
  <si>
    <t>Medir la ejecución y comportamiento de giros del proyecto de inversión 7555 “Implementación de un proceso institucional de investigación y gestión del conocimiento para la defensa, protección y bienestar animal en Bogotá”</t>
  </si>
  <si>
    <t xml:space="preserve">La ejecución de giros de recursos de la vigencia del Proyecto "7555 - Implementación de un proceso institucional de investigación y gestión del conocimiento para la defensa, protección y bienestar animal en Bogotá" al  mes de enero de 2022 fue del 0%.  </t>
  </si>
  <si>
    <t xml:space="preserve">La ejecución de giros de recursos de la vigencia del Proyecto "7555 - Implementación de un proceso institucional de investigación y gestión del conocimiento para la defensa, protección y bienestar animal en Bogotá" al  mes de febrero de 2022 fue del 3,50%.  </t>
  </si>
  <si>
    <t xml:space="preserve">La ejecución de giros de recursos de la vigencia del Proyecto "7555 - Implementación de un proceso institucional de investigación y gestión del conocimiento para la defensa, protección y bienestar animal en Bogotá" al  mes de marzo de 2022 fue del 13,20%.  </t>
  </si>
  <si>
    <t xml:space="preserve">La ejecución de giros de recursos de la vigencia del Proyecto "7555 - Implementación de un proceso institucional de investigación y gestión del conocimiento para la defensa, protección y bienestar animal en Bogotá" al  mes de abril de 2022 fue del 22,71%.  </t>
  </si>
  <si>
    <t xml:space="preserve">La ejecución de giros de recursos de la vigencia del Proyecto "7555 - Implementación de un proceso institucional de investigación y gestión del conocimiento para la defensa, protección y bienestar animal en Bogotá" al  mes de mayo de 2022 fue del 31,71%.  </t>
  </si>
  <si>
    <t xml:space="preserve">La ejecución de giros de recursos de la vigencia del Proyecto "7555 - Implementación de un proceso institucional de investigación y gestión del conocimiento para la defensa, protección y bienestar animal en Bogotá" al  mes de junio de 2022 fue del 39%, encontrandose en un parametro de ejecución medio, acorde con el avance anual.   </t>
  </si>
  <si>
    <t>La ejecución de giros de recursos de la vigencia del Proyecto "7555 - Implementación de un proceso institucional de investigación y gestión del conocimiento para la defensa, protección y bienestar animal en Bogotá" al  mes de julio de 2022 fue del 45,39%, con un porcentaje de avance del 50,43%, de un total del 90% programado para el 2022.</t>
  </si>
  <si>
    <t>La ejecución de giros de recursos de la vigencia del Proyecto "7555 - Implementación de un proceso institucional de investigación y gestión del conocimiento para la defensa, protección y bienestar animal en Bogotá" al  mes de agosto de 2022 se tiene un porcentaje de avance del 55,35%, de un total del 90% programado para el 2022.</t>
  </si>
  <si>
    <t>La ejecución de giros de recursos de la vigencia del Proyecto "7555 - Implementación de un proceso institucional de investigación y gestión del conocimiento para la defensa, protección y bienestar animal en Bogotá", en el presente mes, tiene un porcentaje de avance del 65,26%, de un total del 90% programado para el 2022.</t>
  </si>
  <si>
    <t>La ejecución de giros de recursos de la vigencia del Proyecto "7555 - Implementación de un proceso institucional de investigación y gestión del conocimiento para la defensa, protección y bienestar animal en Bogotá", en el presente mes, tiene un porcentaje de avance del 76,29%, de un total del 90% programado para el 2022.</t>
  </si>
  <si>
    <t>La ejecución de giros de recursos de la vigencia del Proyecto "7555 - Implementación de un proceso institucional de investigación y gestión del conocimiento para la defensa, protección y bienestar animal en Bogotá", en el presente mes, tiene un porcentaje de avance del 86%, de un total del 90% programado para el 2022.</t>
  </si>
  <si>
    <t>Realizar seguimiento a la ejecución de reservas proyecto 7555</t>
  </si>
  <si>
    <t>Medir la liquidación, giro o fenecimiento de las reservas presupuestales constituidas para el proyecto de inversión 7555 “Implementación de un proceso institucional de investigación y gestión del conocimiento para la defensa, protección y bienestar animal en Bogotá”</t>
  </si>
  <si>
    <t xml:space="preserve">La ejecución de giros de recursos de reserva del Proyecto "7555 - Implementación de un proceso institucional de investigación y gestión del conocimiento para la defensa, protección y bienestar animal en Bogotá" al  mes de enero de 2022 fue del 20,44%.  </t>
  </si>
  <si>
    <t>La ejecución de giros del Proyecto 7555 de reservas   "7555 - Implementación de un proceso institucional de investigación y gestión del conocimiento para la defensa, protección y bienestar animal en Bogotá" del presupuesto para el mes de abril de 2022 fue del 36,73%.</t>
  </si>
  <si>
    <t>La ejecución de giros del Proyecto 7555 de reservas   "7555 - Implementación de un proceso institucional de investigación y gestión del conocimiento para la defensa, protección y bienestar animal en Bogotá" del presupuesto para el mes de abril de 2022 fue del 51,85%.</t>
  </si>
  <si>
    <t>La ejecución de giros del Proyecto 7555 de reservas   "7555 - Implementación de un proceso institucional de investigación y gestión del conocimiento para la defensa, protección y bienestar animal en Bogotá" del presupuesto para el mes de abril de 2022 fue del 69,57%</t>
  </si>
  <si>
    <t>La ejecución de giros del Proyecto 7555 de reservas   "7555 - Implementación de un proceso institucional de investigación y gestión del conocimiento para la defensa, protección y bienestar animal en Bogotá" del presupuesto para el mes de mayo de 2022 fue del 87,01%, encontrandose en un parametro alto de ejecución.</t>
  </si>
  <si>
    <t>La ejecución de giros del Proyecto 7555 de reservas   "7555 - Implementación de un proceso institucional de investigación y gestión del conocimiento para la defensa, protección y bienestar animal en Bogotá" del presupuesto para el mes de junio de 2022 fue del 100%, encontrandose en un parametro alto de ejecución.</t>
  </si>
  <si>
    <t>La ejecución de giros del Proyecto 7555 de reservas   "7555 - Implementación de un proceso institucional de investigación y gestión del conocimiento para la defensa, protección y bienestar animal en Bogotá" del presupuesto para el mes de julio de 2022 fue del 100%, encontrandose en un parametro alto de ejecución.</t>
  </si>
  <si>
    <t>La ejecución de giros del Proyecto 7555 de reservas   "7555 - Implementación de un proceso institucional de investigación y gestión del conocimiento para la defensa, protección y bienestar animal en Bogotá" del presupuesto para el mes de agosto de 2022 fue del 100%, encontrandose en un parametro alto de ejecución.</t>
  </si>
  <si>
    <t>La ejecución de reservas del Proyecto "7555 - Implementación de un proceso institucional de investigación y gestión del conocimiento para la defensa, protección y bienestar animal en Bogotá"  fue del 100%.</t>
  </si>
  <si>
    <t xml:space="preserve">La ejecución de reservas del Proyecto "7555 - Implementación de un proceso institucional de investigación y gestión del conocimiento para la defensa, protección y bienestar animal en Bogotá"  fue del 100%. Se encuentran todas pagadas. </t>
  </si>
  <si>
    <t>Generar e impulsar procesos ciudadanos innovadores de transformación cultural, mediante la promoción prácticas de relacionamiento humano - animal.</t>
  </si>
  <si>
    <t xml:space="preserve"> 13. Adoptar medidas urgentes para combatir el cambio climático y sus efectos.</t>
  </si>
  <si>
    <t>Apropiación de la cultura ciudadana</t>
  </si>
  <si>
    <t>Vincular prestadores de servicios en la implementacion de la estrategia de regulacion</t>
  </si>
  <si>
    <t xml:space="preserve">Medir la cantidad de prestadores de servicios vinculados en la estretegia de regulacion </t>
  </si>
  <si>
    <t>Prestadores de ServiciosVinculados / Prestadores de Servicios Programados</t>
  </si>
  <si>
    <t xml:space="preserve">Para dar cumplimiento de la meta de vincular 350 prestadores de servicio para la vigencia 2022, se llevó a cabo 1 procesos de socialización de los lineamentos técnicos desarrollados para la regulación de las diferentes prestaciones de servicios que trabajan para y con los animales, a partir de los cuales se vincularon 10 prestadores de servicios a la estrategia de regulación del IDPYBA.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</si>
  <si>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2 prestadores de servicios a la estrategia de regulación del IDPYBA. </t>
  </si>
  <si>
    <t xml:space="preserve">Para dar cumplimiento de la meta de vincular 350 prestadores de servicio para la vigencia 2022, se llevó a cabo 5 proceso de socialización de los lineamentos técnicos desarrollados para la regulación de las diferentes prestaciones de servicios que trabajan para y con los animales, a partir de los cuales se vincularon 31 prestadores de servicios a la estrategia de regulación del IDPYBA. </t>
  </si>
  <si>
    <t xml:space="preserve">Para dar cumplimiento de la meta de vincular 350 prestadores de servicio para la vigencia 2022, se llevó a cabo 3 proceso de socialización de los lineamentos técnicos desarrollados para la regulación de las diferentes prestaciones de servicios que trabajan para y con los animales, a partir de los cuales se vincularon 44 prestadores de servicios a la estrategia de regulación del IDPYBA. </t>
  </si>
  <si>
    <t xml:space="preserve">Para dar cumplimiento de la meta de vincular 350 prestadores de servicio para la vigencia 2022, se llevó a cabo 2 proceso de socialización de los lineamentos técnicos desarrollados para la regulación de las diferentes prestaciones de servicios que trabajan para y con los animales, a partir de los cuales se vincularon 30 prestadores de servicios a la estrategia de regulación del IDPYBA. </t>
  </si>
  <si>
    <t xml:space="preserve">Para dar cumplimiento de la meta de vincular 350 prestadores de servicio para la vigencia 2022, se llevó a cabo 3 procesos de socialización de los lineamentos técnicos desarrollados para la regulación de las diferentes prestaciones de servicios que trabajan para y con los animales, a partir de los cuales se vincularon 68 prestadores de servicios a la estrategia de regulación del IDPYBA.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</si>
  <si>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46 prestadores de servicios a la estrategia de regulación del IDPYBA. </t>
  </si>
  <si>
    <t xml:space="preserve">Para dar cumplimiento de la meta de vincular 350 prestadores de servicio para la vigencia 2022, se llevó a cabo 2 procesos de socialización de los lineamentos técnicos desarrollados para la regulación de las diferentes prestaciones de servicios que trabajan para y con los animales, a partir de los cuales se vincularon 41 prestadores de servicios a la estrategia de regulación del IDPYBA. </t>
  </si>
  <si>
    <t xml:space="preserve">Para dar cumplimiento de la meta de vincular 350 prestadores de servicio para la vigencia 2022, se llevó a cabo 2 procesos de socialización de los lineamentos técnicos desarrollados para la regulación de las diferentes prestaciones de servicios que trabajan para y con los animales, a partir de los cuales se vincularon 17 prestadores de servicios a la estrategia de regulación del IDPYBA.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</si>
  <si>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48 prestadores de servicios a la estrategia de regulación del IDPYBA. </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</si>
  <si>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10 prestadores de servicios a la estrategia de regulación del IDPYBA. </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</si>
  <si>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</si>
  <si>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</si>
  <si>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 xml:space="preserve">El compromiso para el cumplimiento de la meta para el mes de enero frente a las campañas, era la elección de las temáticas de las mismas, las cuales quedaron de la siguiente manera: campaña 1: Ruralidad; Campaña 2: Familia interespecie. </t>
  </si>
  <si>
    <t>Para el avance del cumplimiento de la meta se realizó:
Reunión con equipo de comunicaciones para el establecimiento de los tiempos de construcción de campañas
Reunión de equipo técnico para la estructuración de los guiones para el primer material pedagógico llamado radionovela en el marco de la campaña de ruralidad
Elaboración batería de preguntas para el desarrollo de la entrevista estructurada dirigida a las familias que participaran en la investigación cualitativa en el marco de la campaña familia interespecie
Elaboración documento de aproximación a la definición de la familia interespecie.</t>
  </si>
  <si>
    <t>Para el avance del cumplimiento de la meta se elaboraron los documentos base de campaña y Brief creativo para las dos (2) campañas de cultura ciudadana</t>
  </si>
  <si>
    <t>Para el avance del cumplimiento de la meta se realizó mesa de trabajo con el área de comunicaciones para plantear las necesidades de diseño con base a lo planteado en el brief creativo y el documento base de campañas para el tema de rutalidad y familia interespecie.</t>
  </si>
  <si>
    <t>Para el avance de la meta en el periodo reportado se desarrollaron mesas de trabajo con el equipo técnico de la subdirección de cultura ciudadana y gestión del conocimiento y el  área de comunicaciones para generar ideas concretas que aportan al concepto grafico y contenidos teóricos de las campañas que son la base fundamental para el diseño  de las piezas educomunicativas y demás elementos para la difusión en los diferentes canales freepres y redes sociales institucionales una vez sean implementadas las campañas de transformación cultural.</t>
  </si>
  <si>
    <t>Para el avance de la meta en el periodo reportado se desarrollaron mesas de trabajo con el equipo técnico de la subdirección de cultura ciudadana y gestión del conocimiento y el área de comunicaciones para el perfeccionamiento de los guiones de la radionovela los Ocampo para realizar la grabación de la misma, la cual se realizó el día 24 de junio y al momento de preparación del presente reporte está en proceso de edición.
Frente a la campaña de familia interespecie se crearon los textos-Bullets para el diseño del manual de convivencia de la familia interespecie como guía orientadora para la promoción del bienestar humano-animal como eje central de la campaña.</t>
  </si>
  <si>
    <t>Para el avance de la meta en el periodo reportado se desarrollaron mesas de trabajo con el equipo técnico de la subdirección de cultura ciudadana y gestión del conocimiento y el área de comunicaciones para el perfeccionamiento y grabación, apertura de la cuenta en Spotify para la reproducción del material propio de la campaña, además se hizo avance significativo en la producción de materiales pedagógicos para la campaña familia interespecie</t>
  </si>
  <si>
    <t>Para el cumplimiento de la meta del periodo reportado se hizo el lanzamiento de la campaña de ruralidad a través de los canales frepress  https://open.spotify.com/show/4gTT5ira0CxUKgvNd50gRw</t>
  </si>
  <si>
    <t>Durante el mes de septiembre se continuó con la implementación de la campaña de ruralidad a través de la radio novela al campo con los Ocampo y se proyecta el lanzamiento de la campaña de familia interespecie para el mes de octubre en el marco de la semana de protección y bienestar animal, donde se tendrá elementos educomunicativos asociados a las acciones afirmativas en torno a los 5 dominios del bienestar animal.</t>
  </si>
  <si>
    <t>Para el periodo se reporta un 90% de avance acumulado para la vigencia 2022, lo que equivale a dos campañas en proceso de implementación en el marco de las acciones de apropiación de la cultura ciudadana.  Se resalta que la campaña de familia interespecie se lanzó e implementó en el marco de la semana de protección y bienestar animal, escenario propicio para impactar postivamente a un grupo poblacional de vital importancia.  Frente a la continuidad de la implementación de la campaña de ruralidad, esta sigue su curso,  y su contenido ha sido fundamental para el trabajo pedagógico con estudiantes de servicio social en la ruralidad</t>
  </si>
  <si>
    <t>Durante el mes de noviembre se acumula un cumplimiento de la meta en un 95% debido a que el proceso a seguido su curso esperado a través de la implementación de acciones de apropiación de la cultura ciudadana en los 4 ámbitos, tanto en zona urbana como zona rural. 
Durante el mes de noviembre se continuó con  la implementación de la campaña de ruralidad a través de la radio novela al campo con los Ocampo y  la campaña de familia interespecie para  a través de elementos educomunicativos asociados a las acciones afirmativas en torno a los 5 dominios del bienestar animal en las diferentes acciones de apropiación de la cultura ciudadana</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</si>
  <si>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</si>
  <si>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</si>
  <si>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</si>
  <si>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Durante el mes de enero se vincularon 2440 ciudadanos y ciudadanas en la estrategia de sensibilización, educación y formación a través de los ámbitos comunitario y educativo con las siguiente actividades. 
Ambito Educativo: 2302
Ambito Comunitarioa: 138
La secretaría de educación lanzó la jornada "De regreso a clase otra vez" en donde solicitó el acompañamiento del equipo de cultura con actividades pedagógicas para recibir a los estudiantes de más de veinte (20) colegios del Distrito. El equipo participó  en  siete (7) de ellos, en donde en su gran mayoría se sensibilizaron a todos los estudiantes de los planteles. en total fueron (2302) estudiantes.
Por otro lado, se realizaron  seis (6) entre, visitas y  operativos  de huellitas de la calle abordando a veintiseis (26) ciudadanos habitantes de calle y atención a sus animales. Se realizaron tres (3) actividades en la ruralidad con  veintiocho (28) personas vinculadas a la estrategia y dos (2) actividades de sensibilización comunitaria solicitadas por otras entidades con ochenta y cuatro (84) personas sensibilizadas.</t>
  </si>
  <si>
    <t>Durante el mes de febrero se logró vincular a 2209 ciudadanos y ciudadanas a través de la implementación de la estrategia de sensibilización, educación y con el desarrollo de acciones de apropiación de la cultura ciudadana en los ámbitos educativo, comunitario e institucional, así:
Ámbito Educativo: 800 estudiantes con el desarrollo de una jornada liderada por la Secretaría Distrital de Ambiente “Aula ambiental” en el Colegio Tomas Cipriano de Mosquera de la localidad de Puente Aranda.  Durante el mes de febrero se hizo la primera intervención en siete (7) colegios, sin embargo estos solo se reportan, una vez acabadas las tres (3) sesiones pedagógicas establecidas metodológicamente.  Adicionalmente se reporta que se realizó convocatoria e inscripción de 300 estudiantes para el proceso de servicio social estudiantil obligatorio pertenecientes a 25 colegios del distrito capital, con quienes se iniciará proceso de formación teórica virtual en el mes de marzo
Ámbito comunitario: 1358 ciudadanos vinculados a la estrategia con cincuenta (50) actividades en la zona urbana y rural y a través de acciones propias de las campañas pisa el freno, hay vida en la vía mirar y no tocar es amar, huellitas de la calle y reactivación de la franja guardianes on line.
Ámbito Institucional: 25 colaboradores de la Secretaría de Integración Social en la localidad de Puente Aranda que prestan sus servicios en el hogar transitorio CEDID
Ámbito recreodeportivo: 26 ciudadanos vinculados en acciones propias de este ámbito para favorecer la práctica recreodeportiva con pa´rametros de bienestar.</t>
  </si>
  <si>
    <t xml:space="preserve">Durante el mes de marzo se logró vincular a 3193 ciudadanos y ciudadanas a través de la implementación de la estrategia de sensibilización, educación con el desarrollo de acciones de apropiación de la cultura ciudadana en los ámbitos educativo, comunitario e institucional, así:
Ámbito Educativo: 1827 estudiantes en trece (13) intervenciones donde se vinculan acciones propias de Guardianes escolares de los animales y las acciones de la conmemoración del día del agua/aulas ambientales en articulación con la Secretaría Distrital de Educación. 
Adicionalmente se reporta que a la fecha se encuentran 222 estudiantes activos en el proceso de servicio social estudiantil obligatorio, quienes a la fecha han completado su proceso de formación teórica virtual, correspondiente a 32 horas
Ámbito comunitario: 1249 ciudadanos vinculados a la estrategia con cuarenta y siete (47) actividades en la zona urbana y rural, las cuales se desagregan a continuación:
Estrategia                                                            	No personas impactadas                       	No. intervenciones
Ruralidad   	                                                                                43	                                                                     8
Pisa el freno: hay vida en la vía	                                   463	                                                                   1
Huellitas de la calle	                                                            156	                                                                    12
Mirar y No Tocar: es amar	                                               10	                                                                        2
Guardianes on line	                                                             53	                                                                     5
Otras en territorio	                                                                524	                                                                 19
Ámbito recreodeportivo: 24 ciudadanos vinculados con una (1) intervención en un parque vecinal donde se abordó el tema de prevención de envenenamientos, tenencia y convivencia responsable en espacios públicos
Ámbito institucional: 93 colaboradores de entidades distritales con cinco (5) intervenciones
</t>
  </si>
  <si>
    <t>Durante el mes de abril se logró vincular a 2900 ciudadanos y ciudadanas a través de la implementación de la estrategia de sensibilización, educación con el desarrollo de 67 acciones de apropiación de la cultura ciudadana en los ámbitos comunitario, educativo, recreodeportivo e institucional, así:
Ámbito comunitario:  1962 ciudadanos y ciudadanas sensibilizadas a través de 55 intervenciones que se especifican a continuación por campañas:
• Mirar y no tocar es amar 32 personas vinculadas en 2 actividades
• Huellitas de la calle 143 personas vinculadas en 9 actividades
• Pisa el freno, hay vida en la vía 131 personas en 1 actividad
• Ruralidad 118 personas en 7 actividades
• Guardines online 19 personas en 3 actividades
• Otras acciones de sensibilización 1519 personas en 33 actividades
Ámbito Educativo: 780 estudiantes en 6 intervenciones donde se vinculan acciones propias de Guardianes escolares de los animales y las acciones de la conmemoración del día de la tierra/aulas ambientales en articulación con la Secretaría Distrital de Educación.   Se reporta que sigue avanzado el programa de servicio social estudiantil obligatorio y el semillero de docentes por la protección y bienestar animal
Ámbito recreodeportivo: 80 ciudadanos vinculados en intervención en ciclovía zoolidaria en articulación con el instituto Distrital de Recreación y Deporte, intervención que también fue acompañada por los estudiantes de servicio social estudiantil obligatorio.
Ámbito institucional: 78 colaboradores de entidades en 5 intervenciones</t>
  </si>
  <si>
    <t>Durante el mes de mayo se logró vincular a 2474 ciudadanos y ciudadanas a través de la implementación de la estrategia de sensibilización, educación con el desarrollo de 72  acciones de apropiación de la cultura ciudadana en los ámbitos comunitario, educativo, recreodeportivo e institucional, así:
Ámbito comunitario:  1470 ciudadanos y ciudadanas sensibilizadas a través de 50 intervenciones que se especifican a continuación por campañas:
• Mirar y no tocar es amar 3 personas vinculadas en 1 actividad
• Huellitas de la calle 131 personas vinculadas en 8 actividades
• Pisa el freno, hay vida en la vía 398 personas en 2 actividades
• Ruralidad 12 personas en 4 actividades
• Guardines online 15 personas en 3 actividades
• Otras acciones de sensibilización 911 personas en 32 actividades
Ámbito Educativo: 883 estudiantes en 13 intervenciones donde se vinculan acciones propias de Guardianes escolares de los animales.   Se reporta que sigue avanzado el programa de servicio social estudiantil obligatorio con 205 estudiantes activos y en promedio 60 horas de trabajo en campo ejecutado y el semillero de docentes con 12 participantes.
Ámbito recreodeportivo: 15 ciudadanos vinculados en intervención en un parque distrital articulación con el instituto Distrital de Recreación y Deporte, intervención que también fue acompañada por los estudiantes de servicio social estudiantil obligatorio.
Ámbito institucional: 106 colaboradores de entidades en 8 intervenciones</t>
  </si>
  <si>
    <t>Durante el mes de junio se logró vincular a 4543 ciudadanos y ciudadanas a través de la implementación de la estrategia de sensibilización, educación con el desarrollo de 76 acciones de apropiación de la cultura ciudadana en los ámbitos comunitario, educativo, recreodeportivo e institucional, así:
Ámbito comunitario:  1660 ciudadanos y ciudadanas sensibilizadas a través de 54 intervenciones que se especifican a continuación por campañas:
• Mirar y no tocar es amar 18 personas vinculadas en 4 actividades
• Huellitas de la calle 65 personas vinculadas en 6 actividades
• Pisa el freno, hay vida en la vía 836 personas en 2 actividades
• Ruralidad 41 personas en 6 actividades
• Guardines online 30 personas en 4 actividades
• Otras acciones de sensibilización 670 personas en 32 actividades
Ámbito Educativo: 2664 estudiantes en 17 intervenciones donde se vinculan acciones propias de Guardianes escolares de los animales.   Aumentó significativamente el número de estudiantes vinculados debido a que se participó en jornadas de celebraciones ambientales en articulación con la secretaría de ambiente y educación.
Ámbito recreodeportivo: 12 ciudadanos vinculados en intervención en un parque vecinal en la localidad de Puente Aranda, intervención que también fue acompañada por los estudiantes de servicio social estudiantil obligatorio.
Ámbito institucional: 207 colaboradores de entidades en 4 intervenciones</t>
  </si>
  <si>
    <t>Durante el mes de junio se logró vincular a 2951 ciudadanos y ciudadanas a través de la implementación de la estrategia de sensibilización, educación con el desarrollo de 65 acciones de apropiación de la cultura ciudadana en los ámbitos comunitario, educativo, recreodeportivo e institucional, así:
1.  Ámbito comunitario:  1708 ciudadanos y ciudadanas sensibilizadas a través de 55 intervenciones donde se vinculan las acciones propias de pisa el freno, huellitas de la calle, mirar y no tocar, ruralidad, guardianes on line, entre otras.
2.  Ámbito Educativo: 1168 estudiantes en 6 intervenciones donde se vinculan acciones propias de Guardianes escolares de los animales.   Aumentó significativamente el número de estudiantes vinculados debido a que se participó en jornadas de celebraciones ambientales en articulación con la secretaría de ambiente y educación.
3.  Ámbito recreodeportivo: 8 ciudadanos vinculados en 1 intervención en ciclovía zoolidaria, intervención que también fue acompañada por los estudiantes de servicio social estudiantil obligatorio.
4.  Ámbito institucional: 67 colaboradores de entidades en 4 intervenciones donde se vincularon importantes entidades como la fiscalía general de la nación y la secretaría de gobierno.</t>
  </si>
  <si>
    <t>Durante el mes de agosto se logró vincular a 3515  ciudadanos y ciudadanas a través de la implementación de la estrategia de sensibilización, educación con el desarrollo de 65 acciones de apropiación de la cultura ciudadana en los ámbitos comunitario, educativo, recreodeportivo e institucional, así:
1.  Ámbito comunitario:  1365 ciudadanos y ciudadanas sensibilizadas a través de 52 intervenciones donde se vinculan las acciones propias de pisa el freno, huellitas de la calle, mirar y no tocar, ruralidad, guardianes on line, entre otras.
2.  Ámbito Educativo: 2075 estudiantes en 18 intervenciones donde se vinculan acciones propias de Guardianes escolares de los animales.   Aumentó significativamente el número de estudiantes vinculados debido a que se participó en jornadas de aulas ambientales en articulación con la secretaría de ambiente y educación.
3.  Ámbito recreodeportivo: 9 ciudadanos vinculados en 1 intervención en el parque Cedro Golf intervención que también fue acompañada por los estudiantes de servicio social estudiantil obligatorio.
4.  Ámbito institucional: 66 colaboradores de entidades en 4 intervenciones Secretaría General, Ministerio de Salud, Centro Administrativo Distrital-Catastro y la DiAN</t>
  </si>
  <si>
    <t>La meta se cumplió gracias a la  vinculación de 24,525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t>
  </si>
  <si>
    <t>La meta se cumplió gracias a la  vinculación de 24,775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
En octubre se vincularon 250</t>
  </si>
  <si>
    <t>Vincular ciudadanos y ciudadanas en espacios de participacion ciudadana</t>
  </si>
  <si>
    <t>Medir la cantidad de ciudadanos y ciudadanas vinculados en espacios y programas de participacion ciudadana</t>
  </si>
  <si>
    <t xml:space="preserve">En el mes de enero por temas de contratación no se realizaron actividades para sensibilizar ciudadanos en temas de participación para la prtección y bienestar animal. Pese a ello, se reportan 84 ciudadanos sensibilizados que traíamos de la vigencia 2021, los cuales se determinó que podrían ser reportados en la vigencia 2022, mediante Fe de erratas. </t>
  </si>
  <si>
    <t xml:space="preserve">En Febrero se vncularon 150 ciudadanos y ciudadanas sensibilizados, a través de las siguientes acciones de participación: 
En el programa de copropiedad y convivencia se vincularon 36 ciudadanas y ciudadanos.
107 en espacios de participación por los animales. 
7 en la red de aliados 
Adicional a lo anterior, en febrero se realizó la planeación y convocatoria del Consejo Distrital PYBA, el cual se llevará a cabo en marzo. Es importante resaltar que se están mejorando el procedimiento de voluntariado para fortalecer la implementación del programa, así como la creación de la estrategia plan padrino para fortalecer la red de aliados. 
Es importante resaltar que en el mes de febrero se inició el proceso de elaboración del plan de acción de los Consejos Locales Constituídos. </t>
  </si>
  <si>
    <t>En marzo se vincularon 255 ciudadanos y ciudadanas sensibilizados en las localidades de Usaquén, Santa Fe, Usme, Bosa y Ciudad Bolívar, a través de los siguientes programas de participación ciudadana: 
En el programa de copropiedad y convivencia se vincularon 15 ciudadanas y ciudadanos.
238 en espacios de participación por los animales. 
Y se vincularon 2 ciudadanos y ciudadanas en la red de aliados.</t>
  </si>
  <si>
    <t>En abril se vincularon 404 ciudadanos y ciudadanas, a través de las siguientes acciones de participación: 
-Programa de copropiedad y convivencia se vincularon 36 ciudadanas y ciudadanos
- 240 en espacios de participación por los animales 
- 1 en la red de aliados
- 127 voluntarios inscritos en 2022, que participaron en la jornada de inducción de abril</t>
  </si>
  <si>
    <t>En mayo se vincularon 400 ciudadanos y ciudadanas, a través de las siguientes acciones de participación: 
-Programa de copropiedad y convivencia se vincularon 91 ciudadanas y ciudadanos
- 298 en espacios de participación por los animales 
- 11  en la red de aliados</t>
  </si>
  <si>
    <t>En junio se vincularon 401 ciudadanos y ciudadanas, a través de las siguientes acciones de participación: 
-Programa de copropiedad y convivencia se vincularon 79 ciudadanas y ciudadanos
- 322 en espacios de participación por los animales en las localidades de Bogotá</t>
  </si>
  <si>
    <t>En julio se vincularon 300 ciudadanos y ciudadanas, a través de las siguientes acciones de participación: 
-Programa de copropiedad y convivencia se vincularon 110 ciudadanas y ciudadanos
- 153 en espacios de participación por los animales en las localidades de Bogotá
- 37 ciudadanos y ciudadanas sensibilizados en el programa de voluntariado PYBA</t>
  </si>
  <si>
    <t>En agosto se vincularon 471 ciudadanos y ciudadanas, a través de las siguientes acciones de participación: 
-Programa de copropiedad y convivencia se vincularon 115 ciudadanas y ciudadanos
-  297 en espacios de participación por los animales en las localidades de Bogotá
- 56 ciudadanos y ciudadanas sensibilizados en el programa de voluntariado PYBA
- 3 nuevos ciudadanos se vincularon a la instancia de participación local en protección y bienestar animal de la localidad de los Mártires</t>
  </si>
  <si>
    <t>En septiembre se vincularon 494 ciudadanos y ciudadanas, a través de las siguientes acciones de participación: 
-Programa de copropiedad y convivencia se vincularon 109 ciudadanas y ciudadanos
-  379 en espacios de participación por los animales en las localidades de Bogotá
- 6 nuevos ciudadanos se vincularon a la instancia de participación local en protección y bienestar animal de la localidad de Engativá</t>
  </si>
  <si>
    <t>En octubre se vincularon 500 ciudadanos y ciudadanas, a través de las siguientes acciones de participación: 
-Programa de copropiedad y convivencia se vincularon 82 ciudadanas y ciudadanos
-  379 en espacios de participación por los animales en las localidades de Bogotá 
- 7 nuevos ciudadanos se vincularon a la instancia de participación local en protección y bienestar animal de la localidad de Puente Aranda
- Se vincularon 32 nuevos integrantes a la red de aliados</t>
  </si>
  <si>
    <t>En noviembre se vincularon 375 ciudadanos y ciudadanas, a través de las siguientes acciones de participación: 
-Programa de copropiedad y convivencia se vincularon 30 ciudadanas y ciudadanos
-  339 en espacios de participación por los animales en las localidades de Bogotá 
- 6 nuevos ciudadanos se vincularon a la instancia de participación local en protección y bienestar animal de la localidad de Bosa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</si>
  <si>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</si>
  <si>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</si>
  <si>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Pactos Ejecutados / Pactos Programados</t>
  </si>
  <si>
    <t xml:space="preserve">Se hizo cumplimiento de los pactos realizados en las localidades de Usme, Ciudad Bolívar, Antonio Nariño, Bosa, Engativá, Fontibón, los Mártires, San Cristóbal, Santa Fe, Suba y Teusaquillo, llevando los servicios de protcción y bienestar animal a las comunidades con quienes se pactaron los compromisos. Lo anterior alcanzado en la vigencia 2021, los cuales se determinó que podrían ser reportados en la vigencia 2022, mediante Fe de erratas. </t>
  </si>
  <si>
    <t>La meta reporta un avance de 14 pactos, para el periodo de febrero del 2022. 
Se hizo las gestiones pertinentes para los pactos realizados en las localidades de Usme, Ciudad Bolívar, Engativá, Fontibón, Chapinero, Puente Aranda, Tunjuelito y Suba, llevando los servicios de protección y bienestar animal a las comunidades con quienes se pactaron los compromisos.</t>
  </si>
  <si>
    <t>La meta reporta un avance de 21 pactos, para el periodo de marzo del 2022, logrando realizar las gestiones pertinentes para los pactos en las localidades de Sumapaz, Santa Fe, Bosa, San Cristóbal, Ciudad Bolívar, Engativá,  Chapinero, Puente Aranda, Tunjuelito, Candelaria y Suba, llevando los servicios de protección y bienestar animal a las comunidades con quienes se pactaron los compromisos.</t>
  </si>
  <si>
    <t xml:space="preserve">En abril se ejecutaron 40 pactos, se lograron importantes gestiones para los pactos en las localidades de Sumapaz, Santa Fe, Bosa, Fontibón, Ciudad Bolívar, Engativá, Barrios Unidos, Chapinero, Puente Aranda, Tunjuelito, Usme, Candelaria, Mártires, Kennedy y Suba, llevando los servicios de protección y bienestar animal a las comunidades con quienes se pactaron los compromisos. </t>
  </si>
  <si>
    <t xml:space="preserve">En mayo se ejecutaron 41 pactos 
Se lograron importantes gestiones para los pactos en las localidades de Sumapaz, Santa Fe, Bosa, Fontibón, Ciudad Bolívar, Engativá, Barrios Unidos, Chapinero, Puente Aranda, Tunjuelito, Usme, Rafael Uribe, Candelaria, Mártires, Kennedy y Suba, llevando los servicios de protección y bienestar animal a las comunidades con quienes se pactaron los compromisos. </t>
  </si>
  <si>
    <t xml:space="preserve">En junio se ejecutaron 42 pactos.
Se lograron importantes gestiones para los pactos en las localidades de Sumapaz, Santa Fe, Bosa, Fontibón, San Cristóbal, Teusaquillo, Antonio Nariño, Ciudad Bolívar, Engativá, Barrios Unidos, Chapinero, Tunjuelito, Usme, Candelaria, Mártires, Kennedy y Suba, llevando los servicios de protección y bienestar animal a las comunidades con quienes se pactaron los compromisos. </t>
  </si>
  <si>
    <t xml:space="preserve">En julio se ejecutaron 42 pactos
Se lograron importantes gestiones para los pactos a nivel distrital y en las localidades de Sumapaz, Santa Fe, Bosa, San Cristóbal, Usaquén, Teusaquillo, Puente Aranda, Antonio Nariño, Ciudad Bolívar, Usme, Candelaria, Mártires, Kennedy y Suba, llevando los servicios de protección y bienestar animal a las comunidades con quienes se pactaron los compromisos. </t>
  </si>
  <si>
    <t xml:space="preserve">En agosto se ejecutaron 37 pactos
Se lograron importantes gestiones para los pactos a nivel distrital y en las localidades de Sumapaz, Santa Fe, Bosa, San Cristóbal, Usaquén, Rafael Uribe, Puente Aranda, Antonio Nariño, Ciudad Bolívar, Usme, Candelaria, Mártires, Tunjuelito, Fontibón, Engativá, Barrios Unidos y Suba, así como un pacto interlocal, llevando los servicios de protección y bienestar animal a las comunidades con quienes se pactaron los compromisos. </t>
  </si>
  <si>
    <t xml:space="preserve">En septiembre se ejecutaron 47 pactos
Se lograron importantes gestiones para los pactos a nivel distrital y en las localidades de Sumapaz, Santa Fe, Bosa, Usaquén, Puente Aranda, Antonio Nariño, Ciudad Bolívar, Usme, Candelaria, Teusaquillo, Mártires, Tunjuelito, Fontibón, Engativá, Barrios Unidos y Suba, así como un pacto interlocal, llevando los servicios de protección y bienestar animal a las comunidades con quienes se pactaron los compromisos. </t>
  </si>
  <si>
    <t xml:space="preserve">En octubre se ejecutaron 57 pactos
Se lograron importantes gestiones para los pactos a nivel distrital y en las localidades de Sumapaz, Santa Fe, Bosa, Usaquén, Puente Aranda, Antonio Nariño, Ciudad Bolívar, Usme, Candelaria, Chapinero, Rafael Uribe Uribe, Teusaquillo, Kennedy, Mártires, Tunjuelito, Fontibón, Engativá, Barrios Unidos, San Cristóbal y Suba, así como un pacto interlocal, llevando los servicios de protección y bienestar animal a las comunidades con quienes se pactaron los compromisos. </t>
  </si>
  <si>
    <t xml:space="preserve">En noviembre se ejecutaron 40 pactos
Se lograron importantes gestiones para los pactos a nivel distrital y en las localidades de Bosa, Usaquén, Puente Aranda, Antonio Nariño, Ciudad Bolívar, Usme, Candelaria, Teusaquillo, Kennedy, Mártires, Engativá, San Cristóbal y Suba, así como un pacto distrital, llevando los servicios de protección y bienestar animal a las comunidades con quienes se pactaron los compromisos. </t>
  </si>
  <si>
    <t xml:space="preserve">Seguimiento a la gestion de alianzas interinstitucionales, intersectoriales  y de ciudad región </t>
  </si>
  <si>
    <t xml:space="preserve">Medir el avance y hacer seguimiento en la gestion de alianzas interinstitucionales, intersectoriales  y de ciudad región </t>
  </si>
  <si>
    <t>Plan de Accion Programado / Plan de Accion Ejecutado</t>
  </si>
  <si>
    <t xml:space="preserve">Durante el mes de enero, se realizó una proyección de algunas de la alianzas que se pueden realizar durate los primeros meses del año y que ya contaban con un avance el 2021. Se realizó la Identificación de necesidad y actores, lo que corresponde a un avance del 1% en el POA. </t>
  </si>
  <si>
    <t>*Firma y celebración de la primera alianza con la figura de "memorando de entendimiento" con la empresa rappi que tiene por objetivo generar acciones y actividades a favor de los animales
* Se adelantarón reuniones con la Universidad Agustiniana para generar una alianza que permita formar a los voluntarios de la institución en pyba y también se puedan articular acciones para nuestros miembros de la red de aliados
*Se realizó una reunión para identificar las necesidades de las áreas de la subdirección para determinar los apoyos y cantidad de estudiante requeridos a través del convenio de prácticas sociales celebrado con la universidad del bosque</t>
  </si>
  <si>
    <t>*Firma y celebración de otra alianza con la figura de "memorando de entendimiento" con la Alcaldía de Medellín y la Alcaldía de Popayán que tiene por objetivo de fortalecer las normativa enfocada a la protección y bienestar animal en las ciudades ya mencionadas y en Bogotá que incentiven al bienestar, enencia protección, salubridad, condiciones sanitarias y asitencia integral de los animales a partir del intercambio de información, registro, conocimiento científico y experiencias. 
*Se realizó un acercamiento a la Universidad san martin para generar una alianza que permita realizar un ciclo de charlas para los estudiantes de la universidad y una articulacipon para el acompañamiento de los estudiantes en jornadas pyba y demás acciones de la entidad.
* Se continúo con las reuniones con la Universidad Agustiniana para construir una propuesta de actividad articulada por las partes para celebrar el día del animald e compañía en una de las sede de la entidad como parte de las acciones de la alianza a celebrar.
*Acercamiento con la Empresa Animals para generar unas actividades adopción y sensibilización en tenencia responsable de animales de compañía</t>
  </si>
  <si>
    <t xml:space="preserve">*Reunión con la corporación Coralina para definir actividades que se puede realizar de manera articulada en torno a la campaña semana santa consciente que tiene por objetivo sensibilizar a los ciudadanos sobre los impactos ambientales que pueden generar en ecosistemas marinos y a generar un espacio de dialogo para dar alternativas que buscan evitar contaminar el ambiente y maltratar animales. 
*Se avanzó en el proceso de creación de contenidos de curso virtual con la Uniagustiniana dirigido a la comunidad en protección y bienestar animal. En este momento se estan revisando la matriz de contenidos de la universidad que la diligenció el IDPYBA 
*Se celebró una alianza con la terminal de transporte de Bogotá que permitió realizar el lanzamiento e implementación de la campaña Semana Santa Consciente por medio de charlas  a los viajeros sobre las formas adecuadas de llevar a sus animales de compañía durante un viaje terrestre para evitar el abandono en las instalaciones de la terminal. *Se realizó una reunión de articulación con la Asociación Amigos del parque 93 con el objetivo de generar un calendario de actividades en los polígonos que tiene a cargo la asociación. Las actividades propuestas son jornadas de adopción, charlas de sensibilización en tenencia responsable de animales de compañía en espacios públicos, jornadas de avistamiento de animales por medio de la campaña mirar y no tocar y jornadas de reactivación económica de los miembros de la red de aliados.
*Se realizó una Reunión con Universidad Externado de Colombia con el objetivo de generar un calendario de actividades. Las actividades propuestas son jornadas de adopción, charlas de sensibilización en tenencia responsable de animales de compañía en espacios públicos, implementacion de la campaña mirar y no tocar. </t>
  </si>
  <si>
    <t xml:space="preserve">Alianza con CATAM: Se generó el borrador de alianza entre CATAM y el IDPYBA para articular un acompañamiento con charlas en tenencia responsable a los colaborades de la institución y participación de emprendimientos de la red de aliaos en el marco del día de la familia que se realizará el 10 de junio en las instalaciones de la institución. 
Alianza BKC: Se generó el borrador de alianza entre la Fundacion BKC y el IDPYBA para articular un calendario de jornadas de esterilización, charlas en tenencia responsable de animales de compañía, atención con brigadas médicas en el marco de la caminata por los potenciamente amorosos que la fundación realiza anualmente. La caminata esta propuesta para el 17 de julio y las jornadas de esterilización el 31 de julio en la localidad de usme y el 21 de agosto en la localidad de usaquén.
 Alianza con la Asociación Amigos del parque 93: Se generó el borrador de alianza entre la asociación  y el IDPYBA para articular un calendario de jornadas en los polígonos del parque. A la fecha el documnento se encuentra en revisión por parte del la asociación . Las actividades propuestas son jornadas de adopción, charlas de sensibilización en tenencia responsable de animales de compañía en espacios públicos, jornadas de avistamiento de animales por medio de la campaña mirar y no tocar y jornadas de reactivación económica de los miembros de la red de aliados. </t>
  </si>
  <si>
    <t>*Alianza con Subred sur: adelantar acciones para la sensibilización y educación en materia de protección y bienestar animal, abrir espacios de participación para líderes rurales y ampliar los esfuerzos para sensibilizar a la ciudadanía sobre tener un consumo responsable que ayuda al cuidado, la protección y la conservación  de la fauna, que permitan generar ejercicios conducentes a la movilización social, participación ciudadana y compromiso frente al reto de la protección y bienestar animal con impacto que acompañen la gestión y difusión en el Distrito y a nivel nacional.
*Alianza con Subred Norte: Sadelantar acciones para la sensibilización y educación en materia de protección y bienestar animal, abrir espacios de participación para líderes rurales y ampliar los esfuerzos para sensibilizar a la ciudadanía sobre tener un consumo responsable que ayuda al cuidado, la protección y la conservación  de la fauna, que permitan generar ejercicios conducentes a la movilización social, participación ciudadana y compromiso frente al reto de la protección y bienestar animal con impacto que acompañen la gestión y difusión en el Distrito y a nivel nacional.
*Alianza animanaturalis: Alianza entre el IDPYBA y la organización animalista ANIMANATURALIS para el apoyo a familias cuidadoras que se vieron afectadas por el derrumbe en el sector de Tocaimita, Usme</t>
  </si>
  <si>
    <t>*Celebración de la alianza entre el IDPYBA y EL GRUPO G.R.A.V.E.D para realizar sesiones de charlas sobre la gestión del riesgo en emergencias y desastres enfocada en animales para funcionarios y contratistas de la entidad a través del cual se plasma la voluntad de adelantar acciones para la sensibilización y educación en materia de protección y bienestar animal, abrir fortalecer las labores que realizan tanto funcionarios como contratistas del instituto
*Alianza entre el IDPYBA y la SDIS para realizar formación en bienestar animal a la comunidad de la localidad de Usme que permita adelantar acciones para la sensibilización y educación en materia de protección y bienestar animal, abrir fortalecer las labores que realizan los habitantes de la localidad.
Del mismo modo, se adelantaron importantes gestiones en:
*Celebración de la X caminata mundial por los potencialmente amorosos el día 17 de julio en la que estuvieron participando SDS, IDRD, SDG, Alcaldía local de la Candelaria, Alcaldía Local de Santa fe.
*Articulación para realizar una jornada de esterilización de animales de manejo especial en el parque el tunal de la localidad de Tunjuelito, en la que se atendieron 112 animales de compañía.
*Se generaron 2 espacios de charlas sobre la gestión del riesgo en emergencias y desastres enfocada en animales para funcionarios y contratistas de la entidad
*Se realizó una jornada de formación a los habitantes de la localidad de Usme en protección y bienestar animal en articulación con la alcaldía local y la SDIS con el objetivo de formar a ciudadano para ser voluntarios locales.</t>
  </si>
  <si>
    <t xml:space="preserve">*Celebración de la alianza entre el IDPYBA y la CORPORACIÓN HUITAKA que permita realizar intervenciones en tenencia responsable en los colegios de Bogotá, acompañando la estrategia guardianes de los animales del equipo de cultura ciudadana y apoyo logístico en las jornada de bienestar que se realicen con nuestros aliados cultura ciudadana.
*Alianza entre el IDPYBA y el DADEP para realizar formación en bienestar animal colegios de Bogotá que permita adelantar acciones para la sensibilización y educación en materia de protección y bienestar animal, abrir fortalecer las labores que realizan los habitantes de la localidad.
Del mismo modo, se adelantaron importantes gestiones en:
*Articulación para realizar una jornada de esterilización de animales de manejo especial en el CDC Servitá de la localidad de Usaquén, en la que se atendieron 120 animales de compañía aproximadamente.
*Se generó un espacio de reunión para construir los temas para la articulación de las acciones en colegios. Se propone recorridos por la localidad de Usme que permita identificar problemáticas aplicando cartografía social y una puesta en escena al final de las intervenciones. </t>
  </si>
  <si>
    <t xml:space="preserve">*Celebración de la alianza entre el IDPYBA y el DASC que permita realizar un clico de formación a servidores y colaboradores del distrito en voluntariado social y en protección animal enfocado a la tenencia de animales de compañía y a la convivencia responsable con la demás fauna del distrito.
*Alianza entre el IDPYBA y la SDG para realizar formaciones y acciones en bienestar animalpara funcionarios y colaboradores de la entidad, que permitan fortalecer las actividades enfocadas a la protección animal en la secretaría y en la localidad.
Del mismo modo, se adelantaron importantes gestiones en:
*Reunión de intercambio de experiencias con la subsecretaría de medio ambiente de Medellín para conocer la metodología e implementación del programa de servicio social obligatorio en los colegios de Bogotá.
*Se generó un espacio de reunión con la SDG para definir los contenidos de las formaciones y las acciones que se realizarán en la entidad de manera conjunta.
*Se realizó la primera charla en la SDG enfocada en tenencia responsable de animales de compañía, acompañada con sesiones lúdicas para servidores y colaboradores de la entidad. </t>
  </si>
  <si>
    <t xml:space="preserve">Se tiene un avance total del 89% para toda la vigencia 2022 y un avance del 10% correspondiente al mes de octubre, dicho avance se logra gracias a la celebración de la alianza entre el IDPYBA y La Clínica Raza que permitió adelantar acciones frente al reto de la protección y bienestar animal con impacto que acompañen la gestión y difusión en el Distrito y a nivel nacional en el marco del I congreso de protección y bienestar animal durante la semana distrital de protección y bienestar animal.
Del mismo modo, se adelantaron importantes gestiones en:
*Reunión con la UExternado para retomar los compromisos pendentes. Por parte de la universidad, se enviará un borrador del protocolo en noviembre, con el objetivo que el idpyba pueda revisarlo y hacerles los ajustes pertinentes. Por sugerencia del idpyba, se espera recibir el protocolo el 7 de noviembre, esto con el objetivo de revisarlo luego de finalizar el acompañamiento a expopet. 
Del mismo modo se revisa el compromiso de acompañamiento a espacios de diálogos que tiene la universidad, para esta parte la universidad sugiere sean unas charlas en tenencia responsable que vayan dirigidas a todos los estudiantes del campus. Por la fecha en la que estamos no se alcanzaría a tener un espacio con suficientes asistentes y se propone se realicen en enero 2023 durante la jornada de inducción a estudiantes nuevos. 
*Articulación con el ministerio de minas y energía: Se realizó una reunión con el ministerio para definir una actividad de acompañamiento en el marco del diía petfriendly que van a realizar el 10 de noviembre en las instalaciones del lugar. Para esta jornada se tendrá una charla en tenencia respnsable de animales de compañía, un documento con los consejos para tener un espacio petfriendly en el trabajo. </t>
  </si>
  <si>
    <t>Se tiene un avance total del 100% para toda la vigencia 2022, dado que en el mes de noviembre se celebro la alianza No. 18, entre el IDPYBA y la empresa Webhelp que permitió  definir un calendario de actividades a través de campañas y estrategias de la entidad. Se realizó la primera actividad el 30 de noviembre por medio de la campaña mirar y no tocar se hizo un recorrido de avistamiento de aves en el parque de los novios. 
Del mismo modo, se adelantaron importantes gestiones en:
*Corporación Huitaka: Con la corporación se viene adelantando uuna propuesta de trabajo para implementar en colegios, jornadas de bienestar en parques y demas espacios para la comunidad. Actualmente se revisó la propuesta de actividades recibida por la corporación, se hicieron algunas recomendaciones para fortalecer los temas de trabajo y se espera poder revisar nuevamente el borrador de propuesta y lograr su implementación en el marco de la navidad zoolidaria
*Reunión con la plataforma La mochila de Milino: Se agendó una reunión que tuvo por objetivo identificar la articulación interinstitucional con la platafoma que realiza un trabajo en la ciudad para sensibilizar a las personas en favor de adopciones de gatos resposanbles y desinsentivando la compra y venta de animales por medio de sus portale web. A la fecha se  ha tenido una reunión en la que se identificó que a través de estrategias pedagógicas se puede fortalecer las campañas de adopción de animales de compañía y se puede desinstentivar la compr de animales de compañia y no convencionales. 
*Articulación con el ministerio de minas y energía: Se aplaza la actividad para el 2023 por solicitud del ministerio. Deciden realizar el cambio porque tienen una agenda de final de año con varias actividades que impidieron realizar esta jornada</t>
  </si>
  <si>
    <t xml:space="preserve"> PQRSD resueltos en terminos Subdirección de Cultura Ciudadana y Gestión del Conocimiento</t>
  </si>
  <si>
    <t>No PQRSD respondidas en terminos / No PQRSD asignadas a la Subdirección</t>
  </si>
  <si>
    <t xml:space="preserve">En el presente mes se atendieron los requerimientos tanto de usuarios internos como externos conforme la demanda. </t>
  </si>
  <si>
    <t xml:space="preserve"> Durante el mes de mayo la Subdirección de Cultura y Gestión del Conocimiento dio respuesta a todas las petiticiones allegadas  a través de los diferentes canales de atención, los cuales se respondieron en terminos de Ley.</t>
  </si>
  <si>
    <t xml:space="preserve"> Durante el mes de junio  la Subdirección de Cultura y Gestión del Conocimiento dio respuesta a 33 PQRSD allegados  a través de los diferentes canales de atención, los cuales se respondierom en terminos de Ley.</t>
  </si>
  <si>
    <t xml:space="preserve"> Durante el mes de agosto  la Subdirección de Cultura y Gestión del Conocimiento dio respuesta a 64 PQRSD recibidas a través de los diferentes canales de atención, a los cuales se brindó respuesta dentro de los terminos de Ley. </t>
  </si>
  <si>
    <t xml:space="preserve"> Durante el mes de septiembre  la Subdirección de Cultura y Gestión del Conocimiento dio respuesta a 97 PQRSD recibidas a través de los diferentes canales de atención, a los cuales se brindó respuesta dentro de los terminos de Ley  y con las acciones de prevención implemantadas con el fin de evitar los vencimientos .</t>
  </si>
  <si>
    <t xml:space="preserve"> Durante el mes de octubre  la Subdirección de Cultura y Gestión del Conocimiento dio respuesta a 61 PQRSD recibidas a través de los diferentes canales de atención, a los cuales se brindó respuesta dentro de los terminos de Ley  y con las acciones de prevención implemantadas con el fin de evitar los vencimientos .</t>
  </si>
  <si>
    <t>Durante el mes de septiembre  la Subdirección de Cultura y Gestión del Conocimiento dio respuesta a 56 PQRSD recibidas a través de los diferentes canales de atención, a los cuales se brindó respuesta dentro de los términos de Ley  y la que se reporta como vencida, fue un error humano, ya que se cerró dentro de los terminos por un sistema y quedo pendiente por otro.</t>
  </si>
  <si>
    <t>Realizar seguimiento a la ejecución presupuestal proyecto 7560</t>
  </si>
  <si>
    <t>Medir la ejecución presupuestal del proyecto de inversión 7560 “Implementación de estrategias de cultura y participación ciudadana para la defensa, convivencia, protección y bienestar de los animales en Bogotá”</t>
  </si>
  <si>
    <t xml:space="preserve">La ejecución del Proyecto 7560  "Implementación de estrategias de cultura y participación ciudadana para la defensa, convivencia,
protección y bienestar de los animales en Bogotá" del presupuesto para el mes de Enero  de 2022 fue del 78,79%, encontrandose en un parametro altos  de ejecución, esto corresponde a los compromisos adquiridos por contratacion de la vigencia 2022. </t>
  </si>
  <si>
    <t>La ejecución del Proyecto 7560  "Implementación de estrategias de cultura y participación ciudadana para la defensa, convivencia,
protección y bienestar de los animales en Bogotá" del presupuesto para el mes de febrero  de 2022 fue del 78,79%, encontrandose en un parametro altos  de ejecución, esto corresponde a los compromisos adquiridos por contratacion de la vigencia 2022.</t>
  </si>
  <si>
    <t xml:space="preserve">La ejecución del Proyecto 7560  "Implementación de estrategias de cultura y participación ciudadana para la defensa, convivencia,
protección y bienestar de los animales en Bogotá" del presupuesto para el mes de febrero  de 2022 fue del 85,01%, encontrandose en un parametro altos  de ejecución. </t>
  </si>
  <si>
    <t xml:space="preserve">La ejecución del Proyecto 7560  "Implementación de estrategias de cultura y participación ciudadana para la defensa, convivencia,
protección y bienestar de los animales en Bogotá" del presupuesto para el mes de marzo de 2022 fue del 85,01%, encontrandose en un parametro altos  de ejecución. </t>
  </si>
  <si>
    <t>La ejecución del Proyect 7560  "Implementación de estrategias de cultura y participación ciudadana para la defensa, convivencia,
protección y bienestar de los animales en Bogotá" del presupuesto para el mes de Marzo de 2022 fue del 82,57%, encontrandose en un parametro altos  de ejecución.</t>
  </si>
  <si>
    <t>La ejecución del Proyecto 7560  "Implementación de estrategias de cultura y participación ciudadana para la defensa, convivencia, protección y
bienestar de los animales en Bogotá" del presupuesto para el mes de Marzo de 2022 fue del 82,57%, encontrandose en un parametro altos  de ejecución.</t>
  </si>
  <si>
    <t>La ejecución del Proyecto 7560  "Implementación de estrategias de cultura y participación ciudadana para la defensa, convivencia,
protección y bienestar de los animales en Bogotá" del presupuesto para el mes de julio de 2022 fue del 92,74%, encontrandose en un parametro altos  de ejecución.</t>
  </si>
  <si>
    <t>La ejecución del Proyecto 7560   del presupuesto para el mes de agosto de 2022 fue del 92,74%, encontrandose en un parametro altos  de ejecución.</t>
  </si>
  <si>
    <t>La ejecución del Proyecto  7560  "Implementación de estrategias de cultura y participación ciudadana para la defensa, convivencia,
protección y bienestar de los animales en Bogotá"del presupuesto para el mes de SEPTIEMBRE de 2022 fue del 95%, encontrandose en un parametro altos  de ejecución.</t>
  </si>
  <si>
    <t>La ejecución presupuestal del Proyecto 7560. “Implementación de estrategias de cultura y participación ciudadana para la defensa, convivencia, protección y bienestar de los animales en Bogotá” para el mes de OCTUBRE del 2022 fue del 98,02%, encontrandose en un parametro altos  de ejecución.</t>
  </si>
  <si>
    <t>La ejecución presupuestal del Proyecto 7560. “Implementación de estrategias de cultura y participación ciudadana para la defensa, convivencia, protección y bienestar de los animales en Bogotá” para el mes de Noviembre del 2022 fue del 98,02%, encontrandose en un parametro altos  de ejecución.</t>
  </si>
  <si>
    <t>Realizar seguimiento a la ejecución de giros proyecto 7560</t>
  </si>
  <si>
    <t>Medir la ejecución y comportamiento de giros del proyecto de inversión 7560 “Implementación de estrategias de cultura y participación ciudadana para la defensa, convivencia, protección y bienestar de los animales en Bogotá”</t>
  </si>
  <si>
    <t>La ejecución de giros del Proyecto  7560  "Implementación de estrategias de cultura y participación ciudadana para la defensa, convivencia,
protección y bienestar de los animales en Bogotá"del presupuesto para el mes de enero de 2022 fue del 0% por inicio de vigencia.</t>
  </si>
  <si>
    <t>La ejecución de giros del Proyecto  7560  "Implementación de estrategias de cultura y participación ciudadana para la defensa, convivencia,
protección y bienestar de los animales en Bogotá"del presupuesto para el mes de febrero de 2022 fue del 2,24%, encontrandose en un parametro normal de ejecución debido a la vigencia de la contratación.</t>
  </si>
  <si>
    <t>La ejecución de giros del Proyecto  7560  "Implementación de estrategias de cultura y participación ciudadana para la defensa, convivencia,
protección y bienestar de los animales en Bogotá"del presupuesto para el mes de marzo de 2022 fue del 10,87%, encontrandose en un parametro normal de ejecución debido a la vigencia de la contratación.</t>
  </si>
  <si>
    <t>La ejecución de giros del Proyecto  7560  "Implementación de estrategias de cultura y participación ciudadana para la defensa, convivencia,
protección y bienestar de los animales en Bogotá"del presupuesto para el mes de abril de 2022 fue del 19,11%, encontrandose en un parametro normales de ejecución debido al vigencia de la contratación.</t>
  </si>
  <si>
    <t>La ejecución de giros del Proyecto Proyecto 7560  "Implementación de estrategias de cultura y participación ciudadana para la defensa, convivencia, protección y
bienestar de los animales en Bogotá" del presupuesto para el mes de junio de 2022 fue del 38,52%, encontrandose en un parametro normales de ejecución debido al vigencia de la contratación.</t>
  </si>
  <si>
    <t>La ejecución de giros del Proyecto Proyecto 7560  "Implementación de estrategias de cultura y participación ciudadana para la defensa, convivencia,
protección y bienestar de los animales en Bogotá"  del presupuesto para el mes de julio de 2022 fue del 43,18%, encontrandose en un parametro normales de ejecución debido al vigencia de la contratación.</t>
  </si>
  <si>
    <t>La ejecución de giros del Proyecto Proyecto 7560  "Implementación de estrategias de cultura y participación ciudadana para la defensa, convivencia,
protección y bienestar de los animales en Bogotá"  del presupuesto para el mes de julio de 2022 fue del 47,98%, encontrandose en un parametro normales de ejecución debido al vigencia de la contratación.</t>
  </si>
  <si>
    <t>La ejecución de giros del Proyecto 7560 para el mes de agosto de 2022 fue del 58,06%, encontrandose en un parametro normales de ejecución debido al vigencia de la contratación.</t>
  </si>
  <si>
    <t>La ejecución de giros del Proyecto 7560  "Implementación de estrategias de cultura y participación ciudadana para la defensa, convivencia,
protección y bienestar de los animales en Bogotá" del presupuesto para el mes de SEPTIEMBRE de 2022 fue del 59,15%, encontrandose en un parametro normales de ejecución debido al vigencia de la contratación.</t>
  </si>
  <si>
    <t>La ejecución de giros del Proyecto 7560. “Implementación de estrategias de cultura y participación ciudadana para la defensa, convivencia, protección y bienestar de los animales en Bogotá” para el mes de OCTUBRE de 2022 fue del 67,69%, encontrandose en un parametro normales de ejecución debido al vigencia de la contratación.</t>
  </si>
  <si>
    <t>La ejecución de giros del Proyecto 7560. “Implementación de estrategias de cultura y participación ciudadana para la defensa, convivencia, protección y bienestar de los animales en Bogotá” para el mes de Noviembre de 2022 fue del 81%, encontrandose en un parametro normales de ejecución debido al vigencia de la contratación.</t>
  </si>
  <si>
    <t>Realizar seguimiento a la ejecución de reservas proyecto 7560</t>
  </si>
  <si>
    <t>Medir la liquidación, giro o fenecimiento de las reservas presupuestales constituidas para el proyecto de inversión 7560 “Implementación de estrategias de cultura y participación ciudadana para la defensa, convivencia, protección y bienestar de los animales en Bogotá”</t>
  </si>
  <si>
    <t>La ejecución de reservas del Proyecto 7560 "Implementación de estrategias de cultura y participación ciudadana para la defensa, convivencia, protección y bienestar de los animales en Bogotá" del presupuesto para el mes de enero  de 2022 fue del 47,17%.</t>
  </si>
  <si>
    <t>La ejecución de reservas del Proyecto 7560 "Implementación de estrategias de cultura y participación ciudadana para la defensa, convivencia, protección y bienestar de los animales en Bogotá" del presupuesto para el mes de abril de 2022 fue del 62,34%.</t>
  </si>
  <si>
    <t>La ejecución de reservas del Proyecto 7560 "Implementación de estrategias de cultura y participación ciudadana para la defensa, convivencia, protección y bienestar de los animales en Bogotá" del presupuesto para el mes de abril de 2022 fue del 76,87%.</t>
  </si>
  <si>
    <t xml:space="preserve">La ejecución de reservas del Proyecto 7560 "Implementación de estrategias de cultura y participación ciudadana para la defensa, convivencia,
protección y bienestar de los animales en Bogotá" del presupuesto para el mes de Mayo de 2022 fue del 97,30%. </t>
  </si>
  <si>
    <t>La ejecución de giros del Proyecto 7560  "Implementación de estrategias de cultura y participación ciudadana para la defensa, convivencia,
protección y bienestar de los animales en Bogotá" del presupuesto para el mes de Mayo de 2022 fue del 17,34%, encontrandose en un parametro bajo de ejecución.</t>
  </si>
  <si>
    <t>La ejecución de giros del Proyecto 7560 de reservas "Implementación de estrategias de cultura y participación ciudadana para la defensa, convivencia, protección y
bienestar de los animales en Bogotá" del presupuesto para el mes de junio de 2022 fue del 17,34%, encontrandose en un parametro bajo de ejecución.</t>
  </si>
  <si>
    <t>La ejecución de reservas del Proyecto 7560  "Implementación de estrategias de cultura y participación ciudadana para la defensa, convivencia,
protección y bienestar de los animales en Bogotá" de reservas del presupuesto para el mes de julio de 2022 fue del 97,30%, encontrandose en un parametro alto de ejecución.</t>
  </si>
  <si>
    <t>La ejecución de giros del Proyecto 7560 de reservas  del presupuesto para el mes de agosto de 2022 fue del 97,30%, encontrandose en un parametro bajo de ejecución.</t>
  </si>
  <si>
    <t>La ejecución de giros del Proyecto 7560 de reservas   "7560 - Implementación de estrategias de cultura y participación ciudadana para la defensa, convivencia, protección y bienestar de los animales en Bogotá" del presupuesto para el mes de SEPTIEMBRE de 2022 fue del 100%, encontrandose en un parametro bajo de ejecución.</t>
  </si>
  <si>
    <t>La ejecución de giros del Proyecto 7560 de reservas   "7560 - Implementación de estrategias de cultura y participación ciudadana para la defensa, convivencia, protección y bienestar de los animales en Bogotá" del presupuesto para el mes de OCTUBRE de 2022 fue del 100%, encontrandose en un parametro bajo de ejecución.</t>
  </si>
  <si>
    <t>La ejecución de giros del Proyecto 7560 de reservas   "7560 - Implementación de estrategias de cultura y participación ciudadana para la defensa, convivencia, protección y bienestar de los animales en Bogotá" del presupuesto para el mes de noviembre de 2022 fue del 100%, encontrandose en un parametro bajo de ejecución.</t>
  </si>
  <si>
    <t>objetivos ODS</t>
  </si>
  <si>
    <t>SI O NO</t>
  </si>
  <si>
    <t xml:space="preserve">* Direccionamiento y Control </t>
  </si>
  <si>
    <t xml:space="preserve"> 1. Poner fin a la pobreza en todas sus formas y en todo el mundo.</t>
  </si>
  <si>
    <t>Codigo meta proyecto de inversión</t>
  </si>
  <si>
    <t>PROYECTO-META</t>
  </si>
  <si>
    <t>Descripción de la meta</t>
  </si>
  <si>
    <t>Dimensiones MIPG</t>
  </si>
  <si>
    <t>Nº Proceso</t>
  </si>
  <si>
    <t xml:space="preserve"> 2. Poner fin al hambre, lograr la seguridad alimentaria y la mejora de la nutrición y promover la agricultura sostenible.</t>
  </si>
  <si>
    <t>Todas las metas</t>
  </si>
  <si>
    <t>PE01</t>
  </si>
  <si>
    <t>Dirección General</t>
  </si>
  <si>
    <t>Estratégico</t>
  </si>
  <si>
    <t>I Direccionamiento y Control</t>
  </si>
  <si>
    <t>Establecer lineamientos, directrices y metodologías mediante herramientas de gestión que den cumplimiento a los requisitos de las partes interesadas del proceso.</t>
  </si>
  <si>
    <t xml:space="preserve"> 3. Garantizar una vida sana y promover el bienestar de todos a todas las edades.</t>
  </si>
  <si>
    <t/>
  </si>
  <si>
    <t>Vincular 1000 Personas Prestadores De Servicios A La Estrategia De Regulación.</t>
  </si>
  <si>
    <t>PE02</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</si>
  <si>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</si>
  <si>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</si>
  <si>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 xml:space="preserve"> 4. Garantizar una educación inclusiva y equitativa de calidad y promover oportunidades de aprendizaje permanente para todos.</t>
  </si>
  <si>
    <t>Diseñar E Implementar 8 Campañas Pedagogicas De Apropiación Social Del Conocimiento Que Aborden Perspectivas Alternativas Al Antropocentrismo.</t>
  </si>
  <si>
    <t>PE03</t>
  </si>
  <si>
    <t xml:space="preserve">Planear y ejecutar estrategias y políticas eficaces de comunicación interna y externa que socialicen la gestión de la entidad y contribuyan al posicionamiento de la imagen institucional en el distrito. </t>
  </si>
  <si>
    <t xml:space="preserve"> 5. Lograr la igualdad de género y empoderar a todas las mujeres y las niñas.</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</si>
  <si>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</si>
  <si>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PM01</t>
  </si>
  <si>
    <t>Subdirector de Atención a la Fauna</t>
  </si>
  <si>
    <t>Misional</t>
  </si>
  <si>
    <t>Prestar los servicios medico veterinarios y la identificación de los animales en el Distrito Capital con el fin de mejorar sus condiciones de salud y bienestar.</t>
  </si>
  <si>
    <t xml:space="preserve"> 6. Garantizar la disponibilidad y la gestión sostenible del agua y el saneamiento para todos.</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</si>
  <si>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</si>
  <si>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PM02</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</si>
  <si>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</si>
  <si>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</si>
  <si>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</si>
  <si>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 xml:space="preserve"> 7. Garantizar el acceso a una energía asequible, fiable, sostenible y moderna para todos.</t>
  </si>
  <si>
    <t>Definir Y Ejecutar 960 Pactos Con Las Instancias Y Espacios De Participación Ciudadana Y Movilización Social Por Localidad Para La Protección Y Bienestar Animal</t>
  </si>
  <si>
    <t>PM03</t>
  </si>
  <si>
    <t xml:space="preserve"> 8. Promover el crecimiento económico sostenido, inclusivo y sostenible, el empleo pleno y productivo y el trabajo decente para todos.</t>
  </si>
  <si>
    <t>Gestionar 49 Alianzas Interinstitucionales, Intersectoriales Y De Ciudad Región Que Potencien Las Intervenciones Y Cobertura En Torno A La Protección Y Bienestar Animal.</t>
  </si>
  <si>
    <t>Control Interno</t>
  </si>
  <si>
    <t>PM04</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</si>
  <si>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</si>
  <si>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</si>
  <si>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 xml:space="preserve"> 9. Construir infraestructuras resilientes, promover la industrialización inclusiva y sostenible y fomentar la innovación.</t>
  </si>
  <si>
    <t>Desarrollar 1 Línea Base Para La Atención De Animales Sinantrópicos Incluyendo Un Diagnóstico Para El Manejo De Enjambres De Abejas En El D.C.</t>
  </si>
  <si>
    <t>PM05</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</si>
  <si>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</si>
  <si>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 xml:space="preserve"> 10. Reducir la desigualdad en los países y entre ellos.</t>
  </si>
  <si>
    <t>Atender 60000 Animales A Través De Programas En Brigadas, Urgencias Veterinarias , Adopción, Custodia, Maltrato, Comportamiento, Identificación U Otros Que Sean Requeridos.</t>
  </si>
  <si>
    <t>PA01</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</si>
  <si>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</si>
  <si>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</si>
  <si>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Consolidar 1 Escuadrón  Anticrueldad Con Mayor Capacidad De Respuesta En La Atención De Casos Por Presunto Maltrato Animal.</t>
  </si>
  <si>
    <t>PA02</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</si>
  <si>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</si>
  <si>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</si>
  <si>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 xml:space="preserve"> 12. Garantizar modalidades de consumo y producción sostenibles.</t>
  </si>
  <si>
    <t>Esterilizar 356000 Perros Y Gatos  Priorizando Las Localidades Con Mayores Cifras Poblacionales Estimadas.</t>
  </si>
  <si>
    <t>PA03</t>
  </si>
  <si>
    <t>Administrar los recursos físicos (tangibles e intangibles) propiedad o en calidad de alquiler del instituto, así como gestionar el manejo del  flujo documental de la entidad, con el fin de garantizar la memoria institucional.</t>
  </si>
  <si>
    <t>Adquirir 1 Dotación De Mobiliario Para La Casa Ecológica De Los Animales</t>
  </si>
  <si>
    <t>PA04</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</si>
  <si>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</si>
  <si>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 xml:space="preserve"> 14. Conservar y utilizar sosteniblemente los océanos, los mares y los recursos marinos para el desarrollo sostenible.</t>
  </si>
  <si>
    <t>Adquirir 1 Dotación Dotación De Elementos Médicos, Quirúrgicos Para La Casa Ecológica De Los Animales</t>
  </si>
  <si>
    <t>PA05</t>
  </si>
  <si>
    <t>Planear, ejecutar y controlar los recursos financieros apropiados a la entidad, para el cumplimiento de su misionalidad y normatividad vigente.</t>
  </si>
  <si>
    <t>Evaluación y Control a la Gestión</t>
  </si>
  <si>
    <t>Adecuar 100 % De Avance Cronograma Cuartos Fríos</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</si>
  <si>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</si>
  <si>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</si>
  <si>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</si>
  <si>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</si>
  <si>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Adecuar 100 % De Avance Cronograma Puntos De Conectividad, Puestos De Trabajo Y Casa Ecológica De Animales Para Su Adecuado Funcionamiento</t>
  </si>
  <si>
    <t xml:space="preserve"> 17. Fortalecer los medios de implementación y revitalizar la Alianza Mundial para el Desarrollo Sostenible.</t>
  </si>
  <si>
    <t>Poner 100 % De Avance Cronograma En Funcionamiento La Casa Ecológica Para Asegurar La Atención A Los Animales A Través De Los Diferentes Programas Del Idpyba</t>
  </si>
  <si>
    <t>Indicador</t>
  </si>
  <si>
    <t>Iniciar 100 % De Avance Cronograma La Construcción De La Segunda Etapa De La Casa Ecológica De Animales</t>
  </si>
  <si>
    <t>Eficacia</t>
  </si>
  <si>
    <t>Realizar 1 Diagnóstico E Implementación De Cargas Laborales Del Instituto Distrital De Protección Y Bienestar Animal</t>
  </si>
  <si>
    <t>Eficiencia</t>
  </si>
  <si>
    <t>Fortalecer 1 Canales De Comunicación</t>
  </si>
  <si>
    <t>Efectividad</t>
  </si>
  <si>
    <t>Articular 1 Batería De Herramientas De Planeación Para El Instituto Distrital De Protección Y Bienestar Animal</t>
  </si>
  <si>
    <t>Implementar 1 Modelo Integrado De Planeación Y Gestión- Mipg</t>
  </si>
  <si>
    <t>Programación</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</si>
  <si>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</si>
  <si>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</si>
  <si>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Implementar 1 Plan De Acción Para El Cumplimiento De La Estrategia De Los Procesos Tic Del Instituto Acorde Con Los Lineamientos Establecidos En El Decreto 415 De 2016</t>
  </si>
  <si>
    <t>Actualizar 16 Reportes En El Observatorio De Protección Y Bienestar Animal Los Indicadores Que Den Cuenta Del Avance De La Política Pública</t>
  </si>
  <si>
    <t>Anualización</t>
  </si>
  <si>
    <t>Periodicidad</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</si>
  <si>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</si>
  <si>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</si>
  <si>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bimensual</t>
  </si>
  <si>
    <t>Realizar 5 Convenios Para El Fomento De La Investigación Y La Gestión De Conocimiento Con Instituciones Educativas Y Organizaciones, Ambas A Nivel Nacional E Internacional</t>
  </si>
  <si>
    <t>trimestral</t>
  </si>
  <si>
    <t>Implementar 3 Semilleros De Investigación Que Vinculen A La Ciudadanía De Manera Incidente</t>
  </si>
  <si>
    <t>Aportar 1 Batería De Herramientas Metodológicas, Estudios E Investigaciones Identificadas En El Diagnóstico Para Dar Cuenta De Las Necesidades De Las Áreas</t>
  </si>
  <si>
    <t>Decreciente</t>
  </si>
  <si>
    <t>semestral</t>
  </si>
  <si>
    <t>OBJETIVOS ESTRATEGICOS</t>
  </si>
  <si>
    <t>La meta reporta avance acumulado en su POA del 100%
Reportando un avance del 10,30% para el periodo de diciembre. 
Se realizó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avanzó en el seguimiento al progreso de las investigaciones identificadas a partir del diagnóstico de necesidades a través de un informe ejecutivo. Así mismo, se concluyó un proceso de revisión y análisis de la herramienta para el diagnóstico, resultando esto en la actualización del mecanismo de implementación orientando el trabajo sobre grupos focales para una próxima implementación..</t>
  </si>
  <si>
    <t>La meta reporta avance acumulado en su POA del 100%. 
Reportando un avance del 10,30%, para el periodo de Diciembre. 
Con respecto a la magnitud física del indicador, el Observatorio cuenta con una (01) batería de herramientas metodológicas, que incluye: comité de bioética, museo virtual, boletín de datos geográficos, estrategia de medios, y ciclos de formación. Los avances en la actualización de la batería de herramientas fueron socializados ante el equipo de investigación con el fin de planificar la implementación de las actualizaciones, avance consignado en un informe ejecutivo.</t>
  </si>
  <si>
    <t>La meta reporta avance acumulado en su POA del 100%, reportando un avance del  3,75%, para el periodo de diciembre. 
Se reporta un avance del 100%, lo que corresponde al desarrollo de dos investigaciones asi:
1. Estado de la cuestión académica, periodística y jurídica sobre la zoofilia
2. Intervenciones asistidas como alternativa para los animales en custodia del Instituto de Protección y Bienestar Animal.</t>
  </si>
  <si>
    <t>La meta reporta avance acumulado en su POA del 100%, reportando un avance del 3,86%, para el periodo de diciembre.
Se logró un avance del 100%. Se suscribió un (1) convenio para el fomento de la investigación y la gestión de conocimiento con el Observatorio de Mujeres y Equidad de Género de la Secretaría Distrital de la Mujer.
Así mismo, se ha realizado seguimiento al avance de los acuerdos y compromisos establecidos en el convenio firmado durante el año anterior, a saber, acuerdo de voluntades con el Colegio de Abogados y Abogadas de Catamarca. Este seguimiento se refleja en la compilación y organización de las evidencias de las diferentes actividades en el marco del convenio.</t>
  </si>
  <si>
    <t xml:space="preserve">Se logró un avance del 100% lo que corresponde a cuatro (04) reportes realizados de la siguiente manera: 
Reporte 1: se realizó y publicó en el micrositio, un reporte consolidado de los indicadores que dan cuenta del avance de la política pública durante el año 2021 en el OPYBA.
Reporte 2: se realizó y publicó en el micrositio, el reporte consolidado de los indicadores de avance de la política pública durante el primer trimestre de 2022. 
Reporte 3: se realizó y publicó en el micrositio, el reporte consolidado de los indicadores de avance de la política pública durante el segundo trimestre de 2022. 
Reporte 4: Se realizó y publicó el reporte consolidado de los indicadores de avance de la política pública durante el tercer trimestre de 2022. </t>
  </si>
  <si>
    <t>La ejecución presupuestal del Proyecto "7555 - Implementación de un proceso institucional de investigación y gestión del conocimiento para la defensa, protección y bienestar animal en Bogotá" en el presente mes de diciembre, fue del 99,59%, encontrandose en un parametro altos  de ejecución.</t>
  </si>
  <si>
    <t>La ejecución de giros de recursos de la vigencia del Proyecto "7555 - Implementación de un proceso institucional de investigación y gestión del conocimiento para la defensa, protección y bienestar animal en Bogotá", se logró en un 100% de acuerdo con lo programado para el 2022.</t>
  </si>
  <si>
    <t>Durante el mes de Diciembre  la Subdirección de Cultura y Gestión del Conocimiento dio respuesta a las 35 PQRSD recibidas a través de los diferentes canales de atención, a los cuales se brindó respuesta dentro de los terminos de Ley y con las acciones de prevención implementadas con el fin de evitar los vencimientos.</t>
  </si>
  <si>
    <t>La meta reporta avance acumulado en su POA del 100%, reportando un avance del 3,03%, para el periodo de diciembre. 
La meta reporta avance acumulado de 3 semilleros de investigación, los cuales se ejecutaron durante el año: 
1. Semillero de género, protección y bienestar animal
2. Semillero de ética animal
3. Semillero de ciencia animal.
Cada semillero cuenta con los reportes de el desarrollo de las respectivas sesiones y encuentros de conformidad con lo cronogramas específicos establecidos para cada uno, así como en el desarrollo de conclusión y cierre.</t>
  </si>
  <si>
    <t xml:space="preserve">Atender 6427 animales por presunto maltrato </t>
  </si>
  <si>
    <t>Atender por urgencias veterinarias a 1905 animales</t>
  </si>
  <si>
    <t>Se realizaron 8 visitas técnicas cumpliendo con el 100% de las visitas programadas.</t>
  </si>
  <si>
    <t>Atender 5888 animales en brigadas médicas</t>
  </si>
  <si>
    <t>Prestar custodia a 326 animales en condición de abandono y  remitidos por otras entidades</t>
  </si>
  <si>
    <t>Realizar 89000 esterilizaciones a perros y gatos en el Distrito.</t>
  </si>
  <si>
    <t xml:space="preserve">Para dar cumplimiento de la meta de vincular 350 prestadores de servicio para la vigencia 2022,  se llevó a cabo 1 proceso de socialización de los lineamentos técnicos desarrollados para la regulación de las diferentes prestaciones de servicios que trabajan para y con los animales, a partir de los cuales se vincularon 3 prestadores de servicios a la estrategia de regulación del IDPYBA. 
Con corte a diciembre la meta se encuentra cumplida al 100% dado que se logro la vinculación de 350 prestadores. </t>
  </si>
  <si>
    <t>Durante el mes de diciembre se acumula un cumplimiento de la meta en un 100% (2 campañas) conforme lo programado, el proceso a seguido su curso esperado a través de la implementación de acciones de apropiación de la cultura ciudadana en los 4 ámbitos, tanto en zona urbana como zona rural. Se dió continuidad a la implementación de la campaña de ruralidad a través de la radio novela al campo con los Ocampo y  la campaña de familia interespecie en las acciones de apropiación de la cultura ciudadana en todos los ámbitos de intervención en zona urbana y rural.  Es importante destacar la función primordial que cumple la difusión de los contenidos educomunicativos a través de las redes sociales de la entidad para el mantenimiento de los mensajes propios  de las campañas a lo largo del tiempo.</t>
  </si>
  <si>
    <t>La meta se cumplió gracias a la  vinculación de 25,000 ciudadanos y ciudadanas a través de la implementación de la estrategia de sensibilización, educación con el desarrollo de acciones de apropiación de la cultura ciudadana en los ámbitos educativo, comunitario, recreodeportivo e institucional, así:
En enero se vincularon: 2440 
En Febrero se vncularon: 2209
En Marzo se vncularon: 3193
En abril se vincularon: 2900
En mayo se vincularon: 2474
En junio se vincularon 4543
En julio se vincularon  2951
En Agosto se vincularon  3515
En septiembre se vincularon 300
En octubre se vincularon 250
En noviembre se vincularon 161 
En diciembre se vincularon 64</t>
  </si>
  <si>
    <t xml:space="preserve">A la fecha el Instituto ha vinculado 7,204 ciudadanos y ciudadanas en talleres de formación (acumulados PDD; 2020=404 + 2021=2800 + 2022=4000),  que aborden la normatividad vigente y su aplicación en las instancias y los espacios de participación ciudadana y movilización social de protección y bienestar animal", mediante las diferentes estragias:  
- El Voluntariado Social, es un espacio de participacion abierta a toda la ciudadania que quiera vincularse a los espacios del instituto distrital de proteccion y bienestar animal, aportando su tiempo, conocimientos y mano de obra. En este mes se incentivó la participación de voluntarios en la estrategia de navidad zoolidaria, promoviendo la convivencia interespecie en estas festividades. 
- El programa de copropiedad y convivencia, tiene como objetivo de fomentar espacios de discusión, reflexión y análisis con relación al bienestar animal y la tenencia responsable de animales de compañía en conjuntos residenciales y copropiedades. En este mes se vincularon 166 personas al programa. 
- Se acompañaron los Consejos Locales de Protección y Bienestar Animal, llegando a 19 consejos en funcionamiento. Así mismo, se acompañó la mesa Local de Protección y Bienestar Animal de la localidad de Usme. 
- Se promovió la movilización social por los animales, en el marco de la navidad zoolidaria, a través del apoyo de los hogares de paso, fundaciones, proteccionistas y rescatistas de la red de aliados, entregando alimento para los animales en asocio con Gabrica. </t>
  </si>
  <si>
    <t xml:space="preserve">Se logro el cumplimiento del 100% con la firma de 430 pactos. En diciembre se lograron 32 pactos. 
Se lograron importantes gestiones para los pactos a nivel distrital y en las localidades de Bosa, Usaquén, Puente Aranda, Antonio Nariño, Ciudad Bolívar, Usme, Candelaria, Kennedy, Mártires, Engativá, Santa Fe, Rafael Uribe Uribe, Fontibón, Tunjuelito, Chapinero, San Cristóbal, Sumapaz y Distrito así como un pacto distrital, llevando los servicios de protección y bienestar animal a las comunidades con quienes se pactaron los compromisos. </t>
  </si>
  <si>
    <t>Se firmaron 18 alianzas, logrando un avance acumulado del 100% de la meta:
1. Empresa Rappi
2. Alcaldía de Medellín y la Alcaldía de Popayán. 
3.Terminal de transporte de Bogotá 
4. Universidad Externado de Colombia.  
5. CATAM
6. BKC 
7.Asociación amigos parque la 93
8. Subred Norte
9. Subred Sur
10. Animanaturalis
11. Grupo G.R.A.V.E.D
12. SDIS
13. Corporación Huitaka
14. DADEP
15. DASC
16. SDG
17.  CLINICA RAZA
18. WEPHELP
Se realizo la siguiente gestión: 
*Reunión con la plataforma La mochila de Milino: Se realizaron nuevas reuniones para realizar la presentación de la propuesta de trabajo 2023 entre la plataforma y la entidad, enfocando nuestra articulación en temas como la sensibilización en tenencia y adopción responsable de animales de compañía a través de estrategias pedagógicas para fortalecer las campañas de adopción  y se puede desinstentivar la compr de animales de compañia y no convencionales. 
*Articulación con el ministerio de minas y energía: Dado que la actividad se aplaza para 2023, se mantiene la intención de realizar esta alianza en el primer semestre del siguiente año cuando ya se cuente con el personal contratado en la SCCGC y se pueda llevar la oferta de cultura ciudada a la entidad.
*Articulación con corporación Huitaka: Debido a que la propuesta sigue en revisión por parte de la corporación, se espera durante el primer semestre de 2023 implementar la propuesta ya aprobada por las partes.
*DASC: De acuerdo con la alianza, los compromisos se cumplirán durante 2023, sin embargo se generó una articulación previa de difusión de la información sobre la camapaña navidad zoolidaria y las jornadas de donación de elementos para animales de compañía que se estan organizando en la ciudad con el acompañamiento y apoyo de los aliados privados de la SCCGC.</t>
  </si>
  <si>
    <t>La ejecución presupuestal del Proyecto 7560 “Implementación de estrategias de cultura y participación ciudadana para la defensa, convivencia, protección y bienestar de los animales en Bogotá” para el mes de diciembre del 2022 fue del 99%, encontrandose en un parametro altos de ejecución.</t>
  </si>
  <si>
    <t xml:space="preserve">La ejecución de giros del Proyecto 7560 “Implementación de estrategias de cultura y participación ciudadana para la defensa, convivencia, protección y bienestar de los animales en Bogotá”, fue del 92% para el mes de diciembre. 
</t>
  </si>
  <si>
    <t xml:space="preserve">La ejecución de giros de reservas del Proyecto 7560 "Implementación de estrategias de cultura y participación ciudadana para la defensa, convivencia, protección y bienestar de los animales en Bogotá"  fue del 100% para la vigencia. </t>
  </si>
  <si>
    <t xml:space="preserve">VIGENCIA </t>
  </si>
  <si>
    <t>PROGRAM
A DICIEMBRE</t>
  </si>
  <si>
    <t>EJECUTADO A DICIEMBRE</t>
  </si>
  <si>
    <t>Se llevó a cabo la atención de 715 animales por casos de presunto maltrato en el Distrito Capital.
Cabe precisar que se modifica la magnitud del indicador, toda vez que se realiza modificación a la meta para la vigencia 2022 de acuerdo con lo solicitado por la gerencia del proyecto mediante radicado 2022IE0003356.</t>
  </si>
  <si>
    <t>ok</t>
  </si>
  <si>
    <t>Se efectuo la atención de 122 animales en condiciones de urgencia vital (86 caninos y 36 felinos) a través de Urgencias Veterinarias.
Cabe precisar que se modifica la magnitud del indicador, toda vez que se realiza modificación a la meta para la vigencia 2022 de acuerdo con lo solicitado por la gerencia del proyecto mediante radicado 2022IE0003356.</t>
  </si>
  <si>
    <t>Se prestó atención médica a 391 animales (318 caninos y 73 felinos) a través del Programa de Brigadas Médicas.
Cabe precisar que se modifica la magnitud del indicador, toda vez que se realiza modificación a la meta para la vigencia 2022 de acuerdo con lo solicitado por la gerencia del proyecto mediante radicado 2022IE0003356.</t>
  </si>
  <si>
    <t>Se prestó albergue y custodia a 31 animales  (24 caninos y 7 felinos) por abandono y/o remitidos por entidades como Bomberos, Secretaria Distrital de Salud etc. 
Cabe precisar que se modifica la magnitud del indicador, toda vez que se realiza modificación a la meta para la vigencia 2022 de acuerdo con lo solicitado por la gerencia del proyecto mediante radicado 2022IE0003356.</t>
  </si>
  <si>
    <t>Se realizó tramite y se dieron en adopción 152 animales de compañía (82 caninos y 70 felinos)
Cabe precisar que se modifica la magnitud del indicador, toda vez que se realiza modificación a la meta para la vigencia 2022 de acuerdo con lo solicitado por la gerencia del proyecto mediante radicado 2022IE0003356.</t>
  </si>
  <si>
    <t>Se llevó a cabo la identificación con microchip de 12223 animales (5633 caninos, 6590 felinos y 8 de otras especies)
Cabe precisar que se modifica la magnitud del indicador, toda vez que se realiza modificación a la meta para la vigencia 2022 de acuerdo con lo solicitado por la gerencia del proyecto mediante radicado 2022IE0003356.</t>
  </si>
  <si>
    <t>Se realizaron 715 visitas de condiciones de bienestar de presunto maltrato en las 20 localidades de Bogota cumpliendo con el 100% de las visitas programadas
Cabe precisar que se modifica la magnitud del indicador, toda vez que se realiza modificación a la meta para la vigencia 2022 de acuerdo con lo solicitado por la gerencia del proyecto mediante radicado 2022IE0003356.</t>
  </si>
  <si>
    <t>Se realizaron 47 jornadas de esterilización que corresponden a 27 jornadas a traves de las jornadas estratos 1,2 y 3,  y 20 jornadas en el Punto fijo de esterilización.
Cabe precisar que se modifica la magnitud del indicador, toda vez que se realiza modificación a la meta para la vigencia 2022 de acuerdo con lo solicitado por la gerencia del proyecto mediante radicado 2022IE0003356.</t>
  </si>
  <si>
    <t>Se realizaron 8 censos según lo programado</t>
  </si>
  <si>
    <t xml:space="preserve">Brindar atención a 992 palomas </t>
  </si>
  <si>
    <t>Se prestó atención medica veterinaria a 130 palomas de plaza Columbia livia a traves de las brigadas médicas para Palomas.
Cabe precisar que cambia la magnitud del indicador, toda vez que se realiza modificación a la meta dos (2) del proyecto de inversión 7551 para la vigencia 2022, de acuerdo con lo solicitado por la gerencia del proyecto mediante radicado 2022IE0003356, por tal razón fue necesario realizar ajuste en la programación del último trimestre.</t>
  </si>
  <si>
    <t>Se llevó a cabo la esterilización de 4702  animales por medio del  Punto fijo de esterilizaciones 1489 (365 caninos y 1124 felinos), Estrategia CES 1343 (603 caninos y 740 felinos), y programa distrital de esterilizaciones 1870 (710 caninos y 1160 felinos).
Cabe precisar que cambia la magnitud del indicador, toda vez que se realiza modificación a la meta para la vigencia 2022 de acuerdo con lo solicitado por la gerencia del proyecto mediante radicado 2022IE0003356, por tal razón fue necesario realizar ajuste en la programación del último trimestre.</t>
  </si>
  <si>
    <t>Durante el mes de diciembre la Subdirección de Atención a la Fauna dejó de responder 2 requerimientos de información en los términos establecidos</t>
  </si>
  <si>
    <t>La ejecución del Proyecto 7551  "Servicio para la atención de animales en condición de vulnerabilidad a través de los programas del IDPYBA en Bogotá" del presupuesto para el mes de diciembre de 2022 fue del 99,98%</t>
  </si>
  <si>
    <t>La ejecución de giros del Proyecto 7551  "Servicio para la atención de animales en condición de vulnerabilidad a través de los programas del IDPYBA en Bogotá" del presupuesto para el mes de diciembre de 2022 fue del 91,97%.</t>
  </si>
  <si>
    <t>La ejecución de giros del Proyecto 7551 de reservas "Servicio para la atención de animales en condición de vulnerabilidad a través de los programas del IDPYBA en Bogotá" del presupuesto para el mes de diciembre de 2022 fue del 100%</t>
  </si>
  <si>
    <t xml:space="preserve">Dentro de la divulgación que se realiza se ejecuta el análisis de los comunicados que llegan a los medios de comunicación y tienen un impacto. En este sentido, este mes se presentaron  noticias con cubrimientos vs. Todas las notas que se identificaron en el monitoreo de prensa. Durante este mes se focalizó en la divulgación de turnos de esterilización, procedimiento de esterilización de palomas y mensaje contra el abandono. </t>
  </si>
  <si>
    <t>Durante este mes, aunque no se cumplió la meta, el objetivo es incrementar la ejecución con temas más cercanos a la audiencia. Esto con el fin de atraer a nuevas audiencias que aunque ven nuestros contenidos, aún no se fidelizan como seguidores.</t>
  </si>
  <si>
    <t>El indicador presenta un nivel de cumplimiento satisfactorio en el mes de noviembre, debido a que se efectuaron los reportes en PMR, SPI, POA, Alertas y Recomendaciones, Seguimiento al POA  y Hojas de vida de indicadores del mes de noviembre de 2022.</t>
  </si>
  <si>
    <t>Para este periodo no se tenìa programada esta actividad ya que el anteproyecto se presento en el mes de octubre</t>
  </si>
  <si>
    <t>Se cumplio con el 100% de la solicitud de reporte de los productos en responsabilidad y corresponsabilidad del IDPYBA en las politicas públicas de : Protección y Bienestar Animal, Mujeres y Equidad de Género, Juventud, LGBTI y Habitabilidad en calle.
Se dio acompañamiento para la formulación de productos en responsabilidad del IDPYBA en las políticas : acción comunal, espacio público, ruralidad, DRAFE.
Se brindo acompañamiento para la implementación del plan de acción PPDPYBA, logrando la aprobación de los ajustes a los indicadores de producto solicitados a la SDP.</t>
  </si>
  <si>
    <t>Se realizó acompañamiento técnico a 15 FDL en la fase dos de presupuestos participativos, mediante la participación en los laboratorios civicos y diferenciales según los lineamientos de la SDP,SDG y IDPAC.
Se realizó la revisión de las 7 causas ciudadanas porpuestas para la vigencia del 2002 correspondientes a la tematica protección y el bienestar animal , dando viabilidad a 3 para que pasaran a votación ciudadana. Además se hizo seguimiento a las causas ciudadanas ganadoras del 2021.</t>
  </si>
  <si>
    <t>Esta actividad se ejecutò al mes de noviembre, por tanto no tiene programaciòn para el mes de diciembre</t>
  </si>
  <si>
    <t>Para el mes de diciembre se realiza el diligenciamiento del tercer cuatrimestre de la vigencia 2022, se envia a control interno para su segumiento y evaluación.</t>
  </si>
  <si>
    <t>La Oficina Asesora Jurídica en lo atinente a la REPRESENTACIÓN JUDICIAL de la entidad, tramitó un total de 70 requerimientos para en el mes de DICIEMBRE de 2022 en los terminos legalemente establecidos, realizó: 1 informe de procesos judiciales, tutelas y conciliaciones extrajudiciales actualizado al mes de DICIEMBRE de 2022, se dio respuesta a 1 accion de tutela: No. 2022-00185 del Juzgado Décimo Penal para Adolescentes con Función de Control de Garantías. Se efectuaron seguimientos semanales a los procesos judiciales vigentes en la página de la rama y se realizó la correspondiente actualización de las actuaciones judiciales en el SIPROJ. Se calificó el contingente judicial correspondiente al último trimestre del 2022. Se llevó a cabo socialización de la PPPDA frente a lineamientos de derechos de petición de manera escrita por memorando para toda la entidad. Así como reiteración de la Política de Defensa Judicial. Durante el mes de diciembre de 2022 se asistió a 67 diligencias judiciales y se elaboró un (1) oficio de excusa dirigidos a los Juzgados y/o a</t>
  </si>
  <si>
    <t>La Oficina Asesora Jurídica en lo atinente a ASUNTOS NORMATIVOS, tramito un total de 11 requerimientos atendidos dentro de los terminos legalmente establecidos, se materializan cuatro (3) procedimientos: PM03-MN01 Manual De Inspección Y Vigilancia A Prestadores(As) De Servicios Para y Con Los Animales, lineamientos técnicos que deben asegurar las cuidadoras, cuidadores y hogares de paso para promover bienestar a los animales domésticos rescatados en el ejercicio de su labor en la ciudad de Bogotá, D.C y PA03-Pr11 Procedimiento Recepción y Distribución de Donación; a fin de blindar jurídicamente al instituto de un posible daño antijurídico. Se realizó control de legalidad de doce (12) actos administrativos emitidos por el IDPYBA, garantizando un blindaje jurídico al instituto, atendiendo a la Política Institucional de Prevención del Daño Antijurídico. Al realizar la actualización de las matrices de acuerdos distritales, proyectos de acuerdo y proyecto de ley, se logra realizar un seguimiento, no solo a las políticas públicas de protección y bienestar animal, sino aquella normatividad nivel nacional y territorial, que tienen repercusión en los animales no humanos y en las funciones en cabeza de la entidad.</t>
  </si>
  <si>
    <t>La Oficina Asesora Jurídica en lo atinente a ASUNTOS PENALES, atendio el 100% de los requerimientos asignados en el mes de DICIEMBRE de 2022 en los terminos legalemente establecidos, para ello, se elaboraron cinco 7 denuncias. Se  realizó audiencia de lectura de decisión de sentencia absolutoria proferida por el Juzgado 11 Penal Municipal con Función de Conocimiento, asi como, la audiencia de acusación realizada en el Juzgado 28 Penal Municipal con Función de Conocimiento. Se emitieron oficios de información al Dr. Adolfo Marques gestión policiva de la Secretaria de Gobierno, a la Fiscalía General de la Nación, y la Alcaldía Local de Chapinero. Se solicióo información a la Fiscalía, sobre los CUIS de las denuncias presentadas, allegando respuesta.</t>
  </si>
  <si>
    <t xml:space="preserve">La Oficina Asesora Jurídica en lo atinente al Centro de Atención Jurídica para la Protección y Bienestar Animal - CAJ, atendio en el mes de diciembre un total de 34 solicitudes atendidas en los terminos legalmente establecidos, se recibieron 34 consultas para asesoría jurídica, las cuales se desarrollan de manera Mixta (presencial - Virtual), haciendo que estas sean lo más personalizadas posible. EL 16 de diciembre del presente año, se realizó capacitación a referentes para la protección y Bienestar Animal (PYBA) de la alcaldía local de Suba y la secretaria Distrital de Gobierno, sobre orientación jurídica en adopciones. El 5 de diciembre del presente año, se recibió reconocimiento denominado “Distinción de Buenas Prácticas en la Gestión Jurídica Distrital” resaltando el servicio al ciudadano y dando a conocer el espacio dispuesto para la orientación jurídica de la ciudadanía.  </t>
  </si>
  <si>
    <t>18 contratos elaborados, 5 modificaciones contractuales. Se procede con las actuaciones en materia de liquidacion de contratos, paz y salvos y demás actividades de cierre de vigencia.</t>
  </si>
  <si>
    <t xml:space="preserve"> 2 derechos de petición en materia contractual efectuados</t>
  </si>
  <si>
    <t>Durante el mes de diciembre se emitieron 9 providencias así:
2 autos de archivo 
4 autos que decretan pruebas 
1 auto cierre etapa de instrucción 
1 auto que ordena la incorporación de escrito de defensa 
1 auto inhibitorio</t>
  </si>
  <si>
    <t>Durante el mes de diciembre la Subdirección de Gestión Corportaiva gestión 15 peticiones conforme a sus competencias, todas se respondieron enterminos de Ley</t>
  </si>
  <si>
    <t>En total se atendieron a 2395 ciudadanos, de la siguiente manera:       
Presencial: 1264    
Teléfono: 984      
Virtual:147</t>
  </si>
  <si>
    <t>1.El 68% de los ciudadanos se encuentra satisfechos frente a los servicios y atención brindada a través de los canales habilitados para tal fin, por parte del Instituto.
Los ciudadanos presentan inconformidad frente a las respuestas, dado que se menciona que estas no son de fondo, y que no se encuentran en lenguaje claro.</t>
  </si>
  <si>
    <t>Se realizan 2.395 asesorías en primer nivel a través de los canales de atención habilitados, orientando y asesorando a los ciudadanos para solucionar sus necesidades de información en lo que se refiere a situaciones de protección y bienestar animal+, principalmente asignando turnos de esterilización.</t>
  </si>
  <si>
    <t>Durante el periodo reportado se realizan las siguientes reuniones:1 DIC: Taller: 10 pasos para comunicarse en lenguaje claro
2 DIC: Socialización resultados Ciudadano Incognito
15 dic: Reconocimiento Servicio al Ciudadano
13 dic: Se participa enla segunda sesión intersectorial de Servicio al Ciudadano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</si>
  <si>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2022 se tenían programadas 2 capacitaciones de las cuales se realizaron 2:
1. Capacitación Ahorro y uso eficiente de agua - energía. El objetivo consiste en socializar estrategias y medios para promover el ahorro y el uso eficiente de recursos como el agua y la energía. Modalidad Socialización a través de whatsapp y correo institucional al listado general del IDPYBA y a través de whatsapp a los contratistas que no cuentan con correo electrónico institucional
2. Capacitación Inclusión de criterios ambientales a los contratos del Instituto – compras sostenibles. El objetivo consiste en generar conciencia sobre el consumo responsable. Modalidad Socialización a través de whatsapp y correo institucional al listado general del IDPYBA y a través de whatsapp a los contratistas que no cuentan con correo electrónico institucional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</si>
  <si>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del 2022 se tenían programadas 5 actividades de bienestar de las cuales se ejecutaron 5, así:
1. Actividad de Reconocimiento cumpleaños :A través de piezas gráficas se efectuó el reconocimiento, durante el mes, a aquellos servidores que cumplieron años, exaltando este día y la importancia del servidor y su labor en el Instituto.
2. Actividad Cierre de Gestión: Reconocimiento a la labor que desempeñan cada uno de los colaboradores de la entidad en un espaciode cierre de la gestión y de esparcimiento
3. Actividad de novenas navideñas: Cuyo objeto es generar espacios que favorezcan la integración del personal de la entidad y la unión espiritual en las instalaciones del IDPYBA
4.Actividad de promoción de la inclusión y la diversidad: Cuyo objeto es promover espacios laborales en donde se establezcan acciones y medidas de inclusión y diversidad. Se efectua a tavés de pieza gráfica remitida al listado general, a través de correo electrónico
5. Actividad de Prevención de consumo de sustancias cuyo objeto es informar acerca de los factores individuales con los que cuentan las personas para prevenir el consumo de sustancias psicoactivas. Se divulga mediante pieza gráfica a través del correo electrónico institucional al listado general</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</si>
  <si>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Durante el mes de diciembre del año 2022, no se llevaron a cabo jornadas de inducción, teniendo en cuenta que los cargos a proveer ya fueron provistos en su totalidad.
Por lo tanto, en la vigencia 2022, se dio cumplimiento en un 100% en la planeación y realización de las jornadas de inducción.
Así mismo, en relación con las jornadas de reinducción, en el mes de diciembre no se requirió llevaron a cabo ninguna, sin embargo, se aclara que se dio cumplimiento en un 100% de las programadas en la guía de inducción y reinducción de la vigencia 2022.</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</si>
  <si>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diciembre de 2022 se tenían programadas 9 actividades del Plan de Seguridad y Salud en el Trabajo, las cuales se ejecutaron 9:
1. Se realizó el diligenciamiento de los indicadores, según el tiempo de periodicidad de los mimos en la plataforma SIDEAP
2. Se realiza acompañamiento a reunión mensual donde se realiza la rendición de cuentas de SG- SST de la vigencia 2022 dando la ejecución de las acciones del plan SG- SST, y la auditoria con el plan de mejoramiento
3. Se solicita información al Comité Convivencia Laboral para realizar el seguimiento  e incluir la información en la rendición de cuentas presentada en el mes 
4. Se realiza informe de rendición de cuentas del sistema el día 13 de diciembre donde se da a conocer las actividades ejecutadas con respecto al plan de acción, y la normatividad vigente  
5. Se realiza acta de seguimiento de las capacitaciones realizadas en el último trimestre identificando la dificultades en cuanto a la baja participación de las mismas
6. Se realiza reunión de seguimiento al programa de vigilancia epidemiológica en riesgo psicosocial y se deja como evidencia los formatos de Excel con las actividades ejecutadas en la vigencia 2022 y la actualización del plan para la vigencia 2023
7. En el mes de diciembre se reporta un accidente de trabajo y se realizará la investigación del mismo conforme a los tiempos establecidos 
8. Se realiza revisión del SG- SST conforme a la respuesta de los 24 puntos establecidos para su evaluación 
9.Se envía la definición del Plan de Trabajo en SST para la vigencia 2023 junto con el cronograma de actividades propuesto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</si>
  <si>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2022 se tenían programadas 6 actividades, las cuales se realizaron en su totalidad
1. Se realiza la actualización de la matriz de riesgos viales conforme a la nueva normatividad y a la encuesta de riesgos viales a los nuevos conductores
2. Se realiza el análisis de los indicadores
3. Se realiza el seguimiento al plan de capacitación del PESV , el cual fue ejecutado al 100%
4. Se realiza la respectiva verificación de comparendos de los vehículos propios y tercerizados
5. Se realiza el cronograma de los mantenimientos de los vehículos, se deja acta
6. Se realiza las inspecciones a las rutas de acceso de las dos sedes del Instituto</t>
  </si>
  <si>
    <t>Se efectuaron 695 operaciones contables durante la vigencia.</t>
  </si>
  <si>
    <t>Durante el mes de diciembre de 2022 , se realizaron parcialemente los giros presupuestales solicitados frente a lo programado por las areas, se tiene que conforme a  lo comprometido por la áreas se ha girado un 92% del presupuesto de la entidad</t>
  </si>
  <si>
    <t>La ejecución de giros del Proyecto 7550 de reservas   "Fortalecimiento Institucional de la Estructura Organizacional del IDPYBA Bogotá" del presupuesto para el mes de diciembre de 2022  esta por un valor $332.543,856  en un % de giro 100%, encontrandose en un parametro alto de ejecución.</t>
  </si>
  <si>
    <t>La ejecución de  Funcionamiento del presupuesto para el mes de diciembre de 2022 fue del 98%, encontrandose en un parametro normal  de ejecución.</t>
  </si>
  <si>
    <t>La ejecución de Giros de  Funcionamiento (RESERVAS ) del presupuesto para el mes de diciembre de 2022 fue del 100%%, encontrandose en un parametro  normal de ejecución por lo que se debe pagar y/o liquidar en el mes de Noviembre estos saldos .</t>
  </si>
  <si>
    <t>Conforme a las actividades programadas en el PINAR, finaliza el cuarto trimestre con el desarrollo de 5 actividades cumplidas de 7 programadas, los cuales se desarrolló; digitalización, capacitación, transferencias, politica y programa de gestión documental.</t>
  </si>
  <si>
    <t>Deacuerdo a la modificación realizada al Cronograma de Transferencias Primarias Documentales aprobado por el Comité de Gestión y Desempeño el 22 de septiembre 2022, se amplió el plazo para la recepción de las transferencias, los cuales, durante el mes de diciembre culmina con 58 series y/o subseries recibidas de 69 programadas.</t>
  </si>
  <si>
    <t>Durante el mes de diciembre se efectúa la recepción de nueve (9) inventarios documentales de los archivos de gestión de las áreas; Planeación, Jurídica, Talento Humano, Contractual, Comunicaciones, Esterilización, Maltrato Animal, Urgencias Veterinarias y Punto Fijo.</t>
  </si>
  <si>
    <t xml:space="preserve">1.Actualización y aprobación de:                                                                                               - Activos de Información del Instituto publicados en la sede electrónica,                                                                                                                                           -  Indice de la información Clasificada y Reservada                                                      - Esquema de publicación de la información. 
1. Se llevó a cabo el rediseño institucional de la Sede Electónica
Se activa el modulo 2023 en el sistema SISEPP y se habilita el cargue del presupuesto y del PAA. Se adquieren tres licencias de seguridad fortinet.
    </t>
  </si>
  <si>
    <t>1. Se identificaron los Riesgos de Seguridad en cada una de las áreas del Instituto.Se efectúa analisis de seguirdidad y se adquieren licencias fortinet</t>
  </si>
  <si>
    <t xml:space="preserve">Se realizan 79 atenciones por mesa de servicios, 1 capacitacion y 131 publicaciones en sitios web. Se culmina el modulo de facturación . </t>
  </si>
  <si>
    <r>
      <t>La ejecución del Proyecto 7550  "Fortalecimiento Institucional de la Estructura Organizacional del IDPYBA Bogotá" del presupuesto para el mes de diciembre de 2022 fue del 99,56</t>
    </r>
    <r>
      <rPr>
        <b/>
        <sz val="10"/>
        <rFont val="Arial"/>
        <family val="2"/>
      </rPr>
      <t>%,</t>
    </r>
    <r>
      <rPr>
        <sz val="10"/>
        <rFont val="Arial"/>
        <family val="2"/>
      </rPr>
      <t xml:space="preserve"> encontrandose en un parametro altos  de ejecución.</t>
    </r>
  </si>
  <si>
    <t>La ejecución de giros del Proyecto 7550  "Fortalecimiento Institucional de la Estructura Organizacional del IDPYBA Bogotá" del presupuesto para el mes de diciembre de 2022 fue del 89,57%, encontrandose en un parametro alto, teniendo en cuenta el periodo de la vigencia y lo programado.</t>
  </si>
  <si>
    <t>La ejecución de Giros de  Funcionamiento del presupuesto para el mes de diciembre de 2022 fue del 96,17% encontrandose en un parametro normal  de ejecución.</t>
  </si>
  <si>
    <t>EN EL MES DE DICIEMBRE QUEDO EN FIRME LA REPROGRAMACION DE LA META 1 MEDIANTE RADICADO 2022IE0003099 DEL 30 DE NOVIEMBRE. DE CONFORMIDAD CON LA RESPUESTA RECIBIDA POR EL DASCD Y LA SHD</t>
  </si>
  <si>
    <t>Para el mes de Diciembre se realizo seguimiento a las actividades programadas,  se realiza un informe de socialización para mostrar el Plan de Sostenimiento y Mantenimiento Furag en Comité de Gestión y Desempeño.Se cuenta con ajuste al plan de accion. Dado que en el mes de diciembre se realizó seguimiento a las acciones del plan de adecuación y soostenibilidad del modelo y se realizó presentación ante el comité de gestión y desempeño en el marco del fortalecimiento e implementación de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</si>
</sst>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s>
  <fonts count="21" x14ac:knownFonts="1">
    <font>
      <sz val="12"/>
      <color theme="1"/>
      <name val="Calibri"/>
      <family val="2"/>
      <scheme val="minor"/>
    </font>
    <font>
      <sz val="11"/>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sz val="12"/>
      <color theme="1"/>
      <name val="Calibri"/>
      <family val="2"/>
      <scheme val="minor"/>
    </font>
    <font>
      <sz val="10"/>
      <color theme="1"/>
      <name val="Arial"/>
      <family val="2"/>
    </font>
    <font>
      <sz val="10"/>
      <color rgb="FF000000"/>
      <name val="Arial"/>
      <family val="2"/>
    </font>
    <font>
      <b/>
      <sz val="10"/>
      <color theme="1"/>
      <name val="Arial"/>
      <family val="2"/>
    </font>
  </fonts>
  <fills count="1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EBF1DE"/>
        <bgColor rgb="FFFFFFFF"/>
      </patternFill>
    </fill>
    <fill>
      <patternFill patternType="solid">
        <fgColor rgb="FFFFFF00"/>
        <bgColor indexed="64"/>
      </patternFill>
    </fill>
    <fill>
      <patternFill patternType="solid">
        <fgColor rgb="FFFFFF00"/>
        <bgColor rgb="FFFFFFFF"/>
      </patternFill>
    </fill>
    <fill>
      <patternFill patternType="solid">
        <fgColor theme="9" tint="0.79998168889431442"/>
        <bgColor indexed="64"/>
      </patternFill>
    </fill>
    <fill>
      <patternFill patternType="solid">
        <fgColor rgb="FFFFFF00"/>
        <bgColor rgb="FFFFFF00"/>
      </patternFill>
    </fill>
    <fill>
      <patternFill patternType="solid">
        <fgColor theme="0"/>
        <bgColor rgb="FFFFCC99"/>
      </patternFill>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rgb="FF0070C0"/>
        <bgColor indexed="64"/>
      </patternFill>
    </fill>
  </fills>
  <borders count="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right style="thin">
        <color auto="1"/>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diagonal/>
    </border>
    <border>
      <left style="thin">
        <color auto="1"/>
      </left>
      <right style="medium">
        <color indexed="64"/>
      </right>
      <top style="thin">
        <color auto="1"/>
      </top>
      <bottom style="thin">
        <color indexed="64"/>
      </bottom>
      <diagonal/>
    </border>
  </borders>
  <cellStyleXfs count="42">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164" fontId="2" fillId="0" borderId="0" applyFill="0" applyBorder="0" applyAlignment="0" applyProtection="0"/>
    <xf numFmtId="9" fontId="2" fillId="0" borderId="0" applyFill="0" applyBorder="0" applyAlignment="0" applyProtection="0"/>
    <xf numFmtId="165" fontId="2" fillId="0" borderId="0" applyFill="0" applyBorder="0" applyAlignment="0" applyProtection="0"/>
    <xf numFmtId="166" fontId="2" fillId="0" borderId="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1"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cellStyleXfs>
  <cellXfs count="372">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xf numFmtId="0" fontId="2" fillId="0" borderId="0" xfId="0" applyFont="1" applyAlignment="1">
      <alignment vertical="center"/>
    </xf>
    <xf numFmtId="0" fontId="2" fillId="0" borderId="0" xfId="0" applyFont="1" applyAlignment="1" applyProtection="1">
      <alignment vertical="center"/>
      <protection locked="0"/>
    </xf>
    <xf numFmtId="0" fontId="7" fillId="0" borderId="4" xfId="19" applyFont="1" applyBorder="1" applyAlignment="1">
      <alignment horizontal="center" vertical="center" wrapText="1"/>
    </xf>
    <xf numFmtId="9" fontId="2" fillId="0" borderId="4" xfId="21" applyBorder="1" applyAlignment="1">
      <alignment horizontal="center" vertical="center" wrapText="1"/>
    </xf>
    <xf numFmtId="0" fontId="2" fillId="0" borderId="0" xfId="19"/>
    <xf numFmtId="0" fontId="3" fillId="0" borderId="9" xfId="19" applyFont="1" applyBorder="1" applyAlignment="1">
      <alignment horizontal="center" vertical="center"/>
    </xf>
    <xf numFmtId="0" fontId="3" fillId="0" borderId="0" xfId="19" applyFont="1" applyAlignment="1">
      <alignment horizontal="center" vertical="center"/>
    </xf>
    <xf numFmtId="0" fontId="4" fillId="0" borderId="9" xfId="19" applyFont="1" applyBorder="1" applyAlignment="1">
      <alignment vertical="center"/>
    </xf>
    <xf numFmtId="0" fontId="5" fillId="6" borderId="4" xfId="19" applyFont="1" applyFill="1" applyBorder="1" applyAlignment="1">
      <alignment horizontal="center" vertical="center" wrapText="1"/>
    </xf>
    <xf numFmtId="0" fontId="3" fillId="0" borderId="4" xfId="19" applyFont="1" applyBorder="1" applyAlignment="1">
      <alignment horizontal="center" vertical="center"/>
    </xf>
    <xf numFmtId="0" fontId="13" fillId="0" borderId="4" xfId="19" applyFont="1" applyBorder="1" applyAlignment="1" applyProtection="1">
      <alignment horizontal="justify" vertical="center" wrapText="1"/>
      <protection locked="0"/>
    </xf>
    <xf numFmtId="3" fontId="6" fillId="7" borderId="4" xfId="19" applyNumberFormat="1" applyFont="1" applyFill="1" applyBorder="1" applyAlignment="1" applyProtection="1">
      <alignment horizontal="center" vertical="center"/>
      <protection locked="0"/>
    </xf>
    <xf numFmtId="9" fontId="6" fillId="7" borderId="4" xfId="19" applyNumberFormat="1" applyFont="1" applyFill="1" applyBorder="1" applyAlignment="1" applyProtection="1">
      <alignment horizontal="center" vertical="center"/>
      <protection locked="0"/>
    </xf>
    <xf numFmtId="166" fontId="6" fillId="0" borderId="4" xfId="23" applyFont="1" applyFill="1" applyBorder="1" applyAlignment="1" applyProtection="1">
      <alignment horizontal="center" vertical="center"/>
      <protection locked="0"/>
    </xf>
    <xf numFmtId="9" fontId="6" fillId="0" borderId="4" xfId="21" applyFont="1" applyFill="1" applyBorder="1" applyAlignment="1" applyProtection="1">
      <alignment horizontal="center" vertical="center"/>
      <protection locked="0"/>
    </xf>
    <xf numFmtId="4" fontId="6" fillId="0" borderId="4" xfId="19" applyNumberFormat="1" applyFont="1" applyBorder="1" applyAlignment="1" applyProtection="1">
      <alignment horizontal="center" vertical="center"/>
      <protection locked="0"/>
    </xf>
    <xf numFmtId="10" fontId="6" fillId="0" borderId="4" xfId="21" applyNumberFormat="1" applyFont="1" applyFill="1" applyBorder="1" applyAlignment="1" applyProtection="1">
      <alignment horizontal="center" vertical="center"/>
      <protection locked="0"/>
    </xf>
    <xf numFmtId="10" fontId="6" fillId="7" borderId="6" xfId="19" applyNumberFormat="1" applyFont="1" applyFill="1" applyBorder="1" applyAlignment="1" applyProtection="1">
      <alignment horizontal="center" vertical="center"/>
      <protection locked="0"/>
    </xf>
    <xf numFmtId="0" fontId="2" fillId="0" borderId="0" xfId="19" applyAlignment="1">
      <alignment horizontal="justify" vertical="center"/>
    </xf>
    <xf numFmtId="0" fontId="14" fillId="0" borderId="0" xfId="19" applyFont="1" applyAlignment="1">
      <alignment horizontal="justify" vertical="center" wrapText="1"/>
    </xf>
    <xf numFmtId="3" fontId="5" fillId="4" borderId="4" xfId="19" applyNumberFormat="1" applyFont="1" applyFill="1" applyBorder="1" applyAlignment="1">
      <alignment horizontal="center" vertical="center"/>
    </xf>
    <xf numFmtId="9" fontId="5" fillId="4" borderId="4" xfId="19" applyNumberFormat="1" applyFont="1" applyFill="1" applyBorder="1" applyAlignment="1">
      <alignment horizontal="center" vertical="center"/>
    </xf>
    <xf numFmtId="166" fontId="5" fillId="4" borderId="4" xfId="23" applyFont="1" applyFill="1" applyBorder="1" applyAlignment="1" applyProtection="1">
      <alignment horizontal="center" vertical="center"/>
    </xf>
    <xf numFmtId="166" fontId="5" fillId="4" borderId="4" xfId="23" applyFont="1" applyFill="1" applyBorder="1" applyAlignment="1" applyProtection="1">
      <alignment horizontal="center" vertical="center" wrapText="1"/>
    </xf>
    <xf numFmtId="10" fontId="3" fillId="4" borderId="4" xfId="21" applyNumberFormat="1" applyFont="1" applyFill="1" applyBorder="1" applyAlignment="1" applyProtection="1">
      <alignment horizontal="center" vertical="center" wrapText="1"/>
    </xf>
    <xf numFmtId="3" fontId="5" fillId="4" borderId="4" xfId="19" applyNumberFormat="1" applyFont="1" applyFill="1" applyBorder="1" applyAlignment="1">
      <alignment horizontal="center" vertical="center" wrapText="1"/>
    </xf>
    <xf numFmtId="166" fontId="2" fillId="0" borderId="0" xfId="19" applyNumberFormat="1"/>
    <xf numFmtId="9" fontId="2" fillId="0" borderId="0" xfId="21"/>
    <xf numFmtId="0" fontId="7" fillId="0" borderId="4" xfId="19" applyFont="1" applyBorder="1" applyAlignment="1">
      <alignment horizontal="justify" vertical="center" wrapText="1"/>
    </xf>
    <xf numFmtId="9" fontId="15" fillId="0" borderId="4" xfId="21" applyFont="1" applyBorder="1" applyAlignment="1">
      <alignment horizontal="center" vertical="center" wrapText="1"/>
    </xf>
    <xf numFmtId="9" fontId="2" fillId="0" borderId="4" xfId="21" applyFill="1" applyBorder="1" applyAlignment="1">
      <alignment horizontal="center" vertical="center" wrapText="1"/>
    </xf>
    <xf numFmtId="167" fontId="2" fillId="0" borderId="4" xfId="23" applyNumberFormat="1" applyBorder="1" applyAlignment="1">
      <alignment horizontal="center" vertical="center" wrapText="1"/>
    </xf>
    <xf numFmtId="10" fontId="2" fillId="0" borderId="4" xfId="21" applyNumberFormat="1" applyBorder="1" applyAlignment="1">
      <alignment horizontal="center" vertical="center" wrapText="1"/>
    </xf>
    <xf numFmtId="0" fontId="7" fillId="0" borderId="0" xfId="19" applyFont="1" applyAlignment="1">
      <alignment horizontal="justify" vertical="center" wrapText="1"/>
    </xf>
    <xf numFmtId="0" fontId="7" fillId="0" borderId="0" xfId="19" applyFont="1" applyAlignment="1">
      <alignment horizontal="center" vertical="center" wrapText="1"/>
    </xf>
    <xf numFmtId="9" fontId="2" fillId="0" borderId="0" xfId="21" applyBorder="1" applyAlignment="1">
      <alignment horizontal="center" vertical="center" wrapText="1"/>
    </xf>
    <xf numFmtId="9" fontId="15" fillId="0" borderId="0" xfId="21" applyFont="1" applyBorder="1" applyAlignment="1">
      <alignment horizontal="center" vertical="center" wrapText="1"/>
    </xf>
    <xf numFmtId="9" fontId="15" fillId="0" borderId="0" xfId="21" applyFont="1" applyFill="1" applyBorder="1" applyAlignment="1">
      <alignment horizontal="center" vertical="center" wrapText="1"/>
    </xf>
    <xf numFmtId="0" fontId="5" fillId="0" borderId="0" xfId="19" applyFont="1" applyAlignment="1">
      <alignment vertical="center" wrapText="1"/>
    </xf>
    <xf numFmtId="0" fontId="4" fillId="0" borderId="4" xfId="19" applyFont="1" applyBorder="1" applyAlignment="1">
      <alignment horizontal="justify" vertical="center" wrapText="1"/>
    </xf>
    <xf numFmtId="167" fontId="3" fillId="0" borderId="4" xfId="19" applyNumberFormat="1" applyFont="1" applyBorder="1" applyAlignment="1">
      <alignment horizontal="justify" vertical="center" wrapText="1"/>
    </xf>
    <xf numFmtId="10" fontId="3" fillId="0" borderId="4" xfId="21" applyNumberFormat="1" applyFont="1" applyBorder="1" applyAlignment="1">
      <alignment horizontal="center" vertical="center" wrapText="1"/>
    </xf>
    <xf numFmtId="167" fontId="2" fillId="0" borderId="0" xfId="23" applyNumberFormat="1" applyBorder="1" applyAlignment="1">
      <alignment horizontal="center" vertical="center" wrapText="1"/>
    </xf>
    <xf numFmtId="9" fontId="2" fillId="0" borderId="0" xfId="21" applyFill="1" applyBorder="1" applyAlignment="1">
      <alignment horizontal="center" vertical="center" wrapText="1"/>
    </xf>
    <xf numFmtId="9" fontId="2" fillId="0" borderId="0" xfId="19" applyNumberFormat="1"/>
    <xf numFmtId="0" fontId="5" fillId="0" borderId="0" xfId="19" applyFont="1" applyAlignment="1">
      <alignment horizontal="center" vertical="center" wrapText="1"/>
    </xf>
    <xf numFmtId="0" fontId="3" fillId="0" borderId="0" xfId="0" applyFont="1"/>
    <xf numFmtId="0" fontId="16" fillId="0" borderId="0" xfId="0" applyFont="1" applyAlignment="1">
      <alignment vertical="center" wrapText="1"/>
    </xf>
    <xf numFmtId="0" fontId="16" fillId="0" borderId="0" xfId="0" applyFont="1" applyAlignment="1">
      <alignment vertical="center"/>
    </xf>
    <xf numFmtId="0" fontId="5" fillId="3" borderId="4" xfId="19"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9" fontId="2" fillId="0" borderId="0" xfId="0" applyNumberFormat="1" applyFont="1" applyAlignment="1">
      <alignment horizontal="center" vertical="center" wrapText="1"/>
    </xf>
    <xf numFmtId="10" fontId="2" fillId="0" borderId="0" xfId="0" applyNumberFormat="1" applyFont="1" applyAlignment="1">
      <alignment vertical="center" wrapText="1"/>
    </xf>
    <xf numFmtId="10"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center" wrapText="1"/>
    </xf>
    <xf numFmtId="9" fontId="2" fillId="0" borderId="4" xfId="0" applyNumberFormat="1"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10" fontId="2" fillId="0" borderId="4" xfId="0" applyNumberFormat="1"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9" fontId="2" fillId="0" borderId="11" xfId="0" applyNumberFormat="1" applyFont="1" applyBorder="1" applyAlignment="1">
      <alignment horizontal="center" vertical="center" wrapText="1"/>
    </xf>
    <xf numFmtId="10" fontId="2" fillId="0" borderId="11" xfId="0" applyNumberFormat="1" applyFont="1" applyBorder="1" applyAlignment="1">
      <alignment vertical="center" wrapText="1"/>
    </xf>
    <xf numFmtId="9" fontId="2" fillId="0" borderId="1" xfId="0" applyNumberFormat="1" applyFont="1" applyBorder="1" applyAlignment="1">
      <alignment horizontal="center" vertical="center" wrapText="1"/>
    </xf>
    <xf numFmtId="0" fontId="2" fillId="0" borderId="46" xfId="0" applyFont="1" applyBorder="1" applyAlignment="1">
      <alignment vertical="center" wrapText="1"/>
    </xf>
    <xf numFmtId="9" fontId="2" fillId="0" borderId="46" xfId="0" applyNumberFormat="1" applyFont="1" applyBorder="1" applyAlignment="1">
      <alignment horizontal="center" vertical="center" wrapText="1"/>
    </xf>
    <xf numFmtId="9" fontId="2" fillId="0" borderId="22" xfId="0" applyNumberFormat="1" applyFont="1" applyBorder="1" applyAlignment="1">
      <alignment horizontal="center" vertical="center" wrapText="1"/>
    </xf>
    <xf numFmtId="0" fontId="2" fillId="0" borderId="46" xfId="0" applyFont="1" applyBorder="1" applyAlignment="1">
      <alignment horizontal="center" vertical="center" wrapText="1"/>
    </xf>
    <xf numFmtId="9" fontId="2" fillId="0" borderId="17" xfId="0" applyNumberFormat="1" applyFont="1" applyBorder="1" applyAlignment="1">
      <alignment horizontal="center" vertical="center" wrapText="1"/>
    </xf>
    <xf numFmtId="10" fontId="2" fillId="0" borderId="46" xfId="37" applyNumberFormat="1" applyFont="1" applyFill="1" applyBorder="1" applyAlignment="1" applyProtection="1">
      <alignment horizontal="center" vertical="center" wrapText="1"/>
    </xf>
    <xf numFmtId="10" fontId="2" fillId="0" borderId="4" xfId="37" applyNumberFormat="1" applyFont="1" applyFill="1" applyBorder="1" applyAlignment="1" applyProtection="1">
      <alignment horizontal="center" vertical="center" wrapText="1"/>
    </xf>
    <xf numFmtId="10" fontId="2" fillId="12" borderId="4" xfId="0" applyNumberFormat="1" applyFont="1" applyFill="1" applyBorder="1" applyAlignment="1">
      <alignment horizontal="center" vertical="center" wrapText="1"/>
    </xf>
    <xf numFmtId="10" fontId="18" fillId="0" borderId="4" xfId="0" applyNumberFormat="1" applyFont="1" applyBorder="1" applyAlignment="1">
      <alignment horizontal="center" vertical="center" wrapText="1"/>
    </xf>
    <xf numFmtId="0" fontId="18" fillId="0" borderId="4" xfId="0" applyFont="1" applyBorder="1" applyAlignment="1">
      <alignment horizontal="center" vertical="center" wrapText="1"/>
    </xf>
    <xf numFmtId="10"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46" xfId="0" applyNumberFormat="1" applyFont="1" applyBorder="1" applyAlignment="1">
      <alignment horizontal="center" vertical="center" wrapText="1"/>
    </xf>
    <xf numFmtId="43" fontId="2" fillId="0" borderId="46" xfId="41" applyFont="1" applyFill="1" applyBorder="1" applyAlignment="1">
      <alignment horizontal="center" vertical="center" wrapText="1"/>
    </xf>
    <xf numFmtId="0" fontId="2" fillId="0" borderId="7" xfId="0" applyFont="1" applyBorder="1" applyAlignment="1">
      <alignment vertical="center" wrapText="1"/>
    </xf>
    <xf numFmtId="9"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43" fontId="2" fillId="0" borderId="4" xfId="41" applyFont="1" applyFill="1" applyBorder="1" applyAlignment="1">
      <alignment horizontal="center" vertical="center" wrapText="1"/>
    </xf>
    <xf numFmtId="0" fontId="2" fillId="11" borderId="46" xfId="0" applyFont="1" applyFill="1" applyBorder="1" applyAlignment="1">
      <alignment horizontal="center" vertical="center" wrapText="1"/>
    </xf>
    <xf numFmtId="9" fontId="2" fillId="0" borderId="45" xfId="0" applyNumberFormat="1" applyFont="1" applyBorder="1" applyAlignment="1">
      <alignment horizontal="center" vertical="center" wrapText="1"/>
    </xf>
    <xf numFmtId="0" fontId="3" fillId="0" borderId="47" xfId="0" applyFont="1" applyBorder="1" applyAlignment="1" applyProtection="1">
      <alignment horizontal="center" vertical="center" wrapText="1"/>
      <protection hidden="1"/>
    </xf>
    <xf numFmtId="9" fontId="3" fillId="0" borderId="44" xfId="0" applyNumberFormat="1" applyFont="1" applyBorder="1" applyAlignment="1" applyProtection="1">
      <alignment horizontal="center" vertical="center" wrapText="1"/>
      <protection hidden="1"/>
    </xf>
    <xf numFmtId="0" fontId="3" fillId="0" borderId="44" xfId="0" applyFont="1" applyBorder="1" applyAlignment="1" applyProtection="1">
      <alignment horizontal="center" vertical="center" wrapText="1"/>
      <protection hidden="1"/>
    </xf>
    <xf numFmtId="10" fontId="2" fillId="0" borderId="47" xfId="37" applyNumberFormat="1" applyFont="1" applyFill="1" applyBorder="1" applyAlignment="1" applyProtection="1">
      <alignment horizontal="center" vertical="center" wrapText="1"/>
    </xf>
    <xf numFmtId="10" fontId="2" fillId="0" borderId="44" xfId="37" applyNumberFormat="1" applyFont="1" applyFill="1" applyBorder="1" applyAlignment="1" applyProtection="1">
      <alignment horizontal="center" vertical="center" wrapText="1"/>
    </xf>
    <xf numFmtId="0" fontId="2" fillId="0" borderId="47" xfId="0" applyFont="1" applyBorder="1" applyAlignment="1">
      <alignment horizontal="center" vertical="center" wrapText="1"/>
    </xf>
    <xf numFmtId="0" fontId="2" fillId="0" borderId="44" xfId="0" applyFont="1" applyBorder="1" applyAlignment="1">
      <alignment horizontal="center" vertical="center" wrapText="1"/>
    </xf>
    <xf numFmtId="9" fontId="3" fillId="0" borderId="44" xfId="38" applyFont="1" applyFill="1" applyBorder="1" applyAlignment="1" applyProtection="1">
      <alignment horizontal="center" vertical="center" wrapText="1"/>
      <protection hidden="1"/>
    </xf>
    <xf numFmtId="1" fontId="3" fillId="0" borderId="44" xfId="0" applyNumberFormat="1" applyFont="1" applyBorder="1" applyAlignment="1" applyProtection="1">
      <alignment horizontal="center" vertical="center" wrapText="1"/>
      <protection hidden="1"/>
    </xf>
    <xf numFmtId="1" fontId="2" fillId="0" borderId="21"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0" fontId="2" fillId="0" borderId="5" xfId="0" applyNumberFormat="1" applyFont="1" applyBorder="1" applyAlignment="1">
      <alignment vertical="center" wrapText="1"/>
    </xf>
    <xf numFmtId="10" fontId="2" fillId="0" borderId="21" xfId="37" applyNumberFormat="1" applyFont="1" applyFill="1" applyBorder="1" applyAlignment="1">
      <alignment horizontal="center" vertical="center" wrapText="1"/>
    </xf>
    <xf numFmtId="10" fontId="2" fillId="0" borderId="3" xfId="37" applyNumberFormat="1" applyFont="1" applyFill="1" applyBorder="1" applyAlignment="1">
      <alignment horizontal="center" vertical="center" wrapText="1"/>
    </xf>
    <xf numFmtId="10" fontId="2" fillId="0" borderId="4" xfId="37" applyNumberFormat="1" applyFont="1" applyFill="1" applyBorder="1" applyAlignment="1">
      <alignment horizontal="center" vertical="center" wrapText="1"/>
    </xf>
    <xf numFmtId="10" fontId="2" fillId="0" borderId="48" xfId="37" applyNumberFormat="1" applyFont="1" applyFill="1" applyBorder="1" applyAlignment="1">
      <alignment horizontal="center" vertical="center" wrapText="1"/>
    </xf>
    <xf numFmtId="10" fontId="2" fillId="0" borderId="19" xfId="37" applyNumberFormat="1" applyFont="1" applyFill="1" applyBorder="1" applyAlignment="1">
      <alignment horizontal="center" vertical="center" wrapText="1"/>
    </xf>
    <xf numFmtId="10" fontId="2" fillId="0" borderId="20" xfId="0" applyNumberFormat="1" applyFont="1" applyBorder="1" applyAlignment="1">
      <alignment vertical="center" wrapText="1"/>
    </xf>
    <xf numFmtId="9" fontId="2" fillId="14" borderId="4" xfId="0" applyNumberFormat="1" applyFont="1" applyFill="1" applyBorder="1" applyAlignment="1">
      <alignment horizontal="center" vertical="center" wrapText="1"/>
    </xf>
    <xf numFmtId="10" fontId="2" fillId="14" borderId="4" xfId="37"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10" fontId="2" fillId="0" borderId="46" xfId="0" applyNumberFormat="1" applyFont="1" applyBorder="1" applyAlignment="1">
      <alignment horizontal="center" vertical="center" wrapText="1"/>
    </xf>
    <xf numFmtId="10" fontId="2" fillId="10" borderId="46" xfId="0" applyNumberFormat="1" applyFont="1" applyFill="1" applyBorder="1" applyAlignment="1">
      <alignment horizontal="center" vertical="center" wrapText="1"/>
    </xf>
    <xf numFmtId="10" fontId="2" fillId="12" borderId="46" xfId="0" applyNumberFormat="1" applyFont="1" applyFill="1" applyBorder="1" applyAlignment="1">
      <alignment horizontal="center" vertical="center" wrapText="1"/>
    </xf>
    <xf numFmtId="10" fontId="2" fillId="9" borderId="46" xfId="37" applyNumberFormat="1" applyFont="1" applyFill="1" applyBorder="1" applyAlignment="1" applyProtection="1">
      <alignment horizontal="center" vertical="center" wrapText="1"/>
    </xf>
    <xf numFmtId="10" fontId="2" fillId="13" borderId="46" xfId="0" applyNumberFormat="1" applyFont="1" applyFill="1" applyBorder="1" applyAlignment="1">
      <alignment horizontal="center" vertical="center" wrapText="1"/>
    </xf>
    <xf numFmtId="10" fontId="2" fillId="10" borderId="4" xfId="0" applyNumberFormat="1" applyFont="1" applyFill="1" applyBorder="1" applyAlignment="1">
      <alignment horizontal="center" vertical="center" wrapText="1"/>
    </xf>
    <xf numFmtId="10" fontId="2" fillId="9" borderId="4" xfId="37" applyNumberFormat="1" applyFont="1" applyFill="1" applyBorder="1" applyAlignment="1" applyProtection="1">
      <alignment horizontal="center" vertical="center" wrapText="1"/>
    </xf>
    <xf numFmtId="10" fontId="2" fillId="13" borderId="4" xfId="0" applyNumberFormat="1" applyFont="1" applyFill="1" applyBorder="1" applyAlignment="1">
      <alignment horizontal="center" vertical="center" wrapText="1"/>
    </xf>
    <xf numFmtId="10" fontId="18" fillId="14" borderId="4" xfId="37" applyNumberFormat="1" applyFont="1" applyFill="1" applyBorder="1" applyAlignment="1" applyProtection="1">
      <alignment horizontal="center" vertical="center" wrapText="1"/>
      <protection hidden="1"/>
    </xf>
    <xf numFmtId="10" fontId="18" fillId="0" borderId="4" xfId="37" applyNumberFormat="1" applyFont="1" applyFill="1" applyBorder="1" applyAlignment="1" applyProtection="1">
      <alignment horizontal="center" vertical="center" wrapText="1"/>
      <protection hidden="1"/>
    </xf>
    <xf numFmtId="10" fontId="18" fillId="0" borderId="4" xfId="37" applyNumberFormat="1" applyFont="1" applyBorder="1" applyAlignment="1" applyProtection="1">
      <alignment horizontal="center" vertical="center" wrapText="1"/>
      <protection hidden="1"/>
    </xf>
    <xf numFmtId="9" fontId="19" fillId="0" borderId="4" xfId="37" applyFont="1" applyBorder="1" applyAlignment="1" applyProtection="1">
      <alignment horizontal="center" vertical="center" wrapText="1"/>
      <protection hidden="1"/>
    </xf>
    <xf numFmtId="9" fontId="18" fillId="14" borderId="7" xfId="37" applyFont="1" applyFill="1" applyBorder="1" applyAlignment="1" applyProtection="1">
      <alignment horizontal="center" vertical="center" wrapText="1"/>
      <protection hidden="1"/>
    </xf>
    <xf numFmtId="9" fontId="18" fillId="0" borderId="7" xfId="37" applyFont="1" applyFill="1" applyBorder="1" applyAlignment="1" applyProtection="1">
      <alignment horizontal="center" vertical="center" wrapText="1"/>
      <protection hidden="1"/>
    </xf>
    <xf numFmtId="9" fontId="18" fillId="0" borderId="7" xfId="37" applyFont="1" applyBorder="1" applyAlignment="1" applyProtection="1">
      <alignment horizontal="center" vertical="center" wrapText="1"/>
      <protection hidden="1"/>
    </xf>
    <xf numFmtId="9" fontId="19" fillId="0" borderId="7" xfId="37"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9" fontId="20" fillId="0" borderId="11" xfId="0" applyNumberFormat="1" applyFont="1" applyBorder="1" applyAlignment="1" applyProtection="1">
      <alignment horizontal="center" vertical="center" wrapText="1"/>
      <protection hidden="1"/>
    </xf>
    <xf numFmtId="9" fontId="20" fillId="0" borderId="12" xfId="0" applyNumberFormat="1" applyFont="1" applyBorder="1" applyAlignment="1" applyProtection="1">
      <alignment horizontal="center" vertical="center" wrapText="1"/>
      <protection hidden="1"/>
    </xf>
    <xf numFmtId="9" fontId="20" fillId="0" borderId="45" xfId="0" applyNumberFormat="1" applyFont="1" applyBorder="1" applyAlignment="1" applyProtection="1">
      <alignment horizontal="center" vertical="center" wrapText="1"/>
      <protection hidden="1"/>
    </xf>
    <xf numFmtId="0" fontId="20" fillId="0" borderId="48" xfId="0" applyFont="1" applyBorder="1" applyAlignment="1" applyProtection="1">
      <alignment horizontal="center" vertical="center" wrapText="1"/>
      <protection hidden="1"/>
    </xf>
    <xf numFmtId="0" fontId="2" fillId="0" borderId="47" xfId="0" applyFont="1" applyBorder="1" applyAlignment="1">
      <alignment vertical="center" wrapText="1"/>
    </xf>
    <xf numFmtId="0" fontId="18" fillId="0" borderId="46" xfId="0" applyFont="1" applyBorder="1" applyAlignment="1" applyProtection="1">
      <alignment horizontal="center" vertical="center" wrapText="1"/>
      <protection hidden="1"/>
    </xf>
    <xf numFmtId="9" fontId="18" fillId="0" borderId="47" xfId="37" applyFont="1" applyFill="1" applyBorder="1" applyAlignment="1" applyProtection="1">
      <alignment horizontal="center" vertical="center" wrapText="1"/>
      <protection hidden="1"/>
    </xf>
    <xf numFmtId="9" fontId="18" fillId="0" borderId="46" xfId="37" applyFont="1" applyFill="1" applyBorder="1" applyAlignment="1" applyProtection="1">
      <alignment horizontal="center" vertical="center" wrapText="1"/>
      <protection hidden="1"/>
    </xf>
    <xf numFmtId="0" fontId="18" fillId="14" borderId="5" xfId="0" applyFont="1" applyFill="1" applyBorder="1" applyAlignment="1">
      <alignment horizontal="left" vertical="center" wrapText="1"/>
    </xf>
    <xf numFmtId="10" fontId="18" fillId="0" borderId="46" xfId="37" applyNumberFormat="1" applyFont="1" applyFill="1" applyBorder="1" applyAlignment="1">
      <alignment horizontal="center" vertical="center" wrapText="1"/>
    </xf>
    <xf numFmtId="0" fontId="18" fillId="0" borderId="5" xfId="0" applyFont="1" applyBorder="1" applyAlignment="1">
      <alignment horizontal="left" vertical="center" wrapText="1"/>
    </xf>
    <xf numFmtId="9" fontId="18" fillId="0" borderId="47" xfId="37" applyFont="1" applyBorder="1" applyAlignment="1" applyProtection="1">
      <alignment horizontal="center" vertical="center" wrapText="1"/>
      <protection hidden="1"/>
    </xf>
    <xf numFmtId="9" fontId="18" fillId="0" borderId="46" xfId="37" applyFont="1" applyBorder="1" applyAlignment="1">
      <alignment horizontal="center" vertical="center" wrapText="1"/>
    </xf>
    <xf numFmtId="9" fontId="18" fillId="0" borderId="46" xfId="37" applyFont="1" applyFill="1" applyBorder="1" applyAlignment="1">
      <alignment horizontal="center" vertical="center" wrapText="1"/>
    </xf>
    <xf numFmtId="0" fontId="2" fillId="0" borderId="44" xfId="0" applyFont="1" applyBorder="1" applyAlignment="1">
      <alignment vertical="center" wrapText="1"/>
    </xf>
    <xf numFmtId="0" fontId="18" fillId="0" borderId="4" xfId="0" applyFont="1" applyBorder="1" applyAlignment="1" applyProtection="1">
      <alignment horizontal="center" vertical="center" wrapText="1"/>
      <protection hidden="1"/>
    </xf>
    <xf numFmtId="9" fontId="18" fillId="0" borderId="44" xfId="37" applyFont="1" applyFill="1" applyBorder="1" applyAlignment="1" applyProtection="1">
      <alignment horizontal="center" vertical="center" wrapText="1"/>
      <protection hidden="1"/>
    </xf>
    <xf numFmtId="9" fontId="18" fillId="0" borderId="4" xfId="37" applyFont="1" applyFill="1" applyBorder="1" applyAlignment="1" applyProtection="1">
      <alignment horizontal="center" vertical="center" wrapText="1"/>
      <protection hidden="1"/>
    </xf>
    <xf numFmtId="0" fontId="18" fillId="14" borderId="4" xfId="0" applyFont="1" applyFill="1" applyBorder="1" applyAlignment="1">
      <alignment horizontal="left" vertical="center" wrapText="1"/>
    </xf>
    <xf numFmtId="9" fontId="18" fillId="0" borderId="4" xfId="37" applyFont="1" applyFill="1" applyBorder="1" applyAlignment="1">
      <alignment horizontal="center" vertical="center" wrapText="1"/>
    </xf>
    <xf numFmtId="9" fontId="18" fillId="0" borderId="44" xfId="37" applyFont="1" applyBorder="1" applyAlignment="1" applyProtection="1">
      <alignment horizontal="center" vertical="center" wrapText="1"/>
      <protection hidden="1"/>
    </xf>
    <xf numFmtId="9" fontId="18" fillId="0" borderId="4" xfId="37" applyFont="1" applyBorder="1" applyAlignment="1" applyProtection="1">
      <alignment horizontal="center" vertical="center" wrapText="1"/>
      <protection hidden="1"/>
    </xf>
    <xf numFmtId="9" fontId="18" fillId="0" borderId="44" xfId="37" applyFont="1" applyBorder="1" applyAlignment="1">
      <alignment horizontal="center" vertical="center" wrapText="1"/>
    </xf>
    <xf numFmtId="10" fontId="18" fillId="0" borderId="4" xfId="37" applyNumberFormat="1" applyFont="1" applyBorder="1" applyAlignment="1">
      <alignment horizontal="center" vertical="center" wrapText="1"/>
    </xf>
    <xf numFmtId="0" fontId="18" fillId="0" borderId="4" xfId="0" applyFont="1" applyBorder="1" applyAlignment="1">
      <alignment horizontal="left" vertical="center" wrapText="1"/>
    </xf>
    <xf numFmtId="10" fontId="18" fillId="0" borderId="4" xfId="37" applyNumberFormat="1" applyFont="1" applyFill="1" applyBorder="1" applyAlignment="1">
      <alignment horizontal="center" vertical="center" wrapText="1"/>
    </xf>
    <xf numFmtId="9" fontId="19" fillId="0" borderId="4" xfId="0" applyNumberFormat="1" applyFont="1" applyBorder="1" applyAlignment="1">
      <alignment horizontal="center" vertical="center" wrapText="1"/>
    </xf>
    <xf numFmtId="9" fontId="18" fillId="0" borderId="4" xfId="39" applyFont="1" applyFill="1" applyBorder="1" applyAlignment="1" applyProtection="1">
      <alignment horizontal="center" vertical="center" wrapText="1"/>
      <protection hidden="1"/>
    </xf>
    <xf numFmtId="10" fontId="19" fillId="0" borderId="4" xfId="0" applyNumberFormat="1" applyFont="1" applyBorder="1" applyAlignment="1">
      <alignment horizontal="center" vertical="center" wrapText="1"/>
    </xf>
    <xf numFmtId="10" fontId="18" fillId="0" borderId="4" xfId="39" applyNumberFormat="1" applyFont="1" applyFill="1" applyBorder="1" applyAlignment="1" applyProtection="1">
      <alignment horizontal="center" vertical="center" wrapText="1"/>
      <protection hidden="1"/>
    </xf>
    <xf numFmtId="1" fontId="18" fillId="0" borderId="44" xfId="37" applyNumberFormat="1" applyFont="1" applyFill="1" applyBorder="1" applyAlignment="1" applyProtection="1">
      <alignment horizontal="center" vertical="center" wrapText="1"/>
      <protection hidden="1"/>
    </xf>
    <xf numFmtId="1" fontId="18" fillId="0" borderId="4" xfId="37" applyNumberFormat="1" applyFont="1" applyFill="1" applyBorder="1" applyAlignment="1" applyProtection="1">
      <alignment horizontal="center" vertical="center" wrapText="1"/>
      <protection hidden="1"/>
    </xf>
    <xf numFmtId="1" fontId="18" fillId="0" borderId="4" xfId="37" applyNumberFormat="1" applyFont="1" applyFill="1" applyBorder="1" applyAlignment="1">
      <alignment horizontal="center" vertical="center" wrapText="1"/>
    </xf>
    <xf numFmtId="0" fontId="19" fillId="0" borderId="4" xfId="0" applyFont="1" applyBorder="1" applyAlignment="1">
      <alignment horizontal="center" vertical="center" wrapText="1"/>
    </xf>
    <xf numFmtId="1" fontId="18" fillId="0" borderId="44" xfId="37" applyNumberFormat="1" applyFont="1" applyBorder="1" applyAlignment="1" applyProtection="1">
      <alignment horizontal="center" vertical="center" wrapText="1"/>
      <protection hidden="1"/>
    </xf>
    <xf numFmtId="1" fontId="18" fillId="0" borderId="4" xfId="37" applyNumberFormat="1" applyFont="1" applyBorder="1" applyAlignment="1" applyProtection="1">
      <alignment horizontal="center" vertical="center" wrapText="1"/>
      <protection hidden="1"/>
    </xf>
    <xf numFmtId="1" fontId="18" fillId="0" borderId="4" xfId="37" applyNumberFormat="1" applyFont="1" applyBorder="1" applyAlignment="1">
      <alignment horizontal="center" vertical="center" wrapText="1"/>
    </xf>
    <xf numFmtId="49" fontId="18" fillId="0" borderId="4" xfId="0" applyNumberFormat="1" applyFont="1" applyBorder="1" applyAlignment="1">
      <alignment horizontal="left" vertical="center" wrapText="1"/>
    </xf>
    <xf numFmtId="9" fontId="18" fillId="0" borderId="4" xfId="37" applyFont="1" applyBorder="1" applyAlignment="1">
      <alignment horizontal="center" vertical="center" wrapText="1"/>
    </xf>
    <xf numFmtId="1" fontId="18" fillId="0" borderId="4" xfId="0" applyNumberFormat="1" applyFont="1" applyBorder="1" applyAlignment="1">
      <alignment horizontal="center" vertical="center" wrapText="1"/>
    </xf>
    <xf numFmtId="1" fontId="2" fillId="0" borderId="4" xfId="40" applyNumberFormat="1" applyFont="1" applyFill="1" applyBorder="1" applyAlignment="1" applyProtection="1">
      <alignment horizontal="center" vertical="center" wrapText="1"/>
      <protection hidden="1"/>
    </xf>
    <xf numFmtId="10" fontId="18" fillId="0" borderId="44" xfId="37" applyNumberFormat="1" applyFont="1" applyFill="1" applyBorder="1" applyAlignment="1" applyProtection="1">
      <alignment horizontal="center" vertical="center" wrapText="1"/>
      <protection hidden="1"/>
    </xf>
    <xf numFmtId="10" fontId="2" fillId="0" borderId="4" xfId="39" applyNumberFormat="1" applyFont="1" applyFill="1" applyBorder="1" applyAlignment="1" applyProtection="1">
      <alignment horizontal="center" vertical="center" wrapText="1"/>
      <protection hidden="1"/>
    </xf>
    <xf numFmtId="10" fontId="18" fillId="0" borderId="44" xfId="0" applyNumberFormat="1" applyFont="1" applyBorder="1" applyAlignment="1" applyProtection="1">
      <alignment horizontal="center" vertical="center" wrapText="1"/>
      <protection hidden="1"/>
    </xf>
    <xf numFmtId="10" fontId="18" fillId="0" borderId="4" xfId="0" applyNumberFormat="1" applyFont="1" applyBorder="1" applyAlignment="1" applyProtection="1">
      <alignment horizontal="center" vertical="center" wrapText="1"/>
      <protection hidden="1"/>
    </xf>
    <xf numFmtId="10" fontId="2" fillId="0" borderId="4" xfId="0" applyNumberFormat="1" applyFont="1" applyBorder="1" applyAlignment="1" applyProtection="1">
      <alignment horizontal="center" vertical="center" wrapText="1"/>
      <protection hidden="1"/>
    </xf>
    <xf numFmtId="0" fontId="18" fillId="0" borderId="44" xfId="0" applyFont="1" applyBorder="1" applyAlignment="1" applyProtection="1">
      <alignment horizontal="center" vertical="center" wrapText="1"/>
      <protection hidden="1"/>
    </xf>
    <xf numFmtId="9" fontId="2" fillId="0" borderId="4" xfId="40" applyFont="1" applyBorder="1" applyAlignment="1" applyProtection="1">
      <alignment horizontal="center" vertical="center" wrapText="1"/>
      <protection hidden="1"/>
    </xf>
    <xf numFmtId="10" fontId="2" fillId="0" borderId="44" xfId="37" applyNumberFormat="1" applyFont="1" applyFill="1" applyBorder="1" applyAlignment="1" applyProtection="1">
      <alignment horizontal="center" vertical="center" wrapText="1"/>
      <protection hidden="1"/>
    </xf>
    <xf numFmtId="10" fontId="2" fillId="0" borderId="4" xfId="37" applyNumberFormat="1" applyFont="1" applyFill="1" applyBorder="1" applyAlignment="1" applyProtection="1">
      <alignment horizontal="center" vertical="center" wrapText="1"/>
      <protection hidden="1"/>
    </xf>
    <xf numFmtId="2" fontId="2" fillId="0" borderId="44" xfId="0" applyNumberFormat="1" applyFont="1" applyBorder="1" applyAlignment="1" applyProtection="1">
      <alignment horizontal="center" vertical="center" wrapText="1"/>
      <protection hidden="1"/>
    </xf>
    <xf numFmtId="2" fontId="2" fillId="0" borderId="4" xfId="0" applyNumberFormat="1" applyFont="1" applyBorder="1" applyAlignment="1" applyProtection="1">
      <alignment horizontal="center" vertical="center" wrapText="1"/>
      <protection hidden="1"/>
    </xf>
    <xf numFmtId="10" fontId="2" fillId="0" borderId="44" xfId="37" applyNumberFormat="1" applyFont="1" applyFill="1" applyBorder="1" applyAlignment="1">
      <alignment horizontal="center" vertical="center" wrapText="1"/>
    </xf>
    <xf numFmtId="1" fontId="2" fillId="0" borderId="44" xfId="37" applyNumberFormat="1" applyFont="1" applyFill="1" applyBorder="1" applyAlignment="1" applyProtection="1">
      <alignment horizontal="center" vertical="center" wrapText="1"/>
      <protection hidden="1"/>
    </xf>
    <xf numFmtId="1" fontId="2" fillId="0" borderId="4" xfId="37" applyNumberFormat="1" applyFont="1" applyFill="1" applyBorder="1" applyAlignment="1" applyProtection="1">
      <alignment horizontal="center" vertical="center" wrapText="1"/>
      <protection hidden="1"/>
    </xf>
    <xf numFmtId="10" fontId="2" fillId="0" borderId="44" xfId="0" applyNumberFormat="1" applyFont="1" applyBorder="1" applyAlignment="1">
      <alignment horizontal="center" vertical="center" wrapText="1"/>
    </xf>
    <xf numFmtId="10" fontId="2" fillId="0" borderId="44" xfId="37" applyNumberFormat="1" applyFont="1" applyBorder="1" applyAlignment="1" applyProtection="1">
      <alignment horizontal="center" vertical="center" wrapText="1"/>
      <protection hidden="1"/>
    </xf>
    <xf numFmtId="10" fontId="2" fillId="0" borderId="4" xfId="37" applyNumberFormat="1" applyFont="1" applyBorder="1" applyAlignment="1" applyProtection="1">
      <alignment horizontal="center" vertical="center" wrapText="1"/>
      <protection hidden="1"/>
    </xf>
    <xf numFmtId="10" fontId="18" fillId="0" borderId="4" xfId="39" applyNumberFormat="1" applyFont="1" applyBorder="1" applyAlignment="1" applyProtection="1">
      <alignment horizontal="center" vertical="center" wrapText="1"/>
      <protection hidden="1"/>
    </xf>
    <xf numFmtId="9" fontId="2" fillId="0" borderId="4" xfId="0" applyNumberFormat="1" applyFont="1" applyBorder="1" applyAlignment="1" applyProtection="1">
      <alignment horizontal="center" vertical="center" wrapText="1"/>
      <protection hidden="1"/>
    </xf>
    <xf numFmtId="9" fontId="2" fillId="0" borderId="44" xfId="37" applyFont="1" applyFill="1" applyBorder="1" applyAlignment="1" applyProtection="1">
      <alignment horizontal="center" vertical="center" wrapText="1"/>
      <protection hidden="1"/>
    </xf>
    <xf numFmtId="9" fontId="19" fillId="0" borderId="44" xfId="0" applyNumberFormat="1" applyFont="1" applyBorder="1" applyAlignment="1">
      <alignment horizontal="center" vertical="center" wrapText="1"/>
    </xf>
    <xf numFmtId="9" fontId="18" fillId="0" borderId="4" xfId="40" applyFont="1" applyBorder="1" applyAlignment="1" applyProtection="1">
      <alignment horizontal="center" vertical="center" wrapText="1"/>
      <protection hidden="1"/>
    </xf>
    <xf numFmtId="9" fontId="18" fillId="0" borderId="44" xfId="40" applyFont="1" applyBorder="1" applyAlignment="1">
      <alignment horizontal="center" vertical="center" wrapText="1"/>
    </xf>
    <xf numFmtId="9" fontId="18" fillId="0" borderId="4" xfId="40" applyFont="1" applyBorder="1" applyAlignment="1">
      <alignment horizontal="center" vertical="center" wrapText="1"/>
    </xf>
    <xf numFmtId="9" fontId="19" fillId="0" borderId="44" xfId="37" applyFont="1" applyFill="1" applyBorder="1" applyAlignment="1">
      <alignment horizontal="center" vertical="center" wrapText="1"/>
    </xf>
    <xf numFmtId="168" fontId="19" fillId="0" borderId="4" xfId="37" applyNumberFormat="1" applyFont="1" applyFill="1" applyBorder="1" applyAlignment="1">
      <alignment horizontal="center" vertical="center" wrapText="1"/>
    </xf>
    <xf numFmtId="10" fontId="19" fillId="0" borderId="44" xfId="37" applyNumberFormat="1" applyFont="1" applyFill="1" applyBorder="1" applyAlignment="1">
      <alignment horizontal="center" vertical="center" wrapText="1"/>
    </xf>
    <xf numFmtId="10" fontId="19" fillId="0" borderId="4" xfId="37" applyNumberFormat="1" applyFont="1" applyFill="1" applyBorder="1" applyAlignment="1">
      <alignment horizontal="center" vertical="center" wrapText="1"/>
    </xf>
    <xf numFmtId="10" fontId="19" fillId="0" borderId="44" xfId="37" applyNumberFormat="1" applyFont="1" applyBorder="1" applyAlignment="1">
      <alignment horizontal="center" vertical="center" wrapText="1"/>
    </xf>
    <xf numFmtId="10" fontId="19" fillId="0" borderId="4" xfId="37" applyNumberFormat="1" applyFont="1" applyBorder="1" applyAlignment="1">
      <alignment horizontal="center" vertical="center" wrapText="1"/>
    </xf>
    <xf numFmtId="10" fontId="19" fillId="0" borderId="4" xfId="39" applyNumberFormat="1" applyFont="1" applyFill="1" applyBorder="1" applyAlignment="1">
      <alignment horizontal="center" vertical="center" wrapText="1"/>
    </xf>
    <xf numFmtId="10" fontId="19" fillId="0" borderId="4" xfId="40" applyNumberFormat="1" applyFont="1" applyFill="1" applyBorder="1" applyAlignment="1">
      <alignment horizontal="center" vertical="center" wrapText="1"/>
    </xf>
    <xf numFmtId="10" fontId="18" fillId="0" borderId="44" xfId="37" applyNumberFormat="1" applyFont="1" applyBorder="1" applyAlignment="1" applyProtection="1">
      <alignment horizontal="center" vertical="center" wrapText="1"/>
      <protection hidden="1"/>
    </xf>
    <xf numFmtId="10" fontId="19" fillId="15" borderId="4" xfId="37" applyNumberFormat="1" applyFont="1" applyFill="1" applyBorder="1" applyAlignment="1">
      <alignment horizontal="center" vertical="center" wrapText="1"/>
    </xf>
    <xf numFmtId="10" fontId="19" fillId="15" borderId="4" xfId="40" applyNumberFormat="1" applyFont="1" applyFill="1" applyBorder="1" applyAlignment="1">
      <alignment horizontal="center" vertical="center" wrapText="1"/>
    </xf>
    <xf numFmtId="9" fontId="2" fillId="0" borderId="44" xfId="37" applyFont="1" applyFill="1" applyBorder="1" applyAlignment="1">
      <alignment horizontal="center" vertical="center" wrapText="1"/>
    </xf>
    <xf numFmtId="9" fontId="2" fillId="0" borderId="4" xfId="37" applyFont="1" applyFill="1" applyBorder="1" applyAlignment="1">
      <alignment horizontal="center" vertical="center" wrapText="1"/>
    </xf>
    <xf numFmtId="9" fontId="19" fillId="0" borderId="44" xfId="37" applyFont="1" applyBorder="1" applyAlignment="1">
      <alignment horizontal="center" vertical="center" wrapText="1"/>
    </xf>
    <xf numFmtId="9" fontId="19" fillId="0" borderId="4" xfId="37" applyFont="1" applyBorder="1" applyAlignment="1">
      <alignment horizontal="center" vertical="center" wrapText="1"/>
    </xf>
    <xf numFmtId="41" fontId="18" fillId="0" borderId="44" xfId="36" applyFont="1" applyFill="1" applyBorder="1" applyAlignment="1" applyProtection="1">
      <alignment horizontal="center" vertical="center" wrapText="1"/>
      <protection hidden="1"/>
    </xf>
    <xf numFmtId="10" fontId="20" fillId="0" borderId="4" xfId="37" applyNumberFormat="1" applyFont="1" applyFill="1" applyBorder="1" applyAlignment="1">
      <alignment horizontal="center" vertical="center" wrapText="1"/>
    </xf>
    <xf numFmtId="10" fontId="19" fillId="0" borderId="4" xfId="0" applyNumberFormat="1" applyFont="1" applyBorder="1" applyAlignment="1">
      <alignment horizontal="center" vertical="center"/>
    </xf>
    <xf numFmtId="0" fontId="2" fillId="0" borderId="14" xfId="0" applyFont="1" applyBorder="1" applyAlignment="1">
      <alignment vertical="center" wrapText="1"/>
    </xf>
    <xf numFmtId="0" fontId="18" fillId="0" borderId="7" xfId="0" applyFont="1" applyBorder="1" applyAlignment="1" applyProtection="1">
      <alignment horizontal="center" vertical="center" wrapText="1"/>
      <protection hidden="1"/>
    </xf>
    <xf numFmtId="10" fontId="18" fillId="0" borderId="14" xfId="37" applyNumberFormat="1" applyFont="1" applyFill="1" applyBorder="1" applyAlignment="1" applyProtection="1">
      <alignment horizontal="center" vertical="center" wrapText="1"/>
      <protection hidden="1"/>
    </xf>
    <xf numFmtId="10" fontId="18" fillId="0" borderId="7" xfId="37" applyNumberFormat="1" applyFont="1" applyFill="1" applyBorder="1" applyAlignment="1" applyProtection="1">
      <alignment horizontal="center" vertical="center" wrapText="1"/>
      <protection hidden="1"/>
    </xf>
    <xf numFmtId="10" fontId="18" fillId="0" borderId="7" xfId="0" applyNumberFormat="1" applyFont="1" applyBorder="1" applyAlignment="1">
      <alignment horizontal="center" vertical="center" wrapText="1"/>
    </xf>
    <xf numFmtId="10" fontId="18" fillId="0" borderId="14" xfId="37" applyNumberFormat="1" applyFont="1" applyBorder="1" applyAlignment="1" applyProtection="1">
      <alignment horizontal="center" vertical="center" wrapText="1"/>
      <protection hidden="1"/>
    </xf>
    <xf numFmtId="10" fontId="18" fillId="0" borderId="7" xfId="37" applyNumberFormat="1" applyFont="1" applyBorder="1" applyAlignment="1" applyProtection="1">
      <alignment horizontal="center" vertical="center" wrapText="1"/>
      <protection hidden="1"/>
    </xf>
    <xf numFmtId="10" fontId="19" fillId="0" borderId="7" xfId="0" applyNumberFormat="1" applyFont="1" applyBorder="1" applyAlignment="1">
      <alignment horizontal="center" vertical="center"/>
    </xf>
    <xf numFmtId="0" fontId="2" fillId="0" borderId="46"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9" fontId="2" fillId="0" borderId="4" xfId="38" applyFont="1" applyFill="1" applyBorder="1" applyAlignment="1" applyProtection="1">
      <alignment horizontal="center" vertical="center" wrapText="1"/>
      <protection hidden="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9" fontId="18" fillId="0" borderId="14" xfId="37" applyFont="1" applyBorder="1" applyAlignment="1" applyProtection="1">
      <alignment horizontal="center" vertical="center" wrapText="1"/>
      <protection hidden="1"/>
    </xf>
    <xf numFmtId="0" fontId="2" fillId="14" borderId="46" xfId="0" applyFont="1" applyFill="1" applyBorder="1" applyAlignment="1">
      <alignment horizontal="center" vertical="center" wrapText="1"/>
    </xf>
    <xf numFmtId="10" fontId="2" fillId="14" borderId="4" xfId="37" applyNumberFormat="1" applyFont="1" applyFill="1" applyBorder="1" applyAlignment="1" applyProtection="1">
      <alignment horizontal="center" vertical="center" wrapText="1"/>
    </xf>
    <xf numFmtId="0" fontId="2" fillId="14" borderId="4" xfId="0" applyFont="1" applyFill="1" applyBorder="1" applyAlignment="1">
      <alignment horizontal="center" vertical="center" wrapText="1"/>
    </xf>
    <xf numFmtId="9" fontId="18" fillId="14" borderId="4" xfId="37" applyFont="1" applyFill="1" applyBorder="1" applyAlignment="1" applyProtection="1">
      <alignment horizontal="center" vertical="center" wrapText="1"/>
      <protection hidden="1"/>
    </xf>
    <xf numFmtId="0" fontId="2" fillId="0" borderId="10" xfId="0" applyFont="1" applyBorder="1" applyAlignment="1">
      <alignment vertical="center" wrapText="1"/>
    </xf>
    <xf numFmtId="49" fontId="2" fillId="0" borderId="11" xfId="0" applyNumberFormat="1" applyFont="1" applyBorder="1" applyAlignment="1">
      <alignment horizontal="center" vertical="center" wrapText="1"/>
    </xf>
    <xf numFmtId="0" fontId="18" fillId="0" borderId="11" xfId="0" applyFont="1" applyBorder="1" applyAlignment="1" applyProtection="1">
      <alignment horizontal="center" vertical="center" wrapText="1"/>
      <protection hidden="1"/>
    </xf>
    <xf numFmtId="9" fontId="18" fillId="0" borderId="10" xfId="37" applyFont="1" applyFill="1" applyBorder="1" applyAlignment="1" applyProtection="1">
      <alignment horizontal="center" vertical="center" wrapText="1"/>
      <protection hidden="1"/>
    </xf>
    <xf numFmtId="10" fontId="18" fillId="0" borderId="11" xfId="37" applyNumberFormat="1" applyFont="1" applyFill="1" applyBorder="1" applyAlignment="1" applyProtection="1">
      <alignment horizontal="center" vertical="center" wrapText="1"/>
      <protection hidden="1"/>
    </xf>
    <xf numFmtId="0" fontId="18" fillId="0" borderId="12" xfId="0" applyFont="1" applyBorder="1" applyAlignment="1">
      <alignment horizontal="left" vertical="center" wrapText="1"/>
    </xf>
    <xf numFmtId="9" fontId="18" fillId="0" borderId="10" xfId="37" applyFont="1" applyBorder="1" applyAlignment="1" applyProtection="1">
      <alignment horizontal="center" vertical="center" wrapText="1"/>
      <protection hidden="1"/>
    </xf>
    <xf numFmtId="10" fontId="18" fillId="0" borderId="11" xfId="37" applyNumberFormat="1" applyFont="1" applyBorder="1" applyAlignment="1" applyProtection="1">
      <alignment horizontal="center" vertical="center" wrapText="1"/>
      <protection hidden="1"/>
    </xf>
    <xf numFmtId="9" fontId="18" fillId="14" borderId="11" xfId="37" applyFont="1" applyFill="1" applyBorder="1" applyAlignment="1" applyProtection="1">
      <alignment horizontal="center" vertical="center" wrapText="1"/>
      <protection hidden="1"/>
    </xf>
    <xf numFmtId="0" fontId="16" fillId="0" borderId="0" xfId="0" applyFont="1"/>
    <xf numFmtId="0" fontId="2" fillId="0" borderId="0" xfId="0" applyFont="1" applyAlignment="1">
      <alignment horizontal="justify" vertical="center" wrapText="1"/>
    </xf>
    <xf numFmtId="168" fontId="18" fillId="0" borderId="46" xfId="37" applyNumberFormat="1" applyFont="1" applyFill="1" applyBorder="1" applyAlignment="1" applyProtection="1">
      <alignment horizontal="center" vertical="center" wrapText="1"/>
      <protection hidden="1"/>
    </xf>
    <xf numFmtId="168" fontId="18" fillId="0" borderId="4" xfId="37" applyNumberFormat="1" applyFont="1" applyFill="1" applyBorder="1" applyAlignment="1" applyProtection="1">
      <alignment horizontal="center" vertical="center" wrapText="1"/>
      <protection hidden="1"/>
    </xf>
    <xf numFmtId="9" fontId="2" fillId="0" borderId="4" xfId="0" applyNumberFormat="1" applyFont="1" applyBorder="1" applyAlignment="1">
      <alignment vertical="center" wrapText="1"/>
    </xf>
    <xf numFmtId="9" fontId="2" fillId="0" borderId="5" xfId="0" applyNumberFormat="1" applyFont="1" applyBorder="1" applyAlignment="1">
      <alignment vertical="center" wrapText="1"/>
    </xf>
    <xf numFmtId="168" fontId="2" fillId="0" borderId="4" xfId="37" applyNumberFormat="1" applyFont="1" applyFill="1" applyBorder="1" applyAlignment="1" applyProtection="1">
      <alignment horizontal="center" vertical="center" wrapText="1"/>
      <protection hidden="1"/>
    </xf>
    <xf numFmtId="9" fontId="2" fillId="0" borderId="11" xfId="0" applyNumberFormat="1" applyFont="1" applyBorder="1" applyAlignment="1">
      <alignment vertical="center" wrapText="1"/>
    </xf>
    <xf numFmtId="10" fontId="2" fillId="0" borderId="4" xfId="38" applyNumberFormat="1" applyFont="1" applyFill="1" applyBorder="1" applyAlignment="1" applyProtection="1">
      <alignment horizontal="center" vertical="center" wrapText="1"/>
      <protection hidden="1"/>
    </xf>
    <xf numFmtId="10" fontId="2" fillId="8" borderId="46" xfId="0" applyNumberFormat="1"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10" fontId="2" fillId="14" borderId="7" xfId="37" applyNumberFormat="1" applyFont="1" applyFill="1" applyBorder="1" applyAlignment="1">
      <alignment horizontal="center" vertical="center" wrapText="1"/>
    </xf>
    <xf numFmtId="10" fontId="2" fillId="14" borderId="4" xfId="0" applyNumberFormat="1" applyFont="1" applyFill="1" applyBorder="1" applyAlignment="1">
      <alignment vertical="center" wrapText="1"/>
    </xf>
    <xf numFmtId="9" fontId="2" fillId="14" borderId="49" xfId="0" applyNumberFormat="1" applyFont="1" applyFill="1" applyBorder="1" applyAlignment="1">
      <alignment horizontal="center" vertical="center" wrapText="1"/>
    </xf>
    <xf numFmtId="0" fontId="0" fillId="0" borderId="4" xfId="0" applyBorder="1" applyAlignment="1">
      <alignment horizontal="justify" vertical="center" wrapText="1"/>
    </xf>
    <xf numFmtId="9" fontId="2" fillId="14" borderId="4" xfId="37" applyFont="1" applyFill="1" applyBorder="1" applyAlignment="1">
      <alignment horizontal="center" vertical="center" wrapText="1"/>
    </xf>
    <xf numFmtId="0" fontId="18" fillId="14" borderId="7" xfId="0" applyFont="1" applyFill="1" applyBorder="1" applyAlignment="1" applyProtection="1">
      <alignment horizontal="center" vertical="center" wrapText="1"/>
      <protection hidden="1"/>
    </xf>
    <xf numFmtId="10" fontId="2" fillId="14" borderId="46" xfId="0" applyNumberFormat="1" applyFont="1" applyFill="1" applyBorder="1" applyAlignment="1">
      <alignment vertical="center" wrapText="1"/>
    </xf>
    <xf numFmtId="0" fontId="18" fillId="14" borderId="4" xfId="0" applyFont="1" applyFill="1" applyBorder="1" applyAlignment="1" applyProtection="1">
      <alignment horizontal="center" vertical="center" wrapText="1"/>
      <protection hidden="1"/>
    </xf>
    <xf numFmtId="10" fontId="2" fillId="14" borderId="7" xfId="0" applyNumberFormat="1" applyFont="1" applyFill="1" applyBorder="1" applyAlignment="1">
      <alignment vertical="center" wrapText="1"/>
    </xf>
    <xf numFmtId="10" fontId="2" fillId="14" borderId="11" xfId="0" applyNumberFormat="1" applyFont="1" applyFill="1" applyBorder="1" applyAlignment="1">
      <alignment vertical="center" wrapText="1"/>
    </xf>
    <xf numFmtId="10" fontId="2" fillId="14" borderId="46" xfId="37" applyNumberFormat="1" applyFont="1" applyFill="1" applyBorder="1" applyAlignment="1">
      <alignment horizontal="center" vertical="center" wrapText="1"/>
    </xf>
    <xf numFmtId="9" fontId="2" fillId="0" borderId="0" xfId="0" applyNumberFormat="1" applyFont="1" applyAlignment="1" applyProtection="1">
      <alignment vertical="center" wrapText="1"/>
      <protection locked="0"/>
    </xf>
    <xf numFmtId="10" fontId="2" fillId="0" borderId="0" xfId="0" applyNumberFormat="1" applyFont="1" applyAlignment="1" applyProtection="1">
      <alignment vertical="center" wrapText="1"/>
      <protection locked="0"/>
    </xf>
    <xf numFmtId="10" fontId="2" fillId="0" borderId="0" xfId="37" applyNumberFormat="1" applyFont="1" applyAlignment="1" applyProtection="1">
      <alignment vertical="center" wrapText="1"/>
      <protection locked="0"/>
    </xf>
    <xf numFmtId="0" fontId="2" fillId="16" borderId="0" xfId="0" applyFont="1" applyFill="1" applyAlignment="1" applyProtection="1">
      <alignment horizontal="center" vertical="center" wrapText="1"/>
      <protection locked="0"/>
    </xf>
    <xf numFmtId="1" fontId="2" fillId="0" borderId="0" xfId="0" applyNumberFormat="1" applyFont="1" applyAlignment="1" applyProtection="1">
      <alignment vertical="center" wrapText="1"/>
      <protection locked="0"/>
    </xf>
    <xf numFmtId="9" fontId="2" fillId="14" borderId="0" xfId="0" applyNumberFormat="1" applyFont="1" applyFill="1" applyAlignment="1" applyProtection="1">
      <alignment vertical="center" wrapText="1"/>
      <protection locked="0"/>
    </xf>
    <xf numFmtId="10" fontId="2" fillId="14" borderId="0" xfId="0" applyNumberFormat="1" applyFont="1" applyFill="1" applyAlignment="1" applyProtection="1">
      <alignment vertical="center" wrapText="1"/>
      <protection locked="0"/>
    </xf>
    <xf numFmtId="0" fontId="2" fillId="14" borderId="0" xfId="0" applyFont="1" applyFill="1" applyAlignment="1" applyProtection="1">
      <alignment vertical="center" wrapText="1"/>
      <protection locked="0"/>
    </xf>
    <xf numFmtId="168" fontId="2" fillId="0" borderId="3" xfId="37" applyNumberFormat="1" applyFont="1" applyFill="1" applyBorder="1" applyAlignment="1">
      <alignment horizontal="center" vertical="center" wrapText="1"/>
    </xf>
    <xf numFmtId="9" fontId="2" fillId="0" borderId="3" xfId="37" applyFont="1" applyFill="1" applyBorder="1" applyAlignment="1">
      <alignment horizontal="center" vertical="center" wrapText="1"/>
    </xf>
    <xf numFmtId="9" fontId="2" fillId="0" borderId="48" xfId="37" applyFont="1" applyFill="1" applyBorder="1" applyAlignment="1">
      <alignment horizontal="center" vertical="center" wrapText="1"/>
    </xf>
    <xf numFmtId="0" fontId="0" fillId="14" borderId="4" xfId="0" applyFill="1" applyBorder="1" applyAlignment="1">
      <alignment horizontal="justify" vertical="center" wrapText="1"/>
    </xf>
    <xf numFmtId="10" fontId="2" fillId="14" borderId="3" xfId="37" applyNumberFormat="1" applyFont="1" applyFill="1" applyBorder="1" applyAlignment="1">
      <alignment horizontal="center" vertical="center" wrapText="1"/>
    </xf>
    <xf numFmtId="10" fontId="2" fillId="14" borderId="11" xfId="37" applyNumberFormat="1" applyFont="1" applyFill="1" applyBorder="1" applyAlignment="1">
      <alignment horizontal="center" vertical="center" wrapText="1"/>
    </xf>
    <xf numFmtId="168" fontId="2" fillId="14" borderId="4" xfId="37" applyNumberFormat="1" applyFont="1" applyFill="1" applyBorder="1" applyAlignment="1">
      <alignment horizontal="center" vertical="center" wrapText="1"/>
    </xf>
    <xf numFmtId="0" fontId="20" fillId="0" borderId="29" xfId="0" applyFont="1" applyBorder="1" applyAlignment="1" applyProtection="1">
      <alignment horizontal="center" vertical="center" wrapText="1"/>
      <protection hidden="1"/>
    </xf>
    <xf numFmtId="9" fontId="20" fillId="0" borderId="4" xfId="0" applyNumberFormat="1" applyFont="1" applyBorder="1" applyAlignment="1" applyProtection="1">
      <alignment horizontal="center" vertical="center" wrapText="1"/>
      <protection hidden="1"/>
    </xf>
    <xf numFmtId="9" fontId="2" fillId="0" borderId="4" xfId="37" applyFont="1" applyBorder="1" applyAlignment="1">
      <alignment horizontal="center" vertical="center" wrapText="1"/>
    </xf>
    <xf numFmtId="10" fontId="2" fillId="0" borderId="46" xfId="37" applyNumberFormat="1" applyFont="1" applyBorder="1" applyAlignment="1">
      <alignment horizontal="center" vertical="center" wrapText="1"/>
    </xf>
    <xf numFmtId="10" fontId="2" fillId="0" borderId="4" xfId="37" applyNumberFormat="1" applyFont="1" applyBorder="1" applyAlignment="1">
      <alignment horizontal="center" vertical="center" wrapText="1"/>
    </xf>
    <xf numFmtId="9" fontId="2" fillId="0" borderId="7" xfId="37" applyFont="1" applyBorder="1" applyAlignment="1">
      <alignment horizontal="center" vertical="center" wrapText="1"/>
    </xf>
    <xf numFmtId="9" fontId="2" fillId="0" borderId="3" xfId="37" applyFont="1" applyBorder="1" applyAlignment="1">
      <alignment horizontal="center" vertical="center" wrapText="1"/>
    </xf>
    <xf numFmtId="0" fontId="2" fillId="17" borderId="0" xfId="0" applyFont="1" applyFill="1" applyAlignment="1" applyProtection="1">
      <alignment vertical="center" wrapText="1"/>
      <protection locked="0"/>
    </xf>
    <xf numFmtId="10" fontId="2" fillId="14" borderId="4" xfId="0" applyNumberFormat="1" applyFont="1" applyFill="1" applyBorder="1" applyAlignment="1">
      <alignment horizontal="justify" vertical="center" wrapText="1"/>
    </xf>
    <xf numFmtId="10" fontId="2" fillId="0" borderId="5" xfId="0" applyNumberFormat="1" applyFont="1" applyBorder="1" applyAlignment="1">
      <alignment horizontal="center" vertical="center" wrapText="1"/>
    </xf>
    <xf numFmtId="0" fontId="2" fillId="0" borderId="0" xfId="0" applyFont="1" applyAlignment="1" applyProtection="1">
      <alignment horizontal="center" vertical="center" wrapText="1"/>
      <protection locked="0"/>
    </xf>
    <xf numFmtId="0" fontId="2" fillId="9"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46"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7" xfId="0" applyFont="1" applyFill="1" applyBorder="1" applyAlignment="1">
      <alignment horizontal="center" vertical="center" wrapText="1"/>
    </xf>
    <xf numFmtId="1" fontId="2" fillId="0" borderId="6" xfId="0" applyNumberFormat="1" applyFont="1" applyBorder="1" applyAlignment="1">
      <alignment horizontal="center" vertical="center" wrapText="1"/>
    </xf>
    <xf numFmtId="0" fontId="2" fillId="14" borderId="5" xfId="0" applyFont="1" applyFill="1" applyBorder="1" applyAlignment="1">
      <alignment horizontal="center" vertical="center" wrapText="1"/>
    </xf>
    <xf numFmtId="10" fontId="2" fillId="14" borderId="7" xfId="0" applyNumberFormat="1" applyFont="1" applyFill="1" applyBorder="1" applyAlignment="1">
      <alignment horizontal="justify" vertical="center" wrapText="1"/>
    </xf>
    <xf numFmtId="10" fontId="2" fillId="0" borderId="11" xfId="0" applyNumberFormat="1" applyFont="1" applyBorder="1" applyAlignment="1">
      <alignment horizontal="center" vertical="center" wrapText="1"/>
    </xf>
    <xf numFmtId="10" fontId="2" fillId="15" borderId="4" xfId="0" applyNumberFormat="1" applyFont="1" applyFill="1" applyBorder="1" applyAlignment="1">
      <alignment horizontal="center" vertical="center" wrapText="1"/>
    </xf>
    <xf numFmtId="0" fontId="2" fillId="9" borderId="11" xfId="0" applyFont="1" applyFill="1" applyBorder="1" applyAlignment="1">
      <alignment horizontal="center" vertical="center" wrapText="1"/>
    </xf>
    <xf numFmtId="9" fontId="18" fillId="0" borderId="44" xfId="0" applyNumberFormat="1" applyFont="1" applyBorder="1" applyAlignment="1" applyProtection="1">
      <alignment horizontal="center" vertical="center" wrapText="1"/>
      <protection hidden="1"/>
    </xf>
    <xf numFmtId="9" fontId="18" fillId="14" borderId="44" xfId="37" applyFont="1" applyFill="1" applyBorder="1" applyAlignment="1" applyProtection="1">
      <alignment horizontal="center" vertical="center" wrapText="1"/>
      <protection hidden="1"/>
    </xf>
    <xf numFmtId="10" fontId="18" fillId="14" borderId="44" xfId="37" applyNumberFormat="1" applyFont="1" applyFill="1" applyBorder="1" applyAlignment="1" applyProtection="1">
      <alignment horizontal="center" vertical="center" wrapText="1"/>
      <protection hidden="1"/>
    </xf>
    <xf numFmtId="10" fontId="2" fillId="14" borderId="4" xfId="0" applyNumberFormat="1" applyFont="1" applyFill="1" applyBorder="1" applyAlignment="1">
      <alignment horizontal="center" vertical="center" wrapText="1"/>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5" fillId="3" borderId="4" xfId="19" applyFont="1" applyFill="1" applyBorder="1" applyAlignment="1">
      <alignment horizontal="center" vertical="center" wrapText="1"/>
    </xf>
    <xf numFmtId="0" fontId="5" fillId="3" borderId="7" xfId="19" applyFont="1" applyFill="1" applyBorder="1" applyAlignment="1">
      <alignment horizontal="center" vertical="center" wrapText="1"/>
    </xf>
    <xf numFmtId="0" fontId="5" fillId="3" borderId="5" xfId="19" applyFont="1" applyFill="1" applyBorder="1" applyAlignment="1">
      <alignment horizontal="center" vertical="center" wrapText="1"/>
    </xf>
    <xf numFmtId="0" fontId="5" fillId="3" borderId="1" xfId="19" applyFont="1" applyFill="1" applyBorder="1" applyAlignment="1">
      <alignment horizontal="center" vertical="center" wrapText="1"/>
    </xf>
    <xf numFmtId="0" fontId="5" fillId="3" borderId="2" xfId="19" applyFont="1" applyFill="1" applyBorder="1" applyAlignment="1">
      <alignment horizontal="center" vertical="center" wrapText="1"/>
    </xf>
    <xf numFmtId="0" fontId="5" fillId="3" borderId="3" xfId="19" applyFont="1" applyFill="1" applyBorder="1" applyAlignment="1">
      <alignment horizontal="center" vertical="center" wrapText="1"/>
    </xf>
    <xf numFmtId="0" fontId="3" fillId="2" borderId="1" xfId="19" applyFont="1" applyFill="1" applyBorder="1" applyAlignment="1">
      <alignment horizontal="center"/>
    </xf>
    <xf numFmtId="0" fontId="3" fillId="2" borderId="2" xfId="19" applyFont="1" applyFill="1" applyBorder="1" applyAlignment="1">
      <alignment horizontal="center"/>
    </xf>
    <xf numFmtId="0" fontId="3" fillId="2" borderId="3" xfId="19" applyFont="1" applyFill="1" applyBorder="1" applyAlignment="1">
      <alignment horizontal="center"/>
    </xf>
    <xf numFmtId="0" fontId="3" fillId="2" borderId="4" xfId="19" applyFont="1" applyFill="1" applyBorder="1" applyAlignment="1">
      <alignment horizontal="center"/>
    </xf>
    <xf numFmtId="0" fontId="4" fillId="0" borderId="0" xfId="19" applyFont="1" applyAlignment="1">
      <alignment horizontal="left" vertical="center"/>
    </xf>
    <xf numFmtId="0" fontId="12" fillId="4" borderId="9" xfId="19" applyFont="1" applyFill="1" applyBorder="1" applyAlignment="1">
      <alignment horizontal="center" vertical="center" wrapText="1"/>
    </xf>
    <xf numFmtId="0" fontId="12" fillId="4" borderId="0" xfId="19" applyFont="1" applyFill="1" applyAlignment="1">
      <alignment horizontal="center" vertical="center" wrapText="1"/>
    </xf>
    <xf numFmtId="0" fontId="12" fillId="5" borderId="4" xfId="19" applyFont="1" applyFill="1" applyBorder="1" applyAlignment="1" applyProtection="1">
      <alignment horizontal="center" vertical="center" wrapText="1"/>
      <protection locked="0"/>
    </xf>
    <xf numFmtId="0" fontId="3" fillId="4" borderId="4" xfId="19" applyFont="1" applyFill="1" applyBorder="1" applyAlignment="1">
      <alignment horizontal="center" vertical="center" wrapText="1"/>
    </xf>
    <xf numFmtId="0" fontId="11" fillId="0" borderId="8" xfId="19" applyFont="1" applyBorder="1" applyAlignment="1">
      <alignment horizontal="center" vertical="center"/>
    </xf>
    <xf numFmtId="0" fontId="12" fillId="4" borderId="9" xfId="19" applyFont="1" applyFill="1" applyBorder="1" applyAlignment="1">
      <alignment horizontal="center" vertical="center"/>
    </xf>
    <xf numFmtId="0" fontId="20" fillId="0" borderId="43"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5"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1"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7" xfId="0" applyFont="1" applyBorder="1" applyAlignment="1">
      <alignment horizontal="center" vertical="center" wrapText="1"/>
    </xf>
    <xf numFmtId="0" fontId="20" fillId="0" borderId="26" xfId="0" applyFont="1" applyBorder="1" applyAlignment="1" applyProtection="1">
      <alignment horizontal="center" vertical="center" wrapText="1"/>
      <protection hidden="1"/>
    </xf>
    <xf numFmtId="0" fontId="20" fillId="0" borderId="33"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0" xfId="0" applyFont="1" applyAlignment="1">
      <alignment horizontal="center" vertical="center" wrapText="1"/>
    </xf>
    <xf numFmtId="0" fontId="3" fillId="0" borderId="3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left" vertical="center" wrapText="1"/>
    </xf>
  </cellXfs>
  <cellStyles count="42">
    <cellStyle name="Comma 2" xfId="20" xr:uid="{00000000-0005-0000-0000-000000000000}"/>
    <cellStyle name="Currency 2" xfId="23" xr:uid="{00000000-0005-0000-0000-000001000000}"/>
    <cellStyle name="Euro" xfId="22" xr:uid="{00000000-0005-0000-0000-000002000000}"/>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41" builtinId="3"/>
    <cellStyle name="Millares [0]" xfId="36" builtinId="6"/>
    <cellStyle name="Normal" xfId="0" builtinId="0"/>
    <cellStyle name="Normal 2" xfId="19" xr:uid="{00000000-0005-0000-0000-000024000000}"/>
    <cellStyle name="Percent 2" xfId="21" xr:uid="{00000000-0005-0000-0000-000025000000}"/>
    <cellStyle name="Porcentaje" xfId="37" builtinId="5"/>
    <cellStyle name="Porcentaje 3 2 2" xfId="38" xr:uid="{00000000-0005-0000-0000-000027000000}"/>
    <cellStyle name="Porcentaje 3 2 2 2 2" xfId="39" xr:uid="{00000000-0005-0000-0000-000028000000}"/>
    <cellStyle name="Porcentaje 3 2 2 2 2 2" xfId="40" xr:uid="{00000000-0005-0000-0000-000029000000}"/>
  </cellStyles>
  <dxfs count="13">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1</xdr:col>
      <xdr:colOff>53731</xdr:colOff>
      <xdr:row>8</xdr:row>
      <xdr:rowOff>61272</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73</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3203125" defaultRowHeight="12.5" x14ac:dyDescent="0.25"/>
  <cols>
    <col min="1" max="1" width="29.33203125" style="8" customWidth="1"/>
    <col min="2" max="2" width="25" style="8" customWidth="1"/>
    <col min="3" max="3" width="15.58203125" style="8" customWidth="1"/>
    <col min="4" max="4" width="13" style="8" customWidth="1"/>
    <col min="5" max="6" width="13.58203125" style="8" customWidth="1"/>
    <col min="7" max="7" width="15.83203125" style="8" customWidth="1"/>
    <col min="8" max="8" width="9.33203125" style="8" customWidth="1"/>
    <col min="9" max="9" width="10.33203125" style="8" customWidth="1"/>
    <col min="10" max="10" width="11.33203125" style="8" customWidth="1"/>
    <col min="11" max="11" width="10.08203125" style="8" customWidth="1"/>
    <col min="12" max="12" width="8.08203125" style="8" customWidth="1"/>
    <col min="13" max="14" width="7.33203125" style="8" customWidth="1"/>
    <col min="15" max="15" width="7.83203125" style="8" customWidth="1"/>
    <col min="16" max="16" width="6.58203125" style="8" customWidth="1"/>
    <col min="17" max="18" width="10.83203125" style="8"/>
    <col min="19" max="19" width="11.33203125" style="8" customWidth="1"/>
    <col min="20" max="20" width="11.33203125" style="8" hidden="1" customWidth="1"/>
    <col min="21" max="21" width="28.33203125" style="8" customWidth="1"/>
    <col min="22" max="22" width="15.33203125" style="8" customWidth="1"/>
    <col min="23" max="24" width="14.08203125" style="8" customWidth="1"/>
    <col min="25" max="26" width="8" style="8" customWidth="1"/>
    <col min="27" max="27" width="7.33203125" style="8" customWidth="1"/>
    <col min="28" max="28" width="7.58203125" style="8" customWidth="1"/>
    <col min="29" max="29" width="10.33203125" style="8" customWidth="1"/>
    <col min="30" max="30" width="10.83203125" style="8"/>
    <col min="31" max="31" width="22.08203125" style="8" customWidth="1"/>
    <col min="32" max="32" width="19.58203125" style="8" customWidth="1"/>
    <col min="33" max="33" width="10.83203125" style="8"/>
    <col min="34" max="34" width="13.08203125" style="8" customWidth="1"/>
    <col min="35" max="36" width="10.83203125" style="8"/>
    <col min="37" max="37" width="19.08203125" style="8" customWidth="1"/>
    <col min="38" max="38" width="23.08203125" style="8" customWidth="1"/>
    <col min="39" max="41" width="10.83203125" style="8"/>
    <col min="42" max="43" width="0" style="8" hidden="1" customWidth="1"/>
    <col min="44" max="45" width="10.83203125" style="8"/>
    <col min="46" max="46" width="0" style="8" hidden="1" customWidth="1"/>
    <col min="47" max="47" width="6" style="8" customWidth="1"/>
    <col min="48" max="48" width="6.08203125" style="8" customWidth="1"/>
    <col min="49" max="49" width="6.58203125" style="8" customWidth="1"/>
    <col min="50" max="50" width="4.58203125" style="8" customWidth="1"/>
    <col min="51" max="51" width="6.08203125" style="8" customWidth="1"/>
    <col min="52" max="53" width="10.83203125" style="8"/>
    <col min="54" max="54" width="21.33203125" style="8" customWidth="1"/>
    <col min="55" max="55" width="20" style="8" customWidth="1"/>
    <col min="56" max="60" width="10.83203125" style="8"/>
    <col min="61" max="65" width="5" style="8" bestFit="1" customWidth="1"/>
    <col min="66" max="16384" width="10.83203125" style="8"/>
  </cols>
  <sheetData>
    <row r="1" spans="1:65" ht="12.75" customHeight="1" x14ac:dyDescent="0.3">
      <c r="A1" s="312" t="s">
        <v>0</v>
      </c>
      <c r="B1" s="313"/>
      <c r="C1" s="313"/>
      <c r="D1" s="313"/>
      <c r="E1" s="313"/>
      <c r="F1" s="313"/>
      <c r="G1" s="313"/>
      <c r="H1" s="313"/>
      <c r="I1" s="313"/>
      <c r="J1" s="313"/>
      <c r="K1" s="313"/>
      <c r="L1" s="313"/>
      <c r="M1" s="313"/>
      <c r="N1" s="313"/>
      <c r="O1" s="313"/>
      <c r="P1" s="314"/>
      <c r="U1" s="315" t="s">
        <v>0</v>
      </c>
      <c r="V1" s="315"/>
      <c r="W1" s="315"/>
      <c r="X1" s="315"/>
      <c r="Y1" s="315"/>
      <c r="Z1" s="315"/>
      <c r="AA1" s="315"/>
      <c r="AB1" s="315"/>
      <c r="AC1" s="315"/>
      <c r="AD1" s="315"/>
      <c r="AE1" s="315" t="s">
        <v>1</v>
      </c>
      <c r="AF1" s="315"/>
      <c r="AG1" s="315"/>
      <c r="AK1" s="312" t="s">
        <v>0</v>
      </c>
      <c r="AL1" s="313"/>
      <c r="AM1" s="313"/>
      <c r="AN1" s="313"/>
      <c r="AO1" s="313"/>
      <c r="AP1" s="313"/>
      <c r="AQ1" s="313"/>
      <c r="AR1" s="313"/>
      <c r="AS1" s="313"/>
      <c r="AT1" s="313"/>
      <c r="AU1" s="313"/>
      <c r="AV1" s="313"/>
      <c r="AW1" s="313"/>
      <c r="AX1" s="313"/>
      <c r="AY1" s="314"/>
      <c r="BB1" s="312" t="s">
        <v>0</v>
      </c>
      <c r="BC1" s="313"/>
      <c r="BD1" s="313"/>
      <c r="BE1" s="313"/>
      <c r="BF1" s="313"/>
      <c r="BG1" s="313"/>
      <c r="BH1" s="313"/>
      <c r="BI1" s="313"/>
      <c r="BJ1" s="313"/>
      <c r="BK1" s="313"/>
      <c r="BL1" s="313"/>
      <c r="BM1" s="314"/>
    </row>
    <row r="2" spans="1:65" ht="33" customHeight="1" x14ac:dyDescent="0.25">
      <c r="A2" s="306" t="s">
        <v>2</v>
      </c>
      <c r="B2" s="304" t="s">
        <v>3</v>
      </c>
      <c r="C2" s="304" t="s">
        <v>4</v>
      </c>
      <c r="D2" s="304" t="s">
        <v>5</v>
      </c>
      <c r="E2" s="306" t="s">
        <v>6</v>
      </c>
      <c r="F2" s="307" t="s">
        <v>7</v>
      </c>
      <c r="G2" s="306" t="s">
        <v>8</v>
      </c>
      <c r="H2" s="304" t="s">
        <v>9</v>
      </c>
      <c r="I2" s="304" t="s">
        <v>10</v>
      </c>
      <c r="J2" s="304" t="s">
        <v>11</v>
      </c>
      <c r="K2" s="304" t="s">
        <v>12</v>
      </c>
      <c r="L2" s="309" t="s">
        <v>13</v>
      </c>
      <c r="M2" s="310"/>
      <c r="N2" s="310"/>
      <c r="O2" s="310"/>
      <c r="P2" s="311"/>
      <c r="U2" s="306" t="s">
        <v>2</v>
      </c>
      <c r="V2" s="306" t="s">
        <v>8</v>
      </c>
      <c r="W2" s="307" t="s">
        <v>14</v>
      </c>
      <c r="X2" s="307" t="s">
        <v>15</v>
      </c>
      <c r="Y2" s="309" t="s">
        <v>13</v>
      </c>
      <c r="Z2" s="310"/>
      <c r="AA2" s="310"/>
      <c r="AB2" s="310"/>
      <c r="AC2" s="311"/>
      <c r="AD2" s="306" t="s">
        <v>16</v>
      </c>
      <c r="AE2" s="306" t="s">
        <v>17</v>
      </c>
      <c r="AF2" s="306" t="s">
        <v>18</v>
      </c>
      <c r="AG2" s="306" t="s">
        <v>19</v>
      </c>
      <c r="AK2" s="306" t="s">
        <v>2</v>
      </c>
      <c r="AL2" s="304" t="s">
        <v>3</v>
      </c>
      <c r="AM2" s="304" t="s">
        <v>4</v>
      </c>
      <c r="AN2" s="304" t="s">
        <v>5</v>
      </c>
      <c r="AO2" s="306" t="s">
        <v>6</v>
      </c>
      <c r="AP2" s="307" t="s">
        <v>20</v>
      </c>
      <c r="AQ2" s="306" t="s">
        <v>8</v>
      </c>
      <c r="AR2" s="304" t="s">
        <v>9</v>
      </c>
      <c r="AS2" s="304" t="s">
        <v>10</v>
      </c>
      <c r="AT2" s="304" t="s">
        <v>21</v>
      </c>
      <c r="AU2" s="309" t="s">
        <v>13</v>
      </c>
      <c r="AV2" s="310"/>
      <c r="AW2" s="310"/>
      <c r="AX2" s="310"/>
      <c r="AY2" s="311"/>
      <c r="BB2" s="306" t="s">
        <v>2</v>
      </c>
      <c r="BC2" s="307" t="s">
        <v>3</v>
      </c>
      <c r="BD2" s="307" t="s">
        <v>4</v>
      </c>
      <c r="BE2" s="307" t="s">
        <v>5</v>
      </c>
      <c r="BF2" s="306" t="s">
        <v>6</v>
      </c>
      <c r="BG2" s="307" t="s">
        <v>22</v>
      </c>
      <c r="BH2" s="307" t="s">
        <v>23</v>
      </c>
      <c r="BI2" s="309" t="s">
        <v>13</v>
      </c>
      <c r="BJ2" s="310"/>
      <c r="BK2" s="310"/>
      <c r="BL2" s="310"/>
      <c r="BM2" s="311"/>
    </row>
    <row r="3" spans="1:65" ht="50.25" customHeight="1" x14ac:dyDescent="0.25">
      <c r="A3" s="306"/>
      <c r="B3" s="305"/>
      <c r="C3" s="305"/>
      <c r="D3" s="305"/>
      <c r="E3" s="306"/>
      <c r="F3" s="308"/>
      <c r="G3" s="306"/>
      <c r="H3" s="305"/>
      <c r="I3" s="305"/>
      <c r="J3" s="305"/>
      <c r="K3" s="305"/>
      <c r="L3" s="53">
        <v>2008</v>
      </c>
      <c r="M3" s="53">
        <v>2009</v>
      </c>
      <c r="N3" s="53">
        <v>2010</v>
      </c>
      <c r="O3" s="53">
        <v>2011</v>
      </c>
      <c r="P3" s="53">
        <v>2012</v>
      </c>
      <c r="U3" s="306"/>
      <c r="V3" s="306"/>
      <c r="W3" s="308"/>
      <c r="X3" s="308"/>
      <c r="Y3" s="53">
        <v>2008</v>
      </c>
      <c r="Z3" s="53">
        <v>2009</v>
      </c>
      <c r="AA3" s="53">
        <v>2010</v>
      </c>
      <c r="AB3" s="53">
        <v>2011</v>
      </c>
      <c r="AC3" s="53">
        <v>2012</v>
      </c>
      <c r="AD3" s="306"/>
      <c r="AE3" s="306"/>
      <c r="AF3" s="306"/>
      <c r="AG3" s="306"/>
      <c r="AK3" s="306"/>
      <c r="AL3" s="305"/>
      <c r="AM3" s="305"/>
      <c r="AN3" s="305"/>
      <c r="AO3" s="306"/>
      <c r="AP3" s="308"/>
      <c r="AQ3" s="306"/>
      <c r="AR3" s="305"/>
      <c r="AS3" s="305"/>
      <c r="AT3" s="305"/>
      <c r="AU3" s="53">
        <v>2008</v>
      </c>
      <c r="AV3" s="53">
        <v>2009</v>
      </c>
      <c r="AW3" s="53">
        <v>2010</v>
      </c>
      <c r="AX3" s="53">
        <v>2011</v>
      </c>
      <c r="AY3" s="53">
        <v>2012</v>
      </c>
      <c r="BB3" s="306"/>
      <c r="BC3" s="308"/>
      <c r="BD3" s="308"/>
      <c r="BE3" s="308"/>
      <c r="BF3" s="306"/>
      <c r="BG3" s="308"/>
      <c r="BH3" s="308"/>
      <c r="BI3" s="53">
        <v>2008</v>
      </c>
      <c r="BJ3" s="53">
        <v>2009</v>
      </c>
      <c r="BK3" s="53">
        <v>2010</v>
      </c>
      <c r="BL3" s="53">
        <v>2011</v>
      </c>
      <c r="BM3" s="53">
        <v>2012</v>
      </c>
    </row>
    <row r="4" spans="1:65" ht="48.25" customHeight="1" x14ac:dyDescent="0.25">
      <c r="A4" s="32" t="s">
        <v>24</v>
      </c>
      <c r="B4" s="32" t="s">
        <v>25</v>
      </c>
      <c r="C4" s="6" t="s">
        <v>26</v>
      </c>
      <c r="D4" s="6" t="s">
        <v>27</v>
      </c>
      <c r="E4" s="7">
        <f>+L4+M4+N4+O4+P4</f>
        <v>1</v>
      </c>
      <c r="F4" s="7">
        <f>+J4*E4/I4</f>
        <v>0.84444444444444444</v>
      </c>
      <c r="G4" s="7">
        <f>L4+M4+N4+J4</f>
        <v>0.88</v>
      </c>
      <c r="H4" s="7">
        <f>+L4+M4+N4+O4</f>
        <v>0.95</v>
      </c>
      <c r="I4" s="33">
        <f>+O4</f>
        <v>0.45</v>
      </c>
      <c r="J4" s="7">
        <v>0.38</v>
      </c>
      <c r="K4" s="7">
        <v>0.23</v>
      </c>
      <c r="L4" s="7">
        <v>0.1</v>
      </c>
      <c r="M4" s="7">
        <v>0.15</v>
      </c>
      <c r="N4" s="34">
        <v>0.25</v>
      </c>
      <c r="O4" s="33">
        <v>0.45</v>
      </c>
      <c r="P4" s="7">
        <v>0.05</v>
      </c>
      <c r="U4" s="32" t="s">
        <v>25</v>
      </c>
      <c r="V4" s="7">
        <f>+Y4+Z4+AA4+AD4</f>
        <v>0.88</v>
      </c>
      <c r="W4" s="7">
        <f>+G8</f>
        <v>0.38</v>
      </c>
      <c r="X4" s="7">
        <f>+SUM(Y4:AB4)</f>
        <v>0.95</v>
      </c>
      <c r="Y4" s="7">
        <v>0.1</v>
      </c>
      <c r="Z4" s="7">
        <v>0.15</v>
      </c>
      <c r="AA4" s="34">
        <v>0.25</v>
      </c>
      <c r="AB4" s="33">
        <v>0.45</v>
      </c>
      <c r="AC4" s="7">
        <v>0.05</v>
      </c>
      <c r="AD4" s="7">
        <v>0.38</v>
      </c>
      <c r="AE4" s="35">
        <f>+'[1]METAS-ACT '!S24+'[1]METAS-ACT '!S26</f>
        <v>1090000000</v>
      </c>
      <c r="AF4" s="35">
        <v>882716713</v>
      </c>
      <c r="AG4" s="36">
        <f>+AF4/AE4</f>
        <v>0.80983184678899078</v>
      </c>
      <c r="AK4" s="32" t="s">
        <v>24</v>
      </c>
      <c r="AL4" s="32" t="s">
        <v>25</v>
      </c>
      <c r="AM4" s="6" t="s">
        <v>26</v>
      </c>
      <c r="AN4" s="6" t="s">
        <v>27</v>
      </c>
      <c r="AO4" s="7">
        <f>+AU4+AV4+AW4+AX4+AY4</f>
        <v>1</v>
      </c>
      <c r="AP4" s="7">
        <f>+AT4*AO4/AS4</f>
        <v>0.15555555555555556</v>
      </c>
      <c r="AQ4" s="7">
        <f>AU4+AV4+AW4+AT4</f>
        <v>0.57000000000000006</v>
      </c>
      <c r="AR4" s="7">
        <f>+AU4+AV4+AW4+AX4</f>
        <v>0.95</v>
      </c>
      <c r="AS4" s="33">
        <f>+AX4</f>
        <v>0.45</v>
      </c>
      <c r="AT4" s="7">
        <v>7.0000000000000007E-2</v>
      </c>
      <c r="AU4" s="7">
        <v>0.1</v>
      </c>
      <c r="AV4" s="7">
        <v>0.15</v>
      </c>
      <c r="AW4" s="34">
        <v>0.25</v>
      </c>
      <c r="AX4" s="33">
        <v>0.45</v>
      </c>
      <c r="AY4" s="7">
        <v>0.05</v>
      </c>
      <c r="BB4" s="32" t="s">
        <v>28</v>
      </c>
      <c r="BC4" s="32" t="s">
        <v>29</v>
      </c>
      <c r="BD4" s="6" t="s">
        <v>30</v>
      </c>
      <c r="BE4" s="6" t="s">
        <v>31</v>
      </c>
      <c r="BF4" s="7">
        <f>+BI4+BJ4+BK4+BL4+BM4</f>
        <v>1</v>
      </c>
      <c r="BG4" s="7">
        <f>+SUM(BI4+BJ4+BK4+BL4)</f>
        <v>1</v>
      </c>
      <c r="BH4" s="33">
        <f>+BL4</f>
        <v>0.56999999999999995</v>
      </c>
      <c r="BI4" s="7">
        <v>0</v>
      </c>
      <c r="BJ4" s="7">
        <v>0.25</v>
      </c>
      <c r="BK4" s="34">
        <v>0.18</v>
      </c>
      <c r="BL4" s="33">
        <v>0.56999999999999995</v>
      </c>
      <c r="BM4" s="7">
        <v>0</v>
      </c>
    </row>
    <row r="5" spans="1:65" ht="20" x14ac:dyDescent="0.25">
      <c r="A5" s="37"/>
      <c r="B5" s="37"/>
      <c r="C5" s="38"/>
      <c r="D5" s="38"/>
      <c r="E5" s="39"/>
      <c r="F5" s="39"/>
      <c r="G5" s="39"/>
      <c r="H5" s="39"/>
      <c r="I5" s="40"/>
      <c r="J5" s="39"/>
      <c r="K5" s="39"/>
      <c r="L5" s="39"/>
      <c r="M5" s="39"/>
      <c r="N5" s="41"/>
      <c r="O5" s="39"/>
      <c r="P5" s="39"/>
      <c r="U5" s="32" t="s">
        <v>28</v>
      </c>
      <c r="V5" s="7">
        <f>+Y5+Z5+AA5+AD5</f>
        <v>0.78</v>
      </c>
      <c r="W5" s="7">
        <f>+J14</f>
        <v>0.35</v>
      </c>
      <c r="X5" s="7">
        <f>+SUM(Y5:AB5)</f>
        <v>1</v>
      </c>
      <c r="Y5" s="7">
        <v>0</v>
      </c>
      <c r="Z5" s="7">
        <v>0.25</v>
      </c>
      <c r="AA5" s="34">
        <v>0.18</v>
      </c>
      <c r="AB5" s="33">
        <v>0.56999999999999995</v>
      </c>
      <c r="AC5" s="7">
        <v>0</v>
      </c>
      <c r="AD5" s="7">
        <v>0.35</v>
      </c>
      <c r="AE5" s="35">
        <f>+'[1]METAS PROYECTO'!F17</f>
        <v>0</v>
      </c>
      <c r="AF5" s="35">
        <f>+'[1]METAS PROYECTO'!G17</f>
        <v>0</v>
      </c>
      <c r="AG5" s="7">
        <v>0</v>
      </c>
    </row>
    <row r="6" spans="1:65" ht="22.75" customHeight="1" x14ac:dyDescent="0.25">
      <c r="A6" s="306" t="s">
        <v>2</v>
      </c>
      <c r="B6" s="306" t="s">
        <v>6</v>
      </c>
      <c r="C6" s="306" t="s">
        <v>8</v>
      </c>
      <c r="D6" s="307" t="s">
        <v>32</v>
      </c>
      <c r="E6" s="307" t="s">
        <v>33</v>
      </c>
      <c r="F6" s="307" t="s">
        <v>34</v>
      </c>
      <c r="G6" s="307" t="s">
        <v>35</v>
      </c>
      <c r="H6" s="306" t="s">
        <v>13</v>
      </c>
      <c r="I6" s="306"/>
      <c r="J6" s="306"/>
      <c r="K6" s="306"/>
      <c r="L6" s="306"/>
      <c r="M6" s="42"/>
      <c r="U6" s="43" t="s">
        <v>36</v>
      </c>
      <c r="AE6" s="44">
        <f>+AE4+AE5</f>
        <v>1090000000</v>
      </c>
      <c r="AF6" s="44">
        <f>+AF4</f>
        <v>882716713</v>
      </c>
      <c r="AG6" s="45">
        <f>+AF6/AE6</f>
        <v>0.80983184678899078</v>
      </c>
    </row>
    <row r="7" spans="1:65" ht="39.25" customHeight="1" x14ac:dyDescent="0.25">
      <c r="A7" s="306"/>
      <c r="B7" s="306"/>
      <c r="C7" s="306"/>
      <c r="D7" s="308"/>
      <c r="E7" s="308"/>
      <c r="F7" s="308"/>
      <c r="G7" s="308"/>
      <c r="H7" s="53">
        <v>2008</v>
      </c>
      <c r="I7" s="53">
        <v>2009</v>
      </c>
      <c r="J7" s="53">
        <v>2010</v>
      </c>
      <c r="K7" s="53">
        <v>2011</v>
      </c>
      <c r="L7" s="53">
        <v>2012</v>
      </c>
      <c r="U7" s="37"/>
      <c r="V7" s="39"/>
      <c r="W7" s="39"/>
      <c r="X7" s="39"/>
      <c r="Y7" s="39"/>
      <c r="Z7" s="39"/>
      <c r="AA7" s="40"/>
      <c r="AB7" s="39"/>
      <c r="AC7" s="39"/>
      <c r="AD7" s="39"/>
      <c r="AE7" s="46"/>
      <c r="AF7" s="46"/>
      <c r="AG7" s="39"/>
    </row>
    <row r="8" spans="1:65" ht="20" x14ac:dyDescent="0.25">
      <c r="A8" s="32" t="s">
        <v>24</v>
      </c>
      <c r="B8" s="7">
        <v>1</v>
      </c>
      <c r="C8" s="7">
        <f>+H8+I8+J8+G8</f>
        <v>0.88</v>
      </c>
      <c r="D8" s="7">
        <f>+SUM(H8:K8)</f>
        <v>0.95</v>
      </c>
      <c r="E8" s="33">
        <f>+K8</f>
        <v>0.45</v>
      </c>
      <c r="F8" s="33">
        <f>(B8*G8)/E8</f>
        <v>0.84444444444444444</v>
      </c>
      <c r="G8" s="7">
        <f>+J4</f>
        <v>0.38</v>
      </c>
      <c r="H8" s="7">
        <v>0.1</v>
      </c>
      <c r="I8" s="7">
        <v>0.15</v>
      </c>
      <c r="J8" s="34">
        <v>0.25</v>
      </c>
      <c r="K8" s="33">
        <v>0.45</v>
      </c>
      <c r="L8" s="7">
        <v>0.05</v>
      </c>
      <c r="O8" s="47"/>
      <c r="U8" s="37"/>
      <c r="V8" s="39"/>
      <c r="W8" s="39"/>
      <c r="X8" s="39"/>
      <c r="Y8" s="39"/>
      <c r="Z8" s="39"/>
      <c r="AA8" s="40"/>
      <c r="AB8" s="39"/>
      <c r="AC8" s="39"/>
      <c r="AD8" s="39"/>
      <c r="AE8" s="46"/>
      <c r="AF8" s="46"/>
      <c r="AG8" s="39"/>
    </row>
    <row r="9" spans="1:65" x14ac:dyDescent="0.25">
      <c r="J9" s="48"/>
      <c r="K9" s="48"/>
    </row>
    <row r="10" spans="1:65" x14ac:dyDescent="0.25">
      <c r="H10" s="48"/>
    </row>
    <row r="11" spans="1:65" ht="13" x14ac:dyDescent="0.3">
      <c r="A11" s="312" t="s">
        <v>0</v>
      </c>
      <c r="B11" s="313"/>
      <c r="C11" s="313"/>
      <c r="D11" s="313"/>
      <c r="E11" s="313"/>
      <c r="F11" s="313"/>
      <c r="G11" s="313"/>
      <c r="H11" s="313"/>
      <c r="I11" s="313"/>
      <c r="J11" s="313"/>
      <c r="K11" s="313"/>
      <c r="L11" s="313"/>
      <c r="M11" s="313"/>
      <c r="N11" s="313"/>
      <c r="O11" s="313"/>
      <c r="P11" s="314"/>
    </row>
    <row r="12" spans="1:65" ht="27.75" customHeight="1" x14ac:dyDescent="0.25">
      <c r="A12" s="306" t="s">
        <v>2</v>
      </c>
      <c r="B12" s="307" t="s">
        <v>3</v>
      </c>
      <c r="C12" s="307" t="s">
        <v>4</v>
      </c>
      <c r="D12" s="307" t="s">
        <v>5</v>
      </c>
      <c r="E12" s="306" t="s">
        <v>6</v>
      </c>
      <c r="F12" s="307" t="s">
        <v>34</v>
      </c>
      <c r="G12" s="306" t="s">
        <v>37</v>
      </c>
      <c r="H12" s="307" t="s">
        <v>38</v>
      </c>
      <c r="I12" s="307" t="s">
        <v>23</v>
      </c>
      <c r="J12" s="304" t="s">
        <v>11</v>
      </c>
      <c r="K12" s="304" t="s">
        <v>12</v>
      </c>
      <c r="L12" s="309" t="s">
        <v>13</v>
      </c>
      <c r="M12" s="310"/>
      <c r="N12" s="310"/>
      <c r="O12" s="310"/>
      <c r="P12" s="311"/>
    </row>
    <row r="13" spans="1:65" ht="69.75" customHeight="1" x14ac:dyDescent="0.25">
      <c r="A13" s="306"/>
      <c r="B13" s="308"/>
      <c r="C13" s="308"/>
      <c r="D13" s="308"/>
      <c r="E13" s="306"/>
      <c r="F13" s="308"/>
      <c r="G13" s="306"/>
      <c r="H13" s="308"/>
      <c r="I13" s="308"/>
      <c r="J13" s="305"/>
      <c r="K13" s="305"/>
      <c r="L13" s="53">
        <v>2008</v>
      </c>
      <c r="M13" s="53">
        <v>2009</v>
      </c>
      <c r="N13" s="53">
        <v>2010</v>
      </c>
      <c r="O13" s="53">
        <v>2011</v>
      </c>
      <c r="P13" s="53">
        <v>2012</v>
      </c>
    </row>
    <row r="14" spans="1:65" ht="43.5" customHeight="1" x14ac:dyDescent="0.25">
      <c r="A14" s="32" t="s">
        <v>28</v>
      </c>
      <c r="B14" s="32" t="s">
        <v>29</v>
      </c>
      <c r="C14" s="6" t="s">
        <v>30</v>
      </c>
      <c r="D14" s="6" t="s">
        <v>31</v>
      </c>
      <c r="E14" s="7">
        <f>+L14+M14+N14+O14+P14</f>
        <v>1</v>
      </c>
      <c r="F14" s="7">
        <f>+J14*E14/I14</f>
        <v>0.61403508771929827</v>
      </c>
      <c r="G14" s="7">
        <f>+SUM(L14:N14)+J14</f>
        <v>0.78</v>
      </c>
      <c r="H14" s="7">
        <f>+SUM(L14+M14+N14+O14)</f>
        <v>1</v>
      </c>
      <c r="I14" s="33">
        <f>+O14</f>
        <v>0.56999999999999995</v>
      </c>
      <c r="J14" s="7">
        <f>15%+K14</f>
        <v>0.35</v>
      </c>
      <c r="K14" s="7">
        <v>0.2</v>
      </c>
      <c r="L14" s="7">
        <v>0</v>
      </c>
      <c r="M14" s="7">
        <v>0.25</v>
      </c>
      <c r="N14" s="34">
        <v>0.18</v>
      </c>
      <c r="O14" s="33">
        <v>0.56999999999999995</v>
      </c>
      <c r="P14" s="7">
        <v>0</v>
      </c>
    </row>
    <row r="17" spans="1:13" x14ac:dyDescent="0.25">
      <c r="H17" s="8" t="s">
        <v>39</v>
      </c>
    </row>
    <row r="18" spans="1:13" ht="23.25" customHeight="1" x14ac:dyDescent="0.25">
      <c r="A18" s="306" t="s">
        <v>2</v>
      </c>
      <c r="B18" s="307" t="s">
        <v>6</v>
      </c>
      <c r="C18" s="307" t="s">
        <v>37</v>
      </c>
      <c r="D18" s="307" t="s">
        <v>40</v>
      </c>
      <c r="E18" s="307" t="s">
        <v>41</v>
      </c>
      <c r="F18" s="304" t="s">
        <v>42</v>
      </c>
      <c r="G18" s="304" t="s">
        <v>11</v>
      </c>
      <c r="H18" s="306" t="s">
        <v>13</v>
      </c>
      <c r="I18" s="306"/>
      <c r="J18" s="306"/>
      <c r="K18" s="306"/>
      <c r="L18" s="306"/>
      <c r="M18" s="42"/>
    </row>
    <row r="19" spans="1:13" ht="50.25" customHeight="1" x14ac:dyDescent="0.25">
      <c r="A19" s="306"/>
      <c r="B19" s="308"/>
      <c r="C19" s="308"/>
      <c r="D19" s="308"/>
      <c r="E19" s="308"/>
      <c r="F19" s="305"/>
      <c r="G19" s="305"/>
      <c r="H19" s="53">
        <v>2008</v>
      </c>
      <c r="I19" s="53">
        <v>2009</v>
      </c>
      <c r="J19" s="53">
        <v>2010</v>
      </c>
      <c r="K19" s="53">
        <v>2011</v>
      </c>
      <c r="L19" s="53">
        <v>2012</v>
      </c>
      <c r="M19" s="49"/>
    </row>
    <row r="20" spans="1:13" ht="30.25" customHeight="1" x14ac:dyDescent="0.25">
      <c r="A20" s="32" t="s">
        <v>28</v>
      </c>
      <c r="B20" s="7">
        <v>1</v>
      </c>
      <c r="C20" s="7">
        <f>+H20+I20+J20+G20</f>
        <v>0.78</v>
      </c>
      <c r="D20" s="7">
        <f>+H20+I20+J20+L20+K20</f>
        <v>1</v>
      </c>
      <c r="E20" s="33">
        <f>+K20</f>
        <v>0.56999999999999995</v>
      </c>
      <c r="F20" s="33">
        <f>(B20*G20)/E20</f>
        <v>0.61403508771929827</v>
      </c>
      <c r="G20" s="7">
        <f>+J14</f>
        <v>0.35</v>
      </c>
      <c r="H20" s="7">
        <v>0</v>
      </c>
      <c r="I20" s="7">
        <v>0.25</v>
      </c>
      <c r="J20" s="7">
        <v>0.18</v>
      </c>
      <c r="K20" s="7">
        <v>0.56999999999999995</v>
      </c>
      <c r="L20" s="7">
        <v>0</v>
      </c>
      <c r="M20" s="47"/>
    </row>
    <row r="24" spans="1:13" x14ac:dyDescent="0.25">
      <c r="C24" s="48"/>
    </row>
    <row r="28" spans="1:13" ht="12.75" customHeight="1" x14ac:dyDescent="0.25"/>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0"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3203125" defaultRowHeight="12.5" x14ac:dyDescent="0.25"/>
  <cols>
    <col min="1" max="1" width="12" style="8" bestFit="1" customWidth="1"/>
    <col min="2" max="2" width="41.83203125" style="8" customWidth="1"/>
    <col min="3" max="3" width="8.33203125" style="8" hidden="1" customWidth="1"/>
    <col min="4" max="4" width="11.08203125" style="8" hidden="1" customWidth="1"/>
    <col min="5" max="5" width="8.33203125" style="8" hidden="1" customWidth="1"/>
    <col min="6" max="6" width="21.33203125" style="8" customWidth="1"/>
    <col min="7" max="7" width="20.08203125" style="8" bestFit="1" customWidth="1"/>
    <col min="8" max="8" width="12.58203125" style="8" bestFit="1" customWidth="1"/>
    <col min="9" max="9" width="13.33203125" style="8" bestFit="1" customWidth="1"/>
    <col min="10" max="10" width="92.58203125" style="8" customWidth="1"/>
    <col min="11" max="16384" width="10.83203125" style="8"/>
  </cols>
  <sheetData>
    <row r="1" spans="1:10" ht="13" thickBot="1" x14ac:dyDescent="0.3">
      <c r="A1" s="321" t="s">
        <v>43</v>
      </c>
      <c r="B1" s="321"/>
      <c r="C1" s="321"/>
      <c r="D1" s="321"/>
      <c r="E1" s="321"/>
      <c r="F1" s="321"/>
      <c r="G1" s="321"/>
      <c r="H1" s="321"/>
      <c r="I1" s="321"/>
      <c r="J1" s="321"/>
    </row>
    <row r="2" spans="1:10" x14ac:dyDescent="0.25">
      <c r="A2" s="321"/>
      <c r="B2" s="321"/>
      <c r="C2" s="321"/>
      <c r="D2" s="321"/>
      <c r="E2" s="321"/>
      <c r="F2" s="321"/>
      <c r="G2" s="321"/>
      <c r="H2" s="321"/>
      <c r="I2" s="321"/>
      <c r="J2" s="321"/>
    </row>
    <row r="3" spans="1:10" ht="14" x14ac:dyDescent="0.25">
      <c r="A3" s="322" t="s">
        <v>44</v>
      </c>
      <c r="B3" s="322"/>
      <c r="C3" s="322"/>
      <c r="D3" s="322"/>
      <c r="E3" s="322"/>
      <c r="F3" s="322"/>
      <c r="G3" s="322"/>
      <c r="H3" s="322"/>
      <c r="I3" s="322"/>
      <c r="J3" s="322"/>
    </row>
    <row r="4" spans="1:10" ht="13" x14ac:dyDescent="0.25">
      <c r="A4" s="9"/>
      <c r="B4" s="10"/>
      <c r="C4" s="10"/>
      <c r="D4" s="10"/>
      <c r="E4" s="10"/>
      <c r="F4" s="10"/>
      <c r="G4" s="10"/>
      <c r="H4" s="10"/>
      <c r="I4" s="10"/>
      <c r="J4" s="10"/>
    </row>
    <row r="5" spans="1:10" x14ac:dyDescent="0.25">
      <c r="A5" s="11" t="s">
        <v>45</v>
      </c>
      <c r="B5" s="316" t="s">
        <v>46</v>
      </c>
      <c r="C5" s="316"/>
      <c r="D5" s="316"/>
      <c r="E5" s="316"/>
      <c r="F5" s="316"/>
      <c r="G5" s="316"/>
      <c r="H5" s="316"/>
      <c r="I5" s="316"/>
      <c r="J5" s="316"/>
    </row>
    <row r="6" spans="1:10" x14ac:dyDescent="0.25">
      <c r="A6" s="11" t="s">
        <v>47</v>
      </c>
      <c r="B6" s="316" t="s">
        <v>48</v>
      </c>
      <c r="C6" s="316"/>
      <c r="D6" s="316"/>
      <c r="E6" s="316"/>
      <c r="F6" s="316"/>
      <c r="G6" s="316"/>
      <c r="H6" s="316"/>
      <c r="I6" s="316"/>
      <c r="J6" s="316"/>
    </row>
    <row r="7" spans="1:10" x14ac:dyDescent="0.25">
      <c r="A7" s="11" t="s">
        <v>49</v>
      </c>
      <c r="B7" s="316" t="s">
        <v>50</v>
      </c>
      <c r="C7" s="316"/>
      <c r="D7" s="316"/>
      <c r="E7" s="316"/>
      <c r="F7" s="316"/>
      <c r="G7" s="316"/>
      <c r="H7" s="316"/>
      <c r="I7" s="316"/>
      <c r="J7" s="316"/>
    </row>
    <row r="8" spans="1:10" x14ac:dyDescent="0.25">
      <c r="A8" s="11" t="s">
        <v>51</v>
      </c>
      <c r="B8" s="316" t="s">
        <v>52</v>
      </c>
      <c r="C8" s="316"/>
      <c r="D8" s="316"/>
      <c r="E8" s="316"/>
      <c r="F8" s="316"/>
      <c r="G8" s="316"/>
      <c r="H8" s="316"/>
      <c r="I8" s="316"/>
      <c r="J8" s="316"/>
    </row>
    <row r="9" spans="1:10" x14ac:dyDescent="0.25">
      <c r="A9" s="11" t="s">
        <v>53</v>
      </c>
      <c r="B9" s="316" t="s">
        <v>54</v>
      </c>
      <c r="C9" s="316"/>
      <c r="D9" s="316"/>
      <c r="E9" s="316"/>
      <c r="F9" s="316"/>
      <c r="G9" s="316"/>
      <c r="H9" s="316"/>
      <c r="I9" s="316"/>
      <c r="J9" s="316"/>
    </row>
    <row r="10" spans="1:10" ht="14" x14ac:dyDescent="0.25">
      <c r="A10" s="317" t="s">
        <v>55</v>
      </c>
      <c r="B10" s="318"/>
      <c r="C10" s="318"/>
      <c r="D10" s="318"/>
      <c r="E10" s="318"/>
      <c r="F10" s="318"/>
      <c r="G10" s="318"/>
      <c r="H10" s="318"/>
      <c r="I10" s="318"/>
      <c r="J10" s="318"/>
    </row>
    <row r="12" spans="1:10" x14ac:dyDescent="0.25">
      <c r="A12" s="319" t="s">
        <v>56</v>
      </c>
      <c r="B12" s="319"/>
      <c r="C12" s="319"/>
      <c r="D12" s="319"/>
      <c r="E12" s="319"/>
      <c r="F12" s="319"/>
      <c r="G12" s="319"/>
      <c r="H12" s="319"/>
      <c r="I12" s="319"/>
      <c r="J12" s="319"/>
    </row>
    <row r="13" spans="1:10" x14ac:dyDescent="0.25">
      <c r="A13" s="319"/>
      <c r="B13" s="319"/>
      <c r="C13" s="319"/>
      <c r="D13" s="319"/>
      <c r="E13" s="319"/>
      <c r="F13" s="319"/>
      <c r="G13" s="319"/>
      <c r="H13" s="319"/>
      <c r="I13" s="319"/>
      <c r="J13" s="319"/>
    </row>
    <row r="14" spans="1:10" ht="42.75" customHeight="1" x14ac:dyDescent="0.25">
      <c r="A14" s="320" t="s">
        <v>57</v>
      </c>
      <c r="B14" s="320"/>
      <c r="C14" s="12" t="s">
        <v>58</v>
      </c>
      <c r="D14" s="12" t="s">
        <v>59</v>
      </c>
      <c r="E14" s="12" t="s">
        <v>60</v>
      </c>
      <c r="F14" s="12" t="s">
        <v>61</v>
      </c>
      <c r="G14" s="12" t="s">
        <v>62</v>
      </c>
      <c r="H14" s="12" t="s">
        <v>63</v>
      </c>
      <c r="I14" s="12" t="s">
        <v>64</v>
      </c>
      <c r="J14" s="12" t="s">
        <v>65</v>
      </c>
    </row>
    <row r="15" spans="1:10" ht="89.5" customHeight="1" x14ac:dyDescent="0.25">
      <c r="A15" s="13">
        <v>1</v>
      </c>
      <c r="B15" s="14" t="str">
        <f>+'[1]PROCESOS CONTRATACION'!D11</f>
        <v>Adelantar un (1)  programa para cubrir los Gastos Operativos de Inversión correspondientes a la Coordinación, control y supervisión del NUSE 123</v>
      </c>
      <c r="C15" s="15">
        <v>1</v>
      </c>
      <c r="D15" s="15">
        <v>1</v>
      </c>
      <c r="E15" s="16">
        <f>F15/G18</f>
        <v>0.31861889637623803</v>
      </c>
      <c r="F15" s="17">
        <f>+'[1]PROCESOS CONTRATACION'!F11</f>
        <v>271150006</v>
      </c>
      <c r="G15" s="17">
        <f>+'[1]PROCESOS CONTRATACION'!F12-'[1]PROCESOS CONTRATACION'!F87</f>
        <v>37027011</v>
      </c>
      <c r="H15" s="18">
        <f>+G15/F15</f>
        <v>0.13655544967976138</v>
      </c>
      <c r="I15" s="19">
        <v>0.7</v>
      </c>
      <c r="J15" s="14" t="s">
        <v>66</v>
      </c>
    </row>
    <row r="16" spans="1:10" ht="288" customHeight="1" x14ac:dyDescent="0.25">
      <c r="A16" s="13">
        <v>2</v>
      </c>
      <c r="B16" s="14"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5">
        <v>1</v>
      </c>
      <c r="D16" s="15">
        <v>1</v>
      </c>
      <c r="E16" s="16">
        <f>F16/G18</f>
        <v>0.96220201221743329</v>
      </c>
      <c r="F16" s="17">
        <f>+'[1]PROCESOS CONTRATACION'!F44</f>
        <v>818849994</v>
      </c>
      <c r="G16" s="17">
        <f>+'[1]PROCESOS CONTRATACION'!F45</f>
        <v>813989702.33333337</v>
      </c>
      <c r="H16" s="20">
        <f>+G16/F16</f>
        <v>0.9940644908074987</v>
      </c>
      <c r="I16" s="19">
        <v>0.75</v>
      </c>
      <c r="J16" s="14" t="s">
        <v>67</v>
      </c>
    </row>
    <row r="17" spans="1:10" ht="64.5" customHeight="1" x14ac:dyDescent="0.25">
      <c r="A17" s="13">
        <v>3</v>
      </c>
      <c r="B17" s="14" t="str">
        <f>+'[1]PROCESOS CONTRATACION'!D75</f>
        <v>Adelantar un (1)  programa de dotación de la Infraestructura Tecnológica de la Sala de Crisis de Bogota.</v>
      </c>
      <c r="C17" s="15">
        <v>1</v>
      </c>
      <c r="D17" s="15">
        <v>1</v>
      </c>
      <c r="E17" s="21">
        <f>F17/G18</f>
        <v>0</v>
      </c>
      <c r="F17" s="17">
        <f>+'[1]PROCESOS CONTRATACION'!F75</f>
        <v>0</v>
      </c>
      <c r="G17" s="17">
        <v>0</v>
      </c>
      <c r="H17" s="20"/>
      <c r="I17" s="19">
        <v>0.73</v>
      </c>
      <c r="J17" s="14" t="s">
        <v>68</v>
      </c>
    </row>
    <row r="18" spans="1:10" ht="22.75" customHeight="1" x14ac:dyDescent="0.25">
      <c r="A18" s="22"/>
      <c r="B18" s="23"/>
      <c r="C18" s="24"/>
      <c r="D18" s="24"/>
      <c r="E18" s="25">
        <f>SUM(E15:E17)</f>
        <v>1.2808209085936713</v>
      </c>
      <c r="F18" s="26">
        <f>SUM(F15:F17)</f>
        <v>1090000000</v>
      </c>
      <c r="G18" s="27">
        <f>SUM(G15:G17)</f>
        <v>851016713.33333337</v>
      </c>
      <c r="H18" s="28">
        <f>+G18/F18</f>
        <v>0.78074927828746177</v>
      </c>
      <c r="I18" s="24"/>
      <c r="J18" s="29"/>
    </row>
    <row r="19" spans="1:10" x14ac:dyDescent="0.25">
      <c r="G19" s="30"/>
    </row>
    <row r="20" spans="1:10" x14ac:dyDescent="0.25">
      <c r="G20" s="30"/>
    </row>
    <row r="21" spans="1:10" x14ac:dyDescent="0.25">
      <c r="F21" s="30"/>
      <c r="G21" s="30"/>
      <c r="H21" s="31"/>
    </row>
    <row r="29" spans="1:10" x14ac:dyDescent="0.25">
      <c r="F29" s="30"/>
      <c r="G29" s="31"/>
      <c r="H29" s="31"/>
    </row>
    <row r="30" spans="1:10" x14ac:dyDescent="0.25">
      <c r="F30" s="30"/>
    </row>
  </sheetData>
  <mergeCells count="10">
    <mergeCell ref="B9:J9"/>
    <mergeCell ref="A10:J10"/>
    <mergeCell ref="A12:J13"/>
    <mergeCell ref="A14:B14"/>
    <mergeCell ref="A1:J2"/>
    <mergeCell ref="A3:J3"/>
    <mergeCell ref="B5:J5"/>
    <mergeCell ref="B6:J6"/>
    <mergeCell ref="B7:J7"/>
    <mergeCell ref="B8:J8"/>
  </mergeCells>
  <phoneticPr fontId="10"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J327"/>
  <sheetViews>
    <sheetView tabSelected="1" topLeftCell="BQ6" zoomScale="60" zoomScaleNormal="60" zoomScalePageLayoutView="90" workbookViewId="0">
      <selection activeCell="BU9" sqref="BU9"/>
    </sheetView>
  </sheetViews>
  <sheetFormatPr baseColWidth="10" defaultColWidth="17.58203125" defaultRowHeight="12.5" x14ac:dyDescent="0.35"/>
  <cols>
    <col min="1" max="16" width="17.58203125" style="1"/>
    <col min="17" max="68" width="17.58203125" style="1" customWidth="1"/>
    <col min="69" max="69" width="43.25" style="1" customWidth="1"/>
    <col min="70" max="72" width="17.58203125" style="1" customWidth="1"/>
    <col min="73" max="73" width="47.75" style="1" customWidth="1"/>
    <col min="74" max="76" width="17.58203125" style="54"/>
    <col min="77" max="88" width="17.58203125" style="1" hidden="1" customWidth="1"/>
    <col min="89" max="100" width="17.58203125" style="1" customWidth="1"/>
    <col min="101" max="16384" width="17.58203125" style="1"/>
  </cols>
  <sheetData>
    <row r="1" spans="1:79" ht="35.5" hidden="1" customHeight="1" x14ac:dyDescent="0.35">
      <c r="A1" s="341"/>
      <c r="B1" s="342"/>
      <c r="C1" s="343"/>
      <c r="D1" s="362" t="s">
        <v>69</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4"/>
      <c r="BV1" s="356"/>
      <c r="BW1" s="342"/>
      <c r="BX1" s="357"/>
    </row>
    <row r="2" spans="1:79" ht="35.5" hidden="1" customHeight="1" x14ac:dyDescent="0.35">
      <c r="A2" s="344"/>
      <c r="B2" s="345"/>
      <c r="C2" s="346"/>
      <c r="D2" s="328" t="s">
        <v>70</v>
      </c>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6"/>
      <c r="BV2" s="358"/>
      <c r="BW2" s="345"/>
      <c r="BX2" s="359"/>
    </row>
    <row r="3" spans="1:79" ht="35.5" hidden="1" customHeight="1" x14ac:dyDescent="0.35">
      <c r="A3" s="347"/>
      <c r="B3" s="348"/>
      <c r="C3" s="349"/>
      <c r="D3" s="335" t="s">
        <v>71</v>
      </c>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70"/>
      <c r="AU3" s="367" t="s">
        <v>72</v>
      </c>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9"/>
      <c r="BV3" s="360"/>
      <c r="BW3" s="348"/>
      <c r="BX3" s="361"/>
    </row>
    <row r="4" spans="1:79" ht="27.75" hidden="1" customHeight="1" x14ac:dyDescent="0.35">
      <c r="A4" s="338" t="s">
        <v>1469</v>
      </c>
      <c r="B4" s="339"/>
      <c r="C4" s="339"/>
      <c r="D4" s="340"/>
      <c r="E4" s="335">
        <v>2022</v>
      </c>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336"/>
      <c r="BS4" s="336"/>
      <c r="BT4" s="336"/>
      <c r="BU4" s="336"/>
      <c r="BV4" s="336"/>
      <c r="BW4" s="336"/>
      <c r="BX4" s="337"/>
    </row>
    <row r="5" spans="1:79" ht="40.75" hidden="1" customHeight="1" thickBot="1" x14ac:dyDescent="0.4">
      <c r="A5" s="331" t="s">
        <v>73</v>
      </c>
      <c r="B5" s="332"/>
      <c r="C5" s="332"/>
      <c r="D5" s="371"/>
      <c r="E5" s="350" t="s">
        <v>74</v>
      </c>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4"/>
      <c r="AR5" s="331" t="s">
        <v>75</v>
      </c>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3"/>
      <c r="BW5" s="333"/>
      <c r="BX5" s="334"/>
    </row>
    <row r="6" spans="1:79" s="2" customFormat="1" ht="15.75" customHeight="1" thickBot="1" x14ac:dyDescent="0.4">
      <c r="A6" s="354" t="s">
        <v>76</v>
      </c>
      <c r="B6" s="325" t="s">
        <v>77</v>
      </c>
      <c r="C6" s="325" t="s">
        <v>78</v>
      </c>
      <c r="D6" s="325" t="s">
        <v>79</v>
      </c>
      <c r="E6" s="329" t="s">
        <v>80</v>
      </c>
      <c r="F6" s="325" t="s">
        <v>81</v>
      </c>
      <c r="G6" s="325" t="s">
        <v>82</v>
      </c>
      <c r="H6" s="325" t="s">
        <v>83</v>
      </c>
      <c r="I6" s="325" t="s">
        <v>84</v>
      </c>
      <c r="J6" s="325" t="s">
        <v>85</v>
      </c>
      <c r="K6" s="325" t="s">
        <v>86</v>
      </c>
      <c r="L6" s="325" t="s">
        <v>87</v>
      </c>
      <c r="M6" s="325" t="s">
        <v>88</v>
      </c>
      <c r="N6" s="325" t="s">
        <v>89</v>
      </c>
      <c r="O6" s="329" t="s">
        <v>90</v>
      </c>
      <c r="P6" s="325" t="s">
        <v>91</v>
      </c>
      <c r="Q6" s="325" t="s">
        <v>92</v>
      </c>
      <c r="R6" s="325" t="s">
        <v>93</v>
      </c>
      <c r="S6" s="325" t="s">
        <v>94</v>
      </c>
      <c r="T6" s="325" t="s">
        <v>95</v>
      </c>
      <c r="U6" s="325" t="s">
        <v>96</v>
      </c>
      <c r="V6" s="325" t="s">
        <v>97</v>
      </c>
      <c r="W6" s="325" t="s">
        <v>98</v>
      </c>
      <c r="X6" s="325" t="s">
        <v>99</v>
      </c>
      <c r="Y6" s="327" t="s">
        <v>100</v>
      </c>
      <c r="Z6" s="351" t="s">
        <v>101</v>
      </c>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2"/>
    </row>
    <row r="7" spans="1:79" s="2" customFormat="1" ht="28.5" customHeight="1" x14ac:dyDescent="0.35">
      <c r="A7" s="355"/>
      <c r="B7" s="326"/>
      <c r="C7" s="326"/>
      <c r="D7" s="326"/>
      <c r="E7" s="330"/>
      <c r="F7" s="326"/>
      <c r="G7" s="326"/>
      <c r="H7" s="326"/>
      <c r="I7" s="326"/>
      <c r="J7" s="326"/>
      <c r="K7" s="326"/>
      <c r="L7" s="326"/>
      <c r="M7" s="326"/>
      <c r="N7" s="326"/>
      <c r="O7" s="330"/>
      <c r="P7" s="326"/>
      <c r="Q7" s="326"/>
      <c r="R7" s="326"/>
      <c r="S7" s="326"/>
      <c r="T7" s="326"/>
      <c r="U7" s="326"/>
      <c r="V7" s="326"/>
      <c r="W7" s="326"/>
      <c r="X7" s="326"/>
      <c r="Y7" s="328"/>
      <c r="Z7" s="323" t="s">
        <v>102</v>
      </c>
      <c r="AA7" s="324"/>
      <c r="AB7" s="324"/>
      <c r="AC7" s="324"/>
      <c r="AD7" s="323" t="s">
        <v>103</v>
      </c>
      <c r="AE7" s="324"/>
      <c r="AF7" s="324"/>
      <c r="AG7" s="324"/>
      <c r="AH7" s="323" t="s">
        <v>104</v>
      </c>
      <c r="AI7" s="324"/>
      <c r="AJ7" s="324"/>
      <c r="AK7" s="324"/>
      <c r="AL7" s="323" t="s">
        <v>105</v>
      </c>
      <c r="AM7" s="324"/>
      <c r="AN7" s="324"/>
      <c r="AO7" s="324"/>
      <c r="AP7" s="323" t="s">
        <v>106</v>
      </c>
      <c r="AQ7" s="324"/>
      <c r="AR7" s="324"/>
      <c r="AS7" s="324"/>
      <c r="AT7" s="323" t="s">
        <v>107</v>
      </c>
      <c r="AU7" s="324"/>
      <c r="AV7" s="324"/>
      <c r="AW7" s="324"/>
      <c r="AX7" s="323" t="s">
        <v>108</v>
      </c>
      <c r="AY7" s="324"/>
      <c r="AZ7" s="324"/>
      <c r="BA7" s="324"/>
      <c r="BB7" s="323" t="s">
        <v>109</v>
      </c>
      <c r="BC7" s="324"/>
      <c r="BD7" s="324"/>
      <c r="BE7" s="324"/>
      <c r="BF7" s="323" t="s">
        <v>110</v>
      </c>
      <c r="BG7" s="324"/>
      <c r="BH7" s="324"/>
      <c r="BI7" s="324"/>
      <c r="BJ7" s="323" t="s">
        <v>111</v>
      </c>
      <c r="BK7" s="324"/>
      <c r="BL7" s="324"/>
      <c r="BM7" s="324"/>
      <c r="BN7" s="323" t="s">
        <v>112</v>
      </c>
      <c r="BO7" s="324"/>
      <c r="BP7" s="324"/>
      <c r="BQ7" s="324"/>
      <c r="BR7" s="323" t="s">
        <v>113</v>
      </c>
      <c r="BS7" s="324"/>
      <c r="BT7" s="324"/>
      <c r="BU7" s="278"/>
      <c r="BV7" s="324" t="s">
        <v>114</v>
      </c>
      <c r="BW7" s="324"/>
      <c r="BX7" s="353"/>
    </row>
    <row r="8" spans="1:79" s="2" customFormat="1" ht="46.5" customHeight="1" thickBot="1" x14ac:dyDescent="0.4">
      <c r="A8" s="355"/>
      <c r="B8" s="326"/>
      <c r="C8" s="326"/>
      <c r="D8" s="326"/>
      <c r="E8" s="330"/>
      <c r="F8" s="326"/>
      <c r="G8" s="326"/>
      <c r="H8" s="326"/>
      <c r="I8" s="326"/>
      <c r="J8" s="326"/>
      <c r="K8" s="326"/>
      <c r="L8" s="326"/>
      <c r="M8" s="326"/>
      <c r="N8" s="326"/>
      <c r="O8" s="330"/>
      <c r="P8" s="326"/>
      <c r="Q8" s="326"/>
      <c r="R8" s="326"/>
      <c r="S8" s="326"/>
      <c r="T8" s="326"/>
      <c r="U8" s="326"/>
      <c r="V8" s="326"/>
      <c r="W8" s="326"/>
      <c r="X8" s="326"/>
      <c r="Y8" s="328"/>
      <c r="Z8" s="129" t="s">
        <v>115</v>
      </c>
      <c r="AA8" s="130" t="s">
        <v>116</v>
      </c>
      <c r="AB8" s="131" t="s">
        <v>117</v>
      </c>
      <c r="AC8" s="132" t="s">
        <v>118</v>
      </c>
      <c r="AD8" s="129" t="s">
        <v>115</v>
      </c>
      <c r="AE8" s="130" t="s">
        <v>116</v>
      </c>
      <c r="AF8" s="131" t="s">
        <v>117</v>
      </c>
      <c r="AG8" s="132" t="s">
        <v>118</v>
      </c>
      <c r="AH8" s="129" t="s">
        <v>115</v>
      </c>
      <c r="AI8" s="130" t="s">
        <v>116</v>
      </c>
      <c r="AJ8" s="131" t="s">
        <v>117</v>
      </c>
      <c r="AK8" s="132" t="s">
        <v>118</v>
      </c>
      <c r="AL8" s="129" t="s">
        <v>115</v>
      </c>
      <c r="AM8" s="130" t="s">
        <v>116</v>
      </c>
      <c r="AN8" s="131" t="s">
        <v>117</v>
      </c>
      <c r="AO8" s="132" t="s">
        <v>118</v>
      </c>
      <c r="AP8" s="129" t="s">
        <v>115</v>
      </c>
      <c r="AQ8" s="130" t="s">
        <v>116</v>
      </c>
      <c r="AR8" s="131" t="s">
        <v>117</v>
      </c>
      <c r="AS8" s="132" t="s">
        <v>118</v>
      </c>
      <c r="AT8" s="129" t="s">
        <v>115</v>
      </c>
      <c r="AU8" s="130" t="s">
        <v>116</v>
      </c>
      <c r="AV8" s="131" t="s">
        <v>117</v>
      </c>
      <c r="AW8" s="132" t="s">
        <v>118</v>
      </c>
      <c r="AX8" s="129" t="s">
        <v>115</v>
      </c>
      <c r="AY8" s="130" t="s">
        <v>116</v>
      </c>
      <c r="AZ8" s="131" t="s">
        <v>117</v>
      </c>
      <c r="BA8" s="132" t="s">
        <v>118</v>
      </c>
      <c r="BB8" s="129" t="s">
        <v>115</v>
      </c>
      <c r="BC8" s="130" t="s">
        <v>116</v>
      </c>
      <c r="BD8" s="131" t="s">
        <v>117</v>
      </c>
      <c r="BE8" s="132" t="s">
        <v>118</v>
      </c>
      <c r="BF8" s="129" t="s">
        <v>115</v>
      </c>
      <c r="BG8" s="130" t="s">
        <v>116</v>
      </c>
      <c r="BH8" s="131" t="s">
        <v>117</v>
      </c>
      <c r="BI8" s="132" t="s">
        <v>118</v>
      </c>
      <c r="BJ8" s="129" t="s">
        <v>115</v>
      </c>
      <c r="BK8" s="130" t="s">
        <v>116</v>
      </c>
      <c r="BL8" s="131" t="s">
        <v>117</v>
      </c>
      <c r="BM8" s="132" t="s">
        <v>118</v>
      </c>
      <c r="BN8" s="129" t="s">
        <v>115</v>
      </c>
      <c r="BO8" s="130" t="s">
        <v>116</v>
      </c>
      <c r="BP8" s="131" t="s">
        <v>117</v>
      </c>
      <c r="BQ8" s="133" t="s">
        <v>118</v>
      </c>
      <c r="BR8" s="129" t="s">
        <v>115</v>
      </c>
      <c r="BS8" s="130" t="s">
        <v>116</v>
      </c>
      <c r="BT8" s="131" t="s">
        <v>117</v>
      </c>
      <c r="BU8" s="279" t="s">
        <v>118</v>
      </c>
      <c r="BV8" s="134" t="s">
        <v>119</v>
      </c>
      <c r="BW8" s="130" t="s">
        <v>120</v>
      </c>
      <c r="BX8" s="131" t="s">
        <v>117</v>
      </c>
      <c r="BY8" s="266" t="s">
        <v>1470</v>
      </c>
      <c r="BZ8" s="266" t="s">
        <v>1471</v>
      </c>
    </row>
    <row r="9" spans="1:79" s="2" customFormat="1" ht="205.5" customHeight="1" thickBot="1" x14ac:dyDescent="0.4">
      <c r="A9" s="135" t="s">
        <v>121</v>
      </c>
      <c r="B9" s="75">
        <v>7550</v>
      </c>
      <c r="C9" s="75">
        <v>1</v>
      </c>
      <c r="D9" s="75" t="str">
        <f t="shared" ref="D9:D40" si="0">IF(C9="","",+VLOOKUP(CONCATENATE(B9,"-",C9),$K$241:$L$269,2,FALSE))</f>
        <v>Realizar 1 Diagnóstico E Implementación De Cargas Laborales Del Instituto Distrital De Protección Y Bienestar Animal</v>
      </c>
      <c r="E9" s="72" t="s">
        <v>122</v>
      </c>
      <c r="F9" s="72" t="s">
        <v>123</v>
      </c>
      <c r="G9" s="75">
        <v>540</v>
      </c>
      <c r="H9" s="72" t="s">
        <v>123</v>
      </c>
      <c r="I9" s="72" t="s">
        <v>123</v>
      </c>
      <c r="J9" s="72" t="s">
        <v>124</v>
      </c>
      <c r="K9" s="72" t="s">
        <v>123</v>
      </c>
      <c r="L9" s="72" t="s">
        <v>125</v>
      </c>
      <c r="M9" s="72" t="s">
        <v>123</v>
      </c>
      <c r="N9" s="72" t="s">
        <v>126</v>
      </c>
      <c r="O9" s="73">
        <v>0.5</v>
      </c>
      <c r="P9" s="136" t="s">
        <v>127</v>
      </c>
      <c r="Q9" s="73" t="s">
        <v>128</v>
      </c>
      <c r="R9" s="73">
        <v>1</v>
      </c>
      <c r="S9" s="73">
        <v>1</v>
      </c>
      <c r="T9" s="73" t="s">
        <v>129</v>
      </c>
      <c r="U9" s="73" t="s">
        <v>130</v>
      </c>
      <c r="V9" s="73" t="s">
        <v>131</v>
      </c>
      <c r="W9" s="73" t="s">
        <v>132</v>
      </c>
      <c r="X9" s="73" t="s">
        <v>133</v>
      </c>
      <c r="Y9" s="74" t="s">
        <v>134</v>
      </c>
      <c r="Z9" s="137">
        <v>0</v>
      </c>
      <c r="AA9" s="243">
        <v>0</v>
      </c>
      <c r="AB9" s="246">
        <f t="shared" ref="AB9:AB40" si="1">IF(ISERROR(AA9/Z9),0,(AA9/Z9))</f>
        <v>0</v>
      </c>
      <c r="AC9" s="139" t="s">
        <v>135</v>
      </c>
      <c r="AD9" s="137">
        <v>0</v>
      </c>
      <c r="AE9" s="138">
        <v>0</v>
      </c>
      <c r="AF9" s="103">
        <f t="shared" ref="AF9:AF40" si="2">IF(ISERROR(AE9/AD9),0,(AE9/AD9))</f>
        <v>0</v>
      </c>
      <c r="AG9" s="139" t="s">
        <v>136</v>
      </c>
      <c r="AH9" s="137">
        <v>0</v>
      </c>
      <c r="AI9" s="138">
        <v>0</v>
      </c>
      <c r="AJ9" s="103">
        <f t="shared" ref="AJ9:AJ40" si="3">IF(ISERROR(AI9/AH9),0,(AI9/AH9))</f>
        <v>0</v>
      </c>
      <c r="AK9" s="139" t="s">
        <v>137</v>
      </c>
      <c r="AL9" s="137">
        <v>0</v>
      </c>
      <c r="AM9" s="138">
        <v>0</v>
      </c>
      <c r="AN9" s="103">
        <f t="shared" ref="AN9:AN40" si="4">IF(ISERROR(AM9/AL9),0,(AM9/AL9))</f>
        <v>0</v>
      </c>
      <c r="AO9" s="139" t="s">
        <v>138</v>
      </c>
      <c r="AP9" s="137">
        <v>0.33</v>
      </c>
      <c r="AQ9" s="140">
        <v>0.16500000000000001</v>
      </c>
      <c r="AR9" s="103">
        <f t="shared" ref="AR9:AR40" si="5">IF(ISERROR(AQ9/AP9),0,(AQ9/AP9))</f>
        <v>0.5</v>
      </c>
      <c r="AS9" s="141" t="s">
        <v>139</v>
      </c>
      <c r="AT9" s="142">
        <v>0</v>
      </c>
      <c r="AU9" s="138">
        <v>0</v>
      </c>
      <c r="AV9" s="103">
        <f t="shared" ref="AV9:AV40" si="6">IF(ISERROR(AU9/AT9),0,(AU9/AT9))</f>
        <v>0</v>
      </c>
      <c r="AW9" s="139" t="s">
        <v>138</v>
      </c>
      <c r="AX9" s="142">
        <v>0</v>
      </c>
      <c r="AY9" s="143">
        <v>0</v>
      </c>
      <c r="AZ9" s="103">
        <f t="shared" ref="AZ9:AZ40" si="7">IF(ISERROR(AY9/AX9),0,(AY9/AX9))</f>
        <v>0</v>
      </c>
      <c r="BA9" s="141" t="s">
        <v>139</v>
      </c>
      <c r="BB9" s="142">
        <v>0.33</v>
      </c>
      <c r="BC9" s="144">
        <v>0</v>
      </c>
      <c r="BD9" s="103">
        <f t="shared" ref="BD9:BD40" si="8">IF(ISERROR(BC9/BB9),0,(BC9/BB9))</f>
        <v>0</v>
      </c>
      <c r="BE9" s="141" t="s">
        <v>139</v>
      </c>
      <c r="BF9" s="142">
        <v>0</v>
      </c>
      <c r="BG9" s="144">
        <v>0</v>
      </c>
      <c r="BH9" s="103">
        <f t="shared" ref="BH9:BH40" si="9">IF(ISERROR(BG9/BF9),0,(BG9/BF9))</f>
        <v>0</v>
      </c>
      <c r="BI9" s="141" t="s">
        <v>139</v>
      </c>
      <c r="BJ9" s="142">
        <v>0.34</v>
      </c>
      <c r="BK9" s="143">
        <v>0</v>
      </c>
      <c r="BL9" s="103">
        <f t="shared" ref="BL9:BL40" si="10">IF(ISERROR(BK9/BJ9),0,(BK9/BJ9))</f>
        <v>0</v>
      </c>
      <c r="BM9" s="141" t="s">
        <v>139</v>
      </c>
      <c r="BN9" s="142">
        <v>0</v>
      </c>
      <c r="BO9" s="75">
        <v>0</v>
      </c>
      <c r="BP9" s="103">
        <f t="shared" ref="BP9:BP40" si="11">IF(ISERROR(BO9/BN9),0,(BO9/BN9))</f>
        <v>0</v>
      </c>
      <c r="BQ9" s="258" t="s">
        <v>140</v>
      </c>
      <c r="BR9" s="142">
        <v>0</v>
      </c>
      <c r="BS9" s="113">
        <v>0.83499999999999996</v>
      </c>
      <c r="BT9" s="103">
        <f t="shared" ref="BT9:BT40" si="12">IF(ISERROR(BS9/BR9),0,(BS9/BR9))</f>
        <v>0</v>
      </c>
      <c r="BU9" s="286" t="s">
        <v>1528</v>
      </c>
      <c r="BV9" s="104">
        <f t="shared" ref="BV9:BW39" si="13">IF(T9="SUMA",(Z9+AD9+AH9+AL9+AP9+AT9+AX9+BB9+BN9+BR9+BF9+BJ9),(AX9))</f>
        <v>1</v>
      </c>
      <c r="BW9" s="262">
        <f t="shared" ref="BW9:BW40" si="14">IF(T9="SUMA",(AA9+AE9+AI9+AM9+AQ9+AU9+AY9+BC9+BO9+BS9+BG9+BK9),(AY9))</f>
        <v>1</v>
      </c>
      <c r="BX9" s="103">
        <f t="shared" ref="BX9:BX40" si="15">IF(ISERROR(BW9/BV9),0,(BW9/BV9))</f>
        <v>1</v>
      </c>
      <c r="BY9" s="263">
        <f>+Z9+AD9+AH9+AL9+AP9+AT9+AX9+BB9+BF9+BJ9+BN9+BR9</f>
        <v>1</v>
      </c>
      <c r="BZ9" s="264">
        <f>+AA9+AE9+AI9+AM9+AQ9+AU9+AY9++BC9+BG9++BK9+BO9+BS9</f>
        <v>1</v>
      </c>
      <c r="CA9" s="265">
        <f>+BZ9/BY9</f>
        <v>1</v>
      </c>
    </row>
    <row r="10" spans="1:79" s="2" customFormat="1" ht="190.5" customHeight="1" x14ac:dyDescent="0.35">
      <c r="A10" s="145" t="s">
        <v>121</v>
      </c>
      <c r="B10" s="65">
        <v>7550</v>
      </c>
      <c r="C10" s="65">
        <v>1</v>
      </c>
      <c r="D10" s="65" t="str">
        <f t="shared" si="0"/>
        <v>Realizar 1 Diagnóstico E Implementación De Cargas Laborales Del Instituto Distrital De Protección Y Bienestar Animal</v>
      </c>
      <c r="E10" s="64" t="s">
        <v>122</v>
      </c>
      <c r="F10" s="64" t="s">
        <v>123</v>
      </c>
      <c r="G10" s="65">
        <v>540</v>
      </c>
      <c r="H10" s="64" t="s">
        <v>123</v>
      </c>
      <c r="I10" s="64" t="s">
        <v>123</v>
      </c>
      <c r="J10" s="64" t="s">
        <v>124</v>
      </c>
      <c r="K10" s="64" t="s">
        <v>123</v>
      </c>
      <c r="L10" s="64" t="s">
        <v>125</v>
      </c>
      <c r="M10" s="64" t="s">
        <v>123</v>
      </c>
      <c r="N10" s="64" t="s">
        <v>126</v>
      </c>
      <c r="O10" s="63">
        <v>0.5</v>
      </c>
      <c r="P10" s="146" t="s">
        <v>141</v>
      </c>
      <c r="Q10" s="63" t="s">
        <v>142</v>
      </c>
      <c r="R10" s="63">
        <v>1</v>
      </c>
      <c r="S10" s="63">
        <v>1</v>
      </c>
      <c r="T10" s="63" t="s">
        <v>129</v>
      </c>
      <c r="U10" s="63" t="s">
        <v>130</v>
      </c>
      <c r="V10" s="63" t="s">
        <v>131</v>
      </c>
      <c r="W10" s="63" t="s">
        <v>132</v>
      </c>
      <c r="X10" s="63" t="s">
        <v>133</v>
      </c>
      <c r="Y10" s="71" t="s">
        <v>143</v>
      </c>
      <c r="Z10" s="147">
        <v>0</v>
      </c>
      <c r="AA10" s="244">
        <v>0</v>
      </c>
      <c r="AB10" s="245">
        <f t="shared" si="1"/>
        <v>0</v>
      </c>
      <c r="AC10" s="149" t="s">
        <v>135</v>
      </c>
      <c r="AD10" s="147">
        <v>0</v>
      </c>
      <c r="AE10" s="148">
        <v>0</v>
      </c>
      <c r="AF10" s="66">
        <f t="shared" si="2"/>
        <v>0</v>
      </c>
      <c r="AG10" s="149" t="s">
        <v>136</v>
      </c>
      <c r="AH10" s="147">
        <v>0</v>
      </c>
      <c r="AI10" s="148">
        <v>0</v>
      </c>
      <c r="AJ10" s="66">
        <f t="shared" si="3"/>
        <v>0</v>
      </c>
      <c r="AK10" s="149" t="s">
        <v>137</v>
      </c>
      <c r="AL10" s="147">
        <v>0</v>
      </c>
      <c r="AM10" s="150">
        <v>0</v>
      </c>
      <c r="AN10" s="66">
        <f t="shared" si="4"/>
        <v>0</v>
      </c>
      <c r="AO10" s="149" t="s">
        <v>138</v>
      </c>
      <c r="AP10" s="147">
        <v>0</v>
      </c>
      <c r="AQ10" s="150">
        <v>0</v>
      </c>
      <c r="AR10" s="66">
        <f t="shared" si="5"/>
        <v>0</v>
      </c>
      <c r="AS10" s="149" t="s">
        <v>144</v>
      </c>
      <c r="AT10" s="151">
        <v>0</v>
      </c>
      <c r="AU10" s="150">
        <v>0</v>
      </c>
      <c r="AV10" s="66">
        <f t="shared" si="6"/>
        <v>0</v>
      </c>
      <c r="AW10" s="139" t="s">
        <v>138</v>
      </c>
      <c r="AX10" s="151">
        <v>0</v>
      </c>
      <c r="AY10" s="152">
        <v>0</v>
      </c>
      <c r="AZ10" s="66">
        <f t="shared" si="7"/>
        <v>0</v>
      </c>
      <c r="BA10" s="149" t="s">
        <v>145</v>
      </c>
      <c r="BB10" s="151">
        <v>0</v>
      </c>
      <c r="BC10" s="148">
        <v>0</v>
      </c>
      <c r="BD10" s="66">
        <f t="shared" si="8"/>
        <v>0</v>
      </c>
      <c r="BE10" s="149" t="s">
        <v>145</v>
      </c>
      <c r="BF10" s="151">
        <v>0</v>
      </c>
      <c r="BG10" s="150">
        <v>0</v>
      </c>
      <c r="BH10" s="66">
        <f t="shared" si="9"/>
        <v>0</v>
      </c>
      <c r="BI10" s="149" t="s">
        <v>146</v>
      </c>
      <c r="BJ10" s="153">
        <v>0</v>
      </c>
      <c r="BK10" s="154">
        <v>0</v>
      </c>
      <c r="BL10" s="66">
        <f t="shared" si="10"/>
        <v>0</v>
      </c>
      <c r="BM10" s="149" t="s">
        <v>146</v>
      </c>
      <c r="BN10" s="151">
        <v>0</v>
      </c>
      <c r="BO10" s="75">
        <v>0</v>
      </c>
      <c r="BP10" s="66">
        <f t="shared" si="11"/>
        <v>0</v>
      </c>
      <c r="BQ10" s="253" t="s">
        <v>140</v>
      </c>
      <c r="BR10" s="151">
        <v>1</v>
      </c>
      <c r="BS10" s="63">
        <v>1</v>
      </c>
      <c r="BT10" s="66">
        <f t="shared" si="12"/>
        <v>1</v>
      </c>
      <c r="BU10" s="286" t="s">
        <v>1528</v>
      </c>
      <c r="BV10" s="105">
        <f t="shared" si="13"/>
        <v>1</v>
      </c>
      <c r="BW10" s="111">
        <f t="shared" si="14"/>
        <v>1</v>
      </c>
      <c r="BX10" s="66">
        <f t="shared" si="15"/>
        <v>1</v>
      </c>
      <c r="BY10" s="263">
        <f>+Z10+AD10+AH10+AL10+AP10+AT10+AX10+BB10+BF10+BJ10+BN10+BR10</f>
        <v>1</v>
      </c>
      <c r="BZ10" s="264">
        <f>+AA10+AE10+AI10+AM10+AQ10+AU10+AY10++BC10+BG10++BK10+BO10+BS10</f>
        <v>1</v>
      </c>
    </row>
    <row r="11" spans="1:79" s="2" customFormat="1" ht="195" customHeight="1" x14ac:dyDescent="0.35">
      <c r="A11" s="145" t="s">
        <v>147</v>
      </c>
      <c r="B11" s="65">
        <v>7550</v>
      </c>
      <c r="C11" s="65">
        <v>2</v>
      </c>
      <c r="D11" s="65" t="str">
        <f t="shared" si="0"/>
        <v>Fortalecer 1 Canales De Comunicación</v>
      </c>
      <c r="E11" s="64" t="s">
        <v>122</v>
      </c>
      <c r="F11" s="64" t="s">
        <v>123</v>
      </c>
      <c r="G11" s="65">
        <v>540</v>
      </c>
      <c r="H11" s="64" t="s">
        <v>123</v>
      </c>
      <c r="I11" s="64" t="s">
        <v>123</v>
      </c>
      <c r="J11" s="64" t="s">
        <v>124</v>
      </c>
      <c r="K11" s="64" t="s">
        <v>123</v>
      </c>
      <c r="L11" s="64" t="s">
        <v>125</v>
      </c>
      <c r="M11" s="64" t="s">
        <v>123</v>
      </c>
      <c r="N11" s="64" t="s">
        <v>148</v>
      </c>
      <c r="O11" s="82">
        <v>0.11119999999999999</v>
      </c>
      <c r="P11" s="146" t="s">
        <v>149</v>
      </c>
      <c r="Q11" s="63" t="s">
        <v>150</v>
      </c>
      <c r="R11" s="63" t="s">
        <v>151</v>
      </c>
      <c r="S11" s="63">
        <v>0.6</v>
      </c>
      <c r="T11" s="63" t="s">
        <v>152</v>
      </c>
      <c r="U11" s="63" t="s">
        <v>130</v>
      </c>
      <c r="V11" s="63" t="s">
        <v>131</v>
      </c>
      <c r="W11" s="63" t="s">
        <v>153</v>
      </c>
      <c r="X11" s="63" t="s">
        <v>154</v>
      </c>
      <c r="Y11" s="71" t="s">
        <v>155</v>
      </c>
      <c r="Z11" s="147">
        <v>0.6</v>
      </c>
      <c r="AA11" s="148">
        <v>0.8</v>
      </c>
      <c r="AB11" s="245">
        <f t="shared" si="1"/>
        <v>1.3333333333333335</v>
      </c>
      <c r="AC11" s="155" t="s">
        <v>156</v>
      </c>
      <c r="AD11" s="147">
        <v>0.6</v>
      </c>
      <c r="AE11" s="156">
        <v>0.66400000000000003</v>
      </c>
      <c r="AF11" s="66">
        <f t="shared" si="2"/>
        <v>1.1066666666666667</v>
      </c>
      <c r="AG11" s="155" t="s">
        <v>157</v>
      </c>
      <c r="AH11" s="147">
        <v>0.6</v>
      </c>
      <c r="AI11" s="148">
        <v>0.81</v>
      </c>
      <c r="AJ11" s="66">
        <f t="shared" si="3"/>
        <v>1.35</v>
      </c>
      <c r="AK11" s="155" t="s">
        <v>158</v>
      </c>
      <c r="AL11" s="147">
        <v>0.6</v>
      </c>
      <c r="AM11" s="150">
        <v>0.7</v>
      </c>
      <c r="AN11" s="66">
        <f t="shared" si="4"/>
        <v>1.1666666666666667</v>
      </c>
      <c r="AO11" s="155" t="s">
        <v>159</v>
      </c>
      <c r="AP11" s="147">
        <v>0.6</v>
      </c>
      <c r="AQ11" s="157">
        <v>0.76</v>
      </c>
      <c r="AR11" s="66">
        <f t="shared" si="5"/>
        <v>1.2666666666666668</v>
      </c>
      <c r="AS11" s="155" t="s">
        <v>160</v>
      </c>
      <c r="AT11" s="151">
        <v>0.6</v>
      </c>
      <c r="AU11" s="150">
        <v>0.54</v>
      </c>
      <c r="AV11" s="66">
        <f t="shared" si="6"/>
        <v>0.90000000000000013</v>
      </c>
      <c r="AW11" s="155" t="s">
        <v>161</v>
      </c>
      <c r="AX11" s="151">
        <v>0.6</v>
      </c>
      <c r="AY11" s="152">
        <v>0.47</v>
      </c>
      <c r="AZ11" s="66">
        <f t="shared" si="7"/>
        <v>0.78333333333333333</v>
      </c>
      <c r="BA11" s="155" t="s">
        <v>162</v>
      </c>
      <c r="BB11" s="151">
        <v>0.6</v>
      </c>
      <c r="BC11" s="158">
        <v>0.45</v>
      </c>
      <c r="BD11" s="66">
        <f t="shared" si="8"/>
        <v>0.75</v>
      </c>
      <c r="BE11" s="155" t="s">
        <v>163</v>
      </c>
      <c r="BF11" s="151">
        <v>0.6</v>
      </c>
      <c r="BG11" s="157">
        <v>0.45</v>
      </c>
      <c r="BH11" s="66">
        <f t="shared" si="9"/>
        <v>0.75</v>
      </c>
      <c r="BI11" s="155" t="s">
        <v>164</v>
      </c>
      <c r="BJ11" s="151">
        <v>0.6</v>
      </c>
      <c r="BK11" s="154">
        <v>0.40610000000000002</v>
      </c>
      <c r="BL11" s="66">
        <f t="shared" si="10"/>
        <v>0.6768333333333334</v>
      </c>
      <c r="BM11" s="155" t="s">
        <v>165</v>
      </c>
      <c r="BN11" s="151">
        <v>0.6</v>
      </c>
      <c r="BO11" s="63">
        <v>0.37</v>
      </c>
      <c r="BP11" s="66">
        <f t="shared" si="11"/>
        <v>0.6166666666666667</v>
      </c>
      <c r="BQ11" s="253" t="s">
        <v>166</v>
      </c>
      <c r="BR11" s="151">
        <v>0.6</v>
      </c>
      <c r="BS11" s="63">
        <v>0.22</v>
      </c>
      <c r="BT11" s="66">
        <f t="shared" si="12"/>
        <v>0.3666666666666667</v>
      </c>
      <c r="BU11" s="286" t="s">
        <v>166</v>
      </c>
      <c r="BV11" s="105">
        <f t="shared" si="13"/>
        <v>0.6</v>
      </c>
      <c r="BW11" s="105">
        <f t="shared" si="13"/>
        <v>0.47</v>
      </c>
      <c r="BX11" s="66">
        <f t="shared" si="15"/>
        <v>0.78333333333333333</v>
      </c>
      <c r="BY11" s="268"/>
      <c r="BZ11" s="269"/>
    </row>
    <row r="12" spans="1:79" s="2" customFormat="1" ht="195.75" customHeight="1" x14ac:dyDescent="0.35">
      <c r="A12" s="145" t="s">
        <v>147</v>
      </c>
      <c r="B12" s="65">
        <v>7550</v>
      </c>
      <c r="C12" s="65">
        <v>2</v>
      </c>
      <c r="D12" s="65" t="str">
        <f t="shared" si="0"/>
        <v>Fortalecer 1 Canales De Comunicación</v>
      </c>
      <c r="E12" s="64" t="s">
        <v>122</v>
      </c>
      <c r="F12" s="64" t="s">
        <v>123</v>
      </c>
      <c r="G12" s="65">
        <v>540</v>
      </c>
      <c r="H12" s="64" t="s">
        <v>123</v>
      </c>
      <c r="I12" s="64" t="s">
        <v>125</v>
      </c>
      <c r="J12" s="64" t="s">
        <v>167</v>
      </c>
      <c r="K12" s="64" t="s">
        <v>123</v>
      </c>
      <c r="L12" s="64" t="s">
        <v>125</v>
      </c>
      <c r="M12" s="64" t="s">
        <v>123</v>
      </c>
      <c r="N12" s="64" t="s">
        <v>148</v>
      </c>
      <c r="O12" s="82">
        <v>0.1111</v>
      </c>
      <c r="P12" s="146" t="s">
        <v>168</v>
      </c>
      <c r="Q12" s="63" t="s">
        <v>169</v>
      </c>
      <c r="R12" s="63" t="s">
        <v>151</v>
      </c>
      <c r="S12" s="63">
        <v>0.8</v>
      </c>
      <c r="T12" s="63" t="s">
        <v>152</v>
      </c>
      <c r="U12" s="63" t="s">
        <v>130</v>
      </c>
      <c r="V12" s="63" t="s">
        <v>131</v>
      </c>
      <c r="W12" s="63" t="s">
        <v>153</v>
      </c>
      <c r="X12" s="63" t="s">
        <v>154</v>
      </c>
      <c r="Y12" s="71" t="s">
        <v>170</v>
      </c>
      <c r="Z12" s="147">
        <v>0.8</v>
      </c>
      <c r="AA12" s="122">
        <v>0.62860000000000005</v>
      </c>
      <c r="AB12" s="245">
        <f t="shared" si="1"/>
        <v>0.78575000000000006</v>
      </c>
      <c r="AC12" s="155" t="s">
        <v>171</v>
      </c>
      <c r="AD12" s="147">
        <v>0.8</v>
      </c>
      <c r="AE12" s="122">
        <v>0.64380000000000004</v>
      </c>
      <c r="AF12" s="66">
        <f t="shared" si="2"/>
        <v>0.80474999999999997</v>
      </c>
      <c r="AG12" s="155" t="s">
        <v>172</v>
      </c>
      <c r="AH12" s="147">
        <v>0.8</v>
      </c>
      <c r="AI12" s="122">
        <v>0.62649999999999995</v>
      </c>
      <c r="AJ12" s="66">
        <f t="shared" si="3"/>
        <v>0.78312499999999985</v>
      </c>
      <c r="AK12" s="155" t="s">
        <v>173</v>
      </c>
      <c r="AL12" s="147">
        <v>0.8</v>
      </c>
      <c r="AM12" s="122">
        <v>0.69230000000000003</v>
      </c>
      <c r="AN12" s="66">
        <f t="shared" si="4"/>
        <v>0.86537500000000001</v>
      </c>
      <c r="AO12" s="155" t="s">
        <v>174</v>
      </c>
      <c r="AP12" s="147">
        <v>0.8</v>
      </c>
      <c r="AQ12" s="159">
        <v>0.59090909090909094</v>
      </c>
      <c r="AR12" s="66">
        <f t="shared" si="5"/>
        <v>0.73863636363636365</v>
      </c>
      <c r="AS12" s="155" t="s">
        <v>175</v>
      </c>
      <c r="AT12" s="151">
        <v>0.8</v>
      </c>
      <c r="AU12" s="122">
        <v>0.64939999999999998</v>
      </c>
      <c r="AV12" s="66">
        <f t="shared" si="6"/>
        <v>0.81174999999999997</v>
      </c>
      <c r="AW12" s="155" t="s">
        <v>176</v>
      </c>
      <c r="AX12" s="151">
        <v>0.8</v>
      </c>
      <c r="AY12" s="123">
        <v>0.70630000000000004</v>
      </c>
      <c r="AZ12" s="66">
        <f t="shared" si="7"/>
        <v>0.88287499999999997</v>
      </c>
      <c r="BA12" s="155" t="s">
        <v>177</v>
      </c>
      <c r="BB12" s="151">
        <v>0.8</v>
      </c>
      <c r="BC12" s="160">
        <v>0.72309999999999997</v>
      </c>
      <c r="BD12" s="66">
        <f t="shared" si="8"/>
        <v>0.90387499999999987</v>
      </c>
      <c r="BE12" s="155" t="s">
        <v>178</v>
      </c>
      <c r="BF12" s="151">
        <v>0.8</v>
      </c>
      <c r="BG12" s="159">
        <v>0.31909999999999999</v>
      </c>
      <c r="BH12" s="66">
        <f t="shared" si="9"/>
        <v>0.39887499999999998</v>
      </c>
      <c r="BI12" s="155" t="s">
        <v>179</v>
      </c>
      <c r="BJ12" s="151">
        <v>0.8</v>
      </c>
      <c r="BK12" s="123">
        <v>0.25840000000000002</v>
      </c>
      <c r="BL12" s="66">
        <f t="shared" si="10"/>
        <v>0.32300000000000001</v>
      </c>
      <c r="BM12" s="155" t="s">
        <v>180</v>
      </c>
      <c r="BN12" s="151">
        <v>0.8</v>
      </c>
      <c r="BO12" s="82">
        <v>0.45600000000000002</v>
      </c>
      <c r="BP12" s="66">
        <f t="shared" si="11"/>
        <v>0.56999999999999995</v>
      </c>
      <c r="BQ12" s="253" t="s">
        <v>181</v>
      </c>
      <c r="BR12" s="151">
        <v>0.8</v>
      </c>
      <c r="BS12" s="63">
        <v>0.71</v>
      </c>
      <c r="BT12" s="66">
        <f t="shared" si="12"/>
        <v>0.88749999999999996</v>
      </c>
      <c r="BU12" s="286" t="s">
        <v>1489</v>
      </c>
      <c r="BV12" s="105">
        <f t="shared" si="13"/>
        <v>0.8</v>
      </c>
      <c r="BW12" s="105">
        <f t="shared" si="13"/>
        <v>0.70630000000000004</v>
      </c>
      <c r="BX12" s="66">
        <f t="shared" si="15"/>
        <v>0.88287499999999997</v>
      </c>
      <c r="BY12" s="270"/>
      <c r="BZ12" s="270"/>
    </row>
    <row r="13" spans="1:79" s="2" customFormat="1" ht="205.5" customHeight="1" x14ac:dyDescent="0.35">
      <c r="A13" s="145" t="s">
        <v>147</v>
      </c>
      <c r="B13" s="65">
        <v>7550</v>
      </c>
      <c r="C13" s="65">
        <v>2</v>
      </c>
      <c r="D13" s="65" t="str">
        <f t="shared" si="0"/>
        <v>Fortalecer 1 Canales De Comunicación</v>
      </c>
      <c r="E13" s="64" t="s">
        <v>122</v>
      </c>
      <c r="F13" s="64" t="s">
        <v>123</v>
      </c>
      <c r="G13" s="65">
        <v>540</v>
      </c>
      <c r="H13" s="64" t="s">
        <v>123</v>
      </c>
      <c r="I13" s="64" t="s">
        <v>125</v>
      </c>
      <c r="J13" s="64" t="s">
        <v>167</v>
      </c>
      <c r="K13" s="64" t="s">
        <v>123</v>
      </c>
      <c r="L13" s="64" t="s">
        <v>125</v>
      </c>
      <c r="M13" s="64" t="s">
        <v>123</v>
      </c>
      <c r="N13" s="64" t="s">
        <v>148</v>
      </c>
      <c r="O13" s="82">
        <v>0.1111</v>
      </c>
      <c r="P13" s="146" t="s">
        <v>182</v>
      </c>
      <c r="Q13" s="110" t="s">
        <v>183</v>
      </c>
      <c r="R13" s="63" t="s">
        <v>151</v>
      </c>
      <c r="S13" s="83">
        <v>1800</v>
      </c>
      <c r="T13" s="63" t="s">
        <v>129</v>
      </c>
      <c r="U13" s="63" t="s">
        <v>184</v>
      </c>
      <c r="V13" s="63" t="s">
        <v>131</v>
      </c>
      <c r="W13" s="63" t="s">
        <v>153</v>
      </c>
      <c r="X13" s="63" t="s">
        <v>185</v>
      </c>
      <c r="Y13" s="254" t="s">
        <v>170</v>
      </c>
      <c r="Z13" s="161">
        <v>150</v>
      </c>
      <c r="AA13" s="161">
        <v>92</v>
      </c>
      <c r="AB13" s="245">
        <f t="shared" si="1"/>
        <v>0.61333333333333329</v>
      </c>
      <c r="AC13" s="155" t="s">
        <v>186</v>
      </c>
      <c r="AD13" s="161">
        <v>150</v>
      </c>
      <c r="AE13" s="162">
        <v>194</v>
      </c>
      <c r="AF13" s="66">
        <f t="shared" si="2"/>
        <v>1.2933333333333332</v>
      </c>
      <c r="AG13" s="155" t="s">
        <v>187</v>
      </c>
      <c r="AH13" s="161">
        <v>150</v>
      </c>
      <c r="AI13" s="162">
        <v>269</v>
      </c>
      <c r="AJ13" s="66">
        <f t="shared" si="3"/>
        <v>1.7933333333333332</v>
      </c>
      <c r="AK13" s="155" t="s">
        <v>188</v>
      </c>
      <c r="AL13" s="161">
        <v>150</v>
      </c>
      <c r="AM13" s="163">
        <v>255</v>
      </c>
      <c r="AN13" s="66">
        <f t="shared" si="4"/>
        <v>1.7</v>
      </c>
      <c r="AO13" s="155" t="s">
        <v>189</v>
      </c>
      <c r="AP13" s="161">
        <v>150</v>
      </c>
      <c r="AQ13" s="164">
        <v>261</v>
      </c>
      <c r="AR13" s="66">
        <f t="shared" si="5"/>
        <v>1.74</v>
      </c>
      <c r="AS13" s="155" t="s">
        <v>189</v>
      </c>
      <c r="AT13" s="165">
        <v>150</v>
      </c>
      <c r="AU13" s="163">
        <v>145</v>
      </c>
      <c r="AV13" s="66">
        <f t="shared" si="6"/>
        <v>0.96666666666666667</v>
      </c>
      <c r="AW13" s="155" t="s">
        <v>189</v>
      </c>
      <c r="AX13" s="165">
        <v>150</v>
      </c>
      <c r="AY13" s="166">
        <v>328</v>
      </c>
      <c r="AZ13" s="66">
        <f t="shared" si="7"/>
        <v>2.1866666666666665</v>
      </c>
      <c r="BA13" s="155" t="s">
        <v>189</v>
      </c>
      <c r="BB13" s="165">
        <v>150</v>
      </c>
      <c r="BC13" s="166">
        <v>493</v>
      </c>
      <c r="BD13" s="66">
        <f t="shared" si="8"/>
        <v>3.2866666666666666</v>
      </c>
      <c r="BE13" s="155" t="s">
        <v>190</v>
      </c>
      <c r="BF13" s="165">
        <v>150</v>
      </c>
      <c r="BG13" s="164">
        <v>327</v>
      </c>
      <c r="BH13" s="66">
        <f t="shared" si="9"/>
        <v>2.1800000000000002</v>
      </c>
      <c r="BI13" s="155" t="s">
        <v>191</v>
      </c>
      <c r="BJ13" s="165">
        <v>150</v>
      </c>
      <c r="BK13" s="167">
        <v>376</v>
      </c>
      <c r="BL13" s="66">
        <f t="shared" si="10"/>
        <v>2.5066666666666668</v>
      </c>
      <c r="BM13" s="155" t="s">
        <v>192</v>
      </c>
      <c r="BN13" s="165">
        <v>150</v>
      </c>
      <c r="BO13" s="65">
        <v>345</v>
      </c>
      <c r="BP13" s="66">
        <f t="shared" si="11"/>
        <v>2.2999999999999998</v>
      </c>
      <c r="BQ13" s="253" t="s">
        <v>193</v>
      </c>
      <c r="BR13" s="165">
        <v>150</v>
      </c>
      <c r="BS13" s="65">
        <v>239</v>
      </c>
      <c r="BT13" s="66">
        <f t="shared" si="12"/>
        <v>1.5933333333333333</v>
      </c>
      <c r="BU13" s="286" t="s">
        <v>193</v>
      </c>
      <c r="BV13" s="102">
        <f t="shared" si="13"/>
        <v>1800</v>
      </c>
      <c r="BW13" s="230">
        <f t="shared" si="14"/>
        <v>3324</v>
      </c>
      <c r="BX13" s="66">
        <f t="shared" si="15"/>
        <v>1.8466666666666667</v>
      </c>
      <c r="BY13" s="267">
        <f>+Z13+AD13+AH13+AL13+AP13+AT13+AX13+BB13+BF13+BJ13+BN13+BR13</f>
        <v>1800</v>
      </c>
      <c r="BZ13" s="267">
        <f>+AA13+AE13+AI13+AM13+AQ13+AU13+AY13++BC13+BG13++BK13+BO13+BS13</f>
        <v>3324</v>
      </c>
    </row>
    <row r="14" spans="1:79" s="2" customFormat="1" ht="190.5" customHeight="1" x14ac:dyDescent="0.35">
      <c r="A14" s="145" t="s">
        <v>147</v>
      </c>
      <c r="B14" s="65">
        <v>7550</v>
      </c>
      <c r="C14" s="65">
        <v>2</v>
      </c>
      <c r="D14" s="65" t="str">
        <f t="shared" si="0"/>
        <v>Fortalecer 1 Canales De Comunicación</v>
      </c>
      <c r="E14" s="64" t="s">
        <v>122</v>
      </c>
      <c r="F14" s="64" t="s">
        <v>123</v>
      </c>
      <c r="G14" s="65">
        <v>540</v>
      </c>
      <c r="H14" s="64" t="s">
        <v>123</v>
      </c>
      <c r="I14" s="64" t="s">
        <v>123</v>
      </c>
      <c r="J14" s="64" t="s">
        <v>124</v>
      </c>
      <c r="K14" s="64" t="s">
        <v>123</v>
      </c>
      <c r="L14" s="64" t="s">
        <v>125</v>
      </c>
      <c r="M14" s="64" t="s">
        <v>123</v>
      </c>
      <c r="N14" s="64" t="s">
        <v>148</v>
      </c>
      <c r="O14" s="82">
        <v>0.1111</v>
      </c>
      <c r="P14" s="146" t="s">
        <v>194</v>
      </c>
      <c r="Q14" s="63" t="s">
        <v>195</v>
      </c>
      <c r="R14" s="63" t="s">
        <v>151</v>
      </c>
      <c r="S14" s="63">
        <v>0.1</v>
      </c>
      <c r="T14" s="63" t="s">
        <v>152</v>
      </c>
      <c r="U14" s="63" t="s">
        <v>130</v>
      </c>
      <c r="V14" s="63" t="s">
        <v>131</v>
      </c>
      <c r="W14" s="63" t="s">
        <v>153</v>
      </c>
      <c r="X14" s="63" t="s">
        <v>196</v>
      </c>
      <c r="Y14" s="71" t="s">
        <v>197</v>
      </c>
      <c r="Z14" s="147">
        <v>0.1</v>
      </c>
      <c r="AA14" s="122">
        <v>1.72E-2</v>
      </c>
      <c r="AB14" s="245">
        <f t="shared" si="1"/>
        <v>0.17199999999999999</v>
      </c>
      <c r="AC14" s="155" t="s">
        <v>198</v>
      </c>
      <c r="AD14" s="147">
        <v>0.1</v>
      </c>
      <c r="AE14" s="122">
        <v>1.67E-2</v>
      </c>
      <c r="AF14" s="66">
        <f t="shared" si="2"/>
        <v>0.16699999999999998</v>
      </c>
      <c r="AG14" s="155" t="s">
        <v>199</v>
      </c>
      <c r="AH14" s="147">
        <v>0.1</v>
      </c>
      <c r="AI14" s="122">
        <v>2.8225576758758187E-2</v>
      </c>
      <c r="AJ14" s="66">
        <f t="shared" si="3"/>
        <v>0.28225576758758186</v>
      </c>
      <c r="AK14" s="155" t="s">
        <v>199</v>
      </c>
      <c r="AL14" s="147">
        <v>0.1</v>
      </c>
      <c r="AM14" s="122">
        <v>0.2742</v>
      </c>
      <c r="AN14" s="66">
        <f t="shared" si="4"/>
        <v>2.742</v>
      </c>
      <c r="AO14" s="155" t="s">
        <v>200</v>
      </c>
      <c r="AP14" s="147">
        <v>0.1</v>
      </c>
      <c r="AQ14" s="159">
        <v>6.8349740545388546E-2</v>
      </c>
      <c r="AR14" s="66">
        <f t="shared" si="5"/>
        <v>0.68349740545388538</v>
      </c>
      <c r="AS14" s="155" t="s">
        <v>201</v>
      </c>
      <c r="AT14" s="151">
        <v>0.1</v>
      </c>
      <c r="AU14" s="122">
        <v>5.2600000000000001E-2</v>
      </c>
      <c r="AV14" s="66">
        <f t="shared" si="6"/>
        <v>0.52600000000000002</v>
      </c>
      <c r="AW14" s="155" t="s">
        <v>202</v>
      </c>
      <c r="AX14" s="151">
        <v>0.1</v>
      </c>
      <c r="AY14" s="123">
        <v>6.4500000000000002E-2</v>
      </c>
      <c r="AZ14" s="66">
        <f t="shared" si="7"/>
        <v>0.64500000000000002</v>
      </c>
      <c r="BA14" s="155" t="s">
        <v>203</v>
      </c>
      <c r="BB14" s="151">
        <v>0.1</v>
      </c>
      <c r="BC14" s="160">
        <v>5.0999999999999997E-2</v>
      </c>
      <c r="BD14" s="66">
        <f t="shared" si="8"/>
        <v>0.5099999999999999</v>
      </c>
      <c r="BE14" s="155" t="s">
        <v>204</v>
      </c>
      <c r="BF14" s="151">
        <v>0.1</v>
      </c>
      <c r="BG14" s="159">
        <v>7.17E-2</v>
      </c>
      <c r="BH14" s="66">
        <f t="shared" si="9"/>
        <v>0.71699999999999997</v>
      </c>
      <c r="BI14" s="155" t="s">
        <v>205</v>
      </c>
      <c r="BJ14" s="151">
        <v>0.1</v>
      </c>
      <c r="BK14" s="123">
        <v>4.1500000000000002E-2</v>
      </c>
      <c r="BL14" s="66">
        <f t="shared" si="10"/>
        <v>0.41499999999999998</v>
      </c>
      <c r="BM14" s="155" t="s">
        <v>206</v>
      </c>
      <c r="BN14" s="151">
        <v>0.1</v>
      </c>
      <c r="BO14" s="82">
        <v>3.6299999999999999E-2</v>
      </c>
      <c r="BP14" s="66">
        <f t="shared" si="11"/>
        <v>0.36299999999999999</v>
      </c>
      <c r="BQ14" s="253" t="s">
        <v>207</v>
      </c>
      <c r="BR14" s="151">
        <v>0.1</v>
      </c>
      <c r="BS14" s="63">
        <v>0.03</v>
      </c>
      <c r="BT14" s="66">
        <f t="shared" si="12"/>
        <v>0.3</v>
      </c>
      <c r="BU14" s="286" t="s">
        <v>207</v>
      </c>
      <c r="BV14" s="105">
        <f t="shared" si="13"/>
        <v>0.1</v>
      </c>
      <c r="BW14" s="105">
        <f t="shared" si="13"/>
        <v>6.4500000000000002E-2</v>
      </c>
      <c r="BX14" s="66">
        <f t="shared" si="15"/>
        <v>0.64500000000000002</v>
      </c>
    </row>
    <row r="15" spans="1:79" s="2" customFormat="1" ht="195" customHeight="1" x14ac:dyDescent="0.35">
      <c r="A15" s="145" t="s">
        <v>147</v>
      </c>
      <c r="B15" s="65">
        <v>7550</v>
      </c>
      <c r="C15" s="65">
        <v>2</v>
      </c>
      <c r="D15" s="65" t="str">
        <f t="shared" si="0"/>
        <v>Fortalecer 1 Canales De Comunicación</v>
      </c>
      <c r="E15" s="64" t="s">
        <v>122</v>
      </c>
      <c r="F15" s="64" t="s">
        <v>123</v>
      </c>
      <c r="G15" s="65">
        <v>540</v>
      </c>
      <c r="H15" s="64" t="s">
        <v>123</v>
      </c>
      <c r="I15" s="64" t="s">
        <v>123</v>
      </c>
      <c r="J15" s="64" t="s">
        <v>124</v>
      </c>
      <c r="K15" s="64" t="s">
        <v>123</v>
      </c>
      <c r="L15" s="64" t="s">
        <v>125</v>
      </c>
      <c r="M15" s="64" t="s">
        <v>123</v>
      </c>
      <c r="N15" s="64" t="s">
        <v>148</v>
      </c>
      <c r="O15" s="82">
        <v>0.1111</v>
      </c>
      <c r="P15" s="146" t="s">
        <v>208</v>
      </c>
      <c r="Q15" s="63" t="s">
        <v>209</v>
      </c>
      <c r="R15" s="63" t="s">
        <v>151</v>
      </c>
      <c r="S15" s="63">
        <v>0.1</v>
      </c>
      <c r="T15" s="63" t="s">
        <v>152</v>
      </c>
      <c r="U15" s="63" t="s">
        <v>130</v>
      </c>
      <c r="V15" s="63" t="s">
        <v>131</v>
      </c>
      <c r="W15" s="63" t="s">
        <v>153</v>
      </c>
      <c r="X15" s="63" t="s">
        <v>196</v>
      </c>
      <c r="Y15" s="71" t="s">
        <v>210</v>
      </c>
      <c r="Z15" s="147">
        <v>0.1</v>
      </c>
      <c r="AA15" s="122">
        <v>1.6999999999999999E-3</v>
      </c>
      <c r="AB15" s="245">
        <f t="shared" si="1"/>
        <v>1.6999999999999998E-2</v>
      </c>
      <c r="AC15" s="155" t="s">
        <v>211</v>
      </c>
      <c r="AD15" s="147">
        <v>0.1</v>
      </c>
      <c r="AE15" s="122">
        <v>2.0999999999999999E-3</v>
      </c>
      <c r="AF15" s="66">
        <f t="shared" si="2"/>
        <v>2.0999999999999998E-2</v>
      </c>
      <c r="AG15" s="155" t="s">
        <v>212</v>
      </c>
      <c r="AH15" s="147">
        <v>0.1</v>
      </c>
      <c r="AI15" s="122">
        <v>4.9594734450474328E-3</v>
      </c>
      <c r="AJ15" s="66">
        <f t="shared" si="3"/>
        <v>4.9594734450474326E-2</v>
      </c>
      <c r="AK15" s="155" t="s">
        <v>213</v>
      </c>
      <c r="AL15" s="147">
        <v>0.1</v>
      </c>
      <c r="AM15" s="122">
        <v>1.4E-3</v>
      </c>
      <c r="AN15" s="66">
        <f t="shared" si="4"/>
        <v>1.3999999999999999E-2</v>
      </c>
      <c r="AO15" s="155" t="s">
        <v>214</v>
      </c>
      <c r="AP15" s="147">
        <v>0.1</v>
      </c>
      <c r="AQ15" s="159">
        <v>4.7000000000000002E-3</v>
      </c>
      <c r="AR15" s="66">
        <f t="shared" si="5"/>
        <v>4.7E-2</v>
      </c>
      <c r="AS15" s="155" t="s">
        <v>215</v>
      </c>
      <c r="AT15" s="151">
        <v>0.1</v>
      </c>
      <c r="AU15" s="122">
        <v>5.0000000000000001E-3</v>
      </c>
      <c r="AV15" s="66">
        <f t="shared" si="6"/>
        <v>4.9999999999999996E-2</v>
      </c>
      <c r="AW15" s="155" t="s">
        <v>216</v>
      </c>
      <c r="AX15" s="151">
        <v>0.1</v>
      </c>
      <c r="AY15" s="123">
        <v>5.3E-3</v>
      </c>
      <c r="AZ15" s="66">
        <f t="shared" si="7"/>
        <v>5.2999999999999999E-2</v>
      </c>
      <c r="BA15" s="155" t="s">
        <v>217</v>
      </c>
      <c r="BB15" s="151">
        <v>0.1</v>
      </c>
      <c r="BC15" s="160">
        <v>5.3E-3</v>
      </c>
      <c r="BD15" s="66">
        <f t="shared" si="8"/>
        <v>5.2999999999999999E-2</v>
      </c>
      <c r="BE15" s="155" t="s">
        <v>218</v>
      </c>
      <c r="BF15" s="151">
        <v>0.1</v>
      </c>
      <c r="BG15" s="159">
        <v>7.7000000000000002E-3</v>
      </c>
      <c r="BH15" s="66">
        <f t="shared" si="9"/>
        <v>7.6999999999999999E-2</v>
      </c>
      <c r="BI15" s="155" t="s">
        <v>219</v>
      </c>
      <c r="BJ15" s="151">
        <v>0.1</v>
      </c>
      <c r="BK15" s="123">
        <v>5.5999999999999999E-3</v>
      </c>
      <c r="BL15" s="66">
        <f t="shared" si="10"/>
        <v>5.5999999999999994E-2</v>
      </c>
      <c r="BM15" s="155" t="s">
        <v>220</v>
      </c>
      <c r="BN15" s="151">
        <v>0.1</v>
      </c>
      <c r="BO15" s="82">
        <v>3.0999999999999999E-3</v>
      </c>
      <c r="BP15" s="66">
        <f t="shared" si="11"/>
        <v>3.0999999999999996E-2</v>
      </c>
      <c r="BQ15" s="253" t="s">
        <v>221</v>
      </c>
      <c r="BR15" s="151">
        <v>0.1</v>
      </c>
      <c r="BS15" s="82">
        <v>0</v>
      </c>
      <c r="BT15" s="66">
        <f t="shared" si="12"/>
        <v>0</v>
      </c>
      <c r="BU15" s="286" t="s">
        <v>221</v>
      </c>
      <c r="BV15" s="105">
        <f t="shared" si="13"/>
        <v>0.1</v>
      </c>
      <c r="BW15" s="111">
        <f t="shared" si="14"/>
        <v>5.3E-3</v>
      </c>
      <c r="BX15" s="66">
        <f t="shared" si="15"/>
        <v>5.2999999999999999E-2</v>
      </c>
    </row>
    <row r="16" spans="1:79" s="2" customFormat="1" ht="195.75" customHeight="1" x14ac:dyDescent="0.35">
      <c r="A16" s="145" t="s">
        <v>147</v>
      </c>
      <c r="B16" s="65">
        <v>7550</v>
      </c>
      <c r="C16" s="65">
        <v>2</v>
      </c>
      <c r="D16" s="65" t="str">
        <f t="shared" si="0"/>
        <v>Fortalecer 1 Canales De Comunicación</v>
      </c>
      <c r="E16" s="64" t="s">
        <v>122</v>
      </c>
      <c r="F16" s="64" t="s">
        <v>123</v>
      </c>
      <c r="G16" s="65">
        <v>540</v>
      </c>
      <c r="H16" s="64" t="s">
        <v>123</v>
      </c>
      <c r="I16" s="64" t="s">
        <v>123</v>
      </c>
      <c r="J16" s="64" t="s">
        <v>124</v>
      </c>
      <c r="K16" s="64" t="s">
        <v>123</v>
      </c>
      <c r="L16" s="64" t="s">
        <v>125</v>
      </c>
      <c r="M16" s="64" t="s">
        <v>123</v>
      </c>
      <c r="N16" s="64" t="s">
        <v>148</v>
      </c>
      <c r="O16" s="82">
        <v>0.1111</v>
      </c>
      <c r="P16" s="146" t="s">
        <v>222</v>
      </c>
      <c r="Q16" s="63" t="s">
        <v>223</v>
      </c>
      <c r="R16" s="63" t="s">
        <v>151</v>
      </c>
      <c r="S16" s="63">
        <v>0.8</v>
      </c>
      <c r="T16" s="63" t="s">
        <v>152</v>
      </c>
      <c r="U16" s="63" t="s">
        <v>130</v>
      </c>
      <c r="V16" s="63" t="s">
        <v>131</v>
      </c>
      <c r="W16" s="63" t="s">
        <v>153</v>
      </c>
      <c r="X16" s="63" t="s">
        <v>196</v>
      </c>
      <c r="Y16" s="71" t="s">
        <v>224</v>
      </c>
      <c r="Z16" s="147">
        <v>0.8</v>
      </c>
      <c r="AA16" s="122">
        <v>0.29360000000000003</v>
      </c>
      <c r="AB16" s="245">
        <f t="shared" si="1"/>
        <v>0.36699999999999999</v>
      </c>
      <c r="AC16" s="155" t="s">
        <v>225</v>
      </c>
      <c r="AD16" s="147">
        <v>0.8</v>
      </c>
      <c r="AE16" s="122">
        <v>0.28460000000000002</v>
      </c>
      <c r="AF16" s="66">
        <f t="shared" si="2"/>
        <v>0.35575000000000001</v>
      </c>
      <c r="AG16" s="155" t="s">
        <v>226</v>
      </c>
      <c r="AH16" s="147">
        <v>0.8</v>
      </c>
      <c r="AI16" s="122">
        <v>0.29912845343207062</v>
      </c>
      <c r="AJ16" s="66">
        <f t="shared" si="3"/>
        <v>0.37391056679008827</v>
      </c>
      <c r="AK16" s="155" t="s">
        <v>226</v>
      </c>
      <c r="AL16" s="147">
        <v>0.8</v>
      </c>
      <c r="AM16" s="122">
        <v>0.2742</v>
      </c>
      <c r="AN16" s="66">
        <f t="shared" si="4"/>
        <v>0.34275</v>
      </c>
      <c r="AO16" s="155" t="s">
        <v>226</v>
      </c>
      <c r="AP16" s="147">
        <v>0.8</v>
      </c>
      <c r="AQ16" s="159">
        <v>0.34401225736189112</v>
      </c>
      <c r="AR16" s="66">
        <f t="shared" si="5"/>
        <v>0.4300153217023639</v>
      </c>
      <c r="AS16" s="155" t="s">
        <v>227</v>
      </c>
      <c r="AT16" s="151">
        <v>0.8</v>
      </c>
      <c r="AU16" s="122">
        <v>0.24390000000000001</v>
      </c>
      <c r="AV16" s="66">
        <f t="shared" si="6"/>
        <v>0.30487500000000001</v>
      </c>
      <c r="AW16" s="155" t="s">
        <v>228</v>
      </c>
      <c r="AX16" s="151">
        <v>0.8</v>
      </c>
      <c r="AY16" s="123">
        <v>0.23730000000000001</v>
      </c>
      <c r="AZ16" s="66">
        <f t="shared" si="7"/>
        <v>0.29662499999999997</v>
      </c>
      <c r="BA16" s="155" t="s">
        <v>228</v>
      </c>
      <c r="BB16" s="151">
        <v>0.8</v>
      </c>
      <c r="BC16" s="160">
        <v>0.22800000000000001</v>
      </c>
      <c r="BD16" s="66">
        <f t="shared" si="8"/>
        <v>0.28499999999999998</v>
      </c>
      <c r="BE16" s="155" t="s">
        <v>229</v>
      </c>
      <c r="BF16" s="151">
        <v>0.8</v>
      </c>
      <c r="BG16" s="159">
        <v>0.30109999999999998</v>
      </c>
      <c r="BH16" s="66">
        <f t="shared" si="9"/>
        <v>0.37637499999999996</v>
      </c>
      <c r="BI16" s="155" t="s">
        <v>230</v>
      </c>
      <c r="BJ16" s="151">
        <v>0.8</v>
      </c>
      <c r="BK16" s="123">
        <v>0.30170000000000002</v>
      </c>
      <c r="BL16" s="66">
        <f t="shared" si="10"/>
        <v>0.37712499999999999</v>
      </c>
      <c r="BM16" s="155" t="s">
        <v>231</v>
      </c>
      <c r="BN16" s="151">
        <v>0.8</v>
      </c>
      <c r="BO16" s="82">
        <v>0.30259999999999998</v>
      </c>
      <c r="BP16" s="66">
        <f t="shared" si="11"/>
        <v>0.37824999999999998</v>
      </c>
      <c r="BQ16" s="253" t="s">
        <v>232</v>
      </c>
      <c r="BR16" s="151">
        <v>0.8</v>
      </c>
      <c r="BS16" s="63">
        <v>0.28999999999999998</v>
      </c>
      <c r="BT16" s="66">
        <f t="shared" si="12"/>
        <v>0.36249999999999993</v>
      </c>
      <c r="BU16" s="286" t="s">
        <v>232</v>
      </c>
      <c r="BV16" s="105">
        <f t="shared" si="13"/>
        <v>0.8</v>
      </c>
      <c r="BW16" s="111">
        <f t="shared" si="14"/>
        <v>0.23730000000000001</v>
      </c>
      <c r="BX16" s="66">
        <f t="shared" si="15"/>
        <v>0.29662499999999997</v>
      </c>
    </row>
    <row r="17" spans="1:78" s="2" customFormat="1" ht="205.5" customHeight="1" x14ac:dyDescent="0.35">
      <c r="A17" s="145" t="s">
        <v>147</v>
      </c>
      <c r="B17" s="65">
        <v>7550</v>
      </c>
      <c r="C17" s="65">
        <v>2</v>
      </c>
      <c r="D17" s="65" t="str">
        <f t="shared" si="0"/>
        <v>Fortalecer 1 Canales De Comunicación</v>
      </c>
      <c r="E17" s="64" t="s">
        <v>122</v>
      </c>
      <c r="F17" s="64" t="s">
        <v>123</v>
      </c>
      <c r="G17" s="65">
        <v>540</v>
      </c>
      <c r="H17" s="64" t="s">
        <v>123</v>
      </c>
      <c r="I17" s="64" t="s">
        <v>123</v>
      </c>
      <c r="J17" s="64" t="s">
        <v>124</v>
      </c>
      <c r="K17" s="64" t="s">
        <v>123</v>
      </c>
      <c r="L17" s="64" t="s">
        <v>125</v>
      </c>
      <c r="M17" s="64" t="s">
        <v>123</v>
      </c>
      <c r="N17" s="64" t="s">
        <v>148</v>
      </c>
      <c r="O17" s="82">
        <v>0.1111</v>
      </c>
      <c r="P17" s="146" t="s">
        <v>233</v>
      </c>
      <c r="Q17" s="63" t="s">
        <v>234</v>
      </c>
      <c r="R17" s="63" t="s">
        <v>151</v>
      </c>
      <c r="S17" s="63">
        <v>0.02</v>
      </c>
      <c r="T17" s="63" t="s">
        <v>152</v>
      </c>
      <c r="U17" s="63" t="s">
        <v>130</v>
      </c>
      <c r="V17" s="63" t="s">
        <v>131</v>
      </c>
      <c r="W17" s="63" t="s">
        <v>153</v>
      </c>
      <c r="X17" s="63" t="s">
        <v>196</v>
      </c>
      <c r="Y17" s="71" t="s">
        <v>235</v>
      </c>
      <c r="Z17" s="147">
        <v>0.02</v>
      </c>
      <c r="AA17" s="122">
        <v>3.2099999999999997E-2</v>
      </c>
      <c r="AB17" s="245">
        <f t="shared" si="1"/>
        <v>1.6049999999999998</v>
      </c>
      <c r="AC17" s="155" t="s">
        <v>236</v>
      </c>
      <c r="AD17" s="147">
        <v>0.02</v>
      </c>
      <c r="AE17" s="122">
        <v>2.06E-2</v>
      </c>
      <c r="AF17" s="66">
        <f t="shared" si="2"/>
        <v>1.03</v>
      </c>
      <c r="AG17" s="155" t="s">
        <v>237</v>
      </c>
      <c r="AH17" s="147">
        <v>0.02</v>
      </c>
      <c r="AI17" s="122">
        <v>1.422101965252065E-2</v>
      </c>
      <c r="AJ17" s="66">
        <f t="shared" si="3"/>
        <v>0.7110509826260325</v>
      </c>
      <c r="AK17" s="155" t="s">
        <v>238</v>
      </c>
      <c r="AL17" s="147">
        <v>0.02</v>
      </c>
      <c r="AM17" s="122">
        <v>4.2299999999999997E-2</v>
      </c>
      <c r="AN17" s="66">
        <f t="shared" si="4"/>
        <v>2.1149999999999998</v>
      </c>
      <c r="AO17" s="155" t="s">
        <v>239</v>
      </c>
      <c r="AP17" s="147">
        <v>0.02</v>
      </c>
      <c r="AQ17" s="159">
        <v>2.1370304725704156E-2</v>
      </c>
      <c r="AR17" s="66">
        <f t="shared" si="5"/>
        <v>1.0685152362852077</v>
      </c>
      <c r="AS17" s="155" t="s">
        <v>240</v>
      </c>
      <c r="AT17" s="151">
        <v>0.02</v>
      </c>
      <c r="AU17" s="122">
        <v>1.34E-2</v>
      </c>
      <c r="AV17" s="66">
        <f t="shared" si="6"/>
        <v>0.67</v>
      </c>
      <c r="AW17" s="155" t="s">
        <v>241</v>
      </c>
      <c r="AX17" s="151">
        <v>0.02</v>
      </c>
      <c r="AY17" s="123">
        <v>1.3100000000000001E-2</v>
      </c>
      <c r="AZ17" s="66">
        <f t="shared" si="7"/>
        <v>0.65500000000000003</v>
      </c>
      <c r="BA17" s="155" t="s">
        <v>241</v>
      </c>
      <c r="BB17" s="151">
        <v>0.02</v>
      </c>
      <c r="BC17" s="160">
        <v>1.2800000000000001E-2</v>
      </c>
      <c r="BD17" s="66">
        <f t="shared" si="8"/>
        <v>0.64</v>
      </c>
      <c r="BE17" s="155" t="s">
        <v>242</v>
      </c>
      <c r="BF17" s="151">
        <v>0.02</v>
      </c>
      <c r="BG17" s="159">
        <v>1.26E-2</v>
      </c>
      <c r="BH17" s="66">
        <f t="shared" si="9"/>
        <v>0.63</v>
      </c>
      <c r="BI17" s="168" t="s">
        <v>243</v>
      </c>
      <c r="BJ17" s="151">
        <v>0.02</v>
      </c>
      <c r="BK17" s="123">
        <v>1.18E-2</v>
      </c>
      <c r="BL17" s="66">
        <f t="shared" si="10"/>
        <v>0.59</v>
      </c>
      <c r="BM17" s="155" t="s">
        <v>244</v>
      </c>
      <c r="BN17" s="151">
        <v>0.02</v>
      </c>
      <c r="BO17" s="82">
        <v>6.7000000000000002E-3</v>
      </c>
      <c r="BP17" s="66">
        <f t="shared" si="11"/>
        <v>0.33500000000000002</v>
      </c>
      <c r="BQ17" s="253" t="s">
        <v>245</v>
      </c>
      <c r="BR17" s="151">
        <v>0.02</v>
      </c>
      <c r="BS17" s="63">
        <v>0.01</v>
      </c>
      <c r="BT17" s="66">
        <f>IF(ISERROR(BS17/BR17),0,(BS17/BR17))</f>
        <v>0.5</v>
      </c>
      <c r="BU17" s="286" t="s">
        <v>1490</v>
      </c>
      <c r="BV17" s="105">
        <f t="shared" si="13"/>
        <v>0.02</v>
      </c>
      <c r="BW17" s="111">
        <f t="shared" si="14"/>
        <v>1.3100000000000001E-2</v>
      </c>
      <c r="BX17" s="66">
        <f t="shared" si="15"/>
        <v>0.65500000000000003</v>
      </c>
    </row>
    <row r="18" spans="1:78" s="2" customFormat="1" ht="190.5" customHeight="1" x14ac:dyDescent="0.35">
      <c r="A18" s="145" t="s">
        <v>147</v>
      </c>
      <c r="B18" s="65">
        <v>7550</v>
      </c>
      <c r="C18" s="65">
        <v>2</v>
      </c>
      <c r="D18" s="65" t="str">
        <f t="shared" si="0"/>
        <v>Fortalecer 1 Canales De Comunicación</v>
      </c>
      <c r="E18" s="64" t="s">
        <v>122</v>
      </c>
      <c r="F18" s="64" t="s">
        <v>123</v>
      </c>
      <c r="G18" s="65">
        <v>540</v>
      </c>
      <c r="H18" s="64" t="s">
        <v>123</v>
      </c>
      <c r="I18" s="64" t="s">
        <v>123</v>
      </c>
      <c r="J18" s="64" t="s">
        <v>124</v>
      </c>
      <c r="K18" s="64" t="s">
        <v>123</v>
      </c>
      <c r="L18" s="64" t="s">
        <v>125</v>
      </c>
      <c r="M18" s="64" t="s">
        <v>123</v>
      </c>
      <c r="N18" s="64" t="s">
        <v>148</v>
      </c>
      <c r="O18" s="82">
        <v>0.1111</v>
      </c>
      <c r="P18" s="146" t="s">
        <v>246</v>
      </c>
      <c r="Q18" s="63" t="s">
        <v>247</v>
      </c>
      <c r="R18" s="63" t="s">
        <v>151</v>
      </c>
      <c r="S18" s="63">
        <v>0.1</v>
      </c>
      <c r="T18" s="63" t="s">
        <v>152</v>
      </c>
      <c r="U18" s="63" t="s">
        <v>130</v>
      </c>
      <c r="V18" s="63" t="s">
        <v>131</v>
      </c>
      <c r="W18" s="63" t="s">
        <v>153</v>
      </c>
      <c r="X18" s="63" t="s">
        <v>248</v>
      </c>
      <c r="Y18" s="71" t="s">
        <v>249</v>
      </c>
      <c r="Z18" s="147">
        <v>0.1</v>
      </c>
      <c r="AA18" s="244">
        <v>3.7199999999999997E-2</v>
      </c>
      <c r="AB18" s="245">
        <f t="shared" si="1"/>
        <v>0.37199999999999994</v>
      </c>
      <c r="AC18" s="155" t="s">
        <v>250</v>
      </c>
      <c r="AD18" s="147">
        <v>0.1</v>
      </c>
      <c r="AE18" s="122">
        <v>4.2500000000000003E-2</v>
      </c>
      <c r="AF18" s="66">
        <f t="shared" si="2"/>
        <v>0.42499999999999999</v>
      </c>
      <c r="AG18" s="155" t="s">
        <v>251</v>
      </c>
      <c r="AH18" s="147">
        <v>0.1</v>
      </c>
      <c r="AI18" s="122">
        <v>6.3246104087033225E-2</v>
      </c>
      <c r="AJ18" s="66">
        <f t="shared" si="3"/>
        <v>0.63246104087033217</v>
      </c>
      <c r="AK18" s="155" t="s">
        <v>252</v>
      </c>
      <c r="AL18" s="147">
        <v>0.1</v>
      </c>
      <c r="AM18" s="122">
        <v>4.7199999999999999E-2</v>
      </c>
      <c r="AN18" s="66">
        <f t="shared" si="4"/>
        <v>0.47199999999999998</v>
      </c>
      <c r="AO18" s="155" t="s">
        <v>253</v>
      </c>
      <c r="AP18" s="147">
        <v>0.1</v>
      </c>
      <c r="AQ18" s="159">
        <v>5.3317535545023699E-2</v>
      </c>
      <c r="AR18" s="66">
        <f t="shared" si="5"/>
        <v>0.53317535545023698</v>
      </c>
      <c r="AS18" s="155" t="s">
        <v>254</v>
      </c>
      <c r="AT18" s="151">
        <v>0.1</v>
      </c>
      <c r="AU18" s="122">
        <v>0.66100000000000003</v>
      </c>
      <c r="AV18" s="66">
        <f t="shared" si="6"/>
        <v>6.61</v>
      </c>
      <c r="AW18" s="155" t="s">
        <v>255</v>
      </c>
      <c r="AX18" s="151">
        <v>0.1</v>
      </c>
      <c r="AY18" s="123">
        <v>0.13339999999999999</v>
      </c>
      <c r="AZ18" s="66">
        <f t="shared" si="7"/>
        <v>1.3339999999999999</v>
      </c>
      <c r="BA18" s="155" t="s">
        <v>256</v>
      </c>
      <c r="BB18" s="151">
        <v>0.1</v>
      </c>
      <c r="BC18" s="160">
        <v>8.3199999999999996E-2</v>
      </c>
      <c r="BD18" s="66">
        <f t="shared" si="8"/>
        <v>0.83199999999999996</v>
      </c>
      <c r="BE18" s="155" t="s">
        <v>257</v>
      </c>
      <c r="BF18" s="151">
        <v>0.1</v>
      </c>
      <c r="BG18" s="159">
        <v>7.22E-2</v>
      </c>
      <c r="BH18" s="66">
        <f t="shared" si="9"/>
        <v>0.72199999999999998</v>
      </c>
      <c r="BI18" s="155" t="s">
        <v>258</v>
      </c>
      <c r="BJ18" s="151">
        <v>0.1</v>
      </c>
      <c r="BK18" s="152">
        <v>0.2802</v>
      </c>
      <c r="BL18" s="66">
        <f t="shared" si="10"/>
        <v>2.802</v>
      </c>
      <c r="BM18" s="155" t="s">
        <v>259</v>
      </c>
      <c r="BN18" s="151">
        <v>0.1</v>
      </c>
      <c r="BO18" s="82">
        <v>2.3400000000000001E-2</v>
      </c>
      <c r="BP18" s="66">
        <f t="shared" si="11"/>
        <v>0.23399999999999999</v>
      </c>
      <c r="BQ18" s="253" t="s">
        <v>260</v>
      </c>
      <c r="BR18" s="151">
        <v>0.1</v>
      </c>
      <c r="BS18" s="63">
        <v>0.02</v>
      </c>
      <c r="BT18" s="66">
        <f t="shared" si="12"/>
        <v>0.19999999999999998</v>
      </c>
      <c r="BU18" s="286" t="s">
        <v>260</v>
      </c>
      <c r="BV18" s="105">
        <f t="shared" si="13"/>
        <v>0.1</v>
      </c>
      <c r="BW18" s="111">
        <f t="shared" si="14"/>
        <v>0.13339999999999999</v>
      </c>
      <c r="BX18" s="66">
        <f>IF(ISERROR(BW18/BV18),0,(BW18/BV18))</f>
        <v>1.3339999999999999</v>
      </c>
    </row>
    <row r="19" spans="1:78" s="2" customFormat="1" ht="195" customHeight="1" x14ac:dyDescent="0.35">
      <c r="A19" s="145" t="s">
        <v>147</v>
      </c>
      <c r="B19" s="65">
        <v>7550</v>
      </c>
      <c r="C19" s="65">
        <v>2</v>
      </c>
      <c r="D19" s="65" t="str">
        <f t="shared" si="0"/>
        <v>Fortalecer 1 Canales De Comunicación</v>
      </c>
      <c r="E19" s="64" t="s">
        <v>122</v>
      </c>
      <c r="F19" s="64" t="s">
        <v>123</v>
      </c>
      <c r="G19" s="65">
        <v>540</v>
      </c>
      <c r="H19" s="64" t="s">
        <v>123</v>
      </c>
      <c r="I19" s="64" t="s">
        <v>125</v>
      </c>
      <c r="J19" s="64" t="s">
        <v>167</v>
      </c>
      <c r="K19" s="64" t="s">
        <v>123</v>
      </c>
      <c r="L19" s="64" t="s">
        <v>125</v>
      </c>
      <c r="M19" s="64" t="s">
        <v>123</v>
      </c>
      <c r="N19" s="64" t="s">
        <v>148</v>
      </c>
      <c r="O19" s="82">
        <v>0.1111</v>
      </c>
      <c r="P19" s="146" t="s">
        <v>261</v>
      </c>
      <c r="Q19" s="110" t="s">
        <v>262</v>
      </c>
      <c r="R19" s="63">
        <v>1</v>
      </c>
      <c r="S19" s="63">
        <v>1</v>
      </c>
      <c r="T19" s="63" t="s">
        <v>152</v>
      </c>
      <c r="U19" s="63" t="s">
        <v>130</v>
      </c>
      <c r="V19" s="63" t="s">
        <v>131</v>
      </c>
      <c r="W19" s="63" t="s">
        <v>153</v>
      </c>
      <c r="X19" s="63" t="s">
        <v>185</v>
      </c>
      <c r="Y19" s="71" t="s">
        <v>263</v>
      </c>
      <c r="Z19" s="147">
        <v>1</v>
      </c>
      <c r="AA19" s="122">
        <v>0</v>
      </c>
      <c r="AB19" s="245">
        <f t="shared" si="1"/>
        <v>0</v>
      </c>
      <c r="AC19" s="155" t="s">
        <v>264</v>
      </c>
      <c r="AD19" s="147">
        <v>1</v>
      </c>
      <c r="AE19" s="148">
        <v>1</v>
      </c>
      <c r="AF19" s="66">
        <f t="shared" si="2"/>
        <v>1</v>
      </c>
      <c r="AG19" s="155" t="s">
        <v>265</v>
      </c>
      <c r="AH19" s="147">
        <v>1</v>
      </c>
      <c r="AI19" s="148">
        <v>1</v>
      </c>
      <c r="AJ19" s="66">
        <f t="shared" si="3"/>
        <v>1</v>
      </c>
      <c r="AK19" s="155" t="s">
        <v>265</v>
      </c>
      <c r="AL19" s="147">
        <v>1</v>
      </c>
      <c r="AM19" s="150">
        <v>1</v>
      </c>
      <c r="AN19" s="66">
        <f t="shared" si="4"/>
        <v>1</v>
      </c>
      <c r="AO19" s="155" t="s">
        <v>265</v>
      </c>
      <c r="AP19" s="147">
        <v>1</v>
      </c>
      <c r="AQ19" s="157">
        <v>1</v>
      </c>
      <c r="AR19" s="66">
        <f t="shared" si="5"/>
        <v>1</v>
      </c>
      <c r="AS19" s="155" t="s">
        <v>265</v>
      </c>
      <c r="AT19" s="151">
        <v>1</v>
      </c>
      <c r="AU19" s="150">
        <v>1</v>
      </c>
      <c r="AV19" s="66">
        <f t="shared" si="6"/>
        <v>1</v>
      </c>
      <c r="AW19" s="155" t="s">
        <v>265</v>
      </c>
      <c r="AX19" s="151">
        <v>1</v>
      </c>
      <c r="AY19" s="152">
        <v>1</v>
      </c>
      <c r="AZ19" s="66">
        <f t="shared" si="7"/>
        <v>1</v>
      </c>
      <c r="BA19" s="155" t="s">
        <v>265</v>
      </c>
      <c r="BB19" s="151">
        <v>1</v>
      </c>
      <c r="BC19" s="160">
        <v>1</v>
      </c>
      <c r="BD19" s="66">
        <f t="shared" si="8"/>
        <v>1</v>
      </c>
      <c r="BE19" s="155" t="s">
        <v>265</v>
      </c>
      <c r="BF19" s="151">
        <v>1</v>
      </c>
      <c r="BG19" s="157">
        <v>1</v>
      </c>
      <c r="BH19" s="66">
        <f t="shared" si="9"/>
        <v>1</v>
      </c>
      <c r="BI19" s="155" t="s">
        <v>266</v>
      </c>
      <c r="BJ19" s="151">
        <v>1</v>
      </c>
      <c r="BK19" s="169">
        <v>1</v>
      </c>
      <c r="BL19" s="66">
        <f t="shared" si="10"/>
        <v>1</v>
      </c>
      <c r="BM19" s="155" t="s">
        <v>267</v>
      </c>
      <c r="BN19" s="151">
        <v>1</v>
      </c>
      <c r="BO19" s="63">
        <v>1</v>
      </c>
      <c r="BP19" s="66">
        <f t="shared" si="11"/>
        <v>1</v>
      </c>
      <c r="BQ19" s="253" t="s">
        <v>267</v>
      </c>
      <c r="BR19" s="151">
        <v>1</v>
      </c>
      <c r="BS19" s="151">
        <v>1</v>
      </c>
      <c r="BT19" s="66">
        <f t="shared" si="12"/>
        <v>1</v>
      </c>
      <c r="BU19" s="286" t="s">
        <v>267</v>
      </c>
      <c r="BV19" s="105">
        <f t="shared" si="13"/>
        <v>1</v>
      </c>
      <c r="BW19" s="111">
        <f t="shared" si="14"/>
        <v>1</v>
      </c>
      <c r="BX19" s="66">
        <f t="shared" si="15"/>
        <v>1</v>
      </c>
    </row>
    <row r="20" spans="1:78" s="2" customFormat="1" ht="195.75" customHeight="1" x14ac:dyDescent="0.35">
      <c r="A20" s="145" t="s">
        <v>147</v>
      </c>
      <c r="B20" s="65">
        <v>7550</v>
      </c>
      <c r="C20" s="65">
        <v>3</v>
      </c>
      <c r="D20" s="65" t="str">
        <f t="shared" si="0"/>
        <v>Articular 1 Batería De Herramientas De Planeación Para El Instituto Distrital De Protección Y Bienestar Animal</v>
      </c>
      <c r="E20" s="64" t="s">
        <v>122</v>
      </c>
      <c r="F20" s="64" t="s">
        <v>123</v>
      </c>
      <c r="G20" s="65">
        <v>540</v>
      </c>
      <c r="H20" s="64" t="s">
        <v>123</v>
      </c>
      <c r="I20" s="64" t="s">
        <v>123</v>
      </c>
      <c r="J20" s="64" t="s">
        <v>268</v>
      </c>
      <c r="K20" s="64" t="s">
        <v>123</v>
      </c>
      <c r="L20" s="64" t="s">
        <v>125</v>
      </c>
      <c r="M20" s="64" t="s">
        <v>123</v>
      </c>
      <c r="N20" s="64" t="s">
        <v>269</v>
      </c>
      <c r="O20" s="63">
        <v>0.2</v>
      </c>
      <c r="P20" s="146" t="s">
        <v>270</v>
      </c>
      <c r="Q20" s="63" t="s">
        <v>271</v>
      </c>
      <c r="R20" s="83">
        <v>53</v>
      </c>
      <c r="S20" s="83">
        <v>76</v>
      </c>
      <c r="T20" s="63" t="s">
        <v>129</v>
      </c>
      <c r="U20" s="63" t="s">
        <v>184</v>
      </c>
      <c r="V20" s="63" t="s">
        <v>131</v>
      </c>
      <c r="W20" s="63" t="s">
        <v>272</v>
      </c>
      <c r="X20" s="63" t="s">
        <v>273</v>
      </c>
      <c r="Y20" s="71" t="s">
        <v>274</v>
      </c>
      <c r="Z20" s="161">
        <v>7</v>
      </c>
      <c r="AA20" s="161">
        <v>7</v>
      </c>
      <c r="AB20" s="245">
        <f t="shared" si="1"/>
        <v>1</v>
      </c>
      <c r="AC20" s="155" t="s">
        <v>275</v>
      </c>
      <c r="AD20" s="161">
        <v>6</v>
      </c>
      <c r="AE20" s="170">
        <v>6</v>
      </c>
      <c r="AF20" s="66">
        <f t="shared" si="2"/>
        <v>1</v>
      </c>
      <c r="AG20" s="155" t="s">
        <v>276</v>
      </c>
      <c r="AH20" s="161">
        <v>6</v>
      </c>
      <c r="AI20" s="170">
        <v>6</v>
      </c>
      <c r="AJ20" s="66">
        <f t="shared" si="3"/>
        <v>1</v>
      </c>
      <c r="AK20" s="155" t="s">
        <v>277</v>
      </c>
      <c r="AL20" s="161">
        <v>7</v>
      </c>
      <c r="AM20" s="162">
        <v>7</v>
      </c>
      <c r="AN20" s="66">
        <f t="shared" si="4"/>
        <v>1</v>
      </c>
      <c r="AO20" s="155" t="s">
        <v>278</v>
      </c>
      <c r="AP20" s="161">
        <v>6</v>
      </c>
      <c r="AQ20" s="170">
        <v>6</v>
      </c>
      <c r="AR20" s="66">
        <f t="shared" si="5"/>
        <v>1</v>
      </c>
      <c r="AS20" s="155" t="s">
        <v>279</v>
      </c>
      <c r="AT20" s="161">
        <v>6</v>
      </c>
      <c r="AU20" s="162">
        <v>6</v>
      </c>
      <c r="AV20" s="66">
        <f t="shared" si="6"/>
        <v>1</v>
      </c>
      <c r="AW20" s="155" t="s">
        <v>280</v>
      </c>
      <c r="AX20" s="161">
        <v>7</v>
      </c>
      <c r="AY20" s="162">
        <v>7</v>
      </c>
      <c r="AZ20" s="66">
        <f t="shared" si="7"/>
        <v>1</v>
      </c>
      <c r="BA20" s="155" t="s">
        <v>281</v>
      </c>
      <c r="BB20" s="161">
        <v>6</v>
      </c>
      <c r="BC20" s="162">
        <v>6</v>
      </c>
      <c r="BD20" s="66">
        <f t="shared" si="8"/>
        <v>1</v>
      </c>
      <c r="BE20" s="155" t="s">
        <v>282</v>
      </c>
      <c r="BF20" s="161">
        <v>6</v>
      </c>
      <c r="BG20" s="170">
        <v>6</v>
      </c>
      <c r="BH20" s="66">
        <f t="shared" si="9"/>
        <v>1</v>
      </c>
      <c r="BI20" s="155" t="s">
        <v>283</v>
      </c>
      <c r="BJ20" s="161">
        <v>7</v>
      </c>
      <c r="BK20" s="171">
        <v>7</v>
      </c>
      <c r="BL20" s="66">
        <f t="shared" si="10"/>
        <v>1</v>
      </c>
      <c r="BM20" s="155" t="s">
        <v>284</v>
      </c>
      <c r="BN20" s="161">
        <v>6</v>
      </c>
      <c r="BO20" s="65">
        <v>6</v>
      </c>
      <c r="BP20" s="66">
        <f t="shared" si="11"/>
        <v>1</v>
      </c>
      <c r="BQ20" s="253" t="s">
        <v>285</v>
      </c>
      <c r="BR20" s="161">
        <v>6</v>
      </c>
      <c r="BS20" s="65">
        <v>6</v>
      </c>
      <c r="BT20" s="66">
        <f t="shared" si="12"/>
        <v>1</v>
      </c>
      <c r="BU20" s="286" t="s">
        <v>1491</v>
      </c>
      <c r="BV20" s="102">
        <f t="shared" si="13"/>
        <v>76</v>
      </c>
      <c r="BW20" s="230">
        <f t="shared" si="14"/>
        <v>76</v>
      </c>
      <c r="BX20" s="66">
        <f t="shared" si="15"/>
        <v>1</v>
      </c>
      <c r="BY20" s="267">
        <f>+Z20+AD20+AH20+AL20+AP20+AT20+AX20+BB20+BF20+BJ20+BN20+BR20</f>
        <v>76</v>
      </c>
      <c r="BZ20" s="267">
        <f>+AA20+AE20+AI20+AM20+AQ20+AU20+AY20+BC20+BG20+BK20+BO20+BS20</f>
        <v>76</v>
      </c>
    </row>
    <row r="21" spans="1:78" s="2" customFormat="1" ht="205.5" customHeight="1" x14ac:dyDescent="0.35">
      <c r="A21" s="145" t="s">
        <v>147</v>
      </c>
      <c r="B21" s="65">
        <v>7550</v>
      </c>
      <c r="C21" s="65">
        <v>3</v>
      </c>
      <c r="D21" s="65" t="str">
        <f t="shared" si="0"/>
        <v>Articular 1 Batería De Herramientas De Planeación Para El Instituto Distrital De Protección Y Bienestar Animal</v>
      </c>
      <c r="E21" s="64" t="s">
        <v>122</v>
      </c>
      <c r="F21" s="64" t="s">
        <v>123</v>
      </c>
      <c r="G21" s="65">
        <v>540</v>
      </c>
      <c r="H21" s="64" t="s">
        <v>123</v>
      </c>
      <c r="I21" s="64" t="s">
        <v>123</v>
      </c>
      <c r="J21" s="64" t="s">
        <v>268</v>
      </c>
      <c r="K21" s="64" t="s">
        <v>123</v>
      </c>
      <c r="L21" s="64" t="s">
        <v>125</v>
      </c>
      <c r="M21" s="64" t="s">
        <v>123</v>
      </c>
      <c r="N21" s="64" t="s">
        <v>269</v>
      </c>
      <c r="O21" s="63">
        <v>0.2</v>
      </c>
      <c r="P21" s="146" t="s">
        <v>286</v>
      </c>
      <c r="Q21" s="63" t="s">
        <v>287</v>
      </c>
      <c r="R21" s="63">
        <v>1</v>
      </c>
      <c r="S21" s="63">
        <v>1</v>
      </c>
      <c r="T21" s="63" t="s">
        <v>129</v>
      </c>
      <c r="U21" s="63" t="s">
        <v>130</v>
      </c>
      <c r="V21" s="63" t="s">
        <v>131</v>
      </c>
      <c r="W21" s="63" t="s">
        <v>272</v>
      </c>
      <c r="X21" s="63" t="s">
        <v>288</v>
      </c>
      <c r="Y21" s="71" t="s">
        <v>289</v>
      </c>
      <c r="Z21" s="147">
        <v>0</v>
      </c>
      <c r="AA21" s="244">
        <v>0</v>
      </c>
      <c r="AB21" s="245">
        <f t="shared" si="1"/>
        <v>0</v>
      </c>
      <c r="AC21" s="155" t="s">
        <v>290</v>
      </c>
      <c r="AD21" s="172">
        <v>0</v>
      </c>
      <c r="AE21" s="122">
        <v>0</v>
      </c>
      <c r="AF21" s="66">
        <f t="shared" si="2"/>
        <v>0</v>
      </c>
      <c r="AG21" s="155" t="s">
        <v>290</v>
      </c>
      <c r="AH21" s="172">
        <v>0</v>
      </c>
      <c r="AI21" s="122">
        <v>0</v>
      </c>
      <c r="AJ21" s="66">
        <f t="shared" si="3"/>
        <v>0</v>
      </c>
      <c r="AK21" s="155" t="s">
        <v>290</v>
      </c>
      <c r="AL21" s="172">
        <v>0</v>
      </c>
      <c r="AM21" s="80">
        <v>0</v>
      </c>
      <c r="AN21" s="66">
        <f t="shared" si="4"/>
        <v>0</v>
      </c>
      <c r="AO21" s="155" t="s">
        <v>290</v>
      </c>
      <c r="AP21" s="172">
        <v>0</v>
      </c>
      <c r="AQ21" s="122">
        <v>0</v>
      </c>
      <c r="AR21" s="66">
        <f t="shared" si="5"/>
        <v>0</v>
      </c>
      <c r="AS21" s="155" t="s">
        <v>290</v>
      </c>
      <c r="AT21" s="172">
        <v>0</v>
      </c>
      <c r="AU21" s="80">
        <v>0</v>
      </c>
      <c r="AV21" s="66">
        <f t="shared" si="6"/>
        <v>0</v>
      </c>
      <c r="AW21" s="155" t="s">
        <v>290</v>
      </c>
      <c r="AX21" s="172">
        <v>0.1</v>
      </c>
      <c r="AY21" s="122">
        <v>0.1</v>
      </c>
      <c r="AZ21" s="66">
        <f t="shared" si="7"/>
        <v>1</v>
      </c>
      <c r="BA21" s="155" t="s">
        <v>291</v>
      </c>
      <c r="BB21" s="172">
        <v>0.3</v>
      </c>
      <c r="BC21" s="173">
        <v>0.3</v>
      </c>
      <c r="BD21" s="66">
        <f t="shared" si="8"/>
        <v>1</v>
      </c>
      <c r="BE21" s="155" t="s">
        <v>292</v>
      </c>
      <c r="BF21" s="172">
        <v>0.1</v>
      </c>
      <c r="BG21" s="80">
        <v>0.1</v>
      </c>
      <c r="BH21" s="66">
        <f t="shared" si="9"/>
        <v>1</v>
      </c>
      <c r="BI21" s="155" t="s">
        <v>293</v>
      </c>
      <c r="BJ21" s="172">
        <v>0.5</v>
      </c>
      <c r="BK21" s="82">
        <v>0.5</v>
      </c>
      <c r="BL21" s="66">
        <f t="shared" si="10"/>
        <v>1</v>
      </c>
      <c r="BM21" s="155" t="s">
        <v>294</v>
      </c>
      <c r="BN21" s="172">
        <v>0</v>
      </c>
      <c r="BO21" s="63">
        <v>0</v>
      </c>
      <c r="BP21" s="66">
        <f t="shared" si="11"/>
        <v>0</v>
      </c>
      <c r="BQ21" s="253" t="s">
        <v>295</v>
      </c>
      <c r="BR21" s="172">
        <v>0</v>
      </c>
      <c r="BS21" s="172">
        <v>0</v>
      </c>
      <c r="BT21" s="66">
        <f t="shared" si="12"/>
        <v>0</v>
      </c>
      <c r="BU21" s="286" t="s">
        <v>1492</v>
      </c>
      <c r="BV21" s="105">
        <f t="shared" si="13"/>
        <v>1</v>
      </c>
      <c r="BW21" s="111">
        <f t="shared" si="14"/>
        <v>1</v>
      </c>
      <c r="BX21" s="66">
        <f t="shared" si="15"/>
        <v>1</v>
      </c>
    </row>
    <row r="22" spans="1:78" s="2" customFormat="1" ht="190.5" customHeight="1" x14ac:dyDescent="0.35">
      <c r="A22" s="145" t="s">
        <v>147</v>
      </c>
      <c r="B22" s="65">
        <v>7550</v>
      </c>
      <c r="C22" s="65">
        <v>3</v>
      </c>
      <c r="D22" s="65" t="str">
        <f t="shared" si="0"/>
        <v>Articular 1 Batería De Herramientas De Planeación Para El Instituto Distrital De Protección Y Bienestar Animal</v>
      </c>
      <c r="E22" s="64" t="s">
        <v>122</v>
      </c>
      <c r="F22" s="64" t="s">
        <v>123</v>
      </c>
      <c r="G22" s="65">
        <v>540</v>
      </c>
      <c r="H22" s="64" t="s">
        <v>125</v>
      </c>
      <c r="I22" s="64" t="s">
        <v>123</v>
      </c>
      <c r="J22" s="64" t="s">
        <v>268</v>
      </c>
      <c r="K22" s="64" t="s">
        <v>123</v>
      </c>
      <c r="L22" s="64" t="s">
        <v>125</v>
      </c>
      <c r="M22" s="64" t="s">
        <v>123</v>
      </c>
      <c r="N22" s="64" t="s">
        <v>269</v>
      </c>
      <c r="O22" s="63">
        <v>0.2</v>
      </c>
      <c r="P22" s="146" t="s">
        <v>296</v>
      </c>
      <c r="Q22" s="63" t="s">
        <v>297</v>
      </c>
      <c r="R22" s="63">
        <v>1</v>
      </c>
      <c r="S22" s="63">
        <v>1</v>
      </c>
      <c r="T22" s="63" t="s">
        <v>129</v>
      </c>
      <c r="U22" s="63" t="s">
        <v>130</v>
      </c>
      <c r="V22" s="63" t="s">
        <v>131</v>
      </c>
      <c r="W22" s="63" t="s">
        <v>272</v>
      </c>
      <c r="X22" s="63" t="s">
        <v>298</v>
      </c>
      <c r="Y22" s="71" t="s">
        <v>299</v>
      </c>
      <c r="Z22" s="147">
        <v>0.14499999999999999</v>
      </c>
      <c r="AA22" s="122">
        <v>0.14499999999999999</v>
      </c>
      <c r="AB22" s="245">
        <f t="shared" si="1"/>
        <v>1</v>
      </c>
      <c r="AC22" s="155" t="s">
        <v>300</v>
      </c>
      <c r="AD22" s="174">
        <v>0.04</v>
      </c>
      <c r="AE22" s="175">
        <v>0.04</v>
      </c>
      <c r="AF22" s="66">
        <f t="shared" si="2"/>
        <v>1</v>
      </c>
      <c r="AG22" s="155" t="s">
        <v>301</v>
      </c>
      <c r="AH22" s="174">
        <v>0.05</v>
      </c>
      <c r="AI22" s="175">
        <v>0.05</v>
      </c>
      <c r="AJ22" s="66">
        <f t="shared" si="3"/>
        <v>1</v>
      </c>
      <c r="AK22" s="155" t="s">
        <v>302</v>
      </c>
      <c r="AL22" s="174">
        <v>0.16500000000000001</v>
      </c>
      <c r="AM22" s="80">
        <v>0.16500000000000001</v>
      </c>
      <c r="AN22" s="66">
        <f t="shared" si="4"/>
        <v>1</v>
      </c>
      <c r="AO22" s="155" t="s">
        <v>303</v>
      </c>
      <c r="AP22" s="174">
        <v>0.04</v>
      </c>
      <c r="AQ22" s="80">
        <v>0.04</v>
      </c>
      <c r="AR22" s="66">
        <f t="shared" si="5"/>
        <v>1</v>
      </c>
      <c r="AS22" s="155" t="s">
        <v>304</v>
      </c>
      <c r="AT22" s="174">
        <v>0.05</v>
      </c>
      <c r="AU22" s="80">
        <v>0.05</v>
      </c>
      <c r="AV22" s="66">
        <f t="shared" si="6"/>
        <v>1</v>
      </c>
      <c r="AW22" s="155" t="s">
        <v>305</v>
      </c>
      <c r="AX22" s="174">
        <v>0.14499999999999999</v>
      </c>
      <c r="AY22" s="175">
        <v>0.14499999999999999</v>
      </c>
      <c r="AZ22" s="66">
        <f t="shared" si="7"/>
        <v>1</v>
      </c>
      <c r="BA22" s="155" t="s">
        <v>306</v>
      </c>
      <c r="BB22" s="174">
        <v>0.06</v>
      </c>
      <c r="BC22" s="176">
        <v>0.06</v>
      </c>
      <c r="BD22" s="66">
        <f t="shared" si="8"/>
        <v>1</v>
      </c>
      <c r="BE22" s="155" t="s">
        <v>307</v>
      </c>
      <c r="BF22" s="174">
        <v>0.05</v>
      </c>
      <c r="BG22" s="80">
        <v>0.05</v>
      </c>
      <c r="BH22" s="66">
        <f t="shared" si="9"/>
        <v>1</v>
      </c>
      <c r="BI22" s="155" t="s">
        <v>308</v>
      </c>
      <c r="BJ22" s="174">
        <v>0.16500000000000001</v>
      </c>
      <c r="BK22" s="82">
        <v>0.16500000000000001</v>
      </c>
      <c r="BL22" s="66">
        <f t="shared" si="10"/>
        <v>1</v>
      </c>
      <c r="BM22" s="155" t="s">
        <v>308</v>
      </c>
      <c r="BN22" s="174">
        <v>0.04</v>
      </c>
      <c r="BO22" s="63">
        <v>0.04</v>
      </c>
      <c r="BP22" s="66">
        <f t="shared" si="11"/>
        <v>1</v>
      </c>
      <c r="BQ22" s="253" t="s">
        <v>309</v>
      </c>
      <c r="BR22" s="174">
        <v>0.05</v>
      </c>
      <c r="BS22" s="174">
        <v>0.05</v>
      </c>
      <c r="BT22" s="66">
        <f t="shared" si="12"/>
        <v>1</v>
      </c>
      <c r="BU22" s="286" t="s">
        <v>1493</v>
      </c>
      <c r="BV22" s="105">
        <f t="shared" si="13"/>
        <v>1.0000000000000002</v>
      </c>
      <c r="BW22" s="111">
        <f t="shared" si="14"/>
        <v>1.0000000000000002</v>
      </c>
      <c r="BX22" s="66">
        <f t="shared" si="15"/>
        <v>1</v>
      </c>
      <c r="BY22" s="264">
        <f>+Z22+AD22+AH22+AL22+AP22+AT22+AX22+BB22+BJ22+BN22+BF22+BR22</f>
        <v>1.0000000000000002</v>
      </c>
      <c r="BZ22" s="264">
        <f>+AA22+AE22+AI22+AM22+AQ22+AU22+AY22+BC22+BK22+BO22+BG22+BS22</f>
        <v>1.0000000000000002</v>
      </c>
    </row>
    <row r="23" spans="1:78" s="2" customFormat="1" ht="195" customHeight="1" x14ac:dyDescent="0.35">
      <c r="A23" s="145" t="s">
        <v>147</v>
      </c>
      <c r="B23" s="65">
        <v>7550</v>
      </c>
      <c r="C23" s="65">
        <v>3</v>
      </c>
      <c r="D23" s="65" t="str">
        <f t="shared" si="0"/>
        <v>Articular 1 Batería De Herramientas De Planeación Para El Instituto Distrital De Protección Y Bienestar Animal</v>
      </c>
      <c r="E23" s="64" t="s">
        <v>122</v>
      </c>
      <c r="F23" s="64" t="s">
        <v>123</v>
      </c>
      <c r="G23" s="65">
        <v>540</v>
      </c>
      <c r="H23" s="64" t="s">
        <v>125</v>
      </c>
      <c r="I23" s="64" t="s">
        <v>123</v>
      </c>
      <c r="J23" s="64" t="s">
        <v>268</v>
      </c>
      <c r="K23" s="64" t="s">
        <v>123</v>
      </c>
      <c r="L23" s="64" t="s">
        <v>125</v>
      </c>
      <c r="M23" s="64" t="s">
        <v>123</v>
      </c>
      <c r="N23" s="64" t="s">
        <v>269</v>
      </c>
      <c r="O23" s="63">
        <v>0.2</v>
      </c>
      <c r="P23" s="146" t="s">
        <v>310</v>
      </c>
      <c r="Q23" s="63" t="s">
        <v>311</v>
      </c>
      <c r="R23" s="63">
        <v>1</v>
      </c>
      <c r="S23" s="63">
        <v>1</v>
      </c>
      <c r="T23" s="63" t="s">
        <v>129</v>
      </c>
      <c r="U23" s="63" t="s">
        <v>130</v>
      </c>
      <c r="V23" s="63" t="s">
        <v>131</v>
      </c>
      <c r="W23" s="63" t="s">
        <v>272</v>
      </c>
      <c r="X23" s="63" t="s">
        <v>312</v>
      </c>
      <c r="Y23" s="71" t="s">
        <v>299</v>
      </c>
      <c r="Z23" s="147">
        <v>0</v>
      </c>
      <c r="AA23" s="244">
        <v>0</v>
      </c>
      <c r="AB23" s="245">
        <f t="shared" si="1"/>
        <v>0</v>
      </c>
      <c r="AC23" s="155" t="s">
        <v>290</v>
      </c>
      <c r="AD23" s="174">
        <v>0.01</v>
      </c>
      <c r="AE23" s="175">
        <v>0.01</v>
      </c>
      <c r="AF23" s="66">
        <f t="shared" si="2"/>
        <v>1</v>
      </c>
      <c r="AG23" s="155" t="s">
        <v>313</v>
      </c>
      <c r="AH23" s="174">
        <v>0.01</v>
      </c>
      <c r="AI23" s="175">
        <v>0.01</v>
      </c>
      <c r="AJ23" s="66">
        <f t="shared" si="3"/>
        <v>1</v>
      </c>
      <c r="AK23" s="155" t="s">
        <v>314</v>
      </c>
      <c r="AL23" s="174">
        <f>15.5%+12.5%</f>
        <v>0.28000000000000003</v>
      </c>
      <c r="AM23" s="80">
        <v>0.28000000000000003</v>
      </c>
      <c r="AN23" s="66">
        <f t="shared" si="4"/>
        <v>1</v>
      </c>
      <c r="AO23" s="155" t="s">
        <v>315</v>
      </c>
      <c r="AP23" s="174">
        <v>0.03</v>
      </c>
      <c r="AQ23" s="80">
        <v>0.03</v>
      </c>
      <c r="AR23" s="66">
        <f t="shared" si="5"/>
        <v>1</v>
      </c>
      <c r="AS23" s="155" t="s">
        <v>316</v>
      </c>
      <c r="AT23" s="174">
        <v>0.03</v>
      </c>
      <c r="AU23" s="80">
        <v>0.03</v>
      </c>
      <c r="AV23" s="66">
        <f t="shared" si="6"/>
        <v>1</v>
      </c>
      <c r="AW23" s="155" t="s">
        <v>317</v>
      </c>
      <c r="AX23" s="174">
        <v>0.17499999999999999</v>
      </c>
      <c r="AY23" s="175">
        <v>0.17499999999999999</v>
      </c>
      <c r="AZ23" s="66">
        <f t="shared" si="7"/>
        <v>1</v>
      </c>
      <c r="BA23" s="155" t="s">
        <v>318</v>
      </c>
      <c r="BB23" s="174">
        <v>0.05</v>
      </c>
      <c r="BC23" s="176">
        <v>0.05</v>
      </c>
      <c r="BD23" s="66">
        <f t="shared" si="8"/>
        <v>1</v>
      </c>
      <c r="BE23" s="155" t="s">
        <v>319</v>
      </c>
      <c r="BF23" s="174">
        <v>0.05</v>
      </c>
      <c r="BG23" s="80">
        <v>0.05</v>
      </c>
      <c r="BH23" s="66">
        <f t="shared" si="9"/>
        <v>1</v>
      </c>
      <c r="BI23" s="155" t="s">
        <v>320</v>
      </c>
      <c r="BJ23" s="174">
        <v>0.215</v>
      </c>
      <c r="BK23" s="82">
        <v>0.09</v>
      </c>
      <c r="BL23" s="66">
        <f t="shared" si="10"/>
        <v>0.41860465116279066</v>
      </c>
      <c r="BM23" s="155" t="s">
        <v>321</v>
      </c>
      <c r="BN23" s="174">
        <v>0.09</v>
      </c>
      <c r="BO23" s="63">
        <v>0.09</v>
      </c>
      <c r="BP23" s="66">
        <f t="shared" si="11"/>
        <v>1</v>
      </c>
      <c r="BQ23" s="253" t="s">
        <v>322</v>
      </c>
      <c r="BR23" s="174">
        <v>0.06</v>
      </c>
      <c r="BS23" s="82">
        <v>0.185</v>
      </c>
      <c r="BT23" s="66">
        <f t="shared" si="12"/>
        <v>3.0833333333333335</v>
      </c>
      <c r="BU23" s="286" t="s">
        <v>1494</v>
      </c>
      <c r="BV23" s="105">
        <f t="shared" si="13"/>
        <v>1.0000000000000002</v>
      </c>
      <c r="BW23" s="111">
        <f>IF(T23="SUMA",(AA23+AE23+AI23+AM23+AQ23+AU23+AY23+BC23+BO23+BS23+BG23+BK23),(AY23))</f>
        <v>1.0000000000000002</v>
      </c>
      <c r="BX23" s="66">
        <f t="shared" si="15"/>
        <v>1</v>
      </c>
      <c r="BY23" s="264">
        <f>+Z23+AD23+AH23+AL23+AP23+AT23+AX23+BB23+BJ23+BN23+BF23+BR23</f>
        <v>1.0000000000000002</v>
      </c>
      <c r="BZ23" s="264">
        <f>+AA23+AE23+AI23+AM23+AQ23+AU23+AY23+BC23+BK23+BO23+BG23+BS23</f>
        <v>1.0000000000000002</v>
      </c>
    </row>
    <row r="24" spans="1:78" s="2" customFormat="1" ht="195.75" customHeight="1" x14ac:dyDescent="0.35">
      <c r="A24" s="145" t="s">
        <v>147</v>
      </c>
      <c r="B24" s="65">
        <v>7550</v>
      </c>
      <c r="C24" s="65">
        <v>3</v>
      </c>
      <c r="D24" s="65" t="str">
        <f t="shared" si="0"/>
        <v>Articular 1 Batería De Herramientas De Planeación Para El Instituto Distrital De Protección Y Bienestar Animal</v>
      </c>
      <c r="E24" s="64" t="s">
        <v>122</v>
      </c>
      <c r="F24" s="64" t="s">
        <v>123</v>
      </c>
      <c r="G24" s="65">
        <v>540</v>
      </c>
      <c r="H24" s="64" t="s">
        <v>123</v>
      </c>
      <c r="I24" s="64" t="s">
        <v>123</v>
      </c>
      <c r="J24" s="64" t="s">
        <v>268</v>
      </c>
      <c r="K24" s="64" t="s">
        <v>123</v>
      </c>
      <c r="L24" s="64" t="s">
        <v>125</v>
      </c>
      <c r="M24" s="64" t="s">
        <v>123</v>
      </c>
      <c r="N24" s="64" t="s">
        <v>269</v>
      </c>
      <c r="O24" s="63">
        <v>0.2</v>
      </c>
      <c r="P24" s="146" t="s">
        <v>323</v>
      </c>
      <c r="Q24" s="63" t="s">
        <v>324</v>
      </c>
      <c r="R24" s="63">
        <v>1</v>
      </c>
      <c r="S24" s="63">
        <v>1</v>
      </c>
      <c r="T24" s="63" t="s">
        <v>129</v>
      </c>
      <c r="U24" s="63" t="s">
        <v>130</v>
      </c>
      <c r="V24" s="63" t="s">
        <v>131</v>
      </c>
      <c r="W24" s="63" t="s">
        <v>272</v>
      </c>
      <c r="X24" s="63" t="s">
        <v>325</v>
      </c>
      <c r="Y24" s="71" t="s">
        <v>299</v>
      </c>
      <c r="Z24" s="147">
        <v>0</v>
      </c>
      <c r="AA24" s="244">
        <v>0</v>
      </c>
      <c r="AB24" s="245">
        <f t="shared" si="1"/>
        <v>0</v>
      </c>
      <c r="AC24" s="155" t="s">
        <v>290</v>
      </c>
      <c r="AD24" s="147">
        <v>0</v>
      </c>
      <c r="AE24" s="148">
        <v>0</v>
      </c>
      <c r="AF24" s="66">
        <f t="shared" si="2"/>
        <v>0</v>
      </c>
      <c r="AG24" s="155" t="s">
        <v>290</v>
      </c>
      <c r="AH24" s="177">
        <v>0</v>
      </c>
      <c r="AI24" s="146">
        <v>0</v>
      </c>
      <c r="AJ24" s="66">
        <f t="shared" si="3"/>
        <v>0</v>
      </c>
      <c r="AK24" s="155" t="s">
        <v>290</v>
      </c>
      <c r="AL24" s="177">
        <v>0</v>
      </c>
      <c r="AM24" s="81">
        <v>0</v>
      </c>
      <c r="AN24" s="66">
        <f t="shared" si="4"/>
        <v>0</v>
      </c>
      <c r="AO24" s="155" t="s">
        <v>290</v>
      </c>
      <c r="AP24" s="177">
        <v>0</v>
      </c>
      <c r="AQ24" s="81">
        <v>0</v>
      </c>
      <c r="AR24" s="66">
        <f t="shared" si="5"/>
        <v>0</v>
      </c>
      <c r="AS24" s="155" t="s">
        <v>290</v>
      </c>
      <c r="AT24" s="177">
        <v>0</v>
      </c>
      <c r="AU24" s="81">
        <v>0</v>
      </c>
      <c r="AV24" s="66">
        <f t="shared" si="6"/>
        <v>0</v>
      </c>
      <c r="AW24" s="155" t="s">
        <v>290</v>
      </c>
      <c r="AX24" s="177">
        <v>0</v>
      </c>
      <c r="AY24" s="146">
        <v>0</v>
      </c>
      <c r="AZ24" s="66">
        <f t="shared" si="7"/>
        <v>0</v>
      </c>
      <c r="BA24" s="155" t="s">
        <v>290</v>
      </c>
      <c r="BB24" s="177">
        <v>0</v>
      </c>
      <c r="BC24" s="175">
        <v>0</v>
      </c>
      <c r="BD24" s="66">
        <f t="shared" si="8"/>
        <v>0</v>
      </c>
      <c r="BE24" s="155" t="s">
        <v>290</v>
      </c>
      <c r="BF24" s="177">
        <v>0</v>
      </c>
      <c r="BG24" s="81">
        <v>0</v>
      </c>
      <c r="BH24" s="66">
        <f t="shared" si="9"/>
        <v>0</v>
      </c>
      <c r="BI24" s="155" t="s">
        <v>290</v>
      </c>
      <c r="BJ24" s="151">
        <v>0.5</v>
      </c>
      <c r="BK24" s="178">
        <v>0.5</v>
      </c>
      <c r="BL24" s="66">
        <f t="shared" si="10"/>
        <v>1</v>
      </c>
      <c r="BM24" s="155" t="s">
        <v>326</v>
      </c>
      <c r="BN24" s="151">
        <v>0.5</v>
      </c>
      <c r="BO24" s="63">
        <v>0.5</v>
      </c>
      <c r="BP24" s="66">
        <f t="shared" si="11"/>
        <v>1</v>
      </c>
      <c r="BQ24" s="253" t="s">
        <v>327</v>
      </c>
      <c r="BR24" s="300">
        <v>0</v>
      </c>
      <c r="BS24" s="300">
        <v>0</v>
      </c>
      <c r="BT24" s="66">
        <f t="shared" si="12"/>
        <v>0</v>
      </c>
      <c r="BU24" s="286" t="s">
        <v>1495</v>
      </c>
      <c r="BV24" s="105">
        <f t="shared" si="13"/>
        <v>1</v>
      </c>
      <c r="BW24" s="111">
        <f t="shared" si="14"/>
        <v>1</v>
      </c>
      <c r="BX24" s="66">
        <f t="shared" si="15"/>
        <v>1</v>
      </c>
      <c r="BY24" s="264">
        <f>+Z24+AD24+AH24+AL24+AP24+AT24+AX24+BB24+BJ24+BN24+BF24</f>
        <v>1</v>
      </c>
      <c r="BZ24" s="264">
        <f t="shared" ref="BY24:BZ27" si="16">+AA24+AE24+AI24+AM24+AQ24+AU24+AY24+BC24+BK24+BO24+BG24</f>
        <v>1</v>
      </c>
    </row>
    <row r="25" spans="1:78" s="2" customFormat="1" ht="205.5" customHeight="1" x14ac:dyDescent="0.35">
      <c r="A25" s="145" t="s">
        <v>147</v>
      </c>
      <c r="B25" s="65">
        <v>7550</v>
      </c>
      <c r="C25" s="65">
        <v>4</v>
      </c>
      <c r="D25" s="65" t="str">
        <f t="shared" si="0"/>
        <v>Implementar 1 Modelo Integrado De Planeación Y Gestión- Mipg</v>
      </c>
      <c r="E25" s="64" t="s">
        <v>122</v>
      </c>
      <c r="F25" s="64" t="s">
        <v>123</v>
      </c>
      <c r="G25" s="65">
        <v>540</v>
      </c>
      <c r="H25" s="64" t="s">
        <v>123</v>
      </c>
      <c r="I25" s="64" t="s">
        <v>123</v>
      </c>
      <c r="J25" s="64" t="s">
        <v>268</v>
      </c>
      <c r="K25" s="64" t="s">
        <v>123</v>
      </c>
      <c r="L25" s="64" t="s">
        <v>125</v>
      </c>
      <c r="M25" s="64" t="s">
        <v>123</v>
      </c>
      <c r="N25" s="64" t="s">
        <v>269</v>
      </c>
      <c r="O25" s="63">
        <v>0.34</v>
      </c>
      <c r="P25" s="146" t="s">
        <v>328</v>
      </c>
      <c r="Q25" s="63" t="s">
        <v>329</v>
      </c>
      <c r="R25" s="63">
        <v>1</v>
      </c>
      <c r="S25" s="63">
        <v>1</v>
      </c>
      <c r="T25" s="63" t="s">
        <v>129</v>
      </c>
      <c r="U25" s="63" t="s">
        <v>130</v>
      </c>
      <c r="V25" s="63" t="s">
        <v>131</v>
      </c>
      <c r="W25" s="63" t="s">
        <v>272</v>
      </c>
      <c r="X25" s="63" t="s">
        <v>330</v>
      </c>
      <c r="Y25" s="71" t="s">
        <v>331</v>
      </c>
      <c r="Z25" s="179">
        <v>0</v>
      </c>
      <c r="AA25" s="247">
        <v>0</v>
      </c>
      <c r="AB25" s="245">
        <f t="shared" si="1"/>
        <v>0</v>
      </c>
      <c r="AC25" s="155" t="s">
        <v>135</v>
      </c>
      <c r="AD25" s="179">
        <v>0</v>
      </c>
      <c r="AE25" s="180">
        <v>0</v>
      </c>
      <c r="AF25" s="66">
        <f t="shared" si="2"/>
        <v>0</v>
      </c>
      <c r="AG25" s="149" t="s">
        <v>135</v>
      </c>
      <c r="AH25" s="181">
        <v>0</v>
      </c>
      <c r="AI25" s="182">
        <v>0</v>
      </c>
      <c r="AJ25" s="66">
        <f t="shared" si="3"/>
        <v>0</v>
      </c>
      <c r="AK25" s="149" t="s">
        <v>137</v>
      </c>
      <c r="AL25" s="181">
        <v>0</v>
      </c>
      <c r="AM25" s="182">
        <v>0</v>
      </c>
      <c r="AN25" s="66">
        <f t="shared" si="4"/>
        <v>0</v>
      </c>
      <c r="AO25" s="155" t="s">
        <v>332</v>
      </c>
      <c r="AP25" s="183">
        <v>0.5</v>
      </c>
      <c r="AQ25" s="106">
        <v>0.25</v>
      </c>
      <c r="AR25" s="66">
        <f t="shared" si="5"/>
        <v>0.5</v>
      </c>
      <c r="AS25" s="155" t="s">
        <v>333</v>
      </c>
      <c r="AT25" s="183">
        <v>7.1400000000000005E-2</v>
      </c>
      <c r="AU25" s="106">
        <v>7.1400000000000005E-2</v>
      </c>
      <c r="AV25" s="66">
        <f t="shared" si="6"/>
        <v>1</v>
      </c>
      <c r="AW25" s="155" t="s">
        <v>334</v>
      </c>
      <c r="AX25" s="183">
        <v>7.1400000000000005E-2</v>
      </c>
      <c r="AY25" s="106">
        <v>7.1400000000000005E-2</v>
      </c>
      <c r="AZ25" s="66">
        <f t="shared" si="7"/>
        <v>1</v>
      </c>
      <c r="BA25" s="155" t="s">
        <v>334</v>
      </c>
      <c r="BB25" s="183">
        <v>7.1400000000000005E-2</v>
      </c>
      <c r="BC25" s="106">
        <v>7.1400000000000005E-2</v>
      </c>
      <c r="BD25" s="66">
        <f t="shared" si="8"/>
        <v>1</v>
      </c>
      <c r="BE25" s="155" t="s">
        <v>335</v>
      </c>
      <c r="BF25" s="183">
        <v>7.1400000000000005E-2</v>
      </c>
      <c r="BG25" s="106">
        <v>7.1400000000000005E-2</v>
      </c>
      <c r="BH25" s="66">
        <f t="shared" si="9"/>
        <v>1</v>
      </c>
      <c r="BI25" s="155" t="s">
        <v>336</v>
      </c>
      <c r="BJ25" s="183">
        <v>7.1400000000000005E-2</v>
      </c>
      <c r="BK25" s="106">
        <v>7.1400000000000005E-2</v>
      </c>
      <c r="BL25" s="66">
        <f t="shared" si="10"/>
        <v>1</v>
      </c>
      <c r="BM25" s="155" t="s">
        <v>337</v>
      </c>
      <c r="BN25" s="183">
        <v>7.1400000000000005E-2</v>
      </c>
      <c r="BO25" s="82">
        <v>7.1400000000000005E-2</v>
      </c>
      <c r="BP25" s="66">
        <f t="shared" si="11"/>
        <v>1</v>
      </c>
      <c r="BQ25" s="253" t="s">
        <v>338</v>
      </c>
      <c r="BR25" s="183">
        <v>7.1599999999999997E-2</v>
      </c>
      <c r="BS25" s="183">
        <v>0.3216</v>
      </c>
      <c r="BT25" s="66">
        <f t="shared" si="12"/>
        <v>4.4916201117318435</v>
      </c>
      <c r="BU25" s="286" t="s">
        <v>1529</v>
      </c>
      <c r="BV25" s="105">
        <f t="shared" si="13"/>
        <v>1</v>
      </c>
      <c r="BW25" s="111">
        <f t="shared" si="14"/>
        <v>1</v>
      </c>
      <c r="BX25" s="66">
        <f t="shared" si="15"/>
        <v>1</v>
      </c>
      <c r="BY25" s="263">
        <f>+Z25+AD25+AH25+AL25+AP25+AT25+AX25+BB25+BJ25+BN25+BF25+BR25</f>
        <v>1</v>
      </c>
      <c r="BZ25" s="263">
        <f>+AA25+AE25+AI25+AM25+AQ25+AU25+AY25+BC25+BK25+BO25+BG25+BS25</f>
        <v>1</v>
      </c>
    </row>
    <row r="26" spans="1:78" s="2" customFormat="1" ht="190.5" customHeight="1" x14ac:dyDescent="0.35">
      <c r="A26" s="145" t="s">
        <v>147</v>
      </c>
      <c r="B26" s="65">
        <v>7550</v>
      </c>
      <c r="C26" s="65">
        <v>4</v>
      </c>
      <c r="D26" s="65" t="str">
        <f t="shared" si="0"/>
        <v>Implementar 1 Modelo Integrado De Planeación Y Gestión- Mipg</v>
      </c>
      <c r="E26" s="64" t="s">
        <v>122</v>
      </c>
      <c r="F26" s="64" t="s">
        <v>123</v>
      </c>
      <c r="G26" s="65">
        <v>540</v>
      </c>
      <c r="H26" s="64" t="s">
        <v>123</v>
      </c>
      <c r="I26" s="64" t="s">
        <v>125</v>
      </c>
      <c r="J26" s="64" t="s">
        <v>268</v>
      </c>
      <c r="K26" s="64" t="s">
        <v>125</v>
      </c>
      <c r="L26" s="64" t="s">
        <v>125</v>
      </c>
      <c r="M26" s="64" t="s">
        <v>123</v>
      </c>
      <c r="N26" s="64" t="s">
        <v>269</v>
      </c>
      <c r="O26" s="63">
        <v>0.33</v>
      </c>
      <c r="P26" s="146" t="s">
        <v>339</v>
      </c>
      <c r="Q26" s="63" t="s">
        <v>340</v>
      </c>
      <c r="R26" s="63">
        <v>1</v>
      </c>
      <c r="S26" s="63">
        <v>1</v>
      </c>
      <c r="T26" s="63" t="s">
        <v>129</v>
      </c>
      <c r="U26" s="63" t="s">
        <v>130</v>
      </c>
      <c r="V26" s="63" t="s">
        <v>341</v>
      </c>
      <c r="W26" s="63" t="s">
        <v>272</v>
      </c>
      <c r="X26" s="63" t="s">
        <v>342</v>
      </c>
      <c r="Y26" s="71" t="s">
        <v>343</v>
      </c>
      <c r="Z26" s="179">
        <v>0.66669999999999996</v>
      </c>
      <c r="AA26" s="180">
        <v>0.66669999999999996</v>
      </c>
      <c r="AB26" s="245">
        <f t="shared" si="1"/>
        <v>1</v>
      </c>
      <c r="AC26" s="155" t="s">
        <v>344</v>
      </c>
      <c r="AD26" s="184">
        <v>0</v>
      </c>
      <c r="AE26" s="185">
        <v>0</v>
      </c>
      <c r="AF26" s="66">
        <f t="shared" si="2"/>
        <v>0</v>
      </c>
      <c r="AG26" s="155" t="s">
        <v>345</v>
      </c>
      <c r="AH26" s="181">
        <v>0</v>
      </c>
      <c r="AI26" s="182">
        <v>0</v>
      </c>
      <c r="AJ26" s="66">
        <f t="shared" si="3"/>
        <v>0</v>
      </c>
      <c r="AK26" s="155" t="s">
        <v>345</v>
      </c>
      <c r="AL26" s="181">
        <v>0</v>
      </c>
      <c r="AM26" s="182">
        <v>0</v>
      </c>
      <c r="AN26" s="66">
        <f t="shared" si="4"/>
        <v>0</v>
      </c>
      <c r="AO26" s="155" t="s">
        <v>346</v>
      </c>
      <c r="AP26" s="186">
        <v>0.16669999999999999</v>
      </c>
      <c r="AQ26" s="82">
        <v>0.16669999999999999</v>
      </c>
      <c r="AR26" s="66">
        <f t="shared" si="5"/>
        <v>1</v>
      </c>
      <c r="AS26" s="155" t="s">
        <v>347</v>
      </c>
      <c r="AT26" s="181">
        <v>0</v>
      </c>
      <c r="AU26" s="182">
        <v>0</v>
      </c>
      <c r="AV26" s="66">
        <f t="shared" si="6"/>
        <v>0</v>
      </c>
      <c r="AW26" s="155" t="s">
        <v>348</v>
      </c>
      <c r="AX26" s="181">
        <v>0</v>
      </c>
      <c r="AY26" s="182">
        <v>0</v>
      </c>
      <c r="AZ26" s="66">
        <f t="shared" si="7"/>
        <v>0</v>
      </c>
      <c r="BA26" s="155" t="s">
        <v>348</v>
      </c>
      <c r="BB26" s="181">
        <v>0</v>
      </c>
      <c r="BC26" s="176">
        <v>0</v>
      </c>
      <c r="BD26" s="66">
        <f t="shared" si="8"/>
        <v>0</v>
      </c>
      <c r="BE26" s="155" t="s">
        <v>349</v>
      </c>
      <c r="BF26" s="186">
        <v>0.1666</v>
      </c>
      <c r="BG26" s="82">
        <v>0.1666</v>
      </c>
      <c r="BH26" s="66">
        <f t="shared" si="9"/>
        <v>1</v>
      </c>
      <c r="BI26" s="155" t="s">
        <v>350</v>
      </c>
      <c r="BJ26" s="186">
        <v>0</v>
      </c>
      <c r="BK26" s="82">
        <v>0</v>
      </c>
      <c r="BL26" s="66">
        <f t="shared" si="10"/>
        <v>0</v>
      </c>
      <c r="BM26" s="155" t="s">
        <v>351</v>
      </c>
      <c r="BN26" s="181">
        <v>0</v>
      </c>
      <c r="BO26" s="65">
        <v>0</v>
      </c>
      <c r="BP26" s="66">
        <f t="shared" si="11"/>
        <v>0</v>
      </c>
      <c r="BQ26" s="253" t="s">
        <v>352</v>
      </c>
      <c r="BR26" s="181">
        <v>0</v>
      </c>
      <c r="BS26" s="65">
        <v>0</v>
      </c>
      <c r="BT26" s="66">
        <f t="shared" si="12"/>
        <v>0</v>
      </c>
      <c r="BU26" s="286" t="s">
        <v>1496</v>
      </c>
      <c r="BV26" s="105">
        <f t="shared" si="13"/>
        <v>0.99999999999999989</v>
      </c>
      <c r="BW26" s="111">
        <f t="shared" si="14"/>
        <v>0.99999999999999989</v>
      </c>
      <c r="BX26" s="66">
        <f t="shared" si="15"/>
        <v>1</v>
      </c>
      <c r="BY26" s="263">
        <f t="shared" si="16"/>
        <v>0.99999999999999989</v>
      </c>
      <c r="BZ26" s="263">
        <f t="shared" si="16"/>
        <v>0.99999999999999989</v>
      </c>
    </row>
    <row r="27" spans="1:78" s="2" customFormat="1" ht="195" customHeight="1" x14ac:dyDescent="0.35">
      <c r="A27" s="145" t="s">
        <v>147</v>
      </c>
      <c r="B27" s="65">
        <v>7550</v>
      </c>
      <c r="C27" s="65">
        <v>4</v>
      </c>
      <c r="D27" s="65" t="str">
        <f t="shared" si="0"/>
        <v>Implementar 1 Modelo Integrado De Planeación Y Gestión- Mipg</v>
      </c>
      <c r="E27" s="64" t="s">
        <v>122</v>
      </c>
      <c r="F27" s="64" t="s">
        <v>123</v>
      </c>
      <c r="G27" s="65">
        <v>540</v>
      </c>
      <c r="H27" s="64" t="s">
        <v>123</v>
      </c>
      <c r="I27" s="64" t="s">
        <v>125</v>
      </c>
      <c r="J27" s="64" t="s">
        <v>268</v>
      </c>
      <c r="K27" s="64" t="s">
        <v>123</v>
      </c>
      <c r="L27" s="64" t="s">
        <v>125</v>
      </c>
      <c r="M27" s="64" t="s">
        <v>123</v>
      </c>
      <c r="N27" s="64" t="s">
        <v>269</v>
      </c>
      <c r="O27" s="63">
        <v>0.33</v>
      </c>
      <c r="P27" s="146" t="s">
        <v>353</v>
      </c>
      <c r="Q27" s="63" t="s">
        <v>354</v>
      </c>
      <c r="R27" s="63">
        <v>1</v>
      </c>
      <c r="S27" s="63">
        <v>1</v>
      </c>
      <c r="T27" s="63" t="s">
        <v>129</v>
      </c>
      <c r="U27" s="63" t="s">
        <v>130</v>
      </c>
      <c r="V27" s="63" t="s">
        <v>341</v>
      </c>
      <c r="W27" s="63" t="s">
        <v>272</v>
      </c>
      <c r="X27" s="63" t="s">
        <v>355</v>
      </c>
      <c r="Y27" s="71" t="s">
        <v>356</v>
      </c>
      <c r="Z27" s="179">
        <v>0.66669999999999996</v>
      </c>
      <c r="AA27" s="180">
        <v>0.66669999999999996</v>
      </c>
      <c r="AB27" s="245">
        <f t="shared" si="1"/>
        <v>1</v>
      </c>
      <c r="AC27" s="155" t="s">
        <v>357</v>
      </c>
      <c r="AD27" s="184">
        <v>0</v>
      </c>
      <c r="AE27" s="185">
        <v>0</v>
      </c>
      <c r="AF27" s="66">
        <f t="shared" si="2"/>
        <v>0</v>
      </c>
      <c r="AG27" s="155" t="s">
        <v>358</v>
      </c>
      <c r="AH27" s="181">
        <v>0</v>
      </c>
      <c r="AI27" s="182">
        <v>0</v>
      </c>
      <c r="AJ27" s="66">
        <f t="shared" si="3"/>
        <v>0</v>
      </c>
      <c r="AK27" s="155" t="s">
        <v>358</v>
      </c>
      <c r="AL27" s="187">
        <v>0</v>
      </c>
      <c r="AM27" s="188">
        <v>0</v>
      </c>
      <c r="AN27" s="66">
        <f t="shared" si="4"/>
        <v>0</v>
      </c>
      <c r="AO27" s="155" t="s">
        <v>359</v>
      </c>
      <c r="AP27" s="186">
        <v>0.16669999999999999</v>
      </c>
      <c r="AQ27" s="82">
        <v>0.16669999999999999</v>
      </c>
      <c r="AR27" s="66">
        <f t="shared" si="5"/>
        <v>1</v>
      </c>
      <c r="AS27" s="155" t="s">
        <v>360</v>
      </c>
      <c r="AT27" s="181">
        <v>0</v>
      </c>
      <c r="AU27" s="182">
        <v>0</v>
      </c>
      <c r="AV27" s="66">
        <f t="shared" si="6"/>
        <v>0</v>
      </c>
      <c r="AW27" s="155" t="s">
        <v>361</v>
      </c>
      <c r="AX27" s="181">
        <v>0</v>
      </c>
      <c r="AY27" s="182">
        <v>0</v>
      </c>
      <c r="AZ27" s="66">
        <f t="shared" si="7"/>
        <v>0</v>
      </c>
      <c r="BA27" s="155" t="s">
        <v>361</v>
      </c>
      <c r="BB27" s="181">
        <v>0</v>
      </c>
      <c r="BC27" s="176">
        <v>0</v>
      </c>
      <c r="BD27" s="66">
        <f t="shared" si="8"/>
        <v>0</v>
      </c>
      <c r="BE27" s="155" t="s">
        <v>362</v>
      </c>
      <c r="BF27" s="186">
        <v>0.1666</v>
      </c>
      <c r="BG27" s="82">
        <v>0.1666</v>
      </c>
      <c r="BH27" s="66">
        <f t="shared" si="9"/>
        <v>1</v>
      </c>
      <c r="BI27" s="155" t="s">
        <v>363</v>
      </c>
      <c r="BJ27" s="181">
        <v>0</v>
      </c>
      <c r="BK27" s="182">
        <v>0</v>
      </c>
      <c r="BL27" s="66">
        <f t="shared" si="10"/>
        <v>0</v>
      </c>
      <c r="BM27" s="155" t="s">
        <v>364</v>
      </c>
      <c r="BN27" s="181">
        <v>0</v>
      </c>
      <c r="BO27" s="65">
        <v>0</v>
      </c>
      <c r="BP27" s="66">
        <f t="shared" si="11"/>
        <v>0</v>
      </c>
      <c r="BQ27" s="253" t="s">
        <v>365</v>
      </c>
      <c r="BR27" s="181">
        <v>0</v>
      </c>
      <c r="BS27" s="65">
        <v>0</v>
      </c>
      <c r="BT27" s="66">
        <f t="shared" si="12"/>
        <v>0</v>
      </c>
      <c r="BU27" s="286" t="s">
        <v>1496</v>
      </c>
      <c r="BV27" s="105">
        <f t="shared" si="13"/>
        <v>0.99999999999999989</v>
      </c>
      <c r="BW27" s="111">
        <f t="shared" si="14"/>
        <v>0.99999999999999989</v>
      </c>
      <c r="BX27" s="66">
        <f t="shared" si="15"/>
        <v>1</v>
      </c>
      <c r="BY27" s="263">
        <f t="shared" si="16"/>
        <v>0.99999999999999989</v>
      </c>
      <c r="BZ27" s="263">
        <f t="shared" si="16"/>
        <v>0.99999999999999989</v>
      </c>
    </row>
    <row r="28" spans="1:78" s="2" customFormat="1" ht="195.75" customHeight="1" x14ac:dyDescent="0.35">
      <c r="A28" s="145" t="s">
        <v>121</v>
      </c>
      <c r="B28" s="65">
        <v>7550</v>
      </c>
      <c r="C28" s="65">
        <v>5</v>
      </c>
      <c r="D28" s="65" t="str">
        <f t="shared" si="0"/>
        <v>Articular 1 Plan De Seguimiento A La Gestión Y Respuesta Oportuna A Los Requerimientos Técnicos, Jurídicos, Contractuales Y Disciplinarios</v>
      </c>
      <c r="E28" s="64" t="s">
        <v>122</v>
      </c>
      <c r="F28" s="64" t="s">
        <v>123</v>
      </c>
      <c r="G28" s="65">
        <v>540</v>
      </c>
      <c r="H28" s="64" t="s">
        <v>123</v>
      </c>
      <c r="I28" s="64" t="s">
        <v>123</v>
      </c>
      <c r="J28" s="64" t="s">
        <v>124</v>
      </c>
      <c r="K28" s="64" t="s">
        <v>123</v>
      </c>
      <c r="L28" s="64" t="s">
        <v>125</v>
      </c>
      <c r="M28" s="64" t="s">
        <v>123</v>
      </c>
      <c r="N28" s="64" t="s">
        <v>366</v>
      </c>
      <c r="O28" s="63">
        <v>0.15</v>
      </c>
      <c r="P28" s="146" t="s">
        <v>367</v>
      </c>
      <c r="Q28" s="63" t="s">
        <v>368</v>
      </c>
      <c r="R28" s="63">
        <v>1</v>
      </c>
      <c r="S28" s="63">
        <v>1</v>
      </c>
      <c r="T28" s="63" t="s">
        <v>152</v>
      </c>
      <c r="U28" s="63" t="s">
        <v>130</v>
      </c>
      <c r="V28" s="63" t="s">
        <v>131</v>
      </c>
      <c r="W28" s="63" t="s">
        <v>369</v>
      </c>
      <c r="X28" s="63" t="s">
        <v>370</v>
      </c>
      <c r="Y28" s="71" t="s">
        <v>371</v>
      </c>
      <c r="Z28" s="147">
        <v>1</v>
      </c>
      <c r="AA28" s="148">
        <v>1</v>
      </c>
      <c r="AB28" s="245">
        <f t="shared" si="1"/>
        <v>1</v>
      </c>
      <c r="AC28" s="155" t="s">
        <v>372</v>
      </c>
      <c r="AD28" s="147">
        <v>1</v>
      </c>
      <c r="AE28" s="148">
        <v>1</v>
      </c>
      <c r="AF28" s="66">
        <f t="shared" si="2"/>
        <v>1</v>
      </c>
      <c r="AG28" s="155" t="s">
        <v>373</v>
      </c>
      <c r="AH28" s="147">
        <v>1</v>
      </c>
      <c r="AI28" s="148">
        <v>1</v>
      </c>
      <c r="AJ28" s="66">
        <f t="shared" si="3"/>
        <v>1</v>
      </c>
      <c r="AK28" s="155" t="s">
        <v>374</v>
      </c>
      <c r="AL28" s="147">
        <v>1</v>
      </c>
      <c r="AM28" s="148">
        <v>1</v>
      </c>
      <c r="AN28" s="66">
        <f t="shared" si="4"/>
        <v>1</v>
      </c>
      <c r="AO28" s="155" t="s">
        <v>375</v>
      </c>
      <c r="AP28" s="147">
        <v>1</v>
      </c>
      <c r="AQ28" s="148">
        <v>1</v>
      </c>
      <c r="AR28" s="66">
        <f t="shared" si="5"/>
        <v>1</v>
      </c>
      <c r="AS28" s="155" t="s">
        <v>376</v>
      </c>
      <c r="AT28" s="151">
        <v>1</v>
      </c>
      <c r="AU28" s="148">
        <v>1</v>
      </c>
      <c r="AV28" s="66">
        <f t="shared" si="6"/>
        <v>1</v>
      </c>
      <c r="AW28" s="155" t="s">
        <v>377</v>
      </c>
      <c r="AX28" s="151">
        <v>1</v>
      </c>
      <c r="AY28" s="152">
        <v>1</v>
      </c>
      <c r="AZ28" s="66">
        <f t="shared" si="7"/>
        <v>1</v>
      </c>
      <c r="BA28" s="155" t="s">
        <v>378</v>
      </c>
      <c r="BB28" s="151">
        <v>1</v>
      </c>
      <c r="BC28" s="189">
        <v>1</v>
      </c>
      <c r="BD28" s="66">
        <f t="shared" si="8"/>
        <v>1</v>
      </c>
      <c r="BE28" s="155" t="s">
        <v>379</v>
      </c>
      <c r="BF28" s="151">
        <v>1</v>
      </c>
      <c r="BG28" s="157">
        <v>1</v>
      </c>
      <c r="BH28" s="66">
        <f t="shared" si="9"/>
        <v>1</v>
      </c>
      <c r="BI28" s="155" t="s">
        <v>380</v>
      </c>
      <c r="BJ28" s="151">
        <v>1</v>
      </c>
      <c r="BK28" s="152">
        <v>1</v>
      </c>
      <c r="BL28" s="66">
        <f t="shared" si="10"/>
        <v>1</v>
      </c>
      <c r="BM28" s="155" t="s">
        <v>381</v>
      </c>
      <c r="BN28" s="151">
        <v>1</v>
      </c>
      <c r="BO28" s="63">
        <v>0.98</v>
      </c>
      <c r="BP28" s="66">
        <f t="shared" si="11"/>
        <v>0.98</v>
      </c>
      <c r="BQ28" s="253" t="s">
        <v>382</v>
      </c>
      <c r="BR28" s="151">
        <v>1</v>
      </c>
      <c r="BS28" s="151">
        <v>1</v>
      </c>
      <c r="BT28" s="66">
        <f t="shared" si="12"/>
        <v>1</v>
      </c>
      <c r="BU28" s="286" t="s">
        <v>1497</v>
      </c>
      <c r="BV28" s="105">
        <f t="shared" si="13"/>
        <v>1</v>
      </c>
      <c r="BW28" s="256">
        <f t="shared" si="14"/>
        <v>1</v>
      </c>
      <c r="BX28" s="66">
        <f t="shared" si="15"/>
        <v>1</v>
      </c>
    </row>
    <row r="29" spans="1:78" s="2" customFormat="1" ht="205.5" customHeight="1" x14ac:dyDescent="0.35">
      <c r="A29" s="145" t="s">
        <v>121</v>
      </c>
      <c r="B29" s="65">
        <v>7550</v>
      </c>
      <c r="C29" s="65">
        <v>5</v>
      </c>
      <c r="D29" s="65" t="str">
        <f t="shared" si="0"/>
        <v>Articular 1 Plan De Seguimiento A La Gestión Y Respuesta Oportuna A Los Requerimientos Técnicos, Jurídicos, Contractuales Y Disciplinarios</v>
      </c>
      <c r="E29" s="64" t="s">
        <v>122</v>
      </c>
      <c r="F29" s="64" t="s">
        <v>123</v>
      </c>
      <c r="G29" s="65">
        <v>540</v>
      </c>
      <c r="H29" s="64" t="s">
        <v>123</v>
      </c>
      <c r="I29" s="64" t="s">
        <v>123</v>
      </c>
      <c r="J29" s="64" t="s">
        <v>124</v>
      </c>
      <c r="K29" s="64" t="s">
        <v>123</v>
      </c>
      <c r="L29" s="64" t="s">
        <v>125</v>
      </c>
      <c r="M29" s="64" t="s">
        <v>123</v>
      </c>
      <c r="N29" s="64" t="s">
        <v>366</v>
      </c>
      <c r="O29" s="63">
        <v>0.15</v>
      </c>
      <c r="P29" s="146" t="s">
        <v>383</v>
      </c>
      <c r="Q29" s="63" t="s">
        <v>383</v>
      </c>
      <c r="R29" s="63">
        <v>1</v>
      </c>
      <c r="S29" s="63">
        <v>1</v>
      </c>
      <c r="T29" s="63" t="s">
        <v>152</v>
      </c>
      <c r="U29" s="63" t="s">
        <v>130</v>
      </c>
      <c r="V29" s="63" t="s">
        <v>131</v>
      </c>
      <c r="W29" s="63" t="s">
        <v>369</v>
      </c>
      <c r="X29" s="63" t="s">
        <v>384</v>
      </c>
      <c r="Y29" s="71" t="s">
        <v>385</v>
      </c>
      <c r="Z29" s="147">
        <v>1</v>
      </c>
      <c r="AA29" s="148">
        <v>1</v>
      </c>
      <c r="AB29" s="245">
        <f t="shared" si="1"/>
        <v>1</v>
      </c>
      <c r="AC29" s="155" t="s">
        <v>386</v>
      </c>
      <c r="AD29" s="147">
        <v>1</v>
      </c>
      <c r="AE29" s="148">
        <v>1</v>
      </c>
      <c r="AF29" s="66">
        <f t="shared" si="2"/>
        <v>1</v>
      </c>
      <c r="AG29" s="155" t="s">
        <v>387</v>
      </c>
      <c r="AH29" s="147">
        <v>1</v>
      </c>
      <c r="AI29" s="148">
        <v>1</v>
      </c>
      <c r="AJ29" s="66">
        <f t="shared" si="3"/>
        <v>1</v>
      </c>
      <c r="AK29" s="155" t="s">
        <v>388</v>
      </c>
      <c r="AL29" s="147">
        <v>1</v>
      </c>
      <c r="AM29" s="148">
        <v>1</v>
      </c>
      <c r="AN29" s="66">
        <f t="shared" si="4"/>
        <v>1</v>
      </c>
      <c r="AO29" s="155" t="s">
        <v>389</v>
      </c>
      <c r="AP29" s="147">
        <v>1</v>
      </c>
      <c r="AQ29" s="157">
        <v>1</v>
      </c>
      <c r="AR29" s="66">
        <f t="shared" si="5"/>
        <v>1</v>
      </c>
      <c r="AS29" s="155" t="s">
        <v>390</v>
      </c>
      <c r="AT29" s="151">
        <v>1</v>
      </c>
      <c r="AU29" s="148">
        <v>1</v>
      </c>
      <c r="AV29" s="66">
        <f t="shared" si="6"/>
        <v>1</v>
      </c>
      <c r="AW29" s="155" t="s">
        <v>391</v>
      </c>
      <c r="AX29" s="151">
        <v>1</v>
      </c>
      <c r="AY29" s="152">
        <v>1</v>
      </c>
      <c r="AZ29" s="66">
        <f t="shared" si="7"/>
        <v>1</v>
      </c>
      <c r="BA29" s="155" t="s">
        <v>392</v>
      </c>
      <c r="BB29" s="151">
        <v>1</v>
      </c>
      <c r="BC29" s="189">
        <v>1</v>
      </c>
      <c r="BD29" s="66">
        <f t="shared" si="8"/>
        <v>1</v>
      </c>
      <c r="BE29" s="155" t="s">
        <v>393</v>
      </c>
      <c r="BF29" s="151">
        <v>1</v>
      </c>
      <c r="BG29" s="157">
        <v>1</v>
      </c>
      <c r="BH29" s="66">
        <f t="shared" si="9"/>
        <v>1</v>
      </c>
      <c r="BI29" s="155" t="s">
        <v>394</v>
      </c>
      <c r="BJ29" s="151">
        <v>1</v>
      </c>
      <c r="BK29" s="152">
        <v>1</v>
      </c>
      <c r="BL29" s="66">
        <f t="shared" si="10"/>
        <v>1</v>
      </c>
      <c r="BM29" s="155" t="s">
        <v>395</v>
      </c>
      <c r="BN29" s="151">
        <v>1</v>
      </c>
      <c r="BO29" s="63">
        <v>1</v>
      </c>
      <c r="BP29" s="66">
        <f t="shared" si="11"/>
        <v>1</v>
      </c>
      <c r="BQ29" s="253" t="s">
        <v>396</v>
      </c>
      <c r="BR29" s="151">
        <v>1</v>
      </c>
      <c r="BS29" s="151">
        <v>1</v>
      </c>
      <c r="BT29" s="66">
        <f t="shared" si="12"/>
        <v>1</v>
      </c>
      <c r="BU29" s="286" t="s">
        <v>1498</v>
      </c>
      <c r="BV29" s="105">
        <f t="shared" si="13"/>
        <v>1</v>
      </c>
      <c r="BW29" s="111">
        <f t="shared" si="14"/>
        <v>1</v>
      </c>
      <c r="BX29" s="66">
        <f t="shared" si="15"/>
        <v>1</v>
      </c>
    </row>
    <row r="30" spans="1:78" s="2" customFormat="1" ht="190.5" customHeight="1" x14ac:dyDescent="0.35">
      <c r="A30" s="145" t="s">
        <v>121</v>
      </c>
      <c r="B30" s="65">
        <v>7550</v>
      </c>
      <c r="C30" s="65">
        <v>5</v>
      </c>
      <c r="D30" s="65" t="str">
        <f t="shared" si="0"/>
        <v>Articular 1 Plan De Seguimiento A La Gestión Y Respuesta Oportuna A Los Requerimientos Técnicos, Jurídicos, Contractuales Y Disciplinarios</v>
      </c>
      <c r="E30" s="64" t="s">
        <v>122</v>
      </c>
      <c r="F30" s="64" t="s">
        <v>123</v>
      </c>
      <c r="G30" s="65">
        <v>540</v>
      </c>
      <c r="H30" s="64" t="s">
        <v>123</v>
      </c>
      <c r="I30" s="64" t="s">
        <v>123</v>
      </c>
      <c r="J30" s="64" t="s">
        <v>124</v>
      </c>
      <c r="K30" s="64" t="s">
        <v>123</v>
      </c>
      <c r="L30" s="64" t="s">
        <v>125</v>
      </c>
      <c r="M30" s="64" t="s">
        <v>123</v>
      </c>
      <c r="N30" s="64" t="s">
        <v>366</v>
      </c>
      <c r="O30" s="63">
        <v>0.14000000000000001</v>
      </c>
      <c r="P30" s="146" t="s">
        <v>397</v>
      </c>
      <c r="Q30" s="63" t="s">
        <v>397</v>
      </c>
      <c r="R30" s="63">
        <v>1</v>
      </c>
      <c r="S30" s="63">
        <v>1</v>
      </c>
      <c r="T30" s="63" t="s">
        <v>152</v>
      </c>
      <c r="U30" s="63" t="s">
        <v>130</v>
      </c>
      <c r="V30" s="63" t="s">
        <v>131</v>
      </c>
      <c r="W30" s="63" t="s">
        <v>369</v>
      </c>
      <c r="X30" s="63" t="s">
        <v>398</v>
      </c>
      <c r="Y30" s="71" t="s">
        <v>371</v>
      </c>
      <c r="Z30" s="147">
        <v>1</v>
      </c>
      <c r="AA30" s="148">
        <v>1</v>
      </c>
      <c r="AB30" s="245">
        <f t="shared" si="1"/>
        <v>1</v>
      </c>
      <c r="AC30" s="155" t="s">
        <v>399</v>
      </c>
      <c r="AD30" s="147">
        <v>1</v>
      </c>
      <c r="AE30" s="148">
        <v>1</v>
      </c>
      <c r="AF30" s="66">
        <f t="shared" si="2"/>
        <v>1</v>
      </c>
      <c r="AG30" s="155" t="s">
        <v>400</v>
      </c>
      <c r="AH30" s="147">
        <v>1</v>
      </c>
      <c r="AI30" s="148">
        <v>1</v>
      </c>
      <c r="AJ30" s="66">
        <f t="shared" si="3"/>
        <v>1</v>
      </c>
      <c r="AK30" s="149" t="s">
        <v>400</v>
      </c>
      <c r="AL30" s="147">
        <v>1</v>
      </c>
      <c r="AM30" s="148">
        <v>1</v>
      </c>
      <c r="AN30" s="66">
        <f t="shared" si="4"/>
        <v>1</v>
      </c>
      <c r="AO30" s="155" t="s">
        <v>401</v>
      </c>
      <c r="AP30" s="147">
        <v>1</v>
      </c>
      <c r="AQ30" s="157">
        <v>1</v>
      </c>
      <c r="AR30" s="66">
        <f t="shared" si="5"/>
        <v>1</v>
      </c>
      <c r="AS30" s="155" t="s">
        <v>402</v>
      </c>
      <c r="AT30" s="151">
        <v>1</v>
      </c>
      <c r="AU30" s="148">
        <v>1</v>
      </c>
      <c r="AV30" s="66">
        <f t="shared" si="6"/>
        <v>1</v>
      </c>
      <c r="AW30" s="155" t="s">
        <v>403</v>
      </c>
      <c r="AX30" s="151">
        <v>1</v>
      </c>
      <c r="AY30" s="152">
        <v>1</v>
      </c>
      <c r="AZ30" s="66">
        <f t="shared" si="7"/>
        <v>1</v>
      </c>
      <c r="BA30" s="155" t="s">
        <v>404</v>
      </c>
      <c r="BB30" s="151">
        <v>1</v>
      </c>
      <c r="BC30" s="189">
        <v>1</v>
      </c>
      <c r="BD30" s="66">
        <f t="shared" si="8"/>
        <v>1</v>
      </c>
      <c r="BE30" s="155" t="s">
        <v>405</v>
      </c>
      <c r="BF30" s="151">
        <v>1</v>
      </c>
      <c r="BG30" s="157">
        <v>1</v>
      </c>
      <c r="BH30" s="66">
        <f t="shared" si="9"/>
        <v>1</v>
      </c>
      <c r="BI30" s="155" t="s">
        <v>406</v>
      </c>
      <c r="BJ30" s="151">
        <v>1</v>
      </c>
      <c r="BK30" s="152">
        <v>1</v>
      </c>
      <c r="BL30" s="66">
        <f t="shared" si="10"/>
        <v>1</v>
      </c>
      <c r="BM30" s="155" t="s">
        <v>407</v>
      </c>
      <c r="BN30" s="151">
        <v>1</v>
      </c>
      <c r="BO30" s="63">
        <v>1</v>
      </c>
      <c r="BP30" s="66">
        <f t="shared" si="11"/>
        <v>1</v>
      </c>
      <c r="BQ30" s="253" t="s">
        <v>408</v>
      </c>
      <c r="BR30" s="151">
        <v>1</v>
      </c>
      <c r="BS30" s="151">
        <v>1</v>
      </c>
      <c r="BT30" s="66">
        <f t="shared" si="12"/>
        <v>1</v>
      </c>
      <c r="BU30" s="286" t="s">
        <v>1499</v>
      </c>
      <c r="BV30" s="105">
        <f t="shared" si="13"/>
        <v>1</v>
      </c>
      <c r="BW30" s="111">
        <f t="shared" si="14"/>
        <v>1</v>
      </c>
      <c r="BX30" s="66">
        <f t="shared" si="15"/>
        <v>1</v>
      </c>
    </row>
    <row r="31" spans="1:78" s="2" customFormat="1" ht="195" customHeight="1" x14ac:dyDescent="0.35">
      <c r="A31" s="145" t="s">
        <v>121</v>
      </c>
      <c r="B31" s="65">
        <v>7550</v>
      </c>
      <c r="C31" s="65">
        <v>5</v>
      </c>
      <c r="D31" s="65" t="str">
        <f t="shared" si="0"/>
        <v>Articular 1 Plan De Seguimiento A La Gestión Y Respuesta Oportuna A Los Requerimientos Técnicos, Jurídicos, Contractuales Y Disciplinarios</v>
      </c>
      <c r="E31" s="64" t="s">
        <v>122</v>
      </c>
      <c r="F31" s="64" t="s">
        <v>123</v>
      </c>
      <c r="G31" s="65">
        <v>540</v>
      </c>
      <c r="H31" s="64" t="s">
        <v>123</v>
      </c>
      <c r="I31" s="64" t="s">
        <v>123</v>
      </c>
      <c r="J31" s="64" t="s">
        <v>124</v>
      </c>
      <c r="K31" s="64" t="s">
        <v>123</v>
      </c>
      <c r="L31" s="64" t="s">
        <v>125</v>
      </c>
      <c r="M31" s="64" t="s">
        <v>123</v>
      </c>
      <c r="N31" s="64" t="s">
        <v>366</v>
      </c>
      <c r="O31" s="63">
        <v>0.14000000000000001</v>
      </c>
      <c r="P31" s="146" t="s">
        <v>409</v>
      </c>
      <c r="Q31" s="63" t="s">
        <v>409</v>
      </c>
      <c r="R31" s="63">
        <v>1</v>
      </c>
      <c r="S31" s="63">
        <v>1</v>
      </c>
      <c r="T31" s="63" t="s">
        <v>152</v>
      </c>
      <c r="U31" s="63" t="s">
        <v>130</v>
      </c>
      <c r="V31" s="63" t="s">
        <v>131</v>
      </c>
      <c r="W31" s="63" t="s">
        <v>369</v>
      </c>
      <c r="X31" s="63" t="s">
        <v>410</v>
      </c>
      <c r="Y31" s="71" t="s">
        <v>371</v>
      </c>
      <c r="Z31" s="147">
        <v>1</v>
      </c>
      <c r="AA31" s="148">
        <v>1</v>
      </c>
      <c r="AB31" s="245">
        <f t="shared" si="1"/>
        <v>1</v>
      </c>
      <c r="AC31" s="155" t="s">
        <v>411</v>
      </c>
      <c r="AD31" s="147">
        <v>1</v>
      </c>
      <c r="AE31" s="148">
        <v>1</v>
      </c>
      <c r="AF31" s="66">
        <f t="shared" si="2"/>
        <v>1</v>
      </c>
      <c r="AG31" s="155" t="s">
        <v>412</v>
      </c>
      <c r="AH31" s="147">
        <v>1</v>
      </c>
      <c r="AI31" s="148">
        <v>1</v>
      </c>
      <c r="AJ31" s="66">
        <f t="shared" si="3"/>
        <v>1</v>
      </c>
      <c r="AK31" s="155" t="s">
        <v>413</v>
      </c>
      <c r="AL31" s="147">
        <v>1</v>
      </c>
      <c r="AM31" s="148">
        <v>1</v>
      </c>
      <c r="AN31" s="66">
        <f t="shared" si="4"/>
        <v>1</v>
      </c>
      <c r="AO31" s="155" t="s">
        <v>414</v>
      </c>
      <c r="AP31" s="147">
        <v>1</v>
      </c>
      <c r="AQ31" s="157">
        <v>1</v>
      </c>
      <c r="AR31" s="66">
        <f t="shared" si="5"/>
        <v>1</v>
      </c>
      <c r="AS31" s="155" t="s">
        <v>415</v>
      </c>
      <c r="AT31" s="151">
        <v>1</v>
      </c>
      <c r="AU31" s="148">
        <v>1</v>
      </c>
      <c r="AV31" s="66">
        <f t="shared" si="6"/>
        <v>1</v>
      </c>
      <c r="AW31" s="155" t="s">
        <v>416</v>
      </c>
      <c r="AX31" s="151">
        <v>1</v>
      </c>
      <c r="AY31" s="152">
        <v>1</v>
      </c>
      <c r="AZ31" s="66">
        <f t="shared" si="7"/>
        <v>1</v>
      </c>
      <c r="BA31" s="155" t="s">
        <v>417</v>
      </c>
      <c r="BB31" s="151">
        <v>1</v>
      </c>
      <c r="BC31" s="189">
        <v>1</v>
      </c>
      <c r="BD31" s="66">
        <f t="shared" si="8"/>
        <v>1</v>
      </c>
      <c r="BE31" s="155" t="s">
        <v>418</v>
      </c>
      <c r="BF31" s="151">
        <v>1</v>
      </c>
      <c r="BG31" s="157">
        <v>1</v>
      </c>
      <c r="BH31" s="66">
        <f t="shared" si="9"/>
        <v>1</v>
      </c>
      <c r="BI31" s="155" t="s">
        <v>419</v>
      </c>
      <c r="BJ31" s="151">
        <v>1</v>
      </c>
      <c r="BK31" s="152">
        <v>1</v>
      </c>
      <c r="BL31" s="66">
        <f t="shared" si="10"/>
        <v>1</v>
      </c>
      <c r="BM31" s="155" t="s">
        <v>420</v>
      </c>
      <c r="BN31" s="151">
        <v>1</v>
      </c>
      <c r="BO31" s="63">
        <v>1</v>
      </c>
      <c r="BP31" s="66">
        <f t="shared" si="11"/>
        <v>1</v>
      </c>
      <c r="BQ31" s="253" t="s">
        <v>421</v>
      </c>
      <c r="BR31" s="151">
        <v>1</v>
      </c>
      <c r="BS31" s="151">
        <v>1</v>
      </c>
      <c r="BT31" s="66">
        <f t="shared" si="12"/>
        <v>1</v>
      </c>
      <c r="BU31" s="286" t="s">
        <v>1500</v>
      </c>
      <c r="BV31" s="105">
        <f t="shared" si="13"/>
        <v>1</v>
      </c>
      <c r="BW31" s="111">
        <f t="shared" si="14"/>
        <v>1</v>
      </c>
      <c r="BX31" s="66">
        <f t="shared" si="15"/>
        <v>1</v>
      </c>
    </row>
    <row r="32" spans="1:78" s="2" customFormat="1" ht="195.75" customHeight="1" x14ac:dyDescent="0.35">
      <c r="A32" s="145" t="s">
        <v>121</v>
      </c>
      <c r="B32" s="65">
        <v>7550</v>
      </c>
      <c r="C32" s="65">
        <v>5</v>
      </c>
      <c r="D32" s="65" t="str">
        <f t="shared" si="0"/>
        <v>Articular 1 Plan De Seguimiento A La Gestión Y Respuesta Oportuna A Los Requerimientos Técnicos, Jurídicos, Contractuales Y Disciplinarios</v>
      </c>
      <c r="E32" s="64" t="s">
        <v>122</v>
      </c>
      <c r="F32" s="64" t="s">
        <v>123</v>
      </c>
      <c r="G32" s="65">
        <v>540</v>
      </c>
      <c r="H32" s="64" t="s">
        <v>123</v>
      </c>
      <c r="I32" s="64" t="s">
        <v>123</v>
      </c>
      <c r="J32" s="64" t="s">
        <v>124</v>
      </c>
      <c r="K32" s="64" t="s">
        <v>123</v>
      </c>
      <c r="L32" s="64" t="s">
        <v>125</v>
      </c>
      <c r="M32" s="64" t="s">
        <v>123</v>
      </c>
      <c r="N32" s="64" t="s">
        <v>366</v>
      </c>
      <c r="O32" s="63">
        <v>0.14000000000000001</v>
      </c>
      <c r="P32" s="146" t="s">
        <v>422</v>
      </c>
      <c r="Q32" s="63" t="s">
        <v>423</v>
      </c>
      <c r="R32" s="63">
        <v>1</v>
      </c>
      <c r="S32" s="63">
        <v>1</v>
      </c>
      <c r="T32" s="63" t="s">
        <v>152</v>
      </c>
      <c r="U32" s="63" t="s">
        <v>130</v>
      </c>
      <c r="V32" s="63" t="s">
        <v>131</v>
      </c>
      <c r="W32" s="63" t="s">
        <v>424</v>
      </c>
      <c r="X32" s="63" t="s">
        <v>425</v>
      </c>
      <c r="Y32" s="71" t="s">
        <v>426</v>
      </c>
      <c r="Z32" s="147">
        <v>1</v>
      </c>
      <c r="AA32" s="148">
        <v>1</v>
      </c>
      <c r="AB32" s="245">
        <f t="shared" si="1"/>
        <v>1</v>
      </c>
      <c r="AC32" s="155" t="s">
        <v>427</v>
      </c>
      <c r="AD32" s="147">
        <v>1</v>
      </c>
      <c r="AE32" s="148">
        <v>1</v>
      </c>
      <c r="AF32" s="66">
        <f t="shared" si="2"/>
        <v>1</v>
      </c>
      <c r="AG32" s="155" t="s">
        <v>428</v>
      </c>
      <c r="AH32" s="147">
        <v>1</v>
      </c>
      <c r="AI32" s="148">
        <v>1</v>
      </c>
      <c r="AJ32" s="66">
        <f t="shared" si="3"/>
        <v>1</v>
      </c>
      <c r="AK32" s="155" t="s">
        <v>429</v>
      </c>
      <c r="AL32" s="147">
        <v>1</v>
      </c>
      <c r="AM32" s="148">
        <v>1</v>
      </c>
      <c r="AN32" s="66">
        <f t="shared" si="4"/>
        <v>1</v>
      </c>
      <c r="AO32" s="155" t="s">
        <v>430</v>
      </c>
      <c r="AP32" s="147">
        <v>1</v>
      </c>
      <c r="AQ32" s="148">
        <v>1</v>
      </c>
      <c r="AR32" s="66">
        <f t="shared" si="5"/>
        <v>1</v>
      </c>
      <c r="AS32" s="155" t="s">
        <v>431</v>
      </c>
      <c r="AT32" s="151">
        <v>1</v>
      </c>
      <c r="AU32" s="190">
        <v>1</v>
      </c>
      <c r="AV32" s="66">
        <f t="shared" si="6"/>
        <v>1</v>
      </c>
      <c r="AW32" s="155" t="s">
        <v>432</v>
      </c>
      <c r="AX32" s="151">
        <v>1</v>
      </c>
      <c r="AY32" s="152">
        <v>1</v>
      </c>
      <c r="AZ32" s="66">
        <f t="shared" si="7"/>
        <v>1</v>
      </c>
      <c r="BA32" s="155" t="s">
        <v>433</v>
      </c>
      <c r="BB32" s="151">
        <v>1</v>
      </c>
      <c r="BC32" s="122">
        <v>1</v>
      </c>
      <c r="BD32" s="66">
        <f t="shared" si="8"/>
        <v>1</v>
      </c>
      <c r="BE32" s="155" t="s">
        <v>434</v>
      </c>
      <c r="BF32" s="151">
        <v>1</v>
      </c>
      <c r="BG32" s="148">
        <v>1</v>
      </c>
      <c r="BH32" s="66">
        <f t="shared" si="9"/>
        <v>1</v>
      </c>
      <c r="BI32" s="155" t="s">
        <v>435</v>
      </c>
      <c r="BJ32" s="151">
        <v>1</v>
      </c>
      <c r="BK32" s="152">
        <v>1</v>
      </c>
      <c r="BL32" s="66">
        <f t="shared" si="10"/>
        <v>1</v>
      </c>
      <c r="BM32" s="155" t="s">
        <v>436</v>
      </c>
      <c r="BN32" s="151">
        <v>1</v>
      </c>
      <c r="BO32" s="63">
        <v>1</v>
      </c>
      <c r="BP32" s="66">
        <f t="shared" si="11"/>
        <v>1</v>
      </c>
      <c r="BQ32" s="253" t="s">
        <v>437</v>
      </c>
      <c r="BR32" s="151">
        <v>1</v>
      </c>
      <c r="BS32" s="151">
        <v>1</v>
      </c>
      <c r="BT32" s="66">
        <f t="shared" si="12"/>
        <v>1</v>
      </c>
      <c r="BU32" s="286" t="s">
        <v>1501</v>
      </c>
      <c r="BV32" s="105">
        <f t="shared" si="13"/>
        <v>1</v>
      </c>
      <c r="BW32" s="111">
        <f t="shared" si="14"/>
        <v>1</v>
      </c>
      <c r="BX32" s="66">
        <f t="shared" si="15"/>
        <v>1</v>
      </c>
    </row>
    <row r="33" spans="1:79" s="2" customFormat="1" ht="205.5" customHeight="1" x14ac:dyDescent="0.35">
      <c r="A33" s="145" t="s">
        <v>121</v>
      </c>
      <c r="B33" s="65">
        <v>7550</v>
      </c>
      <c r="C33" s="65">
        <v>5</v>
      </c>
      <c r="D33" s="65" t="str">
        <f t="shared" si="0"/>
        <v>Articular 1 Plan De Seguimiento A La Gestión Y Respuesta Oportuna A Los Requerimientos Técnicos, Jurídicos, Contractuales Y Disciplinarios</v>
      </c>
      <c r="E33" s="64" t="s">
        <v>122</v>
      </c>
      <c r="F33" s="64" t="s">
        <v>123</v>
      </c>
      <c r="G33" s="65">
        <v>540</v>
      </c>
      <c r="H33" s="64" t="s">
        <v>123</v>
      </c>
      <c r="I33" s="64" t="s">
        <v>123</v>
      </c>
      <c r="J33" s="64" t="s">
        <v>124</v>
      </c>
      <c r="K33" s="64" t="s">
        <v>123</v>
      </c>
      <c r="L33" s="64" t="s">
        <v>125</v>
      </c>
      <c r="M33" s="64" t="s">
        <v>123</v>
      </c>
      <c r="N33" s="64" t="s">
        <v>366</v>
      </c>
      <c r="O33" s="63">
        <v>0.14000000000000001</v>
      </c>
      <c r="P33" s="146" t="s">
        <v>438</v>
      </c>
      <c r="Q33" s="63" t="s">
        <v>439</v>
      </c>
      <c r="R33" s="63">
        <v>1</v>
      </c>
      <c r="S33" s="63">
        <v>1</v>
      </c>
      <c r="T33" s="63" t="s">
        <v>152</v>
      </c>
      <c r="U33" s="63" t="s">
        <v>130</v>
      </c>
      <c r="V33" s="63" t="s">
        <v>131</v>
      </c>
      <c r="W33" s="63" t="s">
        <v>424</v>
      </c>
      <c r="X33" s="63" t="s">
        <v>425</v>
      </c>
      <c r="Y33" s="71" t="s">
        <v>440</v>
      </c>
      <c r="Z33" s="147">
        <v>1</v>
      </c>
      <c r="AA33" s="148">
        <v>1</v>
      </c>
      <c r="AB33" s="245">
        <f t="shared" si="1"/>
        <v>1</v>
      </c>
      <c r="AC33" s="155" t="s">
        <v>441</v>
      </c>
      <c r="AD33" s="147">
        <v>1</v>
      </c>
      <c r="AE33" s="148">
        <v>1</v>
      </c>
      <c r="AF33" s="66">
        <f t="shared" si="2"/>
        <v>1</v>
      </c>
      <c r="AG33" s="155" t="s">
        <v>442</v>
      </c>
      <c r="AH33" s="147">
        <v>1</v>
      </c>
      <c r="AI33" s="148">
        <v>1</v>
      </c>
      <c r="AJ33" s="66">
        <f t="shared" si="3"/>
        <v>1</v>
      </c>
      <c r="AK33" s="155" t="s">
        <v>443</v>
      </c>
      <c r="AL33" s="147">
        <v>1</v>
      </c>
      <c r="AM33" s="148">
        <v>1</v>
      </c>
      <c r="AN33" s="66">
        <f t="shared" si="4"/>
        <v>1</v>
      </c>
      <c r="AO33" s="155" t="s">
        <v>444</v>
      </c>
      <c r="AP33" s="147">
        <v>1</v>
      </c>
      <c r="AQ33" s="148">
        <v>1</v>
      </c>
      <c r="AR33" s="66">
        <f t="shared" si="5"/>
        <v>1</v>
      </c>
      <c r="AS33" s="155" t="s">
        <v>445</v>
      </c>
      <c r="AT33" s="151">
        <v>1</v>
      </c>
      <c r="AU33" s="190">
        <v>1</v>
      </c>
      <c r="AV33" s="66">
        <f t="shared" si="6"/>
        <v>1</v>
      </c>
      <c r="AW33" s="155" t="s">
        <v>446</v>
      </c>
      <c r="AX33" s="151">
        <v>1</v>
      </c>
      <c r="AY33" s="152">
        <v>1</v>
      </c>
      <c r="AZ33" s="66">
        <f t="shared" si="7"/>
        <v>1</v>
      </c>
      <c r="BA33" s="155" t="s">
        <v>447</v>
      </c>
      <c r="BB33" s="151">
        <v>1</v>
      </c>
      <c r="BC33" s="122">
        <v>1</v>
      </c>
      <c r="BD33" s="66">
        <f t="shared" si="8"/>
        <v>1</v>
      </c>
      <c r="BE33" s="155" t="s">
        <v>448</v>
      </c>
      <c r="BF33" s="151">
        <v>1</v>
      </c>
      <c r="BG33" s="148">
        <v>1</v>
      </c>
      <c r="BH33" s="66">
        <f t="shared" si="9"/>
        <v>1</v>
      </c>
      <c r="BI33" s="155" t="s">
        <v>449</v>
      </c>
      <c r="BJ33" s="151">
        <v>1</v>
      </c>
      <c r="BK33" s="152">
        <v>1</v>
      </c>
      <c r="BL33" s="66">
        <f t="shared" si="10"/>
        <v>1</v>
      </c>
      <c r="BM33" s="155" t="s">
        <v>450</v>
      </c>
      <c r="BN33" s="151">
        <v>1</v>
      </c>
      <c r="BO33" s="63">
        <v>1</v>
      </c>
      <c r="BP33" s="66">
        <f t="shared" si="11"/>
        <v>1</v>
      </c>
      <c r="BQ33" s="253" t="s">
        <v>451</v>
      </c>
      <c r="BR33" s="151">
        <v>1</v>
      </c>
      <c r="BS33" s="151">
        <v>1</v>
      </c>
      <c r="BT33" s="66">
        <f t="shared" si="12"/>
        <v>1</v>
      </c>
      <c r="BU33" s="286" t="s">
        <v>1502</v>
      </c>
      <c r="BV33" s="105">
        <f t="shared" si="13"/>
        <v>1</v>
      </c>
      <c r="BW33" s="111">
        <f t="shared" si="14"/>
        <v>1</v>
      </c>
      <c r="BX33" s="66">
        <f t="shared" si="15"/>
        <v>1</v>
      </c>
    </row>
    <row r="34" spans="1:79" s="2" customFormat="1" ht="190.5" customHeight="1" x14ac:dyDescent="0.35">
      <c r="A34" s="145" t="s">
        <v>121</v>
      </c>
      <c r="B34" s="65">
        <v>7550</v>
      </c>
      <c r="C34" s="65">
        <v>5</v>
      </c>
      <c r="D34" s="65" t="str">
        <f t="shared" si="0"/>
        <v>Articular 1 Plan De Seguimiento A La Gestión Y Respuesta Oportuna A Los Requerimientos Técnicos, Jurídicos, Contractuales Y Disciplinarios</v>
      </c>
      <c r="E34" s="64" t="s">
        <v>122</v>
      </c>
      <c r="F34" s="64" t="s">
        <v>123</v>
      </c>
      <c r="G34" s="65">
        <v>540</v>
      </c>
      <c r="H34" s="64" t="s">
        <v>123</v>
      </c>
      <c r="I34" s="64" t="s">
        <v>123</v>
      </c>
      <c r="J34" s="64" t="s">
        <v>124</v>
      </c>
      <c r="K34" s="64" t="s">
        <v>123</v>
      </c>
      <c r="L34" s="64" t="s">
        <v>125</v>
      </c>
      <c r="M34" s="64" t="s">
        <v>123</v>
      </c>
      <c r="N34" s="64" t="s">
        <v>366</v>
      </c>
      <c r="O34" s="63">
        <v>0.14000000000000001</v>
      </c>
      <c r="P34" s="146" t="s">
        <v>452</v>
      </c>
      <c r="Q34" s="63" t="s">
        <v>453</v>
      </c>
      <c r="R34" s="63">
        <v>1</v>
      </c>
      <c r="S34" s="63">
        <v>1</v>
      </c>
      <c r="T34" s="63" t="s">
        <v>152</v>
      </c>
      <c r="U34" s="63" t="s">
        <v>130</v>
      </c>
      <c r="V34" s="63" t="s">
        <v>131</v>
      </c>
      <c r="W34" s="63" t="s">
        <v>424</v>
      </c>
      <c r="X34" s="63" t="s">
        <v>454</v>
      </c>
      <c r="Y34" s="71" t="s">
        <v>440</v>
      </c>
      <c r="Z34" s="147">
        <v>1</v>
      </c>
      <c r="AA34" s="148">
        <v>1</v>
      </c>
      <c r="AB34" s="245">
        <f t="shared" si="1"/>
        <v>1</v>
      </c>
      <c r="AC34" s="155" t="s">
        <v>455</v>
      </c>
      <c r="AD34" s="147">
        <v>1</v>
      </c>
      <c r="AE34" s="148">
        <v>1</v>
      </c>
      <c r="AF34" s="66">
        <f t="shared" si="2"/>
        <v>1</v>
      </c>
      <c r="AG34" s="155" t="s">
        <v>456</v>
      </c>
      <c r="AH34" s="147">
        <v>1</v>
      </c>
      <c r="AI34" s="148">
        <v>1</v>
      </c>
      <c r="AJ34" s="66">
        <f t="shared" si="3"/>
        <v>1</v>
      </c>
      <c r="AK34" s="155" t="s">
        <v>457</v>
      </c>
      <c r="AL34" s="191">
        <v>1</v>
      </c>
      <c r="AM34" s="148">
        <v>1</v>
      </c>
      <c r="AN34" s="66">
        <f t="shared" si="4"/>
        <v>1</v>
      </c>
      <c r="AO34" s="155" t="s">
        <v>458</v>
      </c>
      <c r="AP34" s="147">
        <v>1</v>
      </c>
      <c r="AQ34" s="148">
        <v>1</v>
      </c>
      <c r="AR34" s="66">
        <f t="shared" si="5"/>
        <v>1</v>
      </c>
      <c r="AS34" s="155" t="s">
        <v>459</v>
      </c>
      <c r="AT34" s="151">
        <v>1</v>
      </c>
      <c r="AU34" s="190">
        <v>1</v>
      </c>
      <c r="AV34" s="66">
        <f t="shared" si="6"/>
        <v>1</v>
      </c>
      <c r="AW34" s="155" t="s">
        <v>460</v>
      </c>
      <c r="AX34" s="151">
        <v>1</v>
      </c>
      <c r="AY34" s="152">
        <v>1</v>
      </c>
      <c r="AZ34" s="66">
        <f t="shared" si="7"/>
        <v>1</v>
      </c>
      <c r="BA34" s="155" t="s">
        <v>461</v>
      </c>
      <c r="BB34" s="151">
        <v>1</v>
      </c>
      <c r="BC34" s="122">
        <v>1</v>
      </c>
      <c r="BD34" s="66">
        <f t="shared" si="8"/>
        <v>1</v>
      </c>
      <c r="BE34" s="155" t="s">
        <v>462</v>
      </c>
      <c r="BF34" s="151">
        <v>1</v>
      </c>
      <c r="BG34" s="148">
        <v>1</v>
      </c>
      <c r="BH34" s="66">
        <f t="shared" si="9"/>
        <v>1</v>
      </c>
      <c r="BI34" s="155" t="s">
        <v>463</v>
      </c>
      <c r="BJ34" s="151">
        <v>1</v>
      </c>
      <c r="BK34" s="152">
        <v>1</v>
      </c>
      <c r="BL34" s="66">
        <f t="shared" si="10"/>
        <v>1</v>
      </c>
      <c r="BM34" s="155" t="s">
        <v>464</v>
      </c>
      <c r="BN34" s="151">
        <v>1</v>
      </c>
      <c r="BO34" s="63">
        <v>1</v>
      </c>
      <c r="BP34" s="66">
        <f t="shared" si="11"/>
        <v>1</v>
      </c>
      <c r="BQ34" s="253" t="s">
        <v>465</v>
      </c>
      <c r="BR34" s="151">
        <v>1</v>
      </c>
      <c r="BS34" s="151">
        <v>1</v>
      </c>
      <c r="BT34" s="66">
        <f t="shared" si="12"/>
        <v>1</v>
      </c>
      <c r="BU34" s="286" t="s">
        <v>1503</v>
      </c>
      <c r="BV34" s="105">
        <f t="shared" si="13"/>
        <v>1</v>
      </c>
      <c r="BW34" s="111">
        <f t="shared" si="14"/>
        <v>1</v>
      </c>
      <c r="BX34" s="66">
        <f t="shared" si="15"/>
        <v>1</v>
      </c>
    </row>
    <row r="35" spans="1:79" s="2" customFormat="1" ht="195" customHeight="1" x14ac:dyDescent="0.35">
      <c r="A35" s="145" t="s">
        <v>121</v>
      </c>
      <c r="B35" s="65">
        <v>7550</v>
      </c>
      <c r="C35" s="65">
        <v>6</v>
      </c>
      <c r="D35" s="65" t="str">
        <f t="shared" si="0"/>
        <v>Realizar 1 Diagnóstico De Fortalecimiento Institucional Que Cumpla Con Las Necesidades De Los Procesos Transversales Del Idpyba</v>
      </c>
      <c r="E35" s="64" t="s">
        <v>122</v>
      </c>
      <c r="F35" s="64" t="s">
        <v>123</v>
      </c>
      <c r="G35" s="65">
        <v>540</v>
      </c>
      <c r="H35" s="64" t="s">
        <v>123</v>
      </c>
      <c r="I35" s="64" t="s">
        <v>125</v>
      </c>
      <c r="J35" s="64" t="s">
        <v>124</v>
      </c>
      <c r="K35" s="64" t="s">
        <v>123</v>
      </c>
      <c r="L35" s="64" t="s">
        <v>125</v>
      </c>
      <c r="M35" s="64" t="s">
        <v>123</v>
      </c>
      <c r="N35" s="64" t="s">
        <v>466</v>
      </c>
      <c r="O35" s="63">
        <v>0.2</v>
      </c>
      <c r="P35" s="146" t="s">
        <v>467</v>
      </c>
      <c r="Q35" s="63" t="s">
        <v>468</v>
      </c>
      <c r="R35" s="63">
        <v>1</v>
      </c>
      <c r="S35" s="63">
        <v>1</v>
      </c>
      <c r="T35" s="63" t="s">
        <v>152</v>
      </c>
      <c r="U35" s="63" t="s">
        <v>130</v>
      </c>
      <c r="V35" s="63" t="s">
        <v>131</v>
      </c>
      <c r="W35" s="63" t="s">
        <v>132</v>
      </c>
      <c r="X35" s="63" t="s">
        <v>469</v>
      </c>
      <c r="Y35" s="71" t="s">
        <v>470</v>
      </c>
      <c r="Z35" s="147">
        <v>1</v>
      </c>
      <c r="AA35" s="148">
        <v>1</v>
      </c>
      <c r="AB35" s="245">
        <f t="shared" si="1"/>
        <v>1</v>
      </c>
      <c r="AC35" s="155" t="s">
        <v>471</v>
      </c>
      <c r="AD35" s="147">
        <v>1</v>
      </c>
      <c r="AE35" s="148">
        <v>1</v>
      </c>
      <c r="AF35" s="66">
        <f t="shared" si="2"/>
        <v>1</v>
      </c>
      <c r="AG35" s="149" t="s">
        <v>472</v>
      </c>
      <c r="AH35" s="147">
        <v>0.01</v>
      </c>
      <c r="AI35" s="148">
        <v>0.01</v>
      </c>
      <c r="AJ35" s="66">
        <f t="shared" si="3"/>
        <v>1</v>
      </c>
      <c r="AK35" s="149" t="s">
        <v>473</v>
      </c>
      <c r="AL35" s="147">
        <v>1</v>
      </c>
      <c r="AM35" s="148">
        <v>1</v>
      </c>
      <c r="AN35" s="66">
        <f t="shared" si="4"/>
        <v>1</v>
      </c>
      <c r="AO35" s="155" t="s">
        <v>474</v>
      </c>
      <c r="AP35" s="192">
        <v>1</v>
      </c>
      <c r="AQ35" s="157">
        <v>1</v>
      </c>
      <c r="AR35" s="66">
        <f t="shared" si="5"/>
        <v>1</v>
      </c>
      <c r="AS35" s="155" t="s">
        <v>475</v>
      </c>
      <c r="AT35" s="151">
        <v>1</v>
      </c>
      <c r="AU35" s="148">
        <v>1</v>
      </c>
      <c r="AV35" s="66">
        <f t="shared" si="6"/>
        <v>1</v>
      </c>
      <c r="AW35" s="155" t="s">
        <v>476</v>
      </c>
      <c r="AX35" s="151">
        <v>1</v>
      </c>
      <c r="AY35" s="152">
        <v>1</v>
      </c>
      <c r="AZ35" s="66">
        <f t="shared" si="7"/>
        <v>1</v>
      </c>
      <c r="BA35" s="155" t="s">
        <v>476</v>
      </c>
      <c r="BB35" s="151">
        <v>1</v>
      </c>
      <c r="BC35" s="160">
        <v>1</v>
      </c>
      <c r="BD35" s="66">
        <f t="shared" si="8"/>
        <v>1</v>
      </c>
      <c r="BE35" s="155" t="s">
        <v>477</v>
      </c>
      <c r="BF35" s="151">
        <v>1</v>
      </c>
      <c r="BG35" s="157">
        <v>1</v>
      </c>
      <c r="BH35" s="66">
        <f t="shared" si="9"/>
        <v>1</v>
      </c>
      <c r="BI35" s="155" t="s">
        <v>478</v>
      </c>
      <c r="BJ35" s="151">
        <v>1</v>
      </c>
      <c r="BK35" s="193">
        <v>1</v>
      </c>
      <c r="BL35" s="66">
        <f t="shared" si="10"/>
        <v>1</v>
      </c>
      <c r="BM35" s="155" t="s">
        <v>479</v>
      </c>
      <c r="BN35" s="151">
        <v>1</v>
      </c>
      <c r="BO35" s="82">
        <v>0.95199999999999996</v>
      </c>
      <c r="BP35" s="66">
        <f t="shared" si="11"/>
        <v>0.95199999999999996</v>
      </c>
      <c r="BQ35" s="253" t="s">
        <v>480</v>
      </c>
      <c r="BR35" s="151">
        <v>1</v>
      </c>
      <c r="BS35" s="151">
        <v>1</v>
      </c>
      <c r="BT35" s="66">
        <f t="shared" si="12"/>
        <v>1</v>
      </c>
      <c r="BU35" s="286" t="s">
        <v>1504</v>
      </c>
      <c r="BV35" s="105">
        <f t="shared" si="13"/>
        <v>1</v>
      </c>
      <c r="BW35" s="111">
        <f t="shared" si="14"/>
        <v>1</v>
      </c>
      <c r="BX35" s="66">
        <f t="shared" si="15"/>
        <v>1</v>
      </c>
    </row>
    <row r="36" spans="1:79" s="2" customFormat="1" ht="195.75" customHeight="1" x14ac:dyDescent="0.35">
      <c r="A36" s="145" t="s">
        <v>121</v>
      </c>
      <c r="B36" s="65">
        <v>7550</v>
      </c>
      <c r="C36" s="65">
        <v>6</v>
      </c>
      <c r="D36" s="65" t="str">
        <f t="shared" si="0"/>
        <v>Realizar 1 Diagnóstico De Fortalecimiento Institucional Que Cumpla Con Las Necesidades De Los Procesos Transversales Del Idpyba</v>
      </c>
      <c r="E36" s="64" t="s">
        <v>122</v>
      </c>
      <c r="F36" s="64" t="s">
        <v>123</v>
      </c>
      <c r="G36" s="65">
        <v>540</v>
      </c>
      <c r="H36" s="64" t="s">
        <v>123</v>
      </c>
      <c r="I36" s="64" t="s">
        <v>125</v>
      </c>
      <c r="J36" s="64" t="s">
        <v>124</v>
      </c>
      <c r="K36" s="64" t="s">
        <v>123</v>
      </c>
      <c r="L36" s="64" t="s">
        <v>125</v>
      </c>
      <c r="M36" s="64" t="s">
        <v>123</v>
      </c>
      <c r="N36" s="64" t="s">
        <v>466</v>
      </c>
      <c r="O36" s="63">
        <v>0.2</v>
      </c>
      <c r="P36" s="146" t="s">
        <v>481</v>
      </c>
      <c r="Q36" s="63" t="s">
        <v>482</v>
      </c>
      <c r="R36" s="63">
        <v>1</v>
      </c>
      <c r="S36" s="63">
        <v>1</v>
      </c>
      <c r="T36" s="63" t="s">
        <v>152</v>
      </c>
      <c r="U36" s="63" t="s">
        <v>130</v>
      </c>
      <c r="V36" s="63" t="s">
        <v>131</v>
      </c>
      <c r="W36" s="63" t="s">
        <v>132</v>
      </c>
      <c r="X36" s="63" t="s">
        <v>483</v>
      </c>
      <c r="Y36" s="71" t="s">
        <v>484</v>
      </c>
      <c r="Z36" s="147">
        <v>1</v>
      </c>
      <c r="AA36" s="148">
        <v>1</v>
      </c>
      <c r="AB36" s="245">
        <f>IF(ISERROR(AA36/Z36),0,(AA36/Z36))</f>
        <v>1</v>
      </c>
      <c r="AC36" s="155" t="s">
        <v>485</v>
      </c>
      <c r="AD36" s="147">
        <v>1</v>
      </c>
      <c r="AE36" s="148">
        <v>1</v>
      </c>
      <c r="AF36" s="66">
        <f t="shared" si="2"/>
        <v>1</v>
      </c>
      <c r="AG36" s="155" t="s">
        <v>486</v>
      </c>
      <c r="AH36" s="147">
        <v>1</v>
      </c>
      <c r="AI36" s="148">
        <v>1</v>
      </c>
      <c r="AJ36" s="66">
        <f t="shared" si="3"/>
        <v>1</v>
      </c>
      <c r="AK36" s="155" t="s">
        <v>487</v>
      </c>
      <c r="AL36" s="147">
        <v>1</v>
      </c>
      <c r="AM36" s="148">
        <v>1</v>
      </c>
      <c r="AN36" s="66">
        <f t="shared" si="4"/>
        <v>1</v>
      </c>
      <c r="AO36" s="155" t="s">
        <v>488</v>
      </c>
      <c r="AP36" s="147">
        <v>1</v>
      </c>
      <c r="AQ36" s="148">
        <v>1</v>
      </c>
      <c r="AR36" s="66">
        <f t="shared" si="5"/>
        <v>1</v>
      </c>
      <c r="AS36" s="155" t="s">
        <v>489</v>
      </c>
      <c r="AT36" s="147">
        <v>1</v>
      </c>
      <c r="AU36" s="148">
        <v>1</v>
      </c>
      <c r="AV36" s="66">
        <f t="shared" si="6"/>
        <v>1</v>
      </c>
      <c r="AW36" s="155" t="s">
        <v>490</v>
      </c>
      <c r="AX36" s="151">
        <v>1</v>
      </c>
      <c r="AY36" s="152">
        <v>1</v>
      </c>
      <c r="AZ36" s="66">
        <f t="shared" si="7"/>
        <v>1</v>
      </c>
      <c r="BA36" s="155" t="s">
        <v>490</v>
      </c>
      <c r="BB36" s="151">
        <v>1</v>
      </c>
      <c r="BC36" s="122">
        <v>1</v>
      </c>
      <c r="BD36" s="66">
        <f t="shared" si="8"/>
        <v>1</v>
      </c>
      <c r="BE36" s="155" t="s">
        <v>491</v>
      </c>
      <c r="BF36" s="151">
        <v>1</v>
      </c>
      <c r="BG36" s="152">
        <v>1</v>
      </c>
      <c r="BH36" s="66">
        <f t="shared" si="9"/>
        <v>1</v>
      </c>
      <c r="BI36" s="155" t="s">
        <v>492</v>
      </c>
      <c r="BJ36" s="194">
        <v>1</v>
      </c>
      <c r="BK36" s="195">
        <v>1</v>
      </c>
      <c r="BL36" s="66">
        <f t="shared" si="10"/>
        <v>1</v>
      </c>
      <c r="BM36" s="155" t="s">
        <v>493</v>
      </c>
      <c r="BN36" s="151">
        <v>1</v>
      </c>
      <c r="BO36" s="63">
        <v>1</v>
      </c>
      <c r="BP36" s="66">
        <f t="shared" si="11"/>
        <v>1</v>
      </c>
      <c r="BQ36" s="253" t="s">
        <v>494</v>
      </c>
      <c r="BR36" s="151">
        <v>1</v>
      </c>
      <c r="BS36" s="151">
        <v>1</v>
      </c>
      <c r="BT36" s="66">
        <f t="shared" si="12"/>
        <v>1</v>
      </c>
      <c r="BU36" s="286" t="s">
        <v>1505</v>
      </c>
      <c r="BV36" s="105">
        <f t="shared" si="13"/>
        <v>1</v>
      </c>
      <c r="BW36" s="111">
        <f t="shared" si="14"/>
        <v>1</v>
      </c>
      <c r="BX36" s="66">
        <f t="shared" si="15"/>
        <v>1</v>
      </c>
    </row>
    <row r="37" spans="1:79" s="2" customFormat="1" ht="205.5" customHeight="1" x14ac:dyDescent="0.35">
      <c r="A37" s="145" t="s">
        <v>121</v>
      </c>
      <c r="B37" s="65">
        <v>7550</v>
      </c>
      <c r="C37" s="65">
        <v>6</v>
      </c>
      <c r="D37" s="65" t="str">
        <f t="shared" si="0"/>
        <v>Realizar 1 Diagnóstico De Fortalecimiento Institucional Que Cumpla Con Las Necesidades De Los Procesos Transversales Del Idpyba</v>
      </c>
      <c r="E37" s="64" t="s">
        <v>122</v>
      </c>
      <c r="F37" s="64" t="s">
        <v>123</v>
      </c>
      <c r="G37" s="65">
        <v>540</v>
      </c>
      <c r="H37" s="64" t="s">
        <v>123</v>
      </c>
      <c r="I37" s="64" t="s">
        <v>125</v>
      </c>
      <c r="J37" s="64" t="s">
        <v>124</v>
      </c>
      <c r="K37" s="64" t="s">
        <v>123</v>
      </c>
      <c r="L37" s="64" t="s">
        <v>125</v>
      </c>
      <c r="M37" s="64" t="s">
        <v>123</v>
      </c>
      <c r="N37" s="64" t="s">
        <v>466</v>
      </c>
      <c r="O37" s="63">
        <v>0.2</v>
      </c>
      <c r="P37" s="146" t="s">
        <v>495</v>
      </c>
      <c r="Q37" s="63" t="s">
        <v>496</v>
      </c>
      <c r="R37" s="63">
        <v>1</v>
      </c>
      <c r="S37" s="63">
        <v>1</v>
      </c>
      <c r="T37" s="63" t="s">
        <v>152</v>
      </c>
      <c r="U37" s="63" t="s">
        <v>130</v>
      </c>
      <c r="V37" s="63" t="s">
        <v>131</v>
      </c>
      <c r="W37" s="63" t="s">
        <v>132</v>
      </c>
      <c r="X37" s="63" t="s">
        <v>483</v>
      </c>
      <c r="Y37" s="71" t="s">
        <v>497</v>
      </c>
      <c r="Z37" s="147">
        <v>1</v>
      </c>
      <c r="AA37" s="122">
        <v>0.83</v>
      </c>
      <c r="AB37" s="245">
        <f t="shared" si="1"/>
        <v>0.83</v>
      </c>
      <c r="AC37" s="155" t="s">
        <v>498</v>
      </c>
      <c r="AD37" s="147">
        <v>1</v>
      </c>
      <c r="AE37" s="148">
        <v>0.76</v>
      </c>
      <c r="AF37" s="66">
        <f t="shared" si="2"/>
        <v>0.76</v>
      </c>
      <c r="AG37" s="149" t="s">
        <v>498</v>
      </c>
      <c r="AH37" s="147">
        <v>1</v>
      </c>
      <c r="AI37" s="148">
        <v>0.6</v>
      </c>
      <c r="AJ37" s="66">
        <f t="shared" si="3"/>
        <v>0.6</v>
      </c>
      <c r="AK37" s="155" t="s">
        <v>499</v>
      </c>
      <c r="AL37" s="147">
        <v>1</v>
      </c>
      <c r="AM37" s="150">
        <v>0.53</v>
      </c>
      <c r="AN37" s="66">
        <f t="shared" si="4"/>
        <v>0.53</v>
      </c>
      <c r="AO37" s="155" t="s">
        <v>500</v>
      </c>
      <c r="AP37" s="196">
        <v>1</v>
      </c>
      <c r="AQ37" s="197">
        <v>0.74358974358974361</v>
      </c>
      <c r="AR37" s="66">
        <f t="shared" si="5"/>
        <v>0.74358974358974361</v>
      </c>
      <c r="AS37" s="155" t="s">
        <v>501</v>
      </c>
      <c r="AT37" s="147">
        <v>1</v>
      </c>
      <c r="AU37" s="150">
        <v>0.69</v>
      </c>
      <c r="AV37" s="66">
        <f t="shared" si="6"/>
        <v>0.69</v>
      </c>
      <c r="AW37" s="155" t="s">
        <v>501</v>
      </c>
      <c r="AX37" s="147">
        <v>1</v>
      </c>
      <c r="AY37" s="150">
        <v>0.73</v>
      </c>
      <c r="AZ37" s="66">
        <f t="shared" si="7"/>
        <v>0.73</v>
      </c>
      <c r="BA37" s="155" t="s">
        <v>501</v>
      </c>
      <c r="BB37" s="147">
        <v>1</v>
      </c>
      <c r="BC37" s="160">
        <v>0.8</v>
      </c>
      <c r="BD37" s="66">
        <f t="shared" si="8"/>
        <v>0.8</v>
      </c>
      <c r="BE37" s="155" t="s">
        <v>502</v>
      </c>
      <c r="BF37" s="147">
        <v>1</v>
      </c>
      <c r="BG37" s="157">
        <v>0.71</v>
      </c>
      <c r="BH37" s="66">
        <f t="shared" si="9"/>
        <v>0.71</v>
      </c>
      <c r="BI37" s="155" t="s">
        <v>503</v>
      </c>
      <c r="BJ37" s="194">
        <v>1</v>
      </c>
      <c r="BK37" s="195">
        <v>0.73</v>
      </c>
      <c r="BL37" s="66">
        <f t="shared" si="10"/>
        <v>0.73</v>
      </c>
      <c r="BM37" s="155" t="s">
        <v>504</v>
      </c>
      <c r="BN37" s="151">
        <v>1</v>
      </c>
      <c r="BO37" s="63">
        <v>0.78</v>
      </c>
      <c r="BP37" s="66">
        <f t="shared" si="11"/>
        <v>0.78</v>
      </c>
      <c r="BQ37" s="253" t="s">
        <v>505</v>
      </c>
      <c r="BR37" s="151">
        <v>1</v>
      </c>
      <c r="BS37" s="151">
        <v>1</v>
      </c>
      <c r="BT37" s="66">
        <f t="shared" si="12"/>
        <v>1</v>
      </c>
      <c r="BU37" s="286" t="s">
        <v>1506</v>
      </c>
      <c r="BV37" s="105">
        <f t="shared" si="13"/>
        <v>1</v>
      </c>
      <c r="BW37" s="111">
        <f t="shared" si="14"/>
        <v>0.73</v>
      </c>
      <c r="BX37" s="66">
        <f t="shared" si="15"/>
        <v>0.73</v>
      </c>
    </row>
    <row r="38" spans="1:79" s="2" customFormat="1" ht="190.5" customHeight="1" x14ac:dyDescent="0.35">
      <c r="A38" s="145" t="s">
        <v>121</v>
      </c>
      <c r="B38" s="65">
        <v>7550</v>
      </c>
      <c r="C38" s="65">
        <v>6</v>
      </c>
      <c r="D38" s="65" t="str">
        <f t="shared" si="0"/>
        <v>Realizar 1 Diagnóstico De Fortalecimiento Institucional Que Cumpla Con Las Necesidades De Los Procesos Transversales Del Idpyba</v>
      </c>
      <c r="E38" s="64" t="s">
        <v>122</v>
      </c>
      <c r="F38" s="64" t="s">
        <v>123</v>
      </c>
      <c r="G38" s="65">
        <v>540</v>
      </c>
      <c r="H38" s="64" t="s">
        <v>123</v>
      </c>
      <c r="I38" s="64" t="s">
        <v>125</v>
      </c>
      <c r="J38" s="64" t="s">
        <v>124</v>
      </c>
      <c r="K38" s="64" t="s">
        <v>123</v>
      </c>
      <c r="L38" s="64" t="s">
        <v>125</v>
      </c>
      <c r="M38" s="64" t="s">
        <v>123</v>
      </c>
      <c r="N38" s="64" t="s">
        <v>466</v>
      </c>
      <c r="O38" s="63">
        <v>0.2</v>
      </c>
      <c r="P38" s="146" t="s">
        <v>506</v>
      </c>
      <c r="Q38" s="63" t="s">
        <v>507</v>
      </c>
      <c r="R38" s="63">
        <v>1</v>
      </c>
      <c r="S38" s="63">
        <v>1</v>
      </c>
      <c r="T38" s="63" t="s">
        <v>152</v>
      </c>
      <c r="U38" s="63" t="s">
        <v>130</v>
      </c>
      <c r="V38" s="63" t="s">
        <v>131</v>
      </c>
      <c r="W38" s="63" t="s">
        <v>132</v>
      </c>
      <c r="X38" s="63" t="s">
        <v>483</v>
      </c>
      <c r="Y38" s="71" t="s">
        <v>508</v>
      </c>
      <c r="Z38" s="147">
        <v>0</v>
      </c>
      <c r="AA38" s="122">
        <v>0</v>
      </c>
      <c r="AB38" s="66">
        <f t="shared" si="1"/>
        <v>0</v>
      </c>
      <c r="AC38" s="155" t="s">
        <v>509</v>
      </c>
      <c r="AD38" s="147">
        <v>1</v>
      </c>
      <c r="AE38" s="148">
        <v>1</v>
      </c>
      <c r="AF38" s="66">
        <f t="shared" si="2"/>
        <v>1</v>
      </c>
      <c r="AG38" s="155" t="s">
        <v>509</v>
      </c>
      <c r="AH38" s="147">
        <v>1</v>
      </c>
      <c r="AI38" s="148">
        <v>1</v>
      </c>
      <c r="AJ38" s="66">
        <f t="shared" si="3"/>
        <v>1</v>
      </c>
      <c r="AK38" s="155" t="s">
        <v>510</v>
      </c>
      <c r="AL38" s="147">
        <v>1</v>
      </c>
      <c r="AM38" s="148">
        <v>1</v>
      </c>
      <c r="AN38" s="66">
        <f t="shared" si="4"/>
        <v>1</v>
      </c>
      <c r="AO38" s="155" t="s">
        <v>511</v>
      </c>
      <c r="AP38" s="147">
        <v>1</v>
      </c>
      <c r="AQ38" s="148">
        <v>1</v>
      </c>
      <c r="AR38" s="66">
        <f t="shared" si="5"/>
        <v>1</v>
      </c>
      <c r="AS38" s="155" t="s">
        <v>512</v>
      </c>
      <c r="AT38" s="147">
        <v>1</v>
      </c>
      <c r="AU38" s="148">
        <v>1</v>
      </c>
      <c r="AV38" s="66">
        <f t="shared" si="6"/>
        <v>1</v>
      </c>
      <c r="AW38" s="155" t="s">
        <v>513</v>
      </c>
      <c r="AX38" s="147">
        <v>1</v>
      </c>
      <c r="AY38" s="148">
        <v>1</v>
      </c>
      <c r="AZ38" s="66">
        <f t="shared" si="7"/>
        <v>1</v>
      </c>
      <c r="BA38" s="155" t="s">
        <v>514</v>
      </c>
      <c r="BB38" s="147">
        <v>1</v>
      </c>
      <c r="BC38" s="160">
        <v>1</v>
      </c>
      <c r="BD38" s="66">
        <f t="shared" si="8"/>
        <v>1</v>
      </c>
      <c r="BE38" s="155" t="s">
        <v>515</v>
      </c>
      <c r="BF38" s="147">
        <v>1</v>
      </c>
      <c r="BG38" s="157">
        <v>1</v>
      </c>
      <c r="BH38" s="66">
        <f t="shared" si="9"/>
        <v>1</v>
      </c>
      <c r="BI38" s="155" t="s">
        <v>516</v>
      </c>
      <c r="BJ38" s="194">
        <v>1</v>
      </c>
      <c r="BK38" s="195">
        <v>1</v>
      </c>
      <c r="BL38" s="66">
        <f t="shared" si="10"/>
        <v>1</v>
      </c>
      <c r="BM38" s="155" t="s">
        <v>517</v>
      </c>
      <c r="BN38" s="151">
        <v>1</v>
      </c>
      <c r="BO38" s="63">
        <v>1</v>
      </c>
      <c r="BP38" s="66">
        <f t="shared" si="11"/>
        <v>1</v>
      </c>
      <c r="BQ38" s="253" t="s">
        <v>518</v>
      </c>
      <c r="BR38" s="151">
        <v>1</v>
      </c>
      <c r="BS38" s="151">
        <v>1</v>
      </c>
      <c r="BT38" s="66">
        <f t="shared" si="12"/>
        <v>1</v>
      </c>
      <c r="BU38" s="286" t="s">
        <v>1507</v>
      </c>
      <c r="BV38" s="105">
        <f t="shared" si="13"/>
        <v>1</v>
      </c>
      <c r="BW38" s="111">
        <f t="shared" si="14"/>
        <v>1</v>
      </c>
      <c r="BX38" s="66">
        <f t="shared" si="15"/>
        <v>1</v>
      </c>
    </row>
    <row r="39" spans="1:79" s="2" customFormat="1" ht="195" customHeight="1" x14ac:dyDescent="0.35">
      <c r="A39" s="145" t="s">
        <v>121</v>
      </c>
      <c r="B39" s="65">
        <v>7550</v>
      </c>
      <c r="C39" s="65">
        <v>6</v>
      </c>
      <c r="D39" s="65" t="str">
        <f t="shared" si="0"/>
        <v>Realizar 1 Diagnóstico De Fortalecimiento Institucional Que Cumpla Con Las Necesidades De Los Procesos Transversales Del Idpyba</v>
      </c>
      <c r="E39" s="64" t="s">
        <v>122</v>
      </c>
      <c r="F39" s="64" t="s">
        <v>123</v>
      </c>
      <c r="G39" s="65">
        <v>540</v>
      </c>
      <c r="H39" s="64" t="s">
        <v>123</v>
      </c>
      <c r="I39" s="64" t="s">
        <v>125</v>
      </c>
      <c r="J39" s="64" t="s">
        <v>124</v>
      </c>
      <c r="K39" s="64" t="s">
        <v>123</v>
      </c>
      <c r="L39" s="64" t="s">
        <v>125</v>
      </c>
      <c r="M39" s="64" t="s">
        <v>123</v>
      </c>
      <c r="N39" s="64" t="s">
        <v>466</v>
      </c>
      <c r="O39" s="63">
        <v>0.2</v>
      </c>
      <c r="P39" s="146" t="s">
        <v>519</v>
      </c>
      <c r="Q39" s="63" t="s">
        <v>520</v>
      </c>
      <c r="R39" s="63">
        <v>1</v>
      </c>
      <c r="S39" s="63">
        <v>1</v>
      </c>
      <c r="T39" s="63" t="s">
        <v>152</v>
      </c>
      <c r="U39" s="63" t="s">
        <v>130</v>
      </c>
      <c r="V39" s="63" t="s">
        <v>131</v>
      </c>
      <c r="W39" s="63" t="s">
        <v>132</v>
      </c>
      <c r="X39" s="63" t="s">
        <v>483</v>
      </c>
      <c r="Y39" s="71" t="s">
        <v>521</v>
      </c>
      <c r="Z39" s="147">
        <v>1</v>
      </c>
      <c r="AA39" s="148">
        <v>1</v>
      </c>
      <c r="AB39" s="245">
        <f t="shared" si="1"/>
        <v>1</v>
      </c>
      <c r="AC39" s="149" t="s">
        <v>522</v>
      </c>
      <c r="AD39" s="147">
        <v>1</v>
      </c>
      <c r="AE39" s="148">
        <v>1</v>
      </c>
      <c r="AF39" s="66">
        <f t="shared" si="2"/>
        <v>1</v>
      </c>
      <c r="AG39" s="149" t="s">
        <v>523</v>
      </c>
      <c r="AH39" s="147">
        <v>1</v>
      </c>
      <c r="AI39" s="148">
        <v>1</v>
      </c>
      <c r="AJ39" s="66">
        <f t="shared" si="3"/>
        <v>1</v>
      </c>
      <c r="AK39" s="155" t="s">
        <v>524</v>
      </c>
      <c r="AL39" s="147">
        <v>1</v>
      </c>
      <c r="AM39" s="148">
        <v>1</v>
      </c>
      <c r="AN39" s="66">
        <f t="shared" si="4"/>
        <v>1</v>
      </c>
      <c r="AO39" s="155" t="s">
        <v>525</v>
      </c>
      <c r="AP39" s="147">
        <v>1</v>
      </c>
      <c r="AQ39" s="148">
        <v>1</v>
      </c>
      <c r="AR39" s="66">
        <f t="shared" si="5"/>
        <v>1</v>
      </c>
      <c r="AS39" s="155" t="s">
        <v>526</v>
      </c>
      <c r="AT39" s="147">
        <v>1</v>
      </c>
      <c r="AU39" s="148">
        <v>1</v>
      </c>
      <c r="AV39" s="66">
        <f t="shared" si="6"/>
        <v>1</v>
      </c>
      <c r="AW39" s="155" t="s">
        <v>527</v>
      </c>
      <c r="AX39" s="147">
        <v>1</v>
      </c>
      <c r="AY39" s="148">
        <v>1</v>
      </c>
      <c r="AZ39" s="66">
        <f t="shared" si="7"/>
        <v>1</v>
      </c>
      <c r="BA39" s="155" t="s">
        <v>528</v>
      </c>
      <c r="BB39" s="147">
        <v>1</v>
      </c>
      <c r="BC39" s="122">
        <v>1</v>
      </c>
      <c r="BD39" s="66">
        <f t="shared" si="8"/>
        <v>1</v>
      </c>
      <c r="BE39" s="155" t="s">
        <v>529</v>
      </c>
      <c r="BF39" s="147">
        <v>1</v>
      </c>
      <c r="BG39" s="148">
        <v>1</v>
      </c>
      <c r="BH39" s="66">
        <f t="shared" si="9"/>
        <v>1</v>
      </c>
      <c r="BI39" s="155" t="s">
        <v>530</v>
      </c>
      <c r="BJ39" s="194">
        <v>1</v>
      </c>
      <c r="BK39" s="195">
        <v>1</v>
      </c>
      <c r="BL39" s="66">
        <f t="shared" si="10"/>
        <v>1</v>
      </c>
      <c r="BM39" s="155" t="s">
        <v>531</v>
      </c>
      <c r="BN39" s="151">
        <v>1</v>
      </c>
      <c r="BO39" s="63">
        <v>1</v>
      </c>
      <c r="BP39" s="66">
        <f t="shared" si="11"/>
        <v>1</v>
      </c>
      <c r="BQ39" s="253" t="s">
        <v>532</v>
      </c>
      <c r="BR39" s="151">
        <v>1</v>
      </c>
      <c r="BS39" s="151">
        <v>1</v>
      </c>
      <c r="BT39" s="66">
        <f t="shared" si="12"/>
        <v>1</v>
      </c>
      <c r="BU39" s="286" t="s">
        <v>1508</v>
      </c>
      <c r="BV39" s="105">
        <f t="shared" si="13"/>
        <v>1</v>
      </c>
      <c r="BW39" s="111">
        <f t="shared" si="14"/>
        <v>1</v>
      </c>
      <c r="BX39" s="66">
        <f t="shared" si="15"/>
        <v>1</v>
      </c>
    </row>
    <row r="40" spans="1:79" s="2" customFormat="1" ht="195.75" customHeight="1" x14ac:dyDescent="0.35">
      <c r="A40" s="145" t="s">
        <v>121</v>
      </c>
      <c r="B40" s="65">
        <v>7550</v>
      </c>
      <c r="C40" s="65">
        <v>6</v>
      </c>
      <c r="D40" s="65" t="str">
        <f t="shared" si="0"/>
        <v>Realizar 1 Diagnóstico De Fortalecimiento Institucional Que Cumpla Con Las Necesidades De Los Procesos Transversales Del Idpyba</v>
      </c>
      <c r="E40" s="64" t="s">
        <v>122</v>
      </c>
      <c r="F40" s="64" t="s">
        <v>123</v>
      </c>
      <c r="G40" s="65">
        <v>540</v>
      </c>
      <c r="H40" s="64" t="s">
        <v>123</v>
      </c>
      <c r="I40" s="64" t="s">
        <v>123</v>
      </c>
      <c r="J40" s="64" t="s">
        <v>126</v>
      </c>
      <c r="K40" s="64" t="s">
        <v>125</v>
      </c>
      <c r="L40" s="64" t="s">
        <v>125</v>
      </c>
      <c r="M40" s="64" t="s">
        <v>123</v>
      </c>
      <c r="N40" s="64" t="s">
        <v>126</v>
      </c>
      <c r="O40" s="63">
        <v>0.2</v>
      </c>
      <c r="P40" s="146" t="s">
        <v>533</v>
      </c>
      <c r="Q40" s="63" t="s">
        <v>534</v>
      </c>
      <c r="R40" s="63">
        <v>1</v>
      </c>
      <c r="S40" s="63">
        <v>1</v>
      </c>
      <c r="T40" s="63" t="s">
        <v>129</v>
      </c>
      <c r="U40" s="63" t="s">
        <v>130</v>
      </c>
      <c r="V40" s="63" t="s">
        <v>131</v>
      </c>
      <c r="W40" s="63" t="s">
        <v>126</v>
      </c>
      <c r="X40" s="63" t="s">
        <v>535</v>
      </c>
      <c r="Y40" s="71" t="s">
        <v>536</v>
      </c>
      <c r="Z40" s="198">
        <v>8.3299999999999999E-2</v>
      </c>
      <c r="AA40" s="199">
        <v>8.3299999999999999E-2</v>
      </c>
      <c r="AB40" s="245">
        <f t="shared" si="1"/>
        <v>1</v>
      </c>
      <c r="AC40" s="155" t="s">
        <v>537</v>
      </c>
      <c r="AD40" s="198">
        <v>8.3299999999999999E-2</v>
      </c>
      <c r="AE40" s="199">
        <v>7.4044444444444441E-2</v>
      </c>
      <c r="AF40" s="66">
        <f t="shared" si="2"/>
        <v>0.88888888888888884</v>
      </c>
      <c r="AG40" s="155" t="s">
        <v>538</v>
      </c>
      <c r="AH40" s="198">
        <v>8.3299999999999999E-2</v>
      </c>
      <c r="AI40" s="199">
        <v>7.1399999999999991E-2</v>
      </c>
      <c r="AJ40" s="66">
        <f t="shared" si="3"/>
        <v>0.8571428571428571</v>
      </c>
      <c r="AK40" s="155" t="s">
        <v>539</v>
      </c>
      <c r="AL40" s="198">
        <v>8.3299999999999999E-2</v>
      </c>
      <c r="AM40" s="199">
        <f>+((AL40/9)*7)</f>
        <v>6.4788888888888882E-2</v>
      </c>
      <c r="AN40" s="66">
        <f t="shared" si="4"/>
        <v>0.77777777777777768</v>
      </c>
      <c r="AO40" s="155" t="s">
        <v>540</v>
      </c>
      <c r="AP40" s="198">
        <v>8.3299999999999999E-2</v>
      </c>
      <c r="AQ40" s="199">
        <v>0.14580000000000001</v>
      </c>
      <c r="AR40" s="66">
        <f t="shared" si="5"/>
        <v>1.7503001200480195</v>
      </c>
      <c r="AS40" s="155" t="s">
        <v>541</v>
      </c>
      <c r="AT40" s="200">
        <v>8.3299999999999999E-2</v>
      </c>
      <c r="AU40" s="199">
        <v>8.3299999999999999E-2</v>
      </c>
      <c r="AV40" s="66">
        <f t="shared" si="6"/>
        <v>1</v>
      </c>
      <c r="AW40" s="155" t="s">
        <v>542</v>
      </c>
      <c r="AX40" s="200">
        <v>8.3299999999999999E-2</v>
      </c>
      <c r="AY40" s="201">
        <v>8.3299999999999999E-2</v>
      </c>
      <c r="AZ40" s="66">
        <f t="shared" si="7"/>
        <v>1</v>
      </c>
      <c r="BA40" s="155" t="s">
        <v>543</v>
      </c>
      <c r="BB40" s="200">
        <v>8.3299999999999999E-2</v>
      </c>
      <c r="BC40" s="202">
        <f>+((BB40/6)*6)</f>
        <v>8.3299999999999999E-2</v>
      </c>
      <c r="BD40" s="66">
        <f t="shared" si="8"/>
        <v>1</v>
      </c>
      <c r="BE40" s="155" t="s">
        <v>544</v>
      </c>
      <c r="BF40" s="200">
        <v>8.3299999999999999E-2</v>
      </c>
      <c r="BG40" s="202">
        <f>+((BF40/10)*10)</f>
        <v>8.3300000000000013E-2</v>
      </c>
      <c r="BH40" s="66">
        <f t="shared" si="9"/>
        <v>1.0000000000000002</v>
      </c>
      <c r="BI40" s="155" t="s">
        <v>545</v>
      </c>
      <c r="BJ40" s="200">
        <v>8.3299999999999999E-2</v>
      </c>
      <c r="BK40" s="203">
        <f>+((BJ40/7)*7)</f>
        <v>8.3299999999999999E-2</v>
      </c>
      <c r="BL40" s="66">
        <f t="shared" si="10"/>
        <v>1</v>
      </c>
      <c r="BM40" s="155" t="s">
        <v>546</v>
      </c>
      <c r="BN40" s="200">
        <v>8.3299999999999999E-2</v>
      </c>
      <c r="BO40" s="82">
        <v>8.3299999999999999E-2</v>
      </c>
      <c r="BP40" s="66">
        <f t="shared" si="11"/>
        <v>1</v>
      </c>
      <c r="BQ40" s="253" t="s">
        <v>547</v>
      </c>
      <c r="BR40" s="200">
        <v>8.3299999999999999E-2</v>
      </c>
      <c r="BS40" s="200">
        <v>8.3299999999999999E-2</v>
      </c>
      <c r="BT40" s="66">
        <f t="shared" si="12"/>
        <v>1</v>
      </c>
      <c r="BU40" s="286" t="s">
        <v>1509</v>
      </c>
      <c r="BV40" s="272">
        <f>IF(T40="SUMA",(Z40+AD40+AH40+AL40+AP40+AT40+AX40+BB40+BN40+BR40+BF40+BJ40),(AX40))</f>
        <v>0.99960000000000016</v>
      </c>
      <c r="BW40" s="272">
        <f t="shared" si="14"/>
        <v>1.0224333333333335</v>
      </c>
      <c r="BX40" s="66">
        <f t="shared" si="15"/>
        <v>1.022842470321462</v>
      </c>
      <c r="BY40" s="264">
        <f>+Z40+AD40+AH40+AL40+AP40+AT40+AX40+BF40+BJ40+BN40+BB40+BR40</f>
        <v>0.99960000000000016</v>
      </c>
      <c r="BZ40" s="264">
        <f>+AA40+AE40+AI40+AM40+AQ40+AU40+AY40+BG40+BK40+BO40+BC40+BS40</f>
        <v>1.0224333333333335</v>
      </c>
      <c r="CA40" s="264"/>
    </row>
    <row r="41" spans="1:79" s="2" customFormat="1" ht="205.5" customHeight="1" x14ac:dyDescent="0.35">
      <c r="A41" s="145" t="s">
        <v>121</v>
      </c>
      <c r="B41" s="65">
        <v>7550</v>
      </c>
      <c r="C41" s="65">
        <v>6</v>
      </c>
      <c r="D41" s="65" t="str">
        <f t="shared" ref="D41:D72" si="17">IF(C41="","",+VLOOKUP(CONCATENATE(B41,"-",C41),$K$241:$L$269,2,FALSE))</f>
        <v>Realizar 1 Diagnóstico De Fortalecimiento Institucional Que Cumpla Con Las Necesidades De Los Procesos Transversales Del Idpyba</v>
      </c>
      <c r="E41" s="64" t="s">
        <v>122</v>
      </c>
      <c r="F41" s="64" t="s">
        <v>123</v>
      </c>
      <c r="G41" s="65">
        <v>540</v>
      </c>
      <c r="H41" s="64" t="s">
        <v>123</v>
      </c>
      <c r="I41" s="64" t="s">
        <v>123</v>
      </c>
      <c r="J41" s="64" t="s">
        <v>126</v>
      </c>
      <c r="K41" s="64" t="s">
        <v>125</v>
      </c>
      <c r="L41" s="64" t="s">
        <v>125</v>
      </c>
      <c r="M41" s="64" t="s">
        <v>123</v>
      </c>
      <c r="N41" s="64" t="s">
        <v>126</v>
      </c>
      <c r="O41" s="63">
        <v>0.2</v>
      </c>
      <c r="P41" s="146" t="s">
        <v>548</v>
      </c>
      <c r="Q41" s="63" t="s">
        <v>549</v>
      </c>
      <c r="R41" s="63">
        <v>1</v>
      </c>
      <c r="S41" s="63">
        <v>1</v>
      </c>
      <c r="T41" s="63" t="s">
        <v>129</v>
      </c>
      <c r="U41" s="63" t="s">
        <v>130</v>
      </c>
      <c r="V41" s="63" t="s">
        <v>131</v>
      </c>
      <c r="W41" s="63" t="s">
        <v>126</v>
      </c>
      <c r="X41" s="63" t="s">
        <v>550</v>
      </c>
      <c r="Y41" s="71" t="s">
        <v>521</v>
      </c>
      <c r="Z41" s="198">
        <v>0</v>
      </c>
      <c r="AA41" s="199">
        <v>0</v>
      </c>
      <c r="AB41" s="66">
        <f t="shared" ref="AB41:AB72" si="18">IF(ISERROR(AA41/Z41),0,(AA41/Z41))</f>
        <v>0</v>
      </c>
      <c r="AC41" s="155" t="s">
        <v>551</v>
      </c>
      <c r="AD41" s="198">
        <v>8.3299999999999999E-2</v>
      </c>
      <c r="AE41" s="199">
        <f>+((AD41/10)*10)</f>
        <v>8.3300000000000013E-2</v>
      </c>
      <c r="AF41" s="66">
        <f t="shared" ref="AF41:AF72" si="19">IF(ISERROR(AE41/AD41),0,(AE41/AD41))</f>
        <v>1.0000000000000002</v>
      </c>
      <c r="AG41" s="155" t="s">
        <v>552</v>
      </c>
      <c r="AH41" s="198">
        <v>8.3299999999999999E-2</v>
      </c>
      <c r="AI41" s="199">
        <f>+((AH41/10)*10)</f>
        <v>8.3300000000000013E-2</v>
      </c>
      <c r="AJ41" s="66">
        <f t="shared" ref="AJ41:AJ72" si="20">IF(ISERROR(AI41/AH41),0,(AI41/AH41))</f>
        <v>1.0000000000000002</v>
      </c>
      <c r="AK41" s="155" t="s">
        <v>553</v>
      </c>
      <c r="AL41" s="198">
        <v>8.3299999999999999E-2</v>
      </c>
      <c r="AM41" s="199">
        <v>8.3299999999999999E-2</v>
      </c>
      <c r="AN41" s="66">
        <f t="shared" ref="AN41:AN72" si="21">IF(ISERROR(AM41/AL41),0,(AM41/AL41))</f>
        <v>1</v>
      </c>
      <c r="AO41" s="155" t="s">
        <v>554</v>
      </c>
      <c r="AP41" s="198">
        <v>8.3299999999999999E-2</v>
      </c>
      <c r="AQ41" s="199">
        <v>8.3299999999999999E-2</v>
      </c>
      <c r="AR41" s="66">
        <f t="shared" ref="AR41:AR72" si="22">IF(ISERROR(AQ41/AP41),0,(AQ41/AP41))</f>
        <v>1</v>
      </c>
      <c r="AS41" s="155" t="s">
        <v>555</v>
      </c>
      <c r="AT41" s="200">
        <v>8.3299999999999999E-2</v>
      </c>
      <c r="AU41" s="199">
        <v>8.3299999999999999E-2</v>
      </c>
      <c r="AV41" s="66">
        <f t="shared" ref="AV41:AV72" si="23">IF(ISERROR(AU41/AT41),0,(AU41/AT41))</f>
        <v>1</v>
      </c>
      <c r="AW41" s="155" t="s">
        <v>556</v>
      </c>
      <c r="AX41" s="200">
        <v>8.3299999999999999E-2</v>
      </c>
      <c r="AY41" s="201">
        <v>8.3299999999999999E-2</v>
      </c>
      <c r="AZ41" s="66">
        <f t="shared" ref="AZ41:AZ72" si="24">IF(ISERROR(AY41/AX41),0,(AY41/AX41))</f>
        <v>1</v>
      </c>
      <c r="BA41" s="155" t="s">
        <v>557</v>
      </c>
      <c r="BB41" s="200">
        <v>8.3299999999999999E-2</v>
      </c>
      <c r="BC41" s="202">
        <f>+((BB41/5)*5)</f>
        <v>8.3300000000000013E-2</v>
      </c>
      <c r="BD41" s="66">
        <f t="shared" ref="BD41:BD72" si="25">IF(ISERROR(BC41/BB41),0,(BC41/BB41))</f>
        <v>1.0000000000000002</v>
      </c>
      <c r="BE41" s="155" t="s">
        <v>558</v>
      </c>
      <c r="BF41" s="200">
        <v>8.3299999999999999E-2</v>
      </c>
      <c r="BG41" s="202">
        <f>+((BF41/6)*6)</f>
        <v>8.3299999999999999E-2</v>
      </c>
      <c r="BH41" s="66">
        <f t="shared" ref="BH41:BH72" si="26">IF(ISERROR(BG41/BF41),0,(BG41/BF41))</f>
        <v>1</v>
      </c>
      <c r="BI41" s="155" t="s">
        <v>559</v>
      </c>
      <c r="BJ41" s="200">
        <v>8.3299999999999999E-2</v>
      </c>
      <c r="BK41" s="203">
        <f>+((BJ41/5)*5)</f>
        <v>8.3300000000000013E-2</v>
      </c>
      <c r="BL41" s="66">
        <f t="shared" ref="BL41:BL72" si="27">IF(ISERROR(BK41/BJ41),0,(BK41/BJ41))</f>
        <v>1.0000000000000002</v>
      </c>
      <c r="BM41" s="155" t="s">
        <v>560</v>
      </c>
      <c r="BN41" s="200">
        <v>8.3299999999999999E-2</v>
      </c>
      <c r="BO41" s="82">
        <v>8.3299999999999999E-2</v>
      </c>
      <c r="BP41" s="66">
        <f t="shared" ref="BP41:BP72" si="28">IF(ISERROR(BO41/BN41),0,(BO41/BN41))</f>
        <v>1</v>
      </c>
      <c r="BQ41" s="253" t="s">
        <v>561</v>
      </c>
      <c r="BR41" s="200">
        <f>8.33%*2</f>
        <v>0.1666</v>
      </c>
      <c r="BS41" s="200">
        <f>8.33%*2</f>
        <v>0.1666</v>
      </c>
      <c r="BT41" s="66">
        <f t="shared" ref="BT41:BT72" si="29">IF(ISERROR(BS41/BR41),0,(BS41/BR41))</f>
        <v>1</v>
      </c>
      <c r="BU41" s="286" t="s">
        <v>1510</v>
      </c>
      <c r="BV41" s="271">
        <f t="shared" ref="BV41:BV71" si="30">IF(T41="SUMA",(Z41+AD41+AH41+AL41+AP41+AT41+AX41+BB41+BN41+BR41+BF41+BJ41),(AX41))</f>
        <v>0.99960000000000004</v>
      </c>
      <c r="BW41" s="256">
        <f t="shared" ref="BW41:BW71" si="31">IF(T41="SUMA",(AA41+AE41+AI41+AM41+AQ41+AU41+AY41+BC41+BO41+BS41+BG41+BK41),(AY41))</f>
        <v>0.99960000000000004</v>
      </c>
      <c r="BX41" s="66">
        <f t="shared" ref="BX41:BX72" si="32">IF(ISERROR(BW41/BV41),0,(BW41/BV41))</f>
        <v>1</v>
      </c>
      <c r="BY41" s="269">
        <f>+Z41+AD41+AH41+AL41+AP41+AT41+AX41+BF41+BJ41+BN41+BB41+BR41</f>
        <v>0.99960000000000004</v>
      </c>
      <c r="BZ41" s="269">
        <f>+AA41+AE41+AI41+AM41+AQ41+AU41+AY41+BG41+BK41+BO41+BC41+BS41</f>
        <v>0.99960000000000004</v>
      </c>
    </row>
    <row r="42" spans="1:79" s="2" customFormat="1" ht="190.5" customHeight="1" x14ac:dyDescent="0.35">
      <c r="A42" s="145" t="s">
        <v>121</v>
      </c>
      <c r="B42" s="65">
        <v>7550</v>
      </c>
      <c r="C42" s="65">
        <v>6</v>
      </c>
      <c r="D42" s="65" t="str">
        <f t="shared" si="17"/>
        <v>Realizar 1 Diagnóstico De Fortalecimiento Institucional Que Cumpla Con Las Necesidades De Los Procesos Transversales Del Idpyba</v>
      </c>
      <c r="E42" s="64" t="s">
        <v>122</v>
      </c>
      <c r="F42" s="64" t="s">
        <v>123</v>
      </c>
      <c r="G42" s="65">
        <v>540</v>
      </c>
      <c r="H42" s="64" t="s">
        <v>123</v>
      </c>
      <c r="I42" s="64" t="s">
        <v>123</v>
      </c>
      <c r="J42" s="64" t="s">
        <v>126</v>
      </c>
      <c r="K42" s="64" t="s">
        <v>123</v>
      </c>
      <c r="L42" s="64" t="s">
        <v>125</v>
      </c>
      <c r="M42" s="64" t="s">
        <v>123</v>
      </c>
      <c r="N42" s="64" t="s">
        <v>126</v>
      </c>
      <c r="O42" s="63">
        <v>0.2</v>
      </c>
      <c r="P42" s="146" t="s">
        <v>562</v>
      </c>
      <c r="Q42" s="63" t="s">
        <v>562</v>
      </c>
      <c r="R42" s="63" t="s">
        <v>151</v>
      </c>
      <c r="S42" s="63">
        <v>1</v>
      </c>
      <c r="T42" s="63" t="s">
        <v>129</v>
      </c>
      <c r="U42" s="63" t="s">
        <v>130</v>
      </c>
      <c r="V42" s="63" t="s">
        <v>131</v>
      </c>
      <c r="W42" s="63" t="s">
        <v>126</v>
      </c>
      <c r="X42" s="63" t="s">
        <v>563</v>
      </c>
      <c r="Y42" s="71" t="s">
        <v>564</v>
      </c>
      <c r="Z42" s="196">
        <v>0</v>
      </c>
      <c r="AA42" s="199">
        <v>0</v>
      </c>
      <c r="AB42" s="66">
        <f t="shared" si="18"/>
        <v>0</v>
      </c>
      <c r="AC42" s="155" t="s">
        <v>565</v>
      </c>
      <c r="AD42" s="172">
        <v>0.25</v>
      </c>
      <c r="AE42" s="148">
        <v>0.25</v>
      </c>
      <c r="AF42" s="66">
        <f t="shared" si="19"/>
        <v>1</v>
      </c>
      <c r="AG42" s="155" t="s">
        <v>566</v>
      </c>
      <c r="AH42" s="172">
        <v>0</v>
      </c>
      <c r="AI42" s="199">
        <f>+((AH42/1)*1)</f>
        <v>0</v>
      </c>
      <c r="AJ42" s="66">
        <f t="shared" si="20"/>
        <v>0</v>
      </c>
      <c r="AK42" s="155" t="s">
        <v>567</v>
      </c>
      <c r="AL42" s="147">
        <v>0.25</v>
      </c>
      <c r="AM42" s="199">
        <f>+((AL42/1)*1)</f>
        <v>0.25</v>
      </c>
      <c r="AN42" s="66">
        <f t="shared" si="21"/>
        <v>1</v>
      </c>
      <c r="AO42" s="155" t="s">
        <v>568</v>
      </c>
      <c r="AP42" s="172">
        <v>0</v>
      </c>
      <c r="AQ42" s="159">
        <v>0</v>
      </c>
      <c r="AR42" s="66">
        <f t="shared" si="22"/>
        <v>0</v>
      </c>
      <c r="AS42" s="155" t="s">
        <v>569</v>
      </c>
      <c r="AT42" s="204">
        <v>0</v>
      </c>
      <c r="AU42" s="205">
        <v>0</v>
      </c>
      <c r="AV42" s="66">
        <f t="shared" si="23"/>
        <v>0</v>
      </c>
      <c r="AW42" s="155" t="s">
        <v>569</v>
      </c>
      <c r="AX42" s="204">
        <v>0</v>
      </c>
      <c r="AY42" s="123">
        <v>0</v>
      </c>
      <c r="AZ42" s="66">
        <f t="shared" si="24"/>
        <v>0</v>
      </c>
      <c r="BA42" s="155" t="s">
        <v>569</v>
      </c>
      <c r="BB42" s="204">
        <v>0.25</v>
      </c>
      <c r="BC42" s="202">
        <f>+((BB42/1)*1)</f>
        <v>0.25</v>
      </c>
      <c r="BD42" s="66">
        <f t="shared" si="25"/>
        <v>1</v>
      </c>
      <c r="BE42" s="155" t="s">
        <v>569</v>
      </c>
      <c r="BF42" s="204">
        <v>0</v>
      </c>
      <c r="BG42" s="202">
        <f>+((BF42/1)*1)</f>
        <v>0</v>
      </c>
      <c r="BH42" s="66">
        <f t="shared" si="26"/>
        <v>0</v>
      </c>
      <c r="BI42" s="155" t="s">
        <v>569</v>
      </c>
      <c r="BJ42" s="204">
        <v>0</v>
      </c>
      <c r="BK42" s="206">
        <v>0</v>
      </c>
      <c r="BL42" s="66">
        <f t="shared" si="27"/>
        <v>0</v>
      </c>
      <c r="BM42" s="155" t="s">
        <v>570</v>
      </c>
      <c r="BN42" s="204">
        <v>0.25</v>
      </c>
      <c r="BO42" s="63">
        <v>0.25</v>
      </c>
      <c r="BP42" s="66">
        <f t="shared" si="28"/>
        <v>1</v>
      </c>
      <c r="BQ42" s="253" t="s">
        <v>571</v>
      </c>
      <c r="BR42" s="204">
        <v>0</v>
      </c>
      <c r="BS42" s="204">
        <v>0</v>
      </c>
      <c r="BT42" s="66">
        <f t="shared" si="29"/>
        <v>0</v>
      </c>
      <c r="BU42" s="286" t="s">
        <v>1511</v>
      </c>
      <c r="BV42" s="105">
        <f t="shared" si="30"/>
        <v>1</v>
      </c>
      <c r="BW42" s="111">
        <f t="shared" si="31"/>
        <v>1</v>
      </c>
      <c r="BX42" s="66">
        <f t="shared" si="32"/>
        <v>1</v>
      </c>
      <c r="BY42" s="269">
        <f t="shared" ref="BY42:BZ42" si="33">+Z42+AD42+AH42+AL42+AP42+AT42+AX42+BF42+BJ42+BN42+BB42</f>
        <v>1</v>
      </c>
      <c r="BZ42" s="269">
        <f t="shared" si="33"/>
        <v>1</v>
      </c>
    </row>
    <row r="43" spans="1:79" s="2" customFormat="1" ht="195" customHeight="1" x14ac:dyDescent="0.35">
      <c r="A43" s="145" t="s">
        <v>121</v>
      </c>
      <c r="B43" s="65">
        <v>7550</v>
      </c>
      <c r="C43" s="65">
        <v>6</v>
      </c>
      <c r="D43" s="65" t="str">
        <f t="shared" si="17"/>
        <v>Realizar 1 Diagnóstico De Fortalecimiento Institucional Que Cumpla Con Las Necesidades De Los Procesos Transversales Del Idpyba</v>
      </c>
      <c r="E43" s="64" t="s">
        <v>122</v>
      </c>
      <c r="F43" s="64" t="s">
        <v>123</v>
      </c>
      <c r="G43" s="65">
        <v>540</v>
      </c>
      <c r="H43" s="64" t="s">
        <v>123</v>
      </c>
      <c r="I43" s="64" t="s">
        <v>123</v>
      </c>
      <c r="J43" s="64" t="s">
        <v>126</v>
      </c>
      <c r="K43" s="64" t="s">
        <v>125</v>
      </c>
      <c r="L43" s="64" t="s">
        <v>125</v>
      </c>
      <c r="M43" s="64" t="s">
        <v>123</v>
      </c>
      <c r="N43" s="64" t="s">
        <v>126</v>
      </c>
      <c r="O43" s="63">
        <v>0.2</v>
      </c>
      <c r="P43" s="146" t="s">
        <v>572</v>
      </c>
      <c r="Q43" s="63" t="s">
        <v>573</v>
      </c>
      <c r="R43" s="63">
        <v>1</v>
      </c>
      <c r="S43" s="63">
        <v>1</v>
      </c>
      <c r="T43" s="63" t="s">
        <v>129</v>
      </c>
      <c r="U43" s="63" t="s">
        <v>130</v>
      </c>
      <c r="V43" s="63" t="s">
        <v>131</v>
      </c>
      <c r="W43" s="63" t="s">
        <v>126</v>
      </c>
      <c r="X43" s="63" t="s">
        <v>574</v>
      </c>
      <c r="Y43" s="71" t="s">
        <v>521</v>
      </c>
      <c r="Z43" s="198">
        <v>8.3299999999999999E-2</v>
      </c>
      <c r="AA43" s="199">
        <v>8.3299999999999999E-2</v>
      </c>
      <c r="AB43" s="245">
        <f t="shared" si="18"/>
        <v>1</v>
      </c>
      <c r="AC43" s="155" t="s">
        <v>575</v>
      </c>
      <c r="AD43" s="198">
        <v>8.3299999999999999E-2</v>
      </c>
      <c r="AE43" s="199">
        <v>8.3299999999999999E-2</v>
      </c>
      <c r="AF43" s="66">
        <f t="shared" si="19"/>
        <v>1</v>
      </c>
      <c r="AG43" s="155" t="s">
        <v>576</v>
      </c>
      <c r="AH43" s="198">
        <v>8.3299999999999999E-2</v>
      </c>
      <c r="AI43" s="199">
        <v>8.3299999999999999E-2</v>
      </c>
      <c r="AJ43" s="66">
        <f t="shared" si="20"/>
        <v>1</v>
      </c>
      <c r="AK43" s="155" t="s">
        <v>577</v>
      </c>
      <c r="AL43" s="198">
        <v>8.3299999999999999E-2</v>
      </c>
      <c r="AM43" s="199">
        <v>6.4788888888888882E-2</v>
      </c>
      <c r="AN43" s="66">
        <f t="shared" si="21"/>
        <v>0.77777777777777768</v>
      </c>
      <c r="AO43" s="155" t="s">
        <v>578</v>
      </c>
      <c r="AP43" s="198">
        <v>8.3299999999999999E-2</v>
      </c>
      <c r="AQ43" s="199">
        <v>8.3299999999999999E-2</v>
      </c>
      <c r="AR43" s="66">
        <f t="shared" si="22"/>
        <v>1</v>
      </c>
      <c r="AS43" s="155" t="s">
        <v>578</v>
      </c>
      <c r="AT43" s="200">
        <v>8.3299999999999999E-2</v>
      </c>
      <c r="AU43" s="199">
        <v>8.3299999999999999E-2</v>
      </c>
      <c r="AV43" s="66">
        <f t="shared" si="23"/>
        <v>1</v>
      </c>
      <c r="AW43" s="155" t="s">
        <v>579</v>
      </c>
      <c r="AX43" s="200">
        <v>8.3299999999999999E-2</v>
      </c>
      <c r="AY43" s="201">
        <v>8.3299999999999999E-2</v>
      </c>
      <c r="AZ43" s="66">
        <f t="shared" si="24"/>
        <v>1</v>
      </c>
      <c r="BA43" s="155" t="s">
        <v>580</v>
      </c>
      <c r="BB43" s="200">
        <v>8.3299999999999999E-2</v>
      </c>
      <c r="BC43" s="202">
        <f>+((BB43/5)*5)</f>
        <v>8.3300000000000013E-2</v>
      </c>
      <c r="BD43" s="66">
        <f t="shared" si="25"/>
        <v>1.0000000000000002</v>
      </c>
      <c r="BE43" s="155" t="s">
        <v>581</v>
      </c>
      <c r="BF43" s="200">
        <v>8.3299999999999999E-2</v>
      </c>
      <c r="BG43" s="202">
        <f>+((BF43/8)*8)</f>
        <v>8.3299999999999999E-2</v>
      </c>
      <c r="BH43" s="66">
        <f t="shared" si="26"/>
        <v>1</v>
      </c>
      <c r="BI43" s="155" t="s">
        <v>582</v>
      </c>
      <c r="BJ43" s="200">
        <v>8.3299999999999999E-2</v>
      </c>
      <c r="BK43" s="203">
        <f>+((BJ43/9)*9)</f>
        <v>8.3299999999999999E-2</v>
      </c>
      <c r="BL43" s="66">
        <f t="shared" si="27"/>
        <v>1</v>
      </c>
      <c r="BM43" s="155" t="s">
        <v>583</v>
      </c>
      <c r="BN43" s="200">
        <v>8.3299999999999999E-2</v>
      </c>
      <c r="BO43" s="82">
        <v>8.3299999999999999E-2</v>
      </c>
      <c r="BP43" s="66">
        <f t="shared" si="28"/>
        <v>1</v>
      </c>
      <c r="BQ43" s="253" t="s">
        <v>584</v>
      </c>
      <c r="BR43" s="200">
        <v>8.3299999999999999E-2</v>
      </c>
      <c r="BS43" s="200">
        <v>8.3299999999999999E-2</v>
      </c>
      <c r="BT43" s="66">
        <f t="shared" si="29"/>
        <v>1</v>
      </c>
      <c r="BU43" s="286" t="s">
        <v>1512</v>
      </c>
      <c r="BV43" s="272">
        <f t="shared" si="30"/>
        <v>0.99960000000000016</v>
      </c>
      <c r="BW43" s="111">
        <f t="shared" si="31"/>
        <v>0.98108888888888912</v>
      </c>
      <c r="BX43" s="66">
        <f t="shared" si="32"/>
        <v>0.98148148148148151</v>
      </c>
      <c r="BY43" s="264">
        <f>+Z43+AD43+AH43+AL43+AP43+AT43+AX43+BB43+BJ43+BN43+BF43+BR43</f>
        <v>0.99960000000000016</v>
      </c>
      <c r="BZ43" s="264">
        <f>+AA43+AE43+AI43+AM43+AQ43+AU43+AY43+BC43+BK43+BO43+BG43+BS43</f>
        <v>0.98108888888888912</v>
      </c>
    </row>
    <row r="44" spans="1:79" s="2" customFormat="1" ht="195.75" customHeight="1" x14ac:dyDescent="0.35">
      <c r="A44" s="145" t="s">
        <v>121</v>
      </c>
      <c r="B44" s="65">
        <v>7550</v>
      </c>
      <c r="C44" s="65">
        <v>6</v>
      </c>
      <c r="D44" s="65" t="str">
        <f t="shared" si="17"/>
        <v>Realizar 1 Diagnóstico De Fortalecimiento Institucional Que Cumpla Con Las Necesidades De Los Procesos Transversales Del Idpyba</v>
      </c>
      <c r="E44" s="64" t="s">
        <v>122</v>
      </c>
      <c r="F44" s="64" t="s">
        <v>123</v>
      </c>
      <c r="G44" s="65">
        <v>540</v>
      </c>
      <c r="H44" s="64" t="s">
        <v>123</v>
      </c>
      <c r="I44" s="64" t="s">
        <v>123</v>
      </c>
      <c r="J44" s="64" t="s">
        <v>126</v>
      </c>
      <c r="K44" s="64" t="s">
        <v>123</v>
      </c>
      <c r="L44" s="64" t="s">
        <v>125</v>
      </c>
      <c r="M44" s="64" t="s">
        <v>123</v>
      </c>
      <c r="N44" s="64" t="s">
        <v>126</v>
      </c>
      <c r="O44" s="63">
        <v>0.2</v>
      </c>
      <c r="P44" s="146" t="s">
        <v>585</v>
      </c>
      <c r="Q44" s="63" t="s">
        <v>585</v>
      </c>
      <c r="R44" s="63" t="s">
        <v>151</v>
      </c>
      <c r="S44" s="63">
        <v>1</v>
      </c>
      <c r="T44" s="63" t="s">
        <v>129</v>
      </c>
      <c r="U44" s="63" t="s">
        <v>130</v>
      </c>
      <c r="V44" s="63" t="s">
        <v>131</v>
      </c>
      <c r="W44" s="63" t="s">
        <v>126</v>
      </c>
      <c r="X44" s="63" t="s">
        <v>586</v>
      </c>
      <c r="Y44" s="71" t="s">
        <v>521</v>
      </c>
      <c r="Z44" s="198">
        <v>8.3299999999999999E-2</v>
      </c>
      <c r="AA44" s="199">
        <v>8.3299999999999999E-2</v>
      </c>
      <c r="AB44" s="245">
        <f t="shared" si="18"/>
        <v>1</v>
      </c>
      <c r="AC44" s="155" t="s">
        <v>587</v>
      </c>
      <c r="AD44" s="198">
        <v>8.3299999999999999E-2</v>
      </c>
      <c r="AE44" s="199">
        <v>8.3299999999999999E-2</v>
      </c>
      <c r="AF44" s="66">
        <f t="shared" si="19"/>
        <v>1</v>
      </c>
      <c r="AG44" s="155" t="s">
        <v>588</v>
      </c>
      <c r="AH44" s="198">
        <v>8.3299999999999999E-2</v>
      </c>
      <c r="AI44" s="199">
        <v>8.3299999999999999E-2</v>
      </c>
      <c r="AJ44" s="66">
        <f t="shared" si="20"/>
        <v>1</v>
      </c>
      <c r="AK44" s="155" t="s">
        <v>589</v>
      </c>
      <c r="AL44" s="198">
        <v>8.3299999999999999E-2</v>
      </c>
      <c r="AM44" s="199">
        <v>8.3299999999999999E-2</v>
      </c>
      <c r="AN44" s="66">
        <f t="shared" si="21"/>
        <v>1</v>
      </c>
      <c r="AO44" s="155" t="s">
        <v>590</v>
      </c>
      <c r="AP44" s="198">
        <v>8.3299999999999999E-2</v>
      </c>
      <c r="AQ44" s="199">
        <v>8.3299999999999999E-2</v>
      </c>
      <c r="AR44" s="66">
        <f t="shared" si="22"/>
        <v>1</v>
      </c>
      <c r="AS44" s="155" t="s">
        <v>591</v>
      </c>
      <c r="AT44" s="200">
        <v>8.3299999999999999E-2</v>
      </c>
      <c r="AU44" s="199">
        <v>8.3299999999999999E-2</v>
      </c>
      <c r="AV44" s="66">
        <f t="shared" si="23"/>
        <v>1</v>
      </c>
      <c r="AW44" s="155" t="s">
        <v>592</v>
      </c>
      <c r="AX44" s="200">
        <v>8.3299999999999999E-2</v>
      </c>
      <c r="AY44" s="201">
        <v>8.3299999999999999E-2</v>
      </c>
      <c r="AZ44" s="66">
        <f t="shared" si="24"/>
        <v>1</v>
      </c>
      <c r="BA44" s="155" t="s">
        <v>593</v>
      </c>
      <c r="BB44" s="200">
        <v>8.3299999999999999E-2</v>
      </c>
      <c r="BC44" s="202">
        <f>+((BB44/2)*2)</f>
        <v>8.3299999999999999E-2</v>
      </c>
      <c r="BD44" s="66">
        <f t="shared" si="25"/>
        <v>1</v>
      </c>
      <c r="BE44" s="155" t="s">
        <v>594</v>
      </c>
      <c r="BF44" s="200">
        <v>8.3299999999999999E-2</v>
      </c>
      <c r="BG44" s="202">
        <f>+((BF44/2)*2)</f>
        <v>8.3299999999999999E-2</v>
      </c>
      <c r="BH44" s="66">
        <f t="shared" si="26"/>
        <v>1</v>
      </c>
      <c r="BI44" s="155" t="s">
        <v>595</v>
      </c>
      <c r="BJ44" s="200">
        <v>8.3299999999999999E-2</v>
      </c>
      <c r="BK44" s="203">
        <f>+((BJ44/9)*9)</f>
        <v>8.3299999999999999E-2</v>
      </c>
      <c r="BL44" s="66">
        <f t="shared" si="27"/>
        <v>1</v>
      </c>
      <c r="BM44" s="155" t="s">
        <v>596</v>
      </c>
      <c r="BN44" s="200">
        <v>8.3299999999999999E-2</v>
      </c>
      <c r="BO44" s="82">
        <v>8.3299999999999999E-2</v>
      </c>
      <c r="BP44" s="66">
        <f t="shared" si="28"/>
        <v>1</v>
      </c>
      <c r="BQ44" s="253" t="s">
        <v>597</v>
      </c>
      <c r="BR44" s="200">
        <v>8.3299999999999999E-2</v>
      </c>
      <c r="BS44" s="200">
        <v>8.3299999999999999E-2</v>
      </c>
      <c r="BT44" s="66">
        <f t="shared" si="29"/>
        <v>1</v>
      </c>
      <c r="BU44" s="286" t="s">
        <v>1513</v>
      </c>
      <c r="BV44" s="271">
        <f>IF(T44="SUMA",(Z44+AD44+AH44+AL44+AP44+AT44+AX44+BB44+BN44+BR44+BF44+BJ44),(AX44))</f>
        <v>0.99960000000000016</v>
      </c>
      <c r="BW44" s="111">
        <f>IF(T44="SUMA",(AA44+AE44+AI44+AM44+AQ44+AU44+AY44+BC44+BO44+BS44+BG44+BK44),(AY44))</f>
        <v>0.99960000000000016</v>
      </c>
      <c r="BX44" s="66">
        <f t="shared" si="32"/>
        <v>1</v>
      </c>
      <c r="BY44" s="264">
        <f>+Z44+AD44+AH44+AL44+AP44+AT44+AX44+BB44+BJ44+BN44+BF44+BR44</f>
        <v>0.99960000000000016</v>
      </c>
      <c r="BZ44" s="264">
        <f>+AA44+AE44+AI44+AM44+AQ44+AU44+AY44+BC44+BK44+BO44+BG44+BS44</f>
        <v>0.99960000000000016</v>
      </c>
    </row>
    <row r="45" spans="1:79" s="2" customFormat="1" ht="205.5" customHeight="1" x14ac:dyDescent="0.35">
      <c r="A45" s="145" t="s">
        <v>121</v>
      </c>
      <c r="B45" s="65">
        <v>7550</v>
      </c>
      <c r="C45" s="65">
        <v>6</v>
      </c>
      <c r="D45" s="65" t="str">
        <f t="shared" si="17"/>
        <v>Realizar 1 Diagnóstico De Fortalecimiento Institucional Que Cumpla Con Las Necesidades De Los Procesos Transversales Del Idpyba</v>
      </c>
      <c r="E45" s="64" t="s">
        <v>122</v>
      </c>
      <c r="F45" s="64" t="s">
        <v>123</v>
      </c>
      <c r="G45" s="65">
        <v>540</v>
      </c>
      <c r="H45" s="64" t="s">
        <v>123</v>
      </c>
      <c r="I45" s="64" t="s">
        <v>123</v>
      </c>
      <c r="J45" s="64" t="s">
        <v>124</v>
      </c>
      <c r="K45" s="64" t="s">
        <v>123</v>
      </c>
      <c r="L45" s="64" t="s">
        <v>125</v>
      </c>
      <c r="M45" s="64" t="s">
        <v>123</v>
      </c>
      <c r="N45" s="64" t="s">
        <v>598</v>
      </c>
      <c r="O45" s="63">
        <v>0.34</v>
      </c>
      <c r="P45" s="146" t="s">
        <v>599</v>
      </c>
      <c r="Q45" s="63" t="s">
        <v>600</v>
      </c>
      <c r="R45" s="63">
        <v>1</v>
      </c>
      <c r="S45" s="63">
        <v>1</v>
      </c>
      <c r="T45" s="63" t="s">
        <v>152</v>
      </c>
      <c r="U45" s="63" t="s">
        <v>130</v>
      </c>
      <c r="V45" s="63" t="s">
        <v>131</v>
      </c>
      <c r="W45" s="63" t="s">
        <v>601</v>
      </c>
      <c r="X45" s="63" t="s">
        <v>602</v>
      </c>
      <c r="Y45" s="71" t="s">
        <v>603</v>
      </c>
      <c r="Z45" s="207">
        <v>1</v>
      </c>
      <c r="AA45" s="208">
        <v>1</v>
      </c>
      <c r="AB45" s="66">
        <f t="shared" si="18"/>
        <v>1</v>
      </c>
      <c r="AC45" s="149" t="s">
        <v>604</v>
      </c>
      <c r="AD45" s="207">
        <v>1</v>
      </c>
      <c r="AE45" s="106">
        <v>0.83</v>
      </c>
      <c r="AF45" s="66">
        <f t="shared" si="19"/>
        <v>0.83</v>
      </c>
      <c r="AG45" s="155" t="s">
        <v>605</v>
      </c>
      <c r="AH45" s="207">
        <v>1</v>
      </c>
      <c r="AI45" s="82">
        <v>0.88</v>
      </c>
      <c r="AJ45" s="66">
        <f t="shared" si="20"/>
        <v>0.88</v>
      </c>
      <c r="AK45" s="155" t="s">
        <v>606</v>
      </c>
      <c r="AL45" s="207">
        <v>1</v>
      </c>
      <c r="AM45" s="208">
        <v>1</v>
      </c>
      <c r="AN45" s="66">
        <f t="shared" si="21"/>
        <v>1</v>
      </c>
      <c r="AO45" s="155" t="s">
        <v>607</v>
      </c>
      <c r="AP45" s="207">
        <v>1</v>
      </c>
      <c r="AQ45" s="208">
        <v>1</v>
      </c>
      <c r="AR45" s="66">
        <f t="shared" si="22"/>
        <v>1</v>
      </c>
      <c r="AS45" s="155" t="s">
        <v>608</v>
      </c>
      <c r="AT45" s="209">
        <v>1</v>
      </c>
      <c r="AU45" s="208">
        <v>1</v>
      </c>
      <c r="AV45" s="66">
        <f t="shared" si="23"/>
        <v>1</v>
      </c>
      <c r="AW45" s="155" t="s">
        <v>609</v>
      </c>
      <c r="AX45" s="209">
        <v>1</v>
      </c>
      <c r="AY45" s="210">
        <v>1</v>
      </c>
      <c r="AZ45" s="66">
        <f t="shared" si="24"/>
        <v>1</v>
      </c>
      <c r="BA45" s="155">
        <v>0</v>
      </c>
      <c r="BB45" s="209">
        <v>1</v>
      </c>
      <c r="BC45" s="106">
        <v>1</v>
      </c>
      <c r="BD45" s="66">
        <f t="shared" si="25"/>
        <v>1</v>
      </c>
      <c r="BE45" s="155" t="s">
        <v>610</v>
      </c>
      <c r="BF45" s="209">
        <v>1</v>
      </c>
      <c r="BG45" s="208">
        <v>1</v>
      </c>
      <c r="BH45" s="66">
        <f t="shared" si="26"/>
        <v>1</v>
      </c>
      <c r="BI45" s="155" t="s">
        <v>610</v>
      </c>
      <c r="BJ45" s="209">
        <v>1</v>
      </c>
      <c r="BK45" s="210">
        <v>1</v>
      </c>
      <c r="BL45" s="66">
        <f t="shared" si="27"/>
        <v>1</v>
      </c>
      <c r="BM45" s="155" t="s">
        <v>610</v>
      </c>
      <c r="BN45" s="209">
        <v>1</v>
      </c>
      <c r="BO45" s="63">
        <v>1</v>
      </c>
      <c r="BP45" s="66">
        <f t="shared" si="28"/>
        <v>1</v>
      </c>
      <c r="BQ45" s="253" t="s">
        <v>610</v>
      </c>
      <c r="BR45" s="209">
        <v>1</v>
      </c>
      <c r="BS45" s="209">
        <v>1</v>
      </c>
      <c r="BT45" s="66">
        <f t="shared" si="29"/>
        <v>1</v>
      </c>
      <c r="BU45" s="286" t="s">
        <v>610</v>
      </c>
      <c r="BV45" s="105">
        <f>IF(T45="SUMA",(Z45+AD45+AH45+AL45+AP45+AT45+AX45+BB45+BN45+BR45+BF45+BJ45),(AX45))</f>
        <v>1</v>
      </c>
      <c r="BW45" s="111">
        <f>IF(T45="SUMA",(AA45+AE45+AI45+AM45+AQ45+AU45+AY45+BC45+BO45+BS45+BG45+BK45),(AY45))</f>
        <v>1</v>
      </c>
      <c r="BX45" s="66">
        <f>IF(ISERROR(BW45/BV45),0,(BW45/BV45))</f>
        <v>1</v>
      </c>
    </row>
    <row r="46" spans="1:79" s="2" customFormat="1" ht="190.5" customHeight="1" x14ac:dyDescent="0.35">
      <c r="A46" s="145" t="s">
        <v>121</v>
      </c>
      <c r="B46" s="65">
        <v>7550</v>
      </c>
      <c r="C46" s="65">
        <v>6</v>
      </c>
      <c r="D46" s="65" t="str">
        <f t="shared" si="17"/>
        <v>Realizar 1 Diagnóstico De Fortalecimiento Institucional Que Cumpla Con Las Necesidades De Los Procesos Transversales Del Idpyba</v>
      </c>
      <c r="E46" s="64" t="s">
        <v>122</v>
      </c>
      <c r="F46" s="64" t="s">
        <v>123</v>
      </c>
      <c r="G46" s="65">
        <v>540</v>
      </c>
      <c r="H46" s="64" t="s">
        <v>123</v>
      </c>
      <c r="I46" s="64" t="s">
        <v>123</v>
      </c>
      <c r="J46" s="64" t="s">
        <v>124</v>
      </c>
      <c r="K46" s="64" t="s">
        <v>123</v>
      </c>
      <c r="L46" s="64" t="s">
        <v>125</v>
      </c>
      <c r="M46" s="64" t="s">
        <v>123</v>
      </c>
      <c r="N46" s="64" t="s">
        <v>598</v>
      </c>
      <c r="O46" s="63">
        <v>0.33</v>
      </c>
      <c r="P46" s="146" t="s">
        <v>611</v>
      </c>
      <c r="Q46" s="63" t="s">
        <v>612</v>
      </c>
      <c r="R46" s="63">
        <v>1</v>
      </c>
      <c r="S46" s="63">
        <v>1</v>
      </c>
      <c r="T46" s="63" t="s">
        <v>152</v>
      </c>
      <c r="U46" s="63" t="s">
        <v>130</v>
      </c>
      <c r="V46" s="63" t="s">
        <v>131</v>
      </c>
      <c r="W46" s="63" t="s">
        <v>601</v>
      </c>
      <c r="X46" s="110" t="s">
        <v>602</v>
      </c>
      <c r="Y46" s="71" t="s">
        <v>613</v>
      </c>
      <c r="Z46" s="207">
        <v>1</v>
      </c>
      <c r="AA46" s="106">
        <v>1</v>
      </c>
      <c r="AB46" s="245">
        <f t="shared" si="18"/>
        <v>1</v>
      </c>
      <c r="AC46" s="155" t="s">
        <v>614</v>
      </c>
      <c r="AD46" s="207">
        <v>1</v>
      </c>
      <c r="AE46" s="106">
        <v>1</v>
      </c>
      <c r="AF46" s="66">
        <f t="shared" si="19"/>
        <v>1</v>
      </c>
      <c r="AG46" s="155" t="s">
        <v>615</v>
      </c>
      <c r="AH46" s="207">
        <v>1</v>
      </c>
      <c r="AI46" s="82">
        <v>1</v>
      </c>
      <c r="AJ46" s="66">
        <f t="shared" si="20"/>
        <v>1</v>
      </c>
      <c r="AK46" s="155" t="s">
        <v>616</v>
      </c>
      <c r="AL46" s="207">
        <v>1</v>
      </c>
      <c r="AM46" s="208">
        <v>1</v>
      </c>
      <c r="AN46" s="66">
        <f t="shared" si="21"/>
        <v>1</v>
      </c>
      <c r="AO46" s="155" t="s">
        <v>616</v>
      </c>
      <c r="AP46" s="207">
        <v>1</v>
      </c>
      <c r="AQ46" s="208">
        <v>1</v>
      </c>
      <c r="AR46" s="66">
        <f t="shared" si="22"/>
        <v>1</v>
      </c>
      <c r="AS46" s="155" t="s">
        <v>617</v>
      </c>
      <c r="AT46" s="209">
        <v>1</v>
      </c>
      <c r="AU46" s="208">
        <v>1</v>
      </c>
      <c r="AV46" s="66">
        <f t="shared" si="23"/>
        <v>1</v>
      </c>
      <c r="AW46" s="155" t="s">
        <v>618</v>
      </c>
      <c r="AX46" s="209">
        <v>1</v>
      </c>
      <c r="AY46" s="210">
        <v>1</v>
      </c>
      <c r="AZ46" s="66">
        <f t="shared" si="24"/>
        <v>1</v>
      </c>
      <c r="BA46" s="155" t="s">
        <v>618</v>
      </c>
      <c r="BB46" s="209">
        <v>1</v>
      </c>
      <c r="BC46" s="106">
        <v>1</v>
      </c>
      <c r="BD46" s="66">
        <f t="shared" si="25"/>
        <v>1</v>
      </c>
      <c r="BE46" s="155" t="s">
        <v>619</v>
      </c>
      <c r="BF46" s="209">
        <v>1</v>
      </c>
      <c r="BG46" s="208">
        <v>1</v>
      </c>
      <c r="BH46" s="66">
        <f t="shared" si="26"/>
        <v>1</v>
      </c>
      <c r="BI46" s="155" t="s">
        <v>619</v>
      </c>
      <c r="BJ46" s="209">
        <v>1</v>
      </c>
      <c r="BK46" s="210">
        <v>1</v>
      </c>
      <c r="BL46" s="66">
        <f t="shared" si="27"/>
        <v>1</v>
      </c>
      <c r="BM46" s="155" t="s">
        <v>619</v>
      </c>
      <c r="BN46" s="209">
        <v>1</v>
      </c>
      <c r="BO46" s="63">
        <v>1</v>
      </c>
      <c r="BP46" s="66">
        <f t="shared" si="28"/>
        <v>1</v>
      </c>
      <c r="BQ46" s="253" t="s">
        <v>620</v>
      </c>
      <c r="BR46" s="209">
        <v>1</v>
      </c>
      <c r="BS46" s="209">
        <v>1</v>
      </c>
      <c r="BT46" s="66">
        <f t="shared" si="29"/>
        <v>1</v>
      </c>
      <c r="BU46" s="286" t="s">
        <v>620</v>
      </c>
      <c r="BV46" s="105">
        <f t="shared" si="30"/>
        <v>1</v>
      </c>
      <c r="BW46" s="111">
        <f t="shared" si="31"/>
        <v>1</v>
      </c>
      <c r="BX46" s="66">
        <f t="shared" si="32"/>
        <v>1</v>
      </c>
    </row>
    <row r="47" spans="1:79" s="2" customFormat="1" ht="195" customHeight="1" x14ac:dyDescent="0.35">
      <c r="A47" s="145" t="s">
        <v>121</v>
      </c>
      <c r="B47" s="65">
        <v>7550</v>
      </c>
      <c r="C47" s="65">
        <v>6</v>
      </c>
      <c r="D47" s="65" t="str">
        <f t="shared" si="17"/>
        <v>Realizar 1 Diagnóstico De Fortalecimiento Institucional Que Cumpla Con Las Necesidades De Los Procesos Transversales Del Idpyba</v>
      </c>
      <c r="E47" s="64" t="s">
        <v>122</v>
      </c>
      <c r="F47" s="64" t="s">
        <v>123</v>
      </c>
      <c r="G47" s="65">
        <v>540</v>
      </c>
      <c r="H47" s="64" t="s">
        <v>123</v>
      </c>
      <c r="I47" s="64" t="s">
        <v>123</v>
      </c>
      <c r="J47" s="64" t="s">
        <v>124</v>
      </c>
      <c r="K47" s="64" t="s">
        <v>123</v>
      </c>
      <c r="L47" s="64" t="s">
        <v>125</v>
      </c>
      <c r="M47" s="64" t="s">
        <v>123</v>
      </c>
      <c r="N47" s="64" t="s">
        <v>598</v>
      </c>
      <c r="O47" s="63">
        <v>0.33</v>
      </c>
      <c r="P47" s="146" t="s">
        <v>621</v>
      </c>
      <c r="Q47" s="63" t="s">
        <v>622</v>
      </c>
      <c r="R47" s="63">
        <v>1</v>
      </c>
      <c r="S47" s="63">
        <v>1</v>
      </c>
      <c r="T47" s="63" t="s">
        <v>152</v>
      </c>
      <c r="U47" s="63" t="s">
        <v>130</v>
      </c>
      <c r="V47" s="63" t="s">
        <v>131</v>
      </c>
      <c r="W47" s="63" t="s">
        <v>601</v>
      </c>
      <c r="X47" s="110" t="s">
        <v>602</v>
      </c>
      <c r="Y47" s="71" t="s">
        <v>623</v>
      </c>
      <c r="Z47" s="207">
        <v>1</v>
      </c>
      <c r="AA47" s="106">
        <v>0.97</v>
      </c>
      <c r="AB47" s="245">
        <f t="shared" si="18"/>
        <v>0.97</v>
      </c>
      <c r="AC47" s="155" t="s">
        <v>624</v>
      </c>
      <c r="AD47" s="207">
        <v>1</v>
      </c>
      <c r="AE47" s="106">
        <v>1</v>
      </c>
      <c r="AF47" s="66">
        <f t="shared" si="19"/>
        <v>1</v>
      </c>
      <c r="AG47" s="155" t="s">
        <v>624</v>
      </c>
      <c r="AH47" s="207">
        <v>1</v>
      </c>
      <c r="AI47" s="82">
        <v>1</v>
      </c>
      <c r="AJ47" s="66">
        <f t="shared" si="20"/>
        <v>1</v>
      </c>
      <c r="AK47" s="155" t="s">
        <v>625</v>
      </c>
      <c r="AL47" s="207">
        <v>1</v>
      </c>
      <c r="AM47" s="208">
        <v>1</v>
      </c>
      <c r="AN47" s="66">
        <f t="shared" si="21"/>
        <v>1</v>
      </c>
      <c r="AO47" s="155" t="s">
        <v>626</v>
      </c>
      <c r="AP47" s="207">
        <v>1</v>
      </c>
      <c r="AQ47" s="208">
        <v>1</v>
      </c>
      <c r="AR47" s="66">
        <f t="shared" si="22"/>
        <v>1</v>
      </c>
      <c r="AS47" s="155" t="s">
        <v>627</v>
      </c>
      <c r="AT47" s="209">
        <v>1</v>
      </c>
      <c r="AU47" s="208">
        <v>0.98</v>
      </c>
      <c r="AV47" s="66">
        <f t="shared" si="23"/>
        <v>0.98</v>
      </c>
      <c r="AW47" s="155" t="s">
        <v>627</v>
      </c>
      <c r="AX47" s="209">
        <v>1</v>
      </c>
      <c r="AY47" s="210">
        <v>1.06</v>
      </c>
      <c r="AZ47" s="66">
        <f t="shared" si="24"/>
        <v>1.06</v>
      </c>
      <c r="BA47" s="155" t="s">
        <v>628</v>
      </c>
      <c r="BB47" s="209">
        <v>1</v>
      </c>
      <c r="BC47" s="106">
        <v>0.94</v>
      </c>
      <c r="BD47" s="66">
        <f t="shared" si="25"/>
        <v>0.94</v>
      </c>
      <c r="BE47" s="155" t="s">
        <v>628</v>
      </c>
      <c r="BF47" s="209">
        <v>1</v>
      </c>
      <c r="BG47" s="208">
        <v>0.93</v>
      </c>
      <c r="BH47" s="66">
        <f t="shared" si="26"/>
        <v>0.93</v>
      </c>
      <c r="BI47" s="155" t="s">
        <v>629</v>
      </c>
      <c r="BJ47" s="209">
        <v>1</v>
      </c>
      <c r="BK47" s="210">
        <v>1</v>
      </c>
      <c r="BL47" s="66">
        <f t="shared" si="27"/>
        <v>1</v>
      </c>
      <c r="BM47" s="155" t="s">
        <v>629</v>
      </c>
      <c r="BN47" s="209">
        <v>1</v>
      </c>
      <c r="BO47" s="63">
        <v>1</v>
      </c>
      <c r="BP47" s="66">
        <f t="shared" si="28"/>
        <v>1</v>
      </c>
      <c r="BQ47" s="253" t="s">
        <v>630</v>
      </c>
      <c r="BR47" s="209">
        <v>1</v>
      </c>
      <c r="BS47" s="209">
        <v>1</v>
      </c>
      <c r="BT47" s="66">
        <f t="shared" si="29"/>
        <v>1</v>
      </c>
      <c r="BU47" s="286" t="s">
        <v>630</v>
      </c>
      <c r="BV47" s="105">
        <f t="shared" si="30"/>
        <v>1</v>
      </c>
      <c r="BW47" s="111">
        <f t="shared" si="31"/>
        <v>1.06</v>
      </c>
      <c r="BX47" s="66">
        <f t="shared" si="32"/>
        <v>1.06</v>
      </c>
    </row>
    <row r="48" spans="1:79" s="2" customFormat="1" ht="195.75" customHeight="1" x14ac:dyDescent="0.35">
      <c r="A48" s="145" t="s">
        <v>121</v>
      </c>
      <c r="B48" s="65">
        <v>7550</v>
      </c>
      <c r="C48" s="65">
        <v>6</v>
      </c>
      <c r="D48" s="65" t="str">
        <f t="shared" si="17"/>
        <v>Realizar 1 Diagnóstico De Fortalecimiento Institucional Que Cumpla Con Las Necesidades De Los Procesos Transversales Del Idpyba</v>
      </c>
      <c r="E48" s="64" t="s">
        <v>122</v>
      </c>
      <c r="F48" s="64" t="s">
        <v>123</v>
      </c>
      <c r="G48" s="65">
        <v>540</v>
      </c>
      <c r="H48" s="64" t="s">
        <v>123</v>
      </c>
      <c r="I48" s="64" t="s">
        <v>631</v>
      </c>
      <c r="J48" s="64" t="s">
        <v>124</v>
      </c>
      <c r="K48" s="64" t="s">
        <v>123</v>
      </c>
      <c r="L48" s="64" t="s">
        <v>125</v>
      </c>
      <c r="M48" s="64" t="s">
        <v>123</v>
      </c>
      <c r="N48" s="64" t="s">
        <v>598</v>
      </c>
      <c r="O48" s="63">
        <v>0.4</v>
      </c>
      <c r="P48" s="146" t="s">
        <v>632</v>
      </c>
      <c r="Q48" s="63" t="s">
        <v>633</v>
      </c>
      <c r="R48" s="83">
        <v>112</v>
      </c>
      <c r="S48" s="83">
        <v>120</v>
      </c>
      <c r="T48" s="63" t="s">
        <v>129</v>
      </c>
      <c r="U48" s="63" t="s">
        <v>184</v>
      </c>
      <c r="V48" s="63" t="s">
        <v>131</v>
      </c>
      <c r="W48" s="63" t="s">
        <v>634</v>
      </c>
      <c r="X48" s="63" t="s">
        <v>635</v>
      </c>
      <c r="Y48" s="71" t="s">
        <v>636</v>
      </c>
      <c r="Z48" s="211">
        <v>10</v>
      </c>
      <c r="AA48" s="211">
        <v>10</v>
      </c>
      <c r="AB48" s="245">
        <f t="shared" si="18"/>
        <v>1</v>
      </c>
      <c r="AC48" s="155" t="s">
        <v>637</v>
      </c>
      <c r="AD48" s="161">
        <v>10</v>
      </c>
      <c r="AE48" s="163">
        <v>11</v>
      </c>
      <c r="AF48" s="66">
        <f t="shared" si="19"/>
        <v>1.1000000000000001</v>
      </c>
      <c r="AG48" s="155" t="s">
        <v>638</v>
      </c>
      <c r="AH48" s="161">
        <v>10</v>
      </c>
      <c r="AI48" s="162">
        <v>10</v>
      </c>
      <c r="AJ48" s="66">
        <f t="shared" si="20"/>
        <v>1</v>
      </c>
      <c r="AK48" s="155" t="s">
        <v>639</v>
      </c>
      <c r="AL48" s="161">
        <v>10</v>
      </c>
      <c r="AM48" s="162">
        <v>11</v>
      </c>
      <c r="AN48" s="66">
        <f t="shared" si="21"/>
        <v>1.1000000000000001</v>
      </c>
      <c r="AO48" s="155" t="s">
        <v>640</v>
      </c>
      <c r="AP48" s="161">
        <v>10</v>
      </c>
      <c r="AQ48" s="162">
        <v>11</v>
      </c>
      <c r="AR48" s="66">
        <f t="shared" si="22"/>
        <v>1.1000000000000001</v>
      </c>
      <c r="AS48" s="155" t="s">
        <v>641</v>
      </c>
      <c r="AT48" s="161">
        <v>10</v>
      </c>
      <c r="AU48" s="162">
        <v>11</v>
      </c>
      <c r="AV48" s="66">
        <f t="shared" si="23"/>
        <v>1.1000000000000001</v>
      </c>
      <c r="AW48" s="155" t="s">
        <v>641</v>
      </c>
      <c r="AX48" s="161">
        <v>10</v>
      </c>
      <c r="AY48" s="162">
        <v>10</v>
      </c>
      <c r="AZ48" s="66">
        <f t="shared" si="24"/>
        <v>1</v>
      </c>
      <c r="BA48" s="155" t="s">
        <v>642</v>
      </c>
      <c r="BB48" s="161">
        <v>10</v>
      </c>
      <c r="BC48" s="162">
        <v>11</v>
      </c>
      <c r="BD48" s="66">
        <f t="shared" si="25"/>
        <v>1.1000000000000001</v>
      </c>
      <c r="BE48" s="155" t="s">
        <v>643</v>
      </c>
      <c r="BF48" s="161">
        <v>10</v>
      </c>
      <c r="BG48" s="162">
        <v>11</v>
      </c>
      <c r="BH48" s="66">
        <f t="shared" si="26"/>
        <v>1.1000000000000001</v>
      </c>
      <c r="BI48" s="155" t="s">
        <v>644</v>
      </c>
      <c r="BJ48" s="161">
        <v>10</v>
      </c>
      <c r="BK48" s="162">
        <v>11</v>
      </c>
      <c r="BL48" s="66">
        <f t="shared" si="27"/>
        <v>1.1000000000000001</v>
      </c>
      <c r="BM48" s="155" t="s">
        <v>645</v>
      </c>
      <c r="BN48" s="161">
        <v>10</v>
      </c>
      <c r="BO48" s="65">
        <v>10</v>
      </c>
      <c r="BP48" s="66">
        <f t="shared" si="28"/>
        <v>1</v>
      </c>
      <c r="BQ48" s="253" t="s">
        <v>646</v>
      </c>
      <c r="BR48" s="161">
        <v>10</v>
      </c>
      <c r="BS48" s="161">
        <v>10</v>
      </c>
      <c r="BT48" s="66">
        <f t="shared" si="29"/>
        <v>1</v>
      </c>
      <c r="BU48" s="286" t="s">
        <v>646</v>
      </c>
      <c r="BV48" s="102">
        <f t="shared" si="30"/>
        <v>120</v>
      </c>
      <c r="BW48" s="230">
        <f t="shared" si="31"/>
        <v>127</v>
      </c>
      <c r="BX48" s="66">
        <f t="shared" si="32"/>
        <v>1.0583333333333333</v>
      </c>
      <c r="BY48" s="267">
        <f>+Z48+AD48+AH48+AL48+AP48+AT48+AX48+BB48+BF48+BJ48+BN48+BR48</f>
        <v>120</v>
      </c>
      <c r="BZ48" s="267">
        <f>+AA48+AE48+AI48+AM48+AQ48+AU48+AY48++BC48+BG48++BK48+BO48</f>
        <v>117</v>
      </c>
    </row>
    <row r="49" spans="1:78" s="2" customFormat="1" ht="205.5" customHeight="1" x14ac:dyDescent="0.35">
      <c r="A49" s="145" t="s">
        <v>121</v>
      </c>
      <c r="B49" s="65">
        <v>7550</v>
      </c>
      <c r="C49" s="65">
        <v>6</v>
      </c>
      <c r="D49" s="65" t="str">
        <f t="shared" si="17"/>
        <v>Realizar 1 Diagnóstico De Fortalecimiento Institucional Que Cumpla Con Las Necesidades De Los Procesos Transversales Del Idpyba</v>
      </c>
      <c r="E49" s="64" t="s">
        <v>122</v>
      </c>
      <c r="F49" s="64" t="s">
        <v>123</v>
      </c>
      <c r="G49" s="65">
        <v>540</v>
      </c>
      <c r="H49" s="64" t="s">
        <v>123</v>
      </c>
      <c r="I49" s="64" t="s">
        <v>123</v>
      </c>
      <c r="J49" s="64" t="s">
        <v>124</v>
      </c>
      <c r="K49" s="64" t="s">
        <v>123</v>
      </c>
      <c r="L49" s="64" t="s">
        <v>125</v>
      </c>
      <c r="M49" s="64" t="s">
        <v>123</v>
      </c>
      <c r="N49" s="64" t="s">
        <v>598</v>
      </c>
      <c r="O49" s="63">
        <v>0.3</v>
      </c>
      <c r="P49" s="146" t="s">
        <v>647</v>
      </c>
      <c r="Q49" s="63" t="s">
        <v>648</v>
      </c>
      <c r="R49" s="63" t="s">
        <v>151</v>
      </c>
      <c r="S49" s="83">
        <v>22</v>
      </c>
      <c r="T49" s="63" t="s">
        <v>129</v>
      </c>
      <c r="U49" s="63" t="s">
        <v>184</v>
      </c>
      <c r="V49" s="63" t="s">
        <v>131</v>
      </c>
      <c r="W49" s="63" t="s">
        <v>634</v>
      </c>
      <c r="X49" s="63" t="s">
        <v>649</v>
      </c>
      <c r="Y49" s="71" t="s">
        <v>650</v>
      </c>
      <c r="Z49" s="211">
        <v>6</v>
      </c>
      <c r="AA49" s="211">
        <v>6</v>
      </c>
      <c r="AB49" s="245">
        <f t="shared" si="18"/>
        <v>1</v>
      </c>
      <c r="AC49" s="155" t="s">
        <v>651</v>
      </c>
      <c r="AD49" s="161">
        <v>2</v>
      </c>
      <c r="AE49" s="163">
        <v>3</v>
      </c>
      <c r="AF49" s="66">
        <f t="shared" si="19"/>
        <v>1.5</v>
      </c>
      <c r="AG49" s="155" t="s">
        <v>652</v>
      </c>
      <c r="AH49" s="161">
        <v>1</v>
      </c>
      <c r="AI49" s="162">
        <v>1</v>
      </c>
      <c r="AJ49" s="66">
        <f t="shared" si="20"/>
        <v>1</v>
      </c>
      <c r="AK49" s="155" t="s">
        <v>653</v>
      </c>
      <c r="AL49" s="161">
        <v>1</v>
      </c>
      <c r="AM49" s="163">
        <v>1</v>
      </c>
      <c r="AN49" s="66">
        <f t="shared" si="21"/>
        <v>1</v>
      </c>
      <c r="AO49" s="155" t="s">
        <v>654</v>
      </c>
      <c r="AP49" s="161">
        <v>0</v>
      </c>
      <c r="AQ49" s="163">
        <v>2</v>
      </c>
      <c r="AR49" s="66">
        <f t="shared" si="22"/>
        <v>0</v>
      </c>
      <c r="AS49" s="155" t="s">
        <v>655</v>
      </c>
      <c r="AT49" s="161">
        <v>0</v>
      </c>
      <c r="AU49" s="163">
        <v>0</v>
      </c>
      <c r="AV49" s="66">
        <f t="shared" si="23"/>
        <v>0</v>
      </c>
      <c r="AW49" s="155" t="s">
        <v>656</v>
      </c>
      <c r="AX49" s="161">
        <v>5</v>
      </c>
      <c r="AY49" s="162">
        <v>1</v>
      </c>
      <c r="AZ49" s="66">
        <f t="shared" si="24"/>
        <v>0.2</v>
      </c>
      <c r="BA49" s="155" t="s">
        <v>657</v>
      </c>
      <c r="BB49" s="161">
        <v>0</v>
      </c>
      <c r="BC49" s="162">
        <v>1</v>
      </c>
      <c r="BD49" s="66">
        <f t="shared" si="25"/>
        <v>0</v>
      </c>
      <c r="BE49" s="155" t="s">
        <v>658</v>
      </c>
      <c r="BF49" s="161">
        <v>0</v>
      </c>
      <c r="BG49" s="164">
        <v>0</v>
      </c>
      <c r="BH49" s="66">
        <f t="shared" si="26"/>
        <v>0</v>
      </c>
      <c r="BI49" s="155" t="s">
        <v>659</v>
      </c>
      <c r="BJ49" s="161">
        <v>1</v>
      </c>
      <c r="BK49" s="163">
        <v>1</v>
      </c>
      <c r="BL49" s="66">
        <f t="shared" si="27"/>
        <v>1</v>
      </c>
      <c r="BM49" s="155" t="s">
        <v>660</v>
      </c>
      <c r="BN49" s="161">
        <v>0</v>
      </c>
      <c r="BO49" s="65">
        <v>0</v>
      </c>
      <c r="BP49" s="66">
        <f t="shared" si="28"/>
        <v>0</v>
      </c>
      <c r="BQ49" s="253" t="s">
        <v>659</v>
      </c>
      <c r="BR49" s="161">
        <v>6</v>
      </c>
      <c r="BS49" s="161">
        <v>6</v>
      </c>
      <c r="BT49" s="66">
        <f t="shared" si="29"/>
        <v>1</v>
      </c>
      <c r="BU49" s="286" t="s">
        <v>659</v>
      </c>
      <c r="BV49" s="102">
        <f t="shared" si="30"/>
        <v>22</v>
      </c>
      <c r="BW49" s="230">
        <f t="shared" si="31"/>
        <v>22</v>
      </c>
      <c r="BX49" s="66">
        <f t="shared" si="32"/>
        <v>1</v>
      </c>
      <c r="BY49" s="267">
        <f>+Z49+AD49+AH49+AL49+AP49+AT49+AX49+BB49+BF49+BJ49+BN49+BR49</f>
        <v>22</v>
      </c>
      <c r="BZ49" s="267">
        <f>+AA49+AE49+AI49+AM49+AQ49+AU49+AY49+BC49+BG49+BK49+BO49+BS49</f>
        <v>22</v>
      </c>
    </row>
    <row r="50" spans="1:78" s="2" customFormat="1" ht="190.5" customHeight="1" x14ac:dyDescent="0.35">
      <c r="A50" s="145" t="s">
        <v>121</v>
      </c>
      <c r="B50" s="65">
        <v>7550</v>
      </c>
      <c r="C50" s="65">
        <v>6</v>
      </c>
      <c r="D50" s="65" t="str">
        <f t="shared" si="17"/>
        <v>Realizar 1 Diagnóstico De Fortalecimiento Institucional Que Cumpla Con Las Necesidades De Los Procesos Transversales Del Idpyba</v>
      </c>
      <c r="E50" s="64" t="s">
        <v>122</v>
      </c>
      <c r="F50" s="64" t="s">
        <v>123</v>
      </c>
      <c r="G50" s="65">
        <v>540</v>
      </c>
      <c r="H50" s="64" t="s">
        <v>123</v>
      </c>
      <c r="I50" s="64" t="s">
        <v>123</v>
      </c>
      <c r="J50" s="64" t="s">
        <v>124</v>
      </c>
      <c r="K50" s="64" t="s">
        <v>123</v>
      </c>
      <c r="L50" s="64" t="s">
        <v>125</v>
      </c>
      <c r="M50" s="64" t="s">
        <v>123</v>
      </c>
      <c r="N50" s="64" t="s">
        <v>598</v>
      </c>
      <c r="O50" s="63">
        <v>0.3</v>
      </c>
      <c r="P50" s="146" t="s">
        <v>661</v>
      </c>
      <c r="Q50" s="63" t="s">
        <v>662</v>
      </c>
      <c r="R50" s="63" t="s">
        <v>151</v>
      </c>
      <c r="S50" s="83">
        <v>24</v>
      </c>
      <c r="T50" s="63" t="s">
        <v>129</v>
      </c>
      <c r="U50" s="63" t="s">
        <v>184</v>
      </c>
      <c r="V50" s="63" t="s">
        <v>131</v>
      </c>
      <c r="W50" s="63" t="s">
        <v>634</v>
      </c>
      <c r="X50" s="63" t="s">
        <v>663</v>
      </c>
      <c r="Y50" s="71" t="s">
        <v>664</v>
      </c>
      <c r="Z50" s="211">
        <v>2</v>
      </c>
      <c r="AA50" s="211">
        <v>6</v>
      </c>
      <c r="AB50" s="245">
        <f t="shared" si="18"/>
        <v>3</v>
      </c>
      <c r="AC50" s="155" t="s">
        <v>665</v>
      </c>
      <c r="AD50" s="161">
        <v>2</v>
      </c>
      <c r="AE50" s="163">
        <v>4</v>
      </c>
      <c r="AF50" s="66">
        <f t="shared" si="19"/>
        <v>2</v>
      </c>
      <c r="AG50" s="155" t="s">
        <v>666</v>
      </c>
      <c r="AH50" s="161">
        <v>2</v>
      </c>
      <c r="AI50" s="162">
        <v>1</v>
      </c>
      <c r="AJ50" s="66">
        <f t="shared" si="20"/>
        <v>0.5</v>
      </c>
      <c r="AK50" s="155" t="s">
        <v>667</v>
      </c>
      <c r="AL50" s="161">
        <v>2</v>
      </c>
      <c r="AM50" s="162">
        <v>4</v>
      </c>
      <c r="AN50" s="66">
        <f t="shared" si="21"/>
        <v>2</v>
      </c>
      <c r="AO50" s="155" t="s">
        <v>668</v>
      </c>
      <c r="AP50" s="161">
        <v>2</v>
      </c>
      <c r="AQ50" s="162">
        <v>3</v>
      </c>
      <c r="AR50" s="66">
        <f t="shared" si="22"/>
        <v>1.5</v>
      </c>
      <c r="AS50" s="155" t="s">
        <v>669</v>
      </c>
      <c r="AT50" s="161">
        <v>2</v>
      </c>
      <c r="AU50" s="162">
        <v>2</v>
      </c>
      <c r="AV50" s="66">
        <f t="shared" si="23"/>
        <v>1</v>
      </c>
      <c r="AW50" s="155" t="s">
        <v>670</v>
      </c>
      <c r="AX50" s="161">
        <v>2</v>
      </c>
      <c r="AY50" s="162">
        <v>7</v>
      </c>
      <c r="AZ50" s="66">
        <f t="shared" si="24"/>
        <v>3.5</v>
      </c>
      <c r="BA50" s="155" t="s">
        <v>671</v>
      </c>
      <c r="BB50" s="161">
        <v>2</v>
      </c>
      <c r="BC50" s="162">
        <v>2</v>
      </c>
      <c r="BD50" s="66">
        <f t="shared" si="25"/>
        <v>1</v>
      </c>
      <c r="BE50" s="155" t="s">
        <v>672</v>
      </c>
      <c r="BF50" s="161">
        <v>2</v>
      </c>
      <c r="BG50" s="162">
        <v>2</v>
      </c>
      <c r="BH50" s="66">
        <f t="shared" si="26"/>
        <v>1</v>
      </c>
      <c r="BI50" s="155" t="s">
        <v>673</v>
      </c>
      <c r="BJ50" s="161">
        <v>2</v>
      </c>
      <c r="BK50" s="162">
        <v>1</v>
      </c>
      <c r="BL50" s="66">
        <f t="shared" si="27"/>
        <v>0.5</v>
      </c>
      <c r="BM50" s="155" t="s">
        <v>674</v>
      </c>
      <c r="BN50" s="161">
        <v>2</v>
      </c>
      <c r="BO50" s="65">
        <v>2</v>
      </c>
      <c r="BP50" s="66">
        <f t="shared" si="28"/>
        <v>1</v>
      </c>
      <c r="BQ50" s="253" t="s">
        <v>675</v>
      </c>
      <c r="BR50" s="161">
        <v>2</v>
      </c>
      <c r="BS50" s="161">
        <v>2</v>
      </c>
      <c r="BT50" s="66">
        <f t="shared" si="29"/>
        <v>1</v>
      </c>
      <c r="BU50" s="286" t="s">
        <v>675</v>
      </c>
      <c r="BV50" s="102">
        <f t="shared" si="30"/>
        <v>24</v>
      </c>
      <c r="BW50" s="230">
        <f t="shared" si="31"/>
        <v>36</v>
      </c>
      <c r="BX50" s="66">
        <f t="shared" si="32"/>
        <v>1.5</v>
      </c>
      <c r="BY50" s="267">
        <f>+Z50+AD50+AH50+AL50+AP50+AT50+AX50+BB50+BF50+BJ50+BN50+BR50</f>
        <v>24</v>
      </c>
      <c r="BZ50" s="267">
        <f>+AA50+AE50+AI50+AM50+AQ50+AU50+AY50+BC50+BG50+BK50+BO50+BS50</f>
        <v>36</v>
      </c>
    </row>
    <row r="51" spans="1:78" s="2" customFormat="1" ht="195" customHeight="1" x14ac:dyDescent="0.35">
      <c r="A51" s="145" t="s">
        <v>121</v>
      </c>
      <c r="B51" s="65">
        <v>7550</v>
      </c>
      <c r="C51" s="65">
        <v>6</v>
      </c>
      <c r="D51" s="65" t="str">
        <f t="shared" si="17"/>
        <v>Realizar 1 Diagnóstico De Fortalecimiento Institucional Que Cumpla Con Las Necesidades De Los Procesos Transversales Del Idpyba</v>
      </c>
      <c r="E51" s="64" t="s">
        <v>122</v>
      </c>
      <c r="F51" s="64" t="s">
        <v>123</v>
      </c>
      <c r="G51" s="65">
        <v>540</v>
      </c>
      <c r="H51" s="64" t="s">
        <v>123</v>
      </c>
      <c r="I51" s="64" t="s">
        <v>123</v>
      </c>
      <c r="J51" s="64" t="s">
        <v>124</v>
      </c>
      <c r="K51" s="64" t="s">
        <v>123</v>
      </c>
      <c r="L51" s="64" t="s">
        <v>125</v>
      </c>
      <c r="M51" s="64" t="s">
        <v>123</v>
      </c>
      <c r="N51" s="64" t="s">
        <v>676</v>
      </c>
      <c r="O51" s="63">
        <v>0.11</v>
      </c>
      <c r="P51" s="146" t="s">
        <v>677</v>
      </c>
      <c r="Q51" s="63" t="s">
        <v>678</v>
      </c>
      <c r="R51" s="63">
        <v>1</v>
      </c>
      <c r="S51" s="63">
        <v>1</v>
      </c>
      <c r="T51" s="63" t="s">
        <v>152</v>
      </c>
      <c r="U51" s="63" t="s">
        <v>130</v>
      </c>
      <c r="V51" s="63" t="s">
        <v>131</v>
      </c>
      <c r="W51" s="63" t="s">
        <v>679</v>
      </c>
      <c r="X51" s="63" t="s">
        <v>680</v>
      </c>
      <c r="Y51" s="71" t="s">
        <v>681</v>
      </c>
      <c r="Z51" s="147">
        <v>1</v>
      </c>
      <c r="AA51" s="148">
        <v>1</v>
      </c>
      <c r="AB51" s="245">
        <f t="shared" si="18"/>
        <v>1</v>
      </c>
      <c r="AC51" s="155" t="s">
        <v>682</v>
      </c>
      <c r="AD51" s="147">
        <v>1</v>
      </c>
      <c r="AE51" s="148">
        <v>1</v>
      </c>
      <c r="AF51" s="66">
        <f t="shared" si="19"/>
        <v>1</v>
      </c>
      <c r="AG51" s="155" t="s">
        <v>683</v>
      </c>
      <c r="AH51" s="147">
        <v>1</v>
      </c>
      <c r="AI51" s="148">
        <v>1</v>
      </c>
      <c r="AJ51" s="66">
        <f t="shared" si="20"/>
        <v>1</v>
      </c>
      <c r="AK51" s="155" t="s">
        <v>684</v>
      </c>
      <c r="AL51" s="147">
        <v>1</v>
      </c>
      <c r="AM51" s="148">
        <v>1</v>
      </c>
      <c r="AN51" s="66">
        <f t="shared" si="21"/>
        <v>1</v>
      </c>
      <c r="AO51" s="155" t="s">
        <v>685</v>
      </c>
      <c r="AP51" s="147">
        <v>1</v>
      </c>
      <c r="AQ51" s="148">
        <v>1</v>
      </c>
      <c r="AR51" s="66">
        <f t="shared" si="22"/>
        <v>1</v>
      </c>
      <c r="AS51" s="155" t="s">
        <v>686</v>
      </c>
      <c r="AT51" s="151">
        <v>1</v>
      </c>
      <c r="AU51" s="148">
        <v>1</v>
      </c>
      <c r="AV51" s="66">
        <f t="shared" si="23"/>
        <v>1</v>
      </c>
      <c r="AW51" s="155" t="s">
        <v>687</v>
      </c>
      <c r="AX51" s="151">
        <v>1</v>
      </c>
      <c r="AY51" s="152">
        <v>1</v>
      </c>
      <c r="AZ51" s="66">
        <f t="shared" si="24"/>
        <v>1</v>
      </c>
      <c r="BA51" s="155" t="s">
        <v>688</v>
      </c>
      <c r="BB51" s="151">
        <v>1</v>
      </c>
      <c r="BC51" s="122">
        <v>1</v>
      </c>
      <c r="BD51" s="66">
        <f t="shared" si="25"/>
        <v>1</v>
      </c>
      <c r="BE51" s="155" t="s">
        <v>689</v>
      </c>
      <c r="BF51" s="151">
        <v>1</v>
      </c>
      <c r="BG51" s="148">
        <v>1</v>
      </c>
      <c r="BH51" s="66">
        <f t="shared" si="26"/>
        <v>1</v>
      </c>
      <c r="BI51" s="155" t="s">
        <v>690</v>
      </c>
      <c r="BJ51" s="151">
        <v>1</v>
      </c>
      <c r="BK51" s="152">
        <v>1</v>
      </c>
      <c r="BL51" s="66">
        <f t="shared" si="27"/>
        <v>1</v>
      </c>
      <c r="BM51" s="155" t="s">
        <v>691</v>
      </c>
      <c r="BN51" s="151">
        <v>1</v>
      </c>
      <c r="BO51" s="63">
        <v>1</v>
      </c>
      <c r="BP51" s="66">
        <f t="shared" si="28"/>
        <v>1</v>
      </c>
      <c r="BQ51" s="253" t="s">
        <v>692</v>
      </c>
      <c r="BR51" s="151">
        <v>1</v>
      </c>
      <c r="BS51" s="151">
        <v>1</v>
      </c>
      <c r="BT51" s="66">
        <f t="shared" si="29"/>
        <v>1</v>
      </c>
      <c r="BU51" s="286" t="s">
        <v>692</v>
      </c>
      <c r="BV51" s="105">
        <f t="shared" si="30"/>
        <v>1</v>
      </c>
      <c r="BW51" s="111">
        <f t="shared" si="31"/>
        <v>1</v>
      </c>
      <c r="BX51" s="66">
        <f t="shared" si="32"/>
        <v>1</v>
      </c>
    </row>
    <row r="52" spans="1:78" s="2" customFormat="1" ht="195.75" customHeight="1" x14ac:dyDescent="0.35">
      <c r="A52" s="145" t="s">
        <v>121</v>
      </c>
      <c r="B52" s="65">
        <v>7550</v>
      </c>
      <c r="C52" s="65">
        <v>6</v>
      </c>
      <c r="D52" s="65" t="str">
        <f t="shared" si="17"/>
        <v>Realizar 1 Diagnóstico De Fortalecimiento Institucional Que Cumpla Con Las Necesidades De Los Procesos Transversales Del Idpyba</v>
      </c>
      <c r="E52" s="64" t="s">
        <v>122</v>
      </c>
      <c r="F52" s="64" t="s">
        <v>123</v>
      </c>
      <c r="G52" s="65">
        <v>540</v>
      </c>
      <c r="H52" s="64" t="s">
        <v>123</v>
      </c>
      <c r="I52" s="64" t="s">
        <v>123</v>
      </c>
      <c r="J52" s="64" t="s">
        <v>124</v>
      </c>
      <c r="K52" s="64" t="s">
        <v>123</v>
      </c>
      <c r="L52" s="64" t="s">
        <v>125</v>
      </c>
      <c r="M52" s="64" t="s">
        <v>123</v>
      </c>
      <c r="N52" s="64" t="s">
        <v>676</v>
      </c>
      <c r="O52" s="63">
        <v>0.11</v>
      </c>
      <c r="P52" s="146" t="s">
        <v>693</v>
      </c>
      <c r="Q52" s="63" t="s">
        <v>694</v>
      </c>
      <c r="R52" s="63">
        <v>1</v>
      </c>
      <c r="S52" s="63">
        <v>1</v>
      </c>
      <c r="T52" s="63" t="s">
        <v>152</v>
      </c>
      <c r="U52" s="63" t="s">
        <v>130</v>
      </c>
      <c r="V52" s="63" t="s">
        <v>131</v>
      </c>
      <c r="W52" s="63" t="s">
        <v>679</v>
      </c>
      <c r="X52" s="63" t="s">
        <v>695</v>
      </c>
      <c r="Y52" s="71" t="s">
        <v>696</v>
      </c>
      <c r="Z52" s="147">
        <v>1</v>
      </c>
      <c r="AA52" s="148">
        <v>1</v>
      </c>
      <c r="AB52" s="245">
        <f t="shared" si="18"/>
        <v>1</v>
      </c>
      <c r="AC52" s="155" t="s">
        <v>697</v>
      </c>
      <c r="AD52" s="147">
        <v>1</v>
      </c>
      <c r="AE52" s="148">
        <v>1</v>
      </c>
      <c r="AF52" s="66">
        <f t="shared" si="19"/>
        <v>1</v>
      </c>
      <c r="AG52" s="155" t="s">
        <v>698</v>
      </c>
      <c r="AH52" s="147">
        <v>1</v>
      </c>
      <c r="AI52" s="148">
        <v>1</v>
      </c>
      <c r="AJ52" s="66">
        <f t="shared" si="20"/>
        <v>1</v>
      </c>
      <c r="AK52" s="155" t="s">
        <v>699</v>
      </c>
      <c r="AL52" s="147">
        <v>1</v>
      </c>
      <c r="AM52" s="148">
        <v>1</v>
      </c>
      <c r="AN52" s="66">
        <f t="shared" si="21"/>
        <v>1</v>
      </c>
      <c r="AO52" s="155" t="s">
        <v>700</v>
      </c>
      <c r="AP52" s="147">
        <v>1</v>
      </c>
      <c r="AQ52" s="148">
        <v>1</v>
      </c>
      <c r="AR52" s="66">
        <f t="shared" si="22"/>
        <v>1</v>
      </c>
      <c r="AS52" s="155" t="s">
        <v>701</v>
      </c>
      <c r="AT52" s="151">
        <v>1</v>
      </c>
      <c r="AU52" s="148">
        <v>1</v>
      </c>
      <c r="AV52" s="66">
        <f t="shared" si="23"/>
        <v>1</v>
      </c>
      <c r="AW52" s="155" t="s">
        <v>702</v>
      </c>
      <c r="AX52" s="151">
        <v>1</v>
      </c>
      <c r="AY52" s="152">
        <v>1</v>
      </c>
      <c r="AZ52" s="66">
        <f t="shared" si="24"/>
        <v>1</v>
      </c>
      <c r="BA52" s="149" t="s">
        <v>703</v>
      </c>
      <c r="BB52" s="151">
        <v>1</v>
      </c>
      <c r="BC52" s="122">
        <v>1</v>
      </c>
      <c r="BD52" s="66">
        <f t="shared" si="25"/>
        <v>1</v>
      </c>
      <c r="BE52" s="149" t="s">
        <v>703</v>
      </c>
      <c r="BF52" s="151">
        <v>1</v>
      </c>
      <c r="BG52" s="148">
        <v>1</v>
      </c>
      <c r="BH52" s="66">
        <f t="shared" si="26"/>
        <v>1</v>
      </c>
      <c r="BI52" s="149" t="s">
        <v>703</v>
      </c>
      <c r="BJ52" s="151">
        <v>1</v>
      </c>
      <c r="BK52" s="152">
        <v>1</v>
      </c>
      <c r="BL52" s="66">
        <f t="shared" si="27"/>
        <v>1</v>
      </c>
      <c r="BM52" s="155" t="s">
        <v>704</v>
      </c>
      <c r="BN52" s="151">
        <v>1</v>
      </c>
      <c r="BO52" s="63">
        <v>1</v>
      </c>
      <c r="BP52" s="66">
        <f t="shared" si="28"/>
        <v>1</v>
      </c>
      <c r="BQ52" s="253" t="s">
        <v>705</v>
      </c>
      <c r="BR52" s="151">
        <v>1</v>
      </c>
      <c r="BS52" s="151">
        <v>1</v>
      </c>
      <c r="BT52" s="66">
        <f t="shared" si="29"/>
        <v>1</v>
      </c>
      <c r="BU52" s="286" t="s">
        <v>1514</v>
      </c>
      <c r="BV52" s="275">
        <f t="shared" si="30"/>
        <v>1</v>
      </c>
      <c r="BW52" s="111">
        <f t="shared" si="31"/>
        <v>1</v>
      </c>
      <c r="BX52" s="66">
        <f t="shared" si="32"/>
        <v>1</v>
      </c>
      <c r="BY52" s="270"/>
    </row>
    <row r="53" spans="1:78" s="2" customFormat="1" ht="205.5" customHeight="1" x14ac:dyDescent="0.35">
      <c r="A53" s="145" t="s">
        <v>121</v>
      </c>
      <c r="B53" s="65">
        <v>7550</v>
      </c>
      <c r="C53" s="65">
        <v>6</v>
      </c>
      <c r="D53" s="65" t="str">
        <f t="shared" si="17"/>
        <v>Realizar 1 Diagnóstico De Fortalecimiento Institucional Que Cumpla Con Las Necesidades De Los Procesos Transversales Del Idpyba</v>
      </c>
      <c r="E53" s="64" t="s">
        <v>122</v>
      </c>
      <c r="F53" s="64" t="s">
        <v>123</v>
      </c>
      <c r="G53" s="65">
        <v>540</v>
      </c>
      <c r="H53" s="64" t="s">
        <v>123</v>
      </c>
      <c r="I53" s="64" t="s">
        <v>123</v>
      </c>
      <c r="J53" s="64" t="s">
        <v>124</v>
      </c>
      <c r="K53" s="64" t="s">
        <v>123</v>
      </c>
      <c r="L53" s="64" t="s">
        <v>125</v>
      </c>
      <c r="M53" s="64" t="s">
        <v>123</v>
      </c>
      <c r="N53" s="64" t="s">
        <v>676</v>
      </c>
      <c r="O53" s="63">
        <v>0.11</v>
      </c>
      <c r="P53" s="146" t="s">
        <v>706</v>
      </c>
      <c r="Q53" s="63" t="s">
        <v>707</v>
      </c>
      <c r="R53" s="63">
        <v>1</v>
      </c>
      <c r="S53" s="63">
        <v>1</v>
      </c>
      <c r="T53" s="63" t="s">
        <v>708</v>
      </c>
      <c r="U53" s="63" t="s">
        <v>130</v>
      </c>
      <c r="V53" s="63" t="s">
        <v>131</v>
      </c>
      <c r="W53" s="63" t="s">
        <v>679</v>
      </c>
      <c r="X53" s="63" t="s">
        <v>709</v>
      </c>
      <c r="Y53" s="71" t="s">
        <v>710</v>
      </c>
      <c r="Z53" s="147">
        <v>1</v>
      </c>
      <c r="AA53" s="244">
        <v>0.04</v>
      </c>
      <c r="AB53" s="245">
        <f t="shared" si="18"/>
        <v>0.04</v>
      </c>
      <c r="AC53" s="155" t="s">
        <v>711</v>
      </c>
      <c r="AD53" s="147">
        <v>1</v>
      </c>
      <c r="AE53" s="148">
        <v>0.08</v>
      </c>
      <c r="AF53" s="66">
        <f t="shared" si="19"/>
        <v>0.08</v>
      </c>
      <c r="AG53" s="155" t="s">
        <v>712</v>
      </c>
      <c r="AH53" s="147">
        <v>1</v>
      </c>
      <c r="AI53" s="148">
        <v>0.17</v>
      </c>
      <c r="AJ53" s="66">
        <f t="shared" si="20"/>
        <v>0.17</v>
      </c>
      <c r="AK53" s="155" t="s">
        <v>713</v>
      </c>
      <c r="AL53" s="147">
        <v>1</v>
      </c>
      <c r="AM53" s="148">
        <v>0.26</v>
      </c>
      <c r="AN53" s="66">
        <f t="shared" si="21"/>
        <v>0.26</v>
      </c>
      <c r="AO53" s="149" t="s">
        <v>713</v>
      </c>
      <c r="AP53" s="147">
        <v>1</v>
      </c>
      <c r="AQ53" s="148">
        <v>0.12</v>
      </c>
      <c r="AR53" s="66">
        <f t="shared" si="22"/>
        <v>0.12</v>
      </c>
      <c r="AS53" s="149" t="s">
        <v>714</v>
      </c>
      <c r="AT53" s="151">
        <v>1</v>
      </c>
      <c r="AU53" s="148">
        <v>0.11</v>
      </c>
      <c r="AV53" s="66">
        <f t="shared" si="23"/>
        <v>0.11</v>
      </c>
      <c r="AW53" s="155" t="s">
        <v>715</v>
      </c>
      <c r="AX53" s="151">
        <v>1</v>
      </c>
      <c r="AY53" s="152">
        <v>0.95</v>
      </c>
      <c r="AZ53" s="66">
        <f t="shared" si="24"/>
        <v>0.95</v>
      </c>
      <c r="BA53" s="155" t="s">
        <v>716</v>
      </c>
      <c r="BB53" s="151">
        <v>1</v>
      </c>
      <c r="BC53" s="122">
        <v>0.89</v>
      </c>
      <c r="BD53" s="66">
        <f t="shared" si="25"/>
        <v>0.89</v>
      </c>
      <c r="BE53" s="149" t="s">
        <v>716</v>
      </c>
      <c r="BF53" s="151">
        <v>1</v>
      </c>
      <c r="BG53" s="148">
        <v>0.91</v>
      </c>
      <c r="BH53" s="66">
        <f t="shared" si="26"/>
        <v>0.91</v>
      </c>
      <c r="BI53" s="155" t="s">
        <v>717</v>
      </c>
      <c r="BJ53" s="151">
        <v>1</v>
      </c>
      <c r="BK53" s="152">
        <v>0.9</v>
      </c>
      <c r="BL53" s="66">
        <f t="shared" si="27"/>
        <v>0.9</v>
      </c>
      <c r="BM53" s="155" t="s">
        <v>718</v>
      </c>
      <c r="BN53" s="151">
        <v>1</v>
      </c>
      <c r="BO53" s="110">
        <v>0.82</v>
      </c>
      <c r="BP53" s="66">
        <f t="shared" si="28"/>
        <v>0.82</v>
      </c>
      <c r="BQ53" s="253" t="s">
        <v>719</v>
      </c>
      <c r="BR53" s="151">
        <v>1</v>
      </c>
      <c r="BS53" s="301">
        <v>0.92</v>
      </c>
      <c r="BT53" s="66">
        <f t="shared" si="29"/>
        <v>0.92</v>
      </c>
      <c r="BU53" s="286" t="s">
        <v>1515</v>
      </c>
      <c r="BV53" s="105">
        <f t="shared" si="30"/>
        <v>1</v>
      </c>
      <c r="BW53" s="275">
        <v>0.92</v>
      </c>
      <c r="BX53" s="66">
        <f t="shared" si="32"/>
        <v>0.92</v>
      </c>
    </row>
    <row r="54" spans="1:78" s="2" customFormat="1" ht="190.5" customHeight="1" x14ac:dyDescent="0.35">
      <c r="A54" s="145" t="s">
        <v>121</v>
      </c>
      <c r="B54" s="65">
        <v>7550</v>
      </c>
      <c r="C54" s="65">
        <v>6</v>
      </c>
      <c r="D54" s="65" t="str">
        <f t="shared" si="17"/>
        <v>Realizar 1 Diagnóstico De Fortalecimiento Institucional Que Cumpla Con Las Necesidades De Los Procesos Transversales Del Idpyba</v>
      </c>
      <c r="E54" s="64" t="s">
        <v>122</v>
      </c>
      <c r="F54" s="64" t="s">
        <v>123</v>
      </c>
      <c r="G54" s="65">
        <v>540</v>
      </c>
      <c r="H54" s="64" t="s">
        <v>123</v>
      </c>
      <c r="I54" s="64" t="s">
        <v>123</v>
      </c>
      <c r="J54" s="64" t="s">
        <v>720</v>
      </c>
      <c r="K54" s="64" t="s">
        <v>123</v>
      </c>
      <c r="L54" s="64" t="s">
        <v>125</v>
      </c>
      <c r="M54" s="64" t="s">
        <v>123</v>
      </c>
      <c r="N54" s="64" t="s">
        <v>676</v>
      </c>
      <c r="O54" s="63">
        <v>0.11</v>
      </c>
      <c r="P54" s="146" t="s">
        <v>721</v>
      </c>
      <c r="Q54" s="63" t="s">
        <v>722</v>
      </c>
      <c r="R54" s="63">
        <v>1</v>
      </c>
      <c r="S54" s="63">
        <v>1</v>
      </c>
      <c r="T54" s="63" t="s">
        <v>708</v>
      </c>
      <c r="U54" s="63" t="s">
        <v>130</v>
      </c>
      <c r="V54" s="63" t="s">
        <v>131</v>
      </c>
      <c r="W54" s="63" t="s">
        <v>679</v>
      </c>
      <c r="X54" s="63" t="s">
        <v>680</v>
      </c>
      <c r="Y54" s="71" t="s">
        <v>723</v>
      </c>
      <c r="Z54" s="147">
        <v>1</v>
      </c>
      <c r="AA54" s="122">
        <v>0.83</v>
      </c>
      <c r="AB54" s="245">
        <f t="shared" si="18"/>
        <v>0.83</v>
      </c>
      <c r="AC54" s="155" t="s">
        <v>724</v>
      </c>
      <c r="AD54" s="147">
        <v>1</v>
      </c>
      <c r="AE54" s="148">
        <v>0.83</v>
      </c>
      <c r="AF54" s="66">
        <f t="shared" si="19"/>
        <v>0.83</v>
      </c>
      <c r="AG54" s="155" t="s">
        <v>725</v>
      </c>
      <c r="AH54" s="147">
        <v>1</v>
      </c>
      <c r="AI54" s="148">
        <v>0.83</v>
      </c>
      <c r="AJ54" s="66">
        <f t="shared" si="20"/>
        <v>0.83</v>
      </c>
      <c r="AK54" s="155" t="s">
        <v>726</v>
      </c>
      <c r="AL54" s="147">
        <v>1</v>
      </c>
      <c r="AM54" s="148">
        <v>0.85</v>
      </c>
      <c r="AN54" s="66">
        <f t="shared" si="21"/>
        <v>0.85</v>
      </c>
      <c r="AO54" s="155" t="s">
        <v>726</v>
      </c>
      <c r="AP54" s="147">
        <v>1</v>
      </c>
      <c r="AQ54" s="148">
        <v>0.85</v>
      </c>
      <c r="AR54" s="66">
        <f t="shared" si="22"/>
        <v>0.85</v>
      </c>
      <c r="AS54" s="155" t="s">
        <v>727</v>
      </c>
      <c r="AT54" s="151">
        <v>1</v>
      </c>
      <c r="AU54" s="148">
        <v>0.89</v>
      </c>
      <c r="AV54" s="66">
        <f t="shared" si="23"/>
        <v>0.89</v>
      </c>
      <c r="AW54" s="155" t="s">
        <v>728</v>
      </c>
      <c r="AX54" s="151">
        <v>1</v>
      </c>
      <c r="AY54" s="152">
        <v>0.93</v>
      </c>
      <c r="AZ54" s="66">
        <f t="shared" si="24"/>
        <v>0.93</v>
      </c>
      <c r="BA54" s="155" t="s">
        <v>729</v>
      </c>
      <c r="BB54" s="151">
        <v>1</v>
      </c>
      <c r="BC54" s="122">
        <v>0.95</v>
      </c>
      <c r="BD54" s="66">
        <f t="shared" si="25"/>
        <v>0.95</v>
      </c>
      <c r="BE54" s="155" t="s">
        <v>730</v>
      </c>
      <c r="BF54" s="151">
        <v>1</v>
      </c>
      <c r="BG54" s="148">
        <v>0.96</v>
      </c>
      <c r="BH54" s="66">
        <f t="shared" si="26"/>
        <v>0.96</v>
      </c>
      <c r="BI54" s="155" t="s">
        <v>730</v>
      </c>
      <c r="BJ54" s="151">
        <v>1</v>
      </c>
      <c r="BK54" s="152">
        <v>0.96</v>
      </c>
      <c r="BL54" s="66">
        <f t="shared" si="27"/>
        <v>0.96</v>
      </c>
      <c r="BM54" s="155" t="s">
        <v>731</v>
      </c>
      <c r="BN54" s="151">
        <v>1</v>
      </c>
      <c r="BO54" s="63">
        <v>0.97</v>
      </c>
      <c r="BP54" s="66">
        <v>0.97</v>
      </c>
      <c r="BQ54" s="253" t="s">
        <v>732</v>
      </c>
      <c r="BR54" s="151">
        <v>1</v>
      </c>
      <c r="BS54" s="302">
        <v>0.99560000000000004</v>
      </c>
      <c r="BT54" s="66">
        <f t="shared" si="29"/>
        <v>0.99560000000000004</v>
      </c>
      <c r="BU54" s="286" t="s">
        <v>1525</v>
      </c>
      <c r="BV54" s="105">
        <f t="shared" si="30"/>
        <v>1</v>
      </c>
      <c r="BW54" s="302">
        <v>0.99560000000000004</v>
      </c>
      <c r="BX54" s="66">
        <f>IF(ISERROR(BW54/BV54),0,(BW54/BV54))</f>
        <v>0.99560000000000004</v>
      </c>
    </row>
    <row r="55" spans="1:78" s="2" customFormat="1" ht="195" customHeight="1" x14ac:dyDescent="0.35">
      <c r="A55" s="145" t="s">
        <v>121</v>
      </c>
      <c r="B55" s="65">
        <v>7550</v>
      </c>
      <c r="C55" s="65">
        <v>6</v>
      </c>
      <c r="D55" s="65" t="str">
        <f t="shared" si="17"/>
        <v>Realizar 1 Diagnóstico De Fortalecimiento Institucional Que Cumpla Con Las Necesidades De Los Procesos Transversales Del Idpyba</v>
      </c>
      <c r="E55" s="64" t="s">
        <v>122</v>
      </c>
      <c r="F55" s="64" t="s">
        <v>123</v>
      </c>
      <c r="G55" s="65">
        <v>540</v>
      </c>
      <c r="H55" s="64" t="s">
        <v>123</v>
      </c>
      <c r="I55" s="64" t="s">
        <v>123</v>
      </c>
      <c r="J55" s="64" t="s">
        <v>720</v>
      </c>
      <c r="K55" s="64" t="s">
        <v>123</v>
      </c>
      <c r="L55" s="64" t="s">
        <v>125</v>
      </c>
      <c r="M55" s="64" t="s">
        <v>123</v>
      </c>
      <c r="N55" s="64" t="s">
        <v>676</v>
      </c>
      <c r="O55" s="63">
        <v>0.12</v>
      </c>
      <c r="P55" s="146" t="s">
        <v>733</v>
      </c>
      <c r="Q55" s="63" t="s">
        <v>734</v>
      </c>
      <c r="R55" s="63">
        <v>1</v>
      </c>
      <c r="S55" s="63">
        <v>0.9</v>
      </c>
      <c r="T55" s="63" t="s">
        <v>708</v>
      </c>
      <c r="U55" s="63" t="s">
        <v>130</v>
      </c>
      <c r="V55" s="63" t="s">
        <v>131</v>
      </c>
      <c r="W55" s="63" t="s">
        <v>679</v>
      </c>
      <c r="X55" s="63" t="s">
        <v>680</v>
      </c>
      <c r="Y55" s="71" t="s">
        <v>735</v>
      </c>
      <c r="Z55" s="151">
        <v>0.9</v>
      </c>
      <c r="AA55" s="122">
        <v>4.41E-2</v>
      </c>
      <c r="AB55" s="66">
        <f t="shared" si="18"/>
        <v>4.9000000000000002E-2</v>
      </c>
      <c r="AC55" s="155" t="s">
        <v>711</v>
      </c>
      <c r="AD55" s="151">
        <v>0.9</v>
      </c>
      <c r="AE55" s="122">
        <v>6.0299999999999999E-2</v>
      </c>
      <c r="AF55" s="66">
        <f t="shared" si="19"/>
        <v>6.7000000000000004E-2</v>
      </c>
      <c r="AG55" s="155" t="s">
        <v>736</v>
      </c>
      <c r="AH55" s="151">
        <v>0.9</v>
      </c>
      <c r="AI55" s="148">
        <v>0.15</v>
      </c>
      <c r="AJ55" s="66">
        <f t="shared" si="20"/>
        <v>0.16666666666666666</v>
      </c>
      <c r="AK55" s="155" t="s">
        <v>737</v>
      </c>
      <c r="AL55" s="151">
        <v>0.9</v>
      </c>
      <c r="AM55" s="148">
        <v>0.24</v>
      </c>
      <c r="AN55" s="66">
        <f t="shared" si="21"/>
        <v>0.26666666666666666</v>
      </c>
      <c r="AO55" s="155" t="s">
        <v>738</v>
      </c>
      <c r="AP55" s="151">
        <v>0.9</v>
      </c>
      <c r="AQ55" s="148">
        <v>0.33</v>
      </c>
      <c r="AR55" s="66">
        <f t="shared" si="22"/>
        <v>0.3666666666666667</v>
      </c>
      <c r="AS55" s="155" t="s">
        <v>739</v>
      </c>
      <c r="AT55" s="151">
        <v>0.9</v>
      </c>
      <c r="AU55" s="148">
        <v>0.6</v>
      </c>
      <c r="AV55" s="66">
        <f t="shared" si="23"/>
        <v>0.66666666666666663</v>
      </c>
      <c r="AW55" s="155" t="s">
        <v>740</v>
      </c>
      <c r="AX55" s="151">
        <v>0.9</v>
      </c>
      <c r="AY55" s="152">
        <v>0.45</v>
      </c>
      <c r="AZ55" s="66">
        <f t="shared" si="24"/>
        <v>0.5</v>
      </c>
      <c r="BA55" s="155" t="s">
        <v>741</v>
      </c>
      <c r="BB55" s="151">
        <v>0.9</v>
      </c>
      <c r="BC55" s="122">
        <v>0.52</v>
      </c>
      <c r="BD55" s="66">
        <f t="shared" si="25"/>
        <v>0.57777777777777783</v>
      </c>
      <c r="BE55" s="155" t="s">
        <v>742</v>
      </c>
      <c r="BF55" s="151">
        <v>0.9</v>
      </c>
      <c r="BG55" s="148">
        <v>0.56000000000000005</v>
      </c>
      <c r="BH55" s="66">
        <f t="shared" si="26"/>
        <v>0.62222222222222223</v>
      </c>
      <c r="BI55" s="155" t="s">
        <v>743</v>
      </c>
      <c r="BJ55" s="151">
        <v>0.9</v>
      </c>
      <c r="BK55" s="152">
        <v>0.66</v>
      </c>
      <c r="BL55" s="66">
        <f t="shared" si="27"/>
        <v>0.73333333333333339</v>
      </c>
      <c r="BM55" s="155" t="s">
        <v>744</v>
      </c>
      <c r="BN55" s="151">
        <v>0.9</v>
      </c>
      <c r="BO55" s="63">
        <v>0.81</v>
      </c>
      <c r="BP55" s="66">
        <f t="shared" si="28"/>
        <v>0.9</v>
      </c>
      <c r="BQ55" s="253" t="s">
        <v>745</v>
      </c>
      <c r="BR55" s="151">
        <v>0.9</v>
      </c>
      <c r="BS55" s="303">
        <v>0.89570000000000005</v>
      </c>
      <c r="BT55" s="63">
        <v>1</v>
      </c>
      <c r="BU55" s="286" t="s">
        <v>1526</v>
      </c>
      <c r="BV55" s="105">
        <f t="shared" si="30"/>
        <v>0.9</v>
      </c>
      <c r="BW55" s="275">
        <v>0.89570000000000005</v>
      </c>
      <c r="BX55" s="66">
        <f>IF(ISERROR(BW55/BV55),0,(BW55/BV55))</f>
        <v>0.99522222222222223</v>
      </c>
    </row>
    <row r="56" spans="1:78" s="2" customFormat="1" ht="195.75" customHeight="1" x14ac:dyDescent="0.35">
      <c r="A56" s="145" t="s">
        <v>121</v>
      </c>
      <c r="B56" s="65">
        <v>7550</v>
      </c>
      <c r="C56" s="65">
        <v>6</v>
      </c>
      <c r="D56" s="65" t="str">
        <f t="shared" si="17"/>
        <v>Realizar 1 Diagnóstico De Fortalecimiento Institucional Que Cumpla Con Las Necesidades De Los Procesos Transversales Del Idpyba</v>
      </c>
      <c r="E56" s="64" t="s">
        <v>122</v>
      </c>
      <c r="F56" s="64" t="s">
        <v>123</v>
      </c>
      <c r="G56" s="65">
        <v>540</v>
      </c>
      <c r="H56" s="64" t="s">
        <v>123</v>
      </c>
      <c r="I56" s="64" t="s">
        <v>123</v>
      </c>
      <c r="J56" s="64" t="s">
        <v>720</v>
      </c>
      <c r="K56" s="64" t="s">
        <v>123</v>
      </c>
      <c r="L56" s="64" t="s">
        <v>125</v>
      </c>
      <c r="M56" s="64" t="s">
        <v>123</v>
      </c>
      <c r="N56" s="64" t="s">
        <v>676</v>
      </c>
      <c r="O56" s="63">
        <v>0.11</v>
      </c>
      <c r="P56" s="146" t="s">
        <v>746</v>
      </c>
      <c r="Q56" s="63" t="s">
        <v>747</v>
      </c>
      <c r="R56" s="63">
        <v>1</v>
      </c>
      <c r="S56" s="63">
        <v>1</v>
      </c>
      <c r="T56" s="63" t="s">
        <v>708</v>
      </c>
      <c r="U56" s="63" t="s">
        <v>130</v>
      </c>
      <c r="V56" s="63" t="s">
        <v>131</v>
      </c>
      <c r="W56" s="63" t="s">
        <v>679</v>
      </c>
      <c r="X56" s="63" t="s">
        <v>680</v>
      </c>
      <c r="Y56" s="71" t="s">
        <v>748</v>
      </c>
      <c r="Z56" s="147">
        <v>1</v>
      </c>
      <c r="AA56" s="122">
        <v>2.7E-2</v>
      </c>
      <c r="AB56" s="66">
        <f t="shared" si="18"/>
        <v>2.7E-2</v>
      </c>
      <c r="AC56" s="155" t="s">
        <v>749</v>
      </c>
      <c r="AD56" s="147">
        <v>1</v>
      </c>
      <c r="AE56" s="122">
        <v>4.3999999999999997E-2</v>
      </c>
      <c r="AF56" s="66">
        <f t="shared" si="19"/>
        <v>4.3999999999999997E-2</v>
      </c>
      <c r="AG56" s="155" t="s">
        <v>749</v>
      </c>
      <c r="AH56" s="147">
        <v>1</v>
      </c>
      <c r="AI56" s="148">
        <v>0.17</v>
      </c>
      <c r="AJ56" s="66">
        <f t="shared" si="20"/>
        <v>0.17</v>
      </c>
      <c r="AK56" s="155" t="s">
        <v>750</v>
      </c>
      <c r="AL56" s="147">
        <v>1</v>
      </c>
      <c r="AM56" s="148">
        <v>0.19</v>
      </c>
      <c r="AN56" s="66">
        <f t="shared" si="21"/>
        <v>0.19</v>
      </c>
      <c r="AO56" s="155" t="s">
        <v>751</v>
      </c>
      <c r="AP56" s="147">
        <v>1</v>
      </c>
      <c r="AQ56" s="148">
        <v>0.37</v>
      </c>
      <c r="AR56" s="66">
        <f t="shared" si="22"/>
        <v>0.37</v>
      </c>
      <c r="AS56" s="155" t="s">
        <v>752</v>
      </c>
      <c r="AT56" s="151">
        <v>1</v>
      </c>
      <c r="AU56" s="148">
        <v>0.37</v>
      </c>
      <c r="AV56" s="66">
        <f t="shared" si="23"/>
        <v>0.37</v>
      </c>
      <c r="AW56" s="155" t="s">
        <v>753</v>
      </c>
      <c r="AX56" s="151">
        <v>1</v>
      </c>
      <c r="AY56" s="152">
        <v>0.98</v>
      </c>
      <c r="AZ56" s="66">
        <f t="shared" si="24"/>
        <v>0.98</v>
      </c>
      <c r="BA56" s="155" t="s">
        <v>754</v>
      </c>
      <c r="BB56" s="151">
        <v>1</v>
      </c>
      <c r="BC56" s="122">
        <v>0.98</v>
      </c>
      <c r="BD56" s="66">
        <f t="shared" si="25"/>
        <v>0.98</v>
      </c>
      <c r="BE56" s="155" t="s">
        <v>755</v>
      </c>
      <c r="BF56" s="151">
        <v>1</v>
      </c>
      <c r="BG56" s="148">
        <v>0.99</v>
      </c>
      <c r="BH56" s="66">
        <f t="shared" si="26"/>
        <v>0.99</v>
      </c>
      <c r="BI56" s="155" t="s">
        <v>756</v>
      </c>
      <c r="BJ56" s="151">
        <v>1</v>
      </c>
      <c r="BK56" s="152">
        <v>1</v>
      </c>
      <c r="BL56" s="66">
        <f t="shared" si="27"/>
        <v>1</v>
      </c>
      <c r="BM56" s="155" t="s">
        <v>757</v>
      </c>
      <c r="BN56" s="151">
        <v>1</v>
      </c>
      <c r="BO56" s="63">
        <v>1</v>
      </c>
      <c r="BP56" s="66">
        <f t="shared" si="28"/>
        <v>1</v>
      </c>
      <c r="BQ56" s="253" t="s">
        <v>757</v>
      </c>
      <c r="BR56" s="151">
        <v>1</v>
      </c>
      <c r="BS56" s="151">
        <v>1</v>
      </c>
      <c r="BT56" s="66">
        <f t="shared" si="29"/>
        <v>1</v>
      </c>
      <c r="BU56" s="286" t="s">
        <v>1516</v>
      </c>
      <c r="BV56" s="105">
        <f t="shared" si="30"/>
        <v>1</v>
      </c>
      <c r="BW56" s="275">
        <v>1</v>
      </c>
      <c r="BX56" s="66">
        <f t="shared" si="32"/>
        <v>1</v>
      </c>
    </row>
    <row r="57" spans="1:78" s="2" customFormat="1" ht="205.5" customHeight="1" x14ac:dyDescent="0.35">
      <c r="A57" s="145" t="s">
        <v>121</v>
      </c>
      <c r="B57" s="65">
        <v>7550</v>
      </c>
      <c r="C57" s="65">
        <v>6</v>
      </c>
      <c r="D57" s="65" t="str">
        <f t="shared" si="17"/>
        <v>Realizar 1 Diagnóstico De Fortalecimiento Institucional Que Cumpla Con Las Necesidades De Los Procesos Transversales Del Idpyba</v>
      </c>
      <c r="E57" s="64" t="s">
        <v>122</v>
      </c>
      <c r="F57" s="64" t="s">
        <v>123</v>
      </c>
      <c r="G57" s="65">
        <v>540</v>
      </c>
      <c r="H57" s="64" t="s">
        <v>123</v>
      </c>
      <c r="I57" s="64" t="s">
        <v>123</v>
      </c>
      <c r="J57" s="64" t="s">
        <v>720</v>
      </c>
      <c r="K57" s="64" t="s">
        <v>123</v>
      </c>
      <c r="L57" s="64" t="s">
        <v>125</v>
      </c>
      <c r="M57" s="64" t="s">
        <v>125</v>
      </c>
      <c r="N57" s="64" t="s">
        <v>676</v>
      </c>
      <c r="O57" s="63">
        <v>0.11</v>
      </c>
      <c r="P57" s="146" t="s">
        <v>758</v>
      </c>
      <c r="Q57" s="63" t="s">
        <v>759</v>
      </c>
      <c r="R57" s="63">
        <v>1</v>
      </c>
      <c r="S57" s="63">
        <v>1</v>
      </c>
      <c r="T57" s="63" t="s">
        <v>708</v>
      </c>
      <c r="U57" s="63" t="s">
        <v>130</v>
      </c>
      <c r="V57" s="63" t="s">
        <v>131</v>
      </c>
      <c r="W57" s="63" t="s">
        <v>679</v>
      </c>
      <c r="X57" s="63" t="s">
        <v>680</v>
      </c>
      <c r="Y57" s="71" t="s">
        <v>723</v>
      </c>
      <c r="Z57" s="147">
        <v>1</v>
      </c>
      <c r="AA57" s="122">
        <v>0.13739999999999999</v>
      </c>
      <c r="AB57" s="66">
        <f t="shared" si="18"/>
        <v>0.13739999999999999</v>
      </c>
      <c r="AC57" s="155" t="s">
        <v>760</v>
      </c>
      <c r="AD57" s="147">
        <v>1</v>
      </c>
      <c r="AE57" s="122">
        <v>0.22539999999999999</v>
      </c>
      <c r="AF57" s="66">
        <f t="shared" si="19"/>
        <v>0.22539999999999999</v>
      </c>
      <c r="AG57" s="155" t="s">
        <v>760</v>
      </c>
      <c r="AH57" s="147">
        <v>1</v>
      </c>
      <c r="AI57" s="148">
        <v>0.28000000000000003</v>
      </c>
      <c r="AJ57" s="66">
        <f t="shared" si="20"/>
        <v>0.28000000000000003</v>
      </c>
      <c r="AK57" s="155" t="s">
        <v>761</v>
      </c>
      <c r="AL57" s="147">
        <v>1</v>
      </c>
      <c r="AM57" s="148">
        <v>0.35</v>
      </c>
      <c r="AN57" s="66">
        <f t="shared" si="21"/>
        <v>0.35</v>
      </c>
      <c r="AO57" s="155" t="s">
        <v>761</v>
      </c>
      <c r="AP57" s="147">
        <v>1</v>
      </c>
      <c r="AQ57" s="148">
        <v>0.41</v>
      </c>
      <c r="AR57" s="66">
        <f t="shared" si="22"/>
        <v>0.41</v>
      </c>
      <c r="AS57" s="155" t="s">
        <v>762</v>
      </c>
      <c r="AT57" s="151">
        <v>1</v>
      </c>
      <c r="AU57" s="148">
        <v>0.48</v>
      </c>
      <c r="AV57" s="66">
        <f t="shared" si="23"/>
        <v>0.48</v>
      </c>
      <c r="AW57" s="155" t="s">
        <v>762</v>
      </c>
      <c r="AX57" s="151">
        <v>1</v>
      </c>
      <c r="AY57" s="152">
        <v>0.6</v>
      </c>
      <c r="AZ57" s="66">
        <f t="shared" si="24"/>
        <v>0.6</v>
      </c>
      <c r="BA57" s="155" t="s">
        <v>763</v>
      </c>
      <c r="BB57" s="151">
        <v>1</v>
      </c>
      <c r="BC57" s="122">
        <v>0.67</v>
      </c>
      <c r="BD57" s="66">
        <f t="shared" si="25"/>
        <v>0.67</v>
      </c>
      <c r="BE57" s="155" t="s">
        <v>764</v>
      </c>
      <c r="BF57" s="151">
        <v>1</v>
      </c>
      <c r="BG57" s="148">
        <v>0.73</v>
      </c>
      <c r="BH57" s="66">
        <f t="shared" si="26"/>
        <v>0.73</v>
      </c>
      <c r="BI57" s="155" t="s">
        <v>765</v>
      </c>
      <c r="BJ57" s="151">
        <v>1</v>
      </c>
      <c r="BK57" s="152">
        <v>0.79</v>
      </c>
      <c r="BL57" s="66">
        <f t="shared" si="27"/>
        <v>0.79</v>
      </c>
      <c r="BM57" s="155" t="s">
        <v>766</v>
      </c>
      <c r="BN57" s="151">
        <v>1</v>
      </c>
      <c r="BO57" s="63">
        <v>0.91</v>
      </c>
      <c r="BP57" s="66">
        <f t="shared" si="28"/>
        <v>0.91</v>
      </c>
      <c r="BQ57" s="253" t="s">
        <v>767</v>
      </c>
      <c r="BR57" s="151">
        <v>1</v>
      </c>
      <c r="BS57" s="301">
        <v>0.98</v>
      </c>
      <c r="BT57" s="66">
        <f t="shared" si="29"/>
        <v>0.98</v>
      </c>
      <c r="BU57" s="286" t="s">
        <v>1517</v>
      </c>
      <c r="BV57" s="105">
        <f t="shared" si="30"/>
        <v>1</v>
      </c>
      <c r="BW57" s="275">
        <v>0.98</v>
      </c>
      <c r="BX57" s="66">
        <f t="shared" si="32"/>
        <v>0.98</v>
      </c>
      <c r="BY57" s="270"/>
    </row>
    <row r="58" spans="1:78" s="2" customFormat="1" ht="190.5" customHeight="1" x14ac:dyDescent="0.35">
      <c r="A58" s="145" t="s">
        <v>121</v>
      </c>
      <c r="B58" s="65">
        <v>7550</v>
      </c>
      <c r="C58" s="65">
        <v>6</v>
      </c>
      <c r="D58" s="65" t="str">
        <f t="shared" si="17"/>
        <v>Realizar 1 Diagnóstico De Fortalecimiento Institucional Que Cumpla Con Las Necesidades De Los Procesos Transversales Del Idpyba</v>
      </c>
      <c r="E58" s="64" t="s">
        <v>122</v>
      </c>
      <c r="F58" s="64" t="s">
        <v>123</v>
      </c>
      <c r="G58" s="65">
        <v>540</v>
      </c>
      <c r="H58" s="64" t="s">
        <v>123</v>
      </c>
      <c r="I58" s="64" t="s">
        <v>123</v>
      </c>
      <c r="J58" s="64" t="s">
        <v>720</v>
      </c>
      <c r="K58" s="64" t="s">
        <v>123</v>
      </c>
      <c r="L58" s="64" t="s">
        <v>125</v>
      </c>
      <c r="M58" s="64" t="s">
        <v>125</v>
      </c>
      <c r="N58" s="64" t="s">
        <v>676</v>
      </c>
      <c r="O58" s="63">
        <v>0.11</v>
      </c>
      <c r="P58" s="146" t="s">
        <v>768</v>
      </c>
      <c r="Q58" s="63" t="s">
        <v>769</v>
      </c>
      <c r="R58" s="63">
        <v>1</v>
      </c>
      <c r="S58" s="63">
        <v>0.9</v>
      </c>
      <c r="T58" s="63" t="s">
        <v>708</v>
      </c>
      <c r="U58" s="63" t="s">
        <v>130</v>
      </c>
      <c r="V58" s="63" t="s">
        <v>131</v>
      </c>
      <c r="W58" s="63" t="s">
        <v>679</v>
      </c>
      <c r="X58" s="63" t="s">
        <v>680</v>
      </c>
      <c r="Y58" s="71" t="s">
        <v>735</v>
      </c>
      <c r="Z58" s="147">
        <v>0.9</v>
      </c>
      <c r="AA58" s="122">
        <v>0.35370000000000001</v>
      </c>
      <c r="AB58" s="66">
        <f t="shared" si="18"/>
        <v>0.39300000000000002</v>
      </c>
      <c r="AC58" s="155" t="s">
        <v>770</v>
      </c>
      <c r="AD58" s="147">
        <v>0.9</v>
      </c>
      <c r="AE58" s="122">
        <v>0.49030000000000001</v>
      </c>
      <c r="AF58" s="66">
        <f t="shared" si="19"/>
        <v>0.54477777777777781</v>
      </c>
      <c r="AG58" s="155" t="s">
        <v>771</v>
      </c>
      <c r="AH58" s="147">
        <v>0.9</v>
      </c>
      <c r="AI58" s="148">
        <v>0.17</v>
      </c>
      <c r="AJ58" s="66">
        <f t="shared" si="20"/>
        <v>0.18888888888888888</v>
      </c>
      <c r="AK58" s="155" t="s">
        <v>772</v>
      </c>
      <c r="AL58" s="147">
        <v>0.9</v>
      </c>
      <c r="AM58" s="148">
        <v>0.66</v>
      </c>
      <c r="AN58" s="66">
        <f t="shared" si="21"/>
        <v>0.73333333333333339</v>
      </c>
      <c r="AO58" s="155" t="s">
        <v>773</v>
      </c>
      <c r="AP58" s="147">
        <v>0.9</v>
      </c>
      <c r="AQ58" s="148">
        <v>0.74</v>
      </c>
      <c r="AR58" s="66">
        <f t="shared" si="22"/>
        <v>0.82222222222222219</v>
      </c>
      <c r="AS58" s="155" t="s">
        <v>774</v>
      </c>
      <c r="AT58" s="151">
        <v>0.9</v>
      </c>
      <c r="AU58" s="148">
        <v>0.8</v>
      </c>
      <c r="AV58" s="66">
        <f t="shared" si="23"/>
        <v>0.88888888888888895</v>
      </c>
      <c r="AW58" s="155" t="s">
        <v>775</v>
      </c>
      <c r="AX58" s="151">
        <v>0.9</v>
      </c>
      <c r="AY58" s="152">
        <v>0.47</v>
      </c>
      <c r="AZ58" s="66">
        <f t="shared" si="24"/>
        <v>0.52222222222222214</v>
      </c>
      <c r="BA58" s="155" t="s">
        <v>776</v>
      </c>
      <c r="BB58" s="151">
        <v>0.9</v>
      </c>
      <c r="BC58" s="122">
        <v>0.54</v>
      </c>
      <c r="BD58" s="66">
        <f t="shared" si="25"/>
        <v>0.6</v>
      </c>
      <c r="BE58" s="155" t="s">
        <v>777</v>
      </c>
      <c r="BF58" s="151">
        <v>0.9</v>
      </c>
      <c r="BG58" s="148">
        <v>0.62</v>
      </c>
      <c r="BH58" s="66">
        <f t="shared" si="26"/>
        <v>0.68888888888888888</v>
      </c>
      <c r="BI58" s="155" t="s">
        <v>778</v>
      </c>
      <c r="BJ58" s="151">
        <v>0.9</v>
      </c>
      <c r="BK58" s="152">
        <v>0.69</v>
      </c>
      <c r="BL58" s="66">
        <f t="shared" si="27"/>
        <v>0.76666666666666661</v>
      </c>
      <c r="BM58" s="155" t="s">
        <v>779</v>
      </c>
      <c r="BN58" s="151">
        <v>0.9</v>
      </c>
      <c r="BO58" s="63">
        <v>0.75</v>
      </c>
      <c r="BP58" s="66">
        <f t="shared" si="28"/>
        <v>0.83333333333333326</v>
      </c>
      <c r="BQ58" s="253" t="s">
        <v>780</v>
      </c>
      <c r="BR58" s="151">
        <v>0.9</v>
      </c>
      <c r="BS58" s="302">
        <v>0.9617</v>
      </c>
      <c r="BT58" s="66">
        <f t="shared" si="29"/>
        <v>1.0685555555555555</v>
      </c>
      <c r="BU58" s="286" t="s">
        <v>1527</v>
      </c>
      <c r="BV58" s="105">
        <f t="shared" si="30"/>
        <v>0.9</v>
      </c>
      <c r="BW58" s="275">
        <v>0.9617</v>
      </c>
      <c r="BX58" s="66">
        <f t="shared" si="32"/>
        <v>1.0685555555555555</v>
      </c>
      <c r="BY58" s="270"/>
    </row>
    <row r="59" spans="1:78" s="2" customFormat="1" ht="195" customHeight="1" x14ac:dyDescent="0.35">
      <c r="A59" s="145" t="s">
        <v>121</v>
      </c>
      <c r="B59" s="65">
        <v>7550</v>
      </c>
      <c r="C59" s="65">
        <v>6</v>
      </c>
      <c r="D59" s="65" t="str">
        <f t="shared" si="17"/>
        <v>Realizar 1 Diagnóstico De Fortalecimiento Institucional Que Cumpla Con Las Necesidades De Los Procesos Transversales Del Idpyba</v>
      </c>
      <c r="E59" s="64" t="s">
        <v>122</v>
      </c>
      <c r="F59" s="64" t="s">
        <v>123</v>
      </c>
      <c r="G59" s="65">
        <v>540</v>
      </c>
      <c r="H59" s="64" t="s">
        <v>123</v>
      </c>
      <c r="I59" s="64" t="s">
        <v>123</v>
      </c>
      <c r="J59" s="64" t="s">
        <v>720</v>
      </c>
      <c r="K59" s="64" t="s">
        <v>123</v>
      </c>
      <c r="L59" s="64" t="s">
        <v>125</v>
      </c>
      <c r="M59" s="64" t="s">
        <v>125</v>
      </c>
      <c r="N59" s="64" t="s">
        <v>676</v>
      </c>
      <c r="O59" s="63">
        <v>0.11</v>
      </c>
      <c r="P59" s="146" t="s">
        <v>781</v>
      </c>
      <c r="Q59" s="63" t="s">
        <v>782</v>
      </c>
      <c r="R59" s="63">
        <v>1</v>
      </c>
      <c r="S59" s="63">
        <v>0.9</v>
      </c>
      <c r="T59" s="63" t="s">
        <v>708</v>
      </c>
      <c r="U59" s="63" t="s">
        <v>130</v>
      </c>
      <c r="V59" s="63" t="s">
        <v>131</v>
      </c>
      <c r="W59" s="63" t="s">
        <v>679</v>
      </c>
      <c r="X59" s="63" t="s">
        <v>680</v>
      </c>
      <c r="Y59" s="71" t="s">
        <v>748</v>
      </c>
      <c r="Z59" s="147">
        <v>0.9</v>
      </c>
      <c r="AA59" s="122">
        <v>0.187</v>
      </c>
      <c r="AB59" s="66">
        <f t="shared" si="18"/>
        <v>0.20777777777777778</v>
      </c>
      <c r="AC59" s="155" t="s">
        <v>783</v>
      </c>
      <c r="AD59" s="147">
        <v>0.9</v>
      </c>
      <c r="AE59" s="122">
        <v>0.36930000000000002</v>
      </c>
      <c r="AF59" s="66">
        <f t="shared" si="19"/>
        <v>0.41033333333333333</v>
      </c>
      <c r="AG59" s="155" t="s">
        <v>783</v>
      </c>
      <c r="AH59" s="147">
        <v>0.9</v>
      </c>
      <c r="AI59" s="148">
        <v>0.44</v>
      </c>
      <c r="AJ59" s="66">
        <f t="shared" si="20"/>
        <v>0.48888888888888887</v>
      </c>
      <c r="AK59" s="155" t="s">
        <v>784</v>
      </c>
      <c r="AL59" s="147">
        <v>0.9</v>
      </c>
      <c r="AM59" s="148">
        <v>0.57999999999999996</v>
      </c>
      <c r="AN59" s="66">
        <f t="shared" si="21"/>
        <v>0.64444444444444438</v>
      </c>
      <c r="AO59" s="155" t="s">
        <v>785</v>
      </c>
      <c r="AP59" s="147">
        <v>0.9</v>
      </c>
      <c r="AQ59" s="148">
        <v>0.72</v>
      </c>
      <c r="AR59" s="66">
        <f t="shared" si="22"/>
        <v>0.79999999999999993</v>
      </c>
      <c r="AS59" s="155" t="s">
        <v>786</v>
      </c>
      <c r="AT59" s="151">
        <v>0.9</v>
      </c>
      <c r="AU59" s="148">
        <v>0.73</v>
      </c>
      <c r="AV59" s="66">
        <f t="shared" si="23"/>
        <v>0.81111111111111112</v>
      </c>
      <c r="AW59" s="155" t="s">
        <v>787</v>
      </c>
      <c r="AX59" s="151">
        <v>0.9</v>
      </c>
      <c r="AY59" s="152">
        <v>0.8</v>
      </c>
      <c r="AZ59" s="66">
        <f t="shared" si="24"/>
        <v>0.88888888888888895</v>
      </c>
      <c r="BA59" s="155" t="s">
        <v>788</v>
      </c>
      <c r="BB59" s="151">
        <v>0.9</v>
      </c>
      <c r="BC59" s="122">
        <v>0.84</v>
      </c>
      <c r="BD59" s="66">
        <f t="shared" si="25"/>
        <v>0.93333333333333324</v>
      </c>
      <c r="BE59" s="155" t="s">
        <v>789</v>
      </c>
      <c r="BF59" s="151">
        <v>0.9</v>
      </c>
      <c r="BG59" s="148">
        <v>0.94</v>
      </c>
      <c r="BH59" s="66">
        <f t="shared" si="26"/>
        <v>1.0444444444444443</v>
      </c>
      <c r="BI59" s="155" t="s">
        <v>790</v>
      </c>
      <c r="BJ59" s="151">
        <v>0.9</v>
      </c>
      <c r="BK59" s="152">
        <v>0.98</v>
      </c>
      <c r="BL59" s="66">
        <f t="shared" si="27"/>
        <v>1.0888888888888888</v>
      </c>
      <c r="BM59" s="155" t="s">
        <v>791</v>
      </c>
      <c r="BN59" s="151">
        <v>0.9</v>
      </c>
      <c r="BO59" s="63">
        <v>1</v>
      </c>
      <c r="BP59" s="66">
        <f t="shared" si="28"/>
        <v>1.1111111111111112</v>
      </c>
      <c r="BQ59" s="253" t="s">
        <v>791</v>
      </c>
      <c r="BR59" s="151">
        <v>0.9</v>
      </c>
      <c r="BS59" s="301">
        <v>1</v>
      </c>
      <c r="BT59" s="66">
        <f t="shared" si="29"/>
        <v>1.1111111111111112</v>
      </c>
      <c r="BU59" s="286" t="s">
        <v>1518</v>
      </c>
      <c r="BV59" s="105">
        <f t="shared" si="30"/>
        <v>0.9</v>
      </c>
      <c r="BW59" s="111">
        <v>1</v>
      </c>
      <c r="BX59" s="66">
        <f t="shared" si="32"/>
        <v>1.1111111111111112</v>
      </c>
      <c r="BY59" s="270"/>
    </row>
    <row r="60" spans="1:78" s="2" customFormat="1" ht="195.75" customHeight="1" x14ac:dyDescent="0.35">
      <c r="A60" s="145" t="s">
        <v>121</v>
      </c>
      <c r="B60" s="65">
        <v>7550</v>
      </c>
      <c r="C60" s="65">
        <v>6</v>
      </c>
      <c r="D60" s="65" t="str">
        <f t="shared" si="17"/>
        <v>Realizar 1 Diagnóstico De Fortalecimiento Institucional Que Cumpla Con Las Necesidades De Los Procesos Transversales Del Idpyba</v>
      </c>
      <c r="E60" s="64" t="s">
        <v>122</v>
      </c>
      <c r="F60" s="64" t="s">
        <v>123</v>
      </c>
      <c r="G60" s="65">
        <v>540</v>
      </c>
      <c r="H60" s="64" t="s">
        <v>123</v>
      </c>
      <c r="I60" s="64" t="s">
        <v>123</v>
      </c>
      <c r="J60" s="64" t="s">
        <v>167</v>
      </c>
      <c r="K60" s="64" t="s">
        <v>125</v>
      </c>
      <c r="L60" s="64" t="s">
        <v>125</v>
      </c>
      <c r="M60" s="64" t="s">
        <v>123</v>
      </c>
      <c r="N60" s="64" t="s">
        <v>598</v>
      </c>
      <c r="O60" s="63">
        <v>0.4</v>
      </c>
      <c r="P60" s="146" t="s">
        <v>792</v>
      </c>
      <c r="Q60" s="63" t="s">
        <v>793</v>
      </c>
      <c r="R60" s="63" t="s">
        <v>151</v>
      </c>
      <c r="S60" s="63">
        <v>1</v>
      </c>
      <c r="T60" s="63" t="s">
        <v>129</v>
      </c>
      <c r="U60" s="63" t="s">
        <v>130</v>
      </c>
      <c r="V60" s="63" t="s">
        <v>131</v>
      </c>
      <c r="W60" s="63" t="s">
        <v>794</v>
      </c>
      <c r="X60" s="63" t="s">
        <v>795</v>
      </c>
      <c r="Y60" s="71" t="s">
        <v>796</v>
      </c>
      <c r="Z60" s="172">
        <v>8.3299999999999999E-2</v>
      </c>
      <c r="AA60" s="122">
        <v>8.3299999999999999E-2</v>
      </c>
      <c r="AB60" s="245">
        <f t="shared" si="18"/>
        <v>1</v>
      </c>
      <c r="AC60" s="155" t="s">
        <v>797</v>
      </c>
      <c r="AD60" s="172">
        <v>8.3299999999999999E-2</v>
      </c>
      <c r="AE60" s="122">
        <v>8.3299999999999999E-2</v>
      </c>
      <c r="AF60" s="66">
        <f t="shared" si="19"/>
        <v>1</v>
      </c>
      <c r="AG60" s="155" t="s">
        <v>797</v>
      </c>
      <c r="AH60" s="172">
        <v>8.3299999999999999E-2</v>
      </c>
      <c r="AI60" s="122">
        <v>0.05</v>
      </c>
      <c r="AJ60" s="66">
        <f t="shared" si="20"/>
        <v>0.60024009603841544</v>
      </c>
      <c r="AK60" s="155" t="s">
        <v>798</v>
      </c>
      <c r="AL60" s="179">
        <v>8.3299999999999999E-2</v>
      </c>
      <c r="AM60" s="180">
        <v>5.5500000000000001E-2</v>
      </c>
      <c r="AN60" s="66">
        <f t="shared" si="21"/>
        <v>0.66626650660264108</v>
      </c>
      <c r="AO60" s="155" t="s">
        <v>799</v>
      </c>
      <c r="AP60" s="172">
        <v>8.3299999999999999E-2</v>
      </c>
      <c r="AQ60" s="122">
        <v>0.05</v>
      </c>
      <c r="AR60" s="66">
        <f t="shared" si="22"/>
        <v>0.60024009603841544</v>
      </c>
      <c r="AS60" s="155" t="s">
        <v>800</v>
      </c>
      <c r="AT60" s="172">
        <v>8.3299999999999999E-2</v>
      </c>
      <c r="AU60" s="180">
        <v>4.1700000000000001E-2</v>
      </c>
      <c r="AV60" s="66">
        <f t="shared" si="23"/>
        <v>0.50060024009603843</v>
      </c>
      <c r="AW60" s="155" t="s">
        <v>801</v>
      </c>
      <c r="AX60" s="172">
        <v>8.3299999999999999E-2</v>
      </c>
      <c r="AY60" s="122">
        <v>2.3800000000000002E-2</v>
      </c>
      <c r="AZ60" s="66">
        <f t="shared" si="24"/>
        <v>0.28571428571428575</v>
      </c>
      <c r="BA60" s="155" t="s">
        <v>802</v>
      </c>
      <c r="BB60" s="172">
        <v>8.3299999999999999E-2</v>
      </c>
      <c r="BC60" s="160">
        <v>4.7599999999999996E-2</v>
      </c>
      <c r="BD60" s="66">
        <f t="shared" si="25"/>
        <v>0.5714285714285714</v>
      </c>
      <c r="BE60" s="155" t="s">
        <v>803</v>
      </c>
      <c r="BF60" s="172">
        <v>8.3299999999999999E-2</v>
      </c>
      <c r="BG60" s="212">
        <v>5.9499999999999997E-2</v>
      </c>
      <c r="BH60" s="66">
        <f t="shared" si="26"/>
        <v>0.7142857142857143</v>
      </c>
      <c r="BI60" s="155" t="s">
        <v>804</v>
      </c>
      <c r="BJ60" s="172">
        <v>8.3299999999999999E-2</v>
      </c>
      <c r="BK60" s="212">
        <v>2.3800000000000002E-2</v>
      </c>
      <c r="BL60" s="66">
        <f t="shared" si="27"/>
        <v>0.28571428571428575</v>
      </c>
      <c r="BM60" s="155" t="s">
        <v>805</v>
      </c>
      <c r="BN60" s="172">
        <v>8.3299999999999999E-2</v>
      </c>
      <c r="BO60" s="82">
        <v>4.7600000000000003E-2</v>
      </c>
      <c r="BP60" s="66">
        <f t="shared" si="28"/>
        <v>0.57142857142857151</v>
      </c>
      <c r="BQ60" s="253" t="s">
        <v>806</v>
      </c>
      <c r="BR60" s="172">
        <v>8.3299999999999999E-2</v>
      </c>
      <c r="BS60" s="82">
        <v>5.9499999999999997E-2</v>
      </c>
      <c r="BT60" s="66">
        <f t="shared" si="29"/>
        <v>0.7142857142857143</v>
      </c>
      <c r="BU60" s="286" t="s">
        <v>1519</v>
      </c>
      <c r="BV60" s="271">
        <f t="shared" si="30"/>
        <v>0.99960000000000016</v>
      </c>
      <c r="BW60" s="111">
        <f t="shared" si="31"/>
        <v>0.62560000000000004</v>
      </c>
      <c r="BX60" s="66">
        <f t="shared" si="32"/>
        <v>0.62585034013605434</v>
      </c>
      <c r="BY60" s="264">
        <f>+Z60+AD60+AH60+AL60+AP60+AT60+AX60+BB60+BJ60+BN60+BF60+BR60</f>
        <v>0.99960000000000016</v>
      </c>
      <c r="BZ60" s="264">
        <f>+AA60+AE60+AI60+AM60+AQ60+AU60+AY60+BC60+BK60+BO60+BG60+BS60</f>
        <v>0.62559999999999993</v>
      </c>
    </row>
    <row r="61" spans="1:78" s="2" customFormat="1" ht="205.5" customHeight="1" x14ac:dyDescent="0.35">
      <c r="A61" s="145" t="s">
        <v>121</v>
      </c>
      <c r="B61" s="65">
        <v>7550</v>
      </c>
      <c r="C61" s="65">
        <v>6</v>
      </c>
      <c r="D61" s="65" t="str">
        <f t="shared" si="17"/>
        <v>Realizar 1 Diagnóstico De Fortalecimiento Institucional Que Cumpla Con Las Necesidades De Los Procesos Transversales Del Idpyba</v>
      </c>
      <c r="E61" s="64" t="s">
        <v>122</v>
      </c>
      <c r="F61" s="64" t="s">
        <v>123</v>
      </c>
      <c r="G61" s="65">
        <v>540</v>
      </c>
      <c r="H61" s="64" t="s">
        <v>123</v>
      </c>
      <c r="I61" s="64" t="s">
        <v>123</v>
      </c>
      <c r="J61" s="64" t="s">
        <v>167</v>
      </c>
      <c r="K61" s="64" t="s">
        <v>123</v>
      </c>
      <c r="L61" s="64" t="s">
        <v>125</v>
      </c>
      <c r="M61" s="64" t="s">
        <v>123</v>
      </c>
      <c r="N61" s="64" t="s">
        <v>598</v>
      </c>
      <c r="O61" s="63">
        <v>0.4</v>
      </c>
      <c r="P61" s="146" t="s">
        <v>807</v>
      </c>
      <c r="Q61" s="63" t="s">
        <v>808</v>
      </c>
      <c r="R61" s="63" t="s">
        <v>151</v>
      </c>
      <c r="S61" s="63">
        <v>1</v>
      </c>
      <c r="T61" s="63" t="s">
        <v>129</v>
      </c>
      <c r="U61" s="63" t="s">
        <v>130</v>
      </c>
      <c r="V61" s="63" t="s">
        <v>131</v>
      </c>
      <c r="W61" s="63" t="s">
        <v>794</v>
      </c>
      <c r="X61" s="63" t="s">
        <v>809</v>
      </c>
      <c r="Y61" s="71" t="s">
        <v>521</v>
      </c>
      <c r="Z61" s="172">
        <v>0</v>
      </c>
      <c r="AA61" s="122">
        <v>0</v>
      </c>
      <c r="AB61" s="245">
        <f t="shared" si="18"/>
        <v>0</v>
      </c>
      <c r="AC61" s="155" t="s">
        <v>810</v>
      </c>
      <c r="AD61" s="172">
        <v>0</v>
      </c>
      <c r="AE61" s="122">
        <v>0</v>
      </c>
      <c r="AF61" s="66">
        <f t="shared" si="19"/>
        <v>0</v>
      </c>
      <c r="AG61" s="155" t="s">
        <v>811</v>
      </c>
      <c r="AH61" s="172">
        <v>0</v>
      </c>
      <c r="AI61" s="148">
        <v>0</v>
      </c>
      <c r="AJ61" s="66">
        <f t="shared" si="20"/>
        <v>0</v>
      </c>
      <c r="AK61" s="155" t="s">
        <v>812</v>
      </c>
      <c r="AL61" s="179">
        <v>0.14285</v>
      </c>
      <c r="AM61" s="180">
        <v>7.1425000000000002E-2</v>
      </c>
      <c r="AN61" s="66">
        <f t="shared" si="21"/>
        <v>0.5</v>
      </c>
      <c r="AO61" s="155" t="s">
        <v>813</v>
      </c>
      <c r="AP61" s="179">
        <v>0.14285</v>
      </c>
      <c r="AQ61" s="122">
        <v>0.14285</v>
      </c>
      <c r="AR61" s="66">
        <f t="shared" si="22"/>
        <v>1</v>
      </c>
      <c r="AS61" s="155" t="s">
        <v>814</v>
      </c>
      <c r="AT61" s="172">
        <v>0.1429</v>
      </c>
      <c r="AU61" s="180">
        <v>0.1143</v>
      </c>
      <c r="AV61" s="66">
        <f t="shared" si="23"/>
        <v>0.79986004198740379</v>
      </c>
      <c r="AW61" s="155" t="s">
        <v>815</v>
      </c>
      <c r="AX61" s="172">
        <v>0.1429</v>
      </c>
      <c r="AY61" s="122">
        <v>9.5200000000000007E-2</v>
      </c>
      <c r="AZ61" s="66">
        <f t="shared" si="24"/>
        <v>0.66620013995801264</v>
      </c>
      <c r="BA61" s="155" t="s">
        <v>816</v>
      </c>
      <c r="BB61" s="172">
        <v>0.1429</v>
      </c>
      <c r="BC61" s="160">
        <v>0.17862500000000001</v>
      </c>
      <c r="BD61" s="66">
        <f t="shared" si="25"/>
        <v>1.25</v>
      </c>
      <c r="BE61" s="155" t="s">
        <v>817</v>
      </c>
      <c r="BF61" s="172">
        <v>0.1429</v>
      </c>
      <c r="BG61" s="212">
        <v>0.1429</v>
      </c>
      <c r="BH61" s="66">
        <f t="shared" si="26"/>
        <v>1</v>
      </c>
      <c r="BI61" s="155" t="s">
        <v>818</v>
      </c>
      <c r="BJ61" s="172">
        <v>0.1429</v>
      </c>
      <c r="BK61" s="212">
        <v>0.1429</v>
      </c>
      <c r="BL61" s="66">
        <f t="shared" si="27"/>
        <v>1</v>
      </c>
      <c r="BM61" s="155" t="s">
        <v>819</v>
      </c>
      <c r="BN61" s="172">
        <v>0</v>
      </c>
      <c r="BO61" s="63">
        <v>0</v>
      </c>
      <c r="BP61" s="66">
        <f t="shared" si="28"/>
        <v>0</v>
      </c>
      <c r="BQ61" s="253" t="s">
        <v>820</v>
      </c>
      <c r="BR61" s="172">
        <v>0</v>
      </c>
      <c r="BS61" s="82">
        <v>0.84060000000000001</v>
      </c>
      <c r="BT61" s="66">
        <f t="shared" si="29"/>
        <v>0</v>
      </c>
      <c r="BU61" s="286" t="s">
        <v>1520</v>
      </c>
      <c r="BV61" s="272">
        <f t="shared" si="30"/>
        <v>1.0002</v>
      </c>
      <c r="BW61" s="111">
        <f t="shared" si="31"/>
        <v>1.7288000000000001</v>
      </c>
      <c r="BX61" s="66">
        <f t="shared" si="32"/>
        <v>1.7284543091381726</v>
      </c>
      <c r="BY61" s="264">
        <f t="shared" ref="BY61:BZ61" si="34">+Z61+AD61+AH61+AL61+AP61+AT61+AX61+BB61+BJ61+BN61+BF61</f>
        <v>1.0002</v>
      </c>
      <c r="BZ61" s="264">
        <f t="shared" si="34"/>
        <v>0.8882000000000001</v>
      </c>
    </row>
    <row r="62" spans="1:78" s="2" customFormat="1" ht="190.5" customHeight="1" x14ac:dyDescent="0.35">
      <c r="A62" s="145" t="s">
        <v>121</v>
      </c>
      <c r="B62" s="65">
        <v>7550</v>
      </c>
      <c r="C62" s="65">
        <v>6</v>
      </c>
      <c r="D62" s="65" t="str">
        <f t="shared" si="17"/>
        <v>Realizar 1 Diagnóstico De Fortalecimiento Institucional Que Cumpla Con Las Necesidades De Los Procesos Transversales Del Idpyba</v>
      </c>
      <c r="E62" s="64" t="s">
        <v>122</v>
      </c>
      <c r="F62" s="64" t="s">
        <v>123</v>
      </c>
      <c r="G62" s="65">
        <v>540</v>
      </c>
      <c r="H62" s="64" t="s">
        <v>123</v>
      </c>
      <c r="I62" s="64" t="s">
        <v>123</v>
      </c>
      <c r="J62" s="64" t="s">
        <v>167</v>
      </c>
      <c r="K62" s="64" t="s">
        <v>123</v>
      </c>
      <c r="L62" s="64" t="s">
        <v>125</v>
      </c>
      <c r="M62" s="64" t="s">
        <v>123</v>
      </c>
      <c r="N62" s="64" t="s">
        <v>598</v>
      </c>
      <c r="O62" s="63">
        <v>0.2</v>
      </c>
      <c r="P62" s="146" t="s">
        <v>821</v>
      </c>
      <c r="Q62" s="63" t="s">
        <v>822</v>
      </c>
      <c r="R62" s="63" t="s">
        <v>151</v>
      </c>
      <c r="S62" s="63">
        <v>1</v>
      </c>
      <c r="T62" s="63" t="s">
        <v>129</v>
      </c>
      <c r="U62" s="63" t="s">
        <v>130</v>
      </c>
      <c r="V62" s="63" t="s">
        <v>131</v>
      </c>
      <c r="W62" s="63" t="s">
        <v>794</v>
      </c>
      <c r="X62" s="63" t="s">
        <v>795</v>
      </c>
      <c r="Y62" s="71" t="s">
        <v>823</v>
      </c>
      <c r="Z62" s="172">
        <v>8.3299999999999999E-2</v>
      </c>
      <c r="AA62" s="122">
        <v>8.3299999999999999E-2</v>
      </c>
      <c r="AB62" s="245">
        <f t="shared" si="18"/>
        <v>1</v>
      </c>
      <c r="AC62" s="155" t="s">
        <v>824</v>
      </c>
      <c r="AD62" s="172">
        <v>8.3299999999999999E-2</v>
      </c>
      <c r="AE62" s="122">
        <v>8.3299999999999999E-2</v>
      </c>
      <c r="AF62" s="66">
        <f t="shared" si="19"/>
        <v>1</v>
      </c>
      <c r="AG62" s="155" t="s">
        <v>825</v>
      </c>
      <c r="AH62" s="172">
        <v>8.3299999999999999E-2</v>
      </c>
      <c r="AI62" s="122">
        <v>8.3299999999999999E-2</v>
      </c>
      <c r="AJ62" s="66">
        <f t="shared" si="20"/>
        <v>1</v>
      </c>
      <c r="AK62" s="155" t="s">
        <v>826</v>
      </c>
      <c r="AL62" s="172">
        <v>8.3299999999999999E-2</v>
      </c>
      <c r="AM62" s="122">
        <v>8.3299999999999999E-2</v>
      </c>
      <c r="AN62" s="66">
        <f t="shared" si="21"/>
        <v>1</v>
      </c>
      <c r="AO62" s="155" t="s">
        <v>827</v>
      </c>
      <c r="AP62" s="172">
        <v>8.3299999999999999E-2</v>
      </c>
      <c r="AQ62" s="122">
        <v>8.3299999999999999E-2</v>
      </c>
      <c r="AR62" s="66">
        <f t="shared" si="22"/>
        <v>1</v>
      </c>
      <c r="AS62" s="155" t="s">
        <v>828</v>
      </c>
      <c r="AT62" s="172">
        <v>8.3299999999999999E-2</v>
      </c>
      <c r="AU62" s="122">
        <v>0</v>
      </c>
      <c r="AV62" s="66">
        <f t="shared" si="23"/>
        <v>0</v>
      </c>
      <c r="AW62" s="155" t="s">
        <v>829</v>
      </c>
      <c r="AX62" s="172">
        <v>8.3299999999999999E-2</v>
      </c>
      <c r="AY62" s="122">
        <v>4.1700000000000001E-2</v>
      </c>
      <c r="AZ62" s="66">
        <f t="shared" si="24"/>
        <v>0.50060024009603843</v>
      </c>
      <c r="BA62" s="155" t="s">
        <v>830</v>
      </c>
      <c r="BB62" s="172">
        <v>8.3299999999999999E-2</v>
      </c>
      <c r="BC62" s="160">
        <v>8.3299999999999999E-2</v>
      </c>
      <c r="BD62" s="66">
        <f t="shared" si="25"/>
        <v>1</v>
      </c>
      <c r="BE62" s="155" t="s">
        <v>831</v>
      </c>
      <c r="BF62" s="172">
        <v>8.3299999999999999E-2</v>
      </c>
      <c r="BG62" s="212">
        <v>8.3299999999999999E-2</v>
      </c>
      <c r="BH62" s="66">
        <f t="shared" si="26"/>
        <v>1</v>
      </c>
      <c r="BI62" s="155" t="s">
        <v>832</v>
      </c>
      <c r="BJ62" s="172">
        <v>8.3299999999999999E-2</v>
      </c>
      <c r="BK62" s="212">
        <v>8.3299999999999999E-2</v>
      </c>
      <c r="BL62" s="66">
        <f t="shared" si="27"/>
        <v>1</v>
      </c>
      <c r="BM62" s="155" t="s">
        <v>833</v>
      </c>
      <c r="BN62" s="172">
        <v>8.3299999999999999E-2</v>
      </c>
      <c r="BO62" s="82">
        <v>8.3299999999999999E-2</v>
      </c>
      <c r="BP62" s="66">
        <f t="shared" si="28"/>
        <v>1</v>
      </c>
      <c r="BQ62" s="253" t="s">
        <v>834</v>
      </c>
      <c r="BR62" s="172">
        <v>8.3299999999999999E-2</v>
      </c>
      <c r="BS62" s="172">
        <v>8.3299999999999999E-2</v>
      </c>
      <c r="BT62" s="66">
        <f t="shared" si="29"/>
        <v>1</v>
      </c>
      <c r="BU62" s="286" t="s">
        <v>1521</v>
      </c>
      <c r="BV62" s="272">
        <f t="shared" si="30"/>
        <v>0.99960000000000016</v>
      </c>
      <c r="BW62" s="111">
        <f t="shared" si="31"/>
        <v>0.87470000000000014</v>
      </c>
      <c r="BX62" s="66">
        <f t="shared" si="32"/>
        <v>0.87505002000800325</v>
      </c>
      <c r="BY62" s="264">
        <f t="shared" ref="BY62:BZ65" si="35">+Z62+AD62+AH62+AL62+AP62+AT62+AX62+BB62+BJ62+BN62+BF62+BR62</f>
        <v>0.99960000000000016</v>
      </c>
      <c r="BZ62" s="264">
        <f t="shared" si="35"/>
        <v>0.87470000000000014</v>
      </c>
    </row>
    <row r="63" spans="1:78" s="2" customFormat="1" ht="195" customHeight="1" x14ac:dyDescent="0.35">
      <c r="A63" s="145" t="s">
        <v>835</v>
      </c>
      <c r="B63" s="65">
        <v>7550</v>
      </c>
      <c r="C63" s="65">
        <v>7</v>
      </c>
      <c r="D63" s="65" t="str">
        <f t="shared" si="17"/>
        <v>Implementar 1 Plan De Acción Para El Cumplimiento De La Estrategia De Los Procesos Tic Del Instituto Acorde Con Los Lineamientos Establecidos En El Decreto 415 De 2016</v>
      </c>
      <c r="E63" s="64" t="s">
        <v>122</v>
      </c>
      <c r="F63" s="64" t="s">
        <v>123</v>
      </c>
      <c r="G63" s="65">
        <v>540</v>
      </c>
      <c r="H63" s="64" t="s">
        <v>123</v>
      </c>
      <c r="I63" s="64" t="s">
        <v>125</v>
      </c>
      <c r="J63" s="64" t="s">
        <v>124</v>
      </c>
      <c r="K63" s="64" t="s">
        <v>125</v>
      </c>
      <c r="L63" s="64" t="s">
        <v>125</v>
      </c>
      <c r="M63" s="64" t="s">
        <v>123</v>
      </c>
      <c r="N63" s="64" t="s">
        <v>836</v>
      </c>
      <c r="O63" s="63">
        <v>0.34</v>
      </c>
      <c r="P63" s="146" t="s">
        <v>837</v>
      </c>
      <c r="Q63" s="63" t="s">
        <v>838</v>
      </c>
      <c r="R63" s="63">
        <v>1</v>
      </c>
      <c r="S63" s="63">
        <v>1</v>
      </c>
      <c r="T63" s="63" t="s">
        <v>129</v>
      </c>
      <c r="U63" s="63" t="s">
        <v>130</v>
      </c>
      <c r="V63" s="63" t="s">
        <v>131</v>
      </c>
      <c r="W63" s="63" t="s">
        <v>839</v>
      </c>
      <c r="X63" s="63" t="s">
        <v>840</v>
      </c>
      <c r="Y63" s="71" t="s">
        <v>521</v>
      </c>
      <c r="Z63" s="172">
        <v>8.3299999999999999E-2</v>
      </c>
      <c r="AA63" s="122">
        <v>8.3300000000000013E-2</v>
      </c>
      <c r="AB63" s="245">
        <f t="shared" si="18"/>
        <v>1.0000000000000002</v>
      </c>
      <c r="AC63" s="155" t="s">
        <v>841</v>
      </c>
      <c r="AD63" s="172">
        <v>8.3299999999999999E-2</v>
      </c>
      <c r="AE63" s="122">
        <v>0.14994000000000002</v>
      </c>
      <c r="AF63" s="66">
        <f t="shared" si="19"/>
        <v>1.8000000000000003</v>
      </c>
      <c r="AG63" s="155" t="s">
        <v>842</v>
      </c>
      <c r="AH63" s="172">
        <v>8.3299999999999999E-2</v>
      </c>
      <c r="AI63" s="80">
        <v>9.718333333333333E-2</v>
      </c>
      <c r="AJ63" s="66">
        <f t="shared" si="20"/>
        <v>1.1666666666666667</v>
      </c>
      <c r="AK63" s="155" t="s">
        <v>843</v>
      </c>
      <c r="AL63" s="172">
        <v>8.3299999999999999E-2</v>
      </c>
      <c r="AM63" s="122">
        <v>9.9960000000000007E-2</v>
      </c>
      <c r="AN63" s="66">
        <f t="shared" si="21"/>
        <v>1.2000000000000002</v>
      </c>
      <c r="AO63" s="155" t="s">
        <v>844</v>
      </c>
      <c r="AP63" s="172">
        <v>8.3299999999999999E-2</v>
      </c>
      <c r="AQ63" s="122">
        <v>8.3299999999999999E-2</v>
      </c>
      <c r="AR63" s="66">
        <f t="shared" si="22"/>
        <v>1</v>
      </c>
      <c r="AS63" s="155" t="s">
        <v>845</v>
      </c>
      <c r="AT63" s="172">
        <v>8.3299999999999999E-2</v>
      </c>
      <c r="AU63" s="122">
        <v>8.3299999999999999E-2</v>
      </c>
      <c r="AV63" s="66">
        <f t="shared" si="23"/>
        <v>1</v>
      </c>
      <c r="AW63" s="155" t="s">
        <v>846</v>
      </c>
      <c r="AX63" s="172">
        <v>8.3299999999999999E-2</v>
      </c>
      <c r="AY63" s="122">
        <v>0.1666</v>
      </c>
      <c r="AZ63" s="66">
        <f t="shared" si="24"/>
        <v>2</v>
      </c>
      <c r="BA63" s="155" t="s">
        <v>847</v>
      </c>
      <c r="BB63" s="172">
        <v>8.3299999999999999E-2</v>
      </c>
      <c r="BC63" s="160">
        <v>0.14994000000000002</v>
      </c>
      <c r="BD63" s="66">
        <f t="shared" si="25"/>
        <v>1.8000000000000003</v>
      </c>
      <c r="BE63" s="155" t="s">
        <v>848</v>
      </c>
      <c r="BF63" s="172">
        <v>8.3299999999999999E-2</v>
      </c>
      <c r="BG63" s="213">
        <v>7.6399999999999996E-2</v>
      </c>
      <c r="BH63" s="66">
        <f t="shared" si="26"/>
        <v>0.91716686674669867</v>
      </c>
      <c r="BI63" s="155" t="s">
        <v>849</v>
      </c>
      <c r="BJ63" s="172">
        <v>8.3299999999999999E-2</v>
      </c>
      <c r="BK63" s="122">
        <f>(BJ63*9)/5</f>
        <v>0.14994000000000002</v>
      </c>
      <c r="BL63" s="66">
        <f t="shared" si="27"/>
        <v>1.8000000000000003</v>
      </c>
      <c r="BM63" s="155" t="s">
        <v>850</v>
      </c>
      <c r="BN63" s="172">
        <v>8.3299999999999999E-2</v>
      </c>
      <c r="BO63" s="82">
        <v>0.1666</v>
      </c>
      <c r="BP63" s="66">
        <f t="shared" si="28"/>
        <v>2</v>
      </c>
      <c r="BQ63" s="253" t="s">
        <v>851</v>
      </c>
      <c r="BR63" s="172">
        <v>8.3299999999999999E-2</v>
      </c>
      <c r="BS63" s="172">
        <v>8.3299999999999999E-2</v>
      </c>
      <c r="BT63" s="66">
        <f t="shared" si="29"/>
        <v>1</v>
      </c>
      <c r="BU63" s="286" t="s">
        <v>1522</v>
      </c>
      <c r="BV63" s="272">
        <f t="shared" si="30"/>
        <v>0.99960000000000016</v>
      </c>
      <c r="BW63" s="111">
        <f t="shared" si="31"/>
        <v>1.3897633333333335</v>
      </c>
      <c r="BX63" s="66">
        <f t="shared" si="32"/>
        <v>1.3903194611177803</v>
      </c>
      <c r="BY63" s="264">
        <f t="shared" si="35"/>
        <v>0.99960000000000016</v>
      </c>
      <c r="BZ63" s="264">
        <f t="shared" si="35"/>
        <v>1.3897633333333335</v>
      </c>
    </row>
    <row r="64" spans="1:78" s="2" customFormat="1" ht="195.75" customHeight="1" x14ac:dyDescent="0.35">
      <c r="A64" s="145" t="s">
        <v>835</v>
      </c>
      <c r="B64" s="65">
        <v>7550</v>
      </c>
      <c r="C64" s="65">
        <v>7</v>
      </c>
      <c r="D64" s="65" t="str">
        <f t="shared" si="17"/>
        <v>Implementar 1 Plan De Acción Para El Cumplimiento De La Estrategia De Los Procesos Tic Del Instituto Acorde Con Los Lineamientos Establecidos En El Decreto 415 De 2016</v>
      </c>
      <c r="E64" s="64" t="s">
        <v>122</v>
      </c>
      <c r="F64" s="64" t="s">
        <v>123</v>
      </c>
      <c r="G64" s="65">
        <v>540</v>
      </c>
      <c r="H64" s="64" t="s">
        <v>123</v>
      </c>
      <c r="I64" s="64" t="s">
        <v>125</v>
      </c>
      <c r="J64" s="64" t="s">
        <v>124</v>
      </c>
      <c r="K64" s="64" t="s">
        <v>125</v>
      </c>
      <c r="L64" s="64" t="s">
        <v>125</v>
      </c>
      <c r="M64" s="64" t="s">
        <v>123</v>
      </c>
      <c r="N64" s="64" t="s">
        <v>836</v>
      </c>
      <c r="O64" s="63">
        <v>0.33</v>
      </c>
      <c r="P64" s="146" t="s">
        <v>852</v>
      </c>
      <c r="Q64" s="63" t="s">
        <v>853</v>
      </c>
      <c r="R64" s="63">
        <v>1</v>
      </c>
      <c r="S64" s="63">
        <v>1</v>
      </c>
      <c r="T64" s="63" t="s">
        <v>129</v>
      </c>
      <c r="U64" s="63" t="s">
        <v>130</v>
      </c>
      <c r="V64" s="63" t="s">
        <v>131</v>
      </c>
      <c r="W64" s="63" t="s">
        <v>839</v>
      </c>
      <c r="X64" s="63" t="s">
        <v>840</v>
      </c>
      <c r="Y64" s="71" t="s">
        <v>521</v>
      </c>
      <c r="Z64" s="172">
        <v>8.3299999999999999E-2</v>
      </c>
      <c r="AA64" s="122">
        <v>8.3299999999999999E-2</v>
      </c>
      <c r="AB64" s="245">
        <f t="shared" si="18"/>
        <v>1</v>
      </c>
      <c r="AC64" s="155" t="s">
        <v>854</v>
      </c>
      <c r="AD64" s="172">
        <v>8.3299999999999999E-2</v>
      </c>
      <c r="AE64" s="122">
        <v>8.3299999999999999E-2</v>
      </c>
      <c r="AF64" s="66">
        <f t="shared" si="19"/>
        <v>1</v>
      </c>
      <c r="AG64" s="155" t="s">
        <v>855</v>
      </c>
      <c r="AH64" s="172">
        <v>8.3299999999999999E-2</v>
      </c>
      <c r="AI64" s="80">
        <v>5.5500000000000001E-2</v>
      </c>
      <c r="AJ64" s="66">
        <f t="shared" si="20"/>
        <v>0.66626650660264108</v>
      </c>
      <c r="AK64" s="155" t="s">
        <v>856</v>
      </c>
      <c r="AL64" s="172">
        <v>8.3299999999999999E-2</v>
      </c>
      <c r="AM64" s="80">
        <v>5.5500000000000001E-2</v>
      </c>
      <c r="AN64" s="66">
        <f t="shared" si="21"/>
        <v>0.66626650660264108</v>
      </c>
      <c r="AO64" s="155" t="s">
        <v>857</v>
      </c>
      <c r="AP64" s="172">
        <v>8.3299999999999999E-2</v>
      </c>
      <c r="AQ64" s="80">
        <v>5.5500000000000001E-2</v>
      </c>
      <c r="AR64" s="66">
        <f t="shared" si="22"/>
        <v>0.66626650660264108</v>
      </c>
      <c r="AS64" s="155" t="s">
        <v>858</v>
      </c>
      <c r="AT64" s="172">
        <v>8.3299999999999999E-2</v>
      </c>
      <c r="AU64" s="80">
        <v>8.3299999999999999E-2</v>
      </c>
      <c r="AV64" s="66">
        <f t="shared" si="23"/>
        <v>1</v>
      </c>
      <c r="AW64" s="155" t="s">
        <v>859</v>
      </c>
      <c r="AX64" s="172">
        <v>8.3299999999999999E-2</v>
      </c>
      <c r="AY64" s="122">
        <v>8.3299999999999999E-2</v>
      </c>
      <c r="AZ64" s="66">
        <f t="shared" si="24"/>
        <v>1</v>
      </c>
      <c r="BA64" s="155" t="s">
        <v>859</v>
      </c>
      <c r="BB64" s="172">
        <v>8.3299999999999999E-2</v>
      </c>
      <c r="BC64" s="160">
        <v>8.3300000000000013E-2</v>
      </c>
      <c r="BD64" s="66">
        <f t="shared" si="25"/>
        <v>1.0000000000000002</v>
      </c>
      <c r="BE64" s="155" t="s">
        <v>860</v>
      </c>
      <c r="BF64" s="172">
        <v>8.3299999999999999E-2</v>
      </c>
      <c r="BG64" s="213">
        <v>8.3299999999999999E-2</v>
      </c>
      <c r="BH64" s="66">
        <f t="shared" si="26"/>
        <v>1</v>
      </c>
      <c r="BI64" s="155" t="s">
        <v>861</v>
      </c>
      <c r="BJ64" s="172">
        <v>8.3299999999999999E-2</v>
      </c>
      <c r="BK64" s="212">
        <v>8.3299999999999999E-2</v>
      </c>
      <c r="BL64" s="66">
        <f t="shared" si="27"/>
        <v>1</v>
      </c>
      <c r="BM64" s="155" t="s">
        <v>862</v>
      </c>
      <c r="BN64" s="172">
        <v>8.3299999999999999E-2</v>
      </c>
      <c r="BO64" s="82">
        <v>8.3299999999999999E-2</v>
      </c>
      <c r="BP64" s="66">
        <f t="shared" si="28"/>
        <v>1</v>
      </c>
      <c r="BQ64" s="253" t="s">
        <v>863</v>
      </c>
      <c r="BR64" s="172">
        <v>8.3299999999999999E-2</v>
      </c>
      <c r="BS64" s="172">
        <v>8.3299999999999999E-2</v>
      </c>
      <c r="BT64" s="66">
        <f t="shared" si="29"/>
        <v>1</v>
      </c>
      <c r="BU64" s="286" t="s">
        <v>1523</v>
      </c>
      <c r="BV64" s="272">
        <f t="shared" si="30"/>
        <v>0.99960000000000016</v>
      </c>
      <c r="BW64" s="111">
        <f t="shared" si="31"/>
        <v>0.91620000000000013</v>
      </c>
      <c r="BX64" s="66">
        <f t="shared" si="32"/>
        <v>0.91656662665066024</v>
      </c>
      <c r="BY64" s="264">
        <f t="shared" si="35"/>
        <v>0.99960000000000016</v>
      </c>
      <c r="BZ64" s="264">
        <f t="shared" si="35"/>
        <v>0.91620000000000013</v>
      </c>
    </row>
    <row r="65" spans="1:82" s="2" customFormat="1" ht="205.5" customHeight="1" thickBot="1" x14ac:dyDescent="0.4">
      <c r="A65" s="214" t="s">
        <v>835</v>
      </c>
      <c r="B65" s="88">
        <v>7550</v>
      </c>
      <c r="C65" s="88">
        <v>7</v>
      </c>
      <c r="D65" s="88" t="str">
        <f t="shared" si="17"/>
        <v>Implementar 1 Plan De Acción Para El Cumplimiento De La Estrategia De Los Procesos Tic Del Instituto Acorde Con Los Lineamientos Establecidos En El Decreto 415 De 2016</v>
      </c>
      <c r="E65" s="86" t="s">
        <v>122</v>
      </c>
      <c r="F65" s="86" t="s">
        <v>123</v>
      </c>
      <c r="G65" s="88">
        <v>540</v>
      </c>
      <c r="H65" s="86" t="s">
        <v>123</v>
      </c>
      <c r="I65" s="86" t="s">
        <v>125</v>
      </c>
      <c r="J65" s="86" t="s">
        <v>124</v>
      </c>
      <c r="K65" s="86" t="s">
        <v>123</v>
      </c>
      <c r="L65" s="86" t="s">
        <v>125</v>
      </c>
      <c r="M65" s="86" t="s">
        <v>123</v>
      </c>
      <c r="N65" s="86" t="s">
        <v>836</v>
      </c>
      <c r="O65" s="87">
        <v>0.33</v>
      </c>
      <c r="P65" s="215" t="s">
        <v>864</v>
      </c>
      <c r="Q65" s="87" t="s">
        <v>865</v>
      </c>
      <c r="R65" s="87">
        <v>1</v>
      </c>
      <c r="S65" s="87">
        <v>1</v>
      </c>
      <c r="T65" s="87" t="s">
        <v>129</v>
      </c>
      <c r="U65" s="87" t="s">
        <v>130</v>
      </c>
      <c r="V65" s="87" t="s">
        <v>131</v>
      </c>
      <c r="W65" s="87" t="s">
        <v>839</v>
      </c>
      <c r="X65" s="87" t="s">
        <v>840</v>
      </c>
      <c r="Y65" s="91" t="s">
        <v>866</v>
      </c>
      <c r="Z65" s="216">
        <v>8.3299999999999999E-2</v>
      </c>
      <c r="AA65" s="217">
        <v>2.3799999999999998E-2</v>
      </c>
      <c r="AB65" s="248">
        <f t="shared" si="18"/>
        <v>0.2857142857142857</v>
      </c>
      <c r="AC65" s="155" t="s">
        <v>867</v>
      </c>
      <c r="AD65" s="216">
        <v>8.3299999999999999E-2</v>
      </c>
      <c r="AE65" s="217">
        <v>0.12957777777777776</v>
      </c>
      <c r="AF65" s="70">
        <f t="shared" si="19"/>
        <v>1.5555555555555554</v>
      </c>
      <c r="AG65" s="155" t="s">
        <v>868</v>
      </c>
      <c r="AH65" s="216">
        <v>8.3299999999999999E-2</v>
      </c>
      <c r="AI65" s="218">
        <v>7.4970000000000009E-2</v>
      </c>
      <c r="AJ65" s="70">
        <f t="shared" si="20"/>
        <v>0.90000000000000013</v>
      </c>
      <c r="AK65" s="155" t="s">
        <v>869</v>
      </c>
      <c r="AL65" s="216">
        <v>8.3299999999999999E-2</v>
      </c>
      <c r="AM65" s="217">
        <f>(AL65*4)/5</f>
        <v>6.6640000000000005E-2</v>
      </c>
      <c r="AN65" s="70">
        <f t="shared" si="21"/>
        <v>0.8</v>
      </c>
      <c r="AO65" s="155" t="s">
        <v>870</v>
      </c>
      <c r="AP65" s="216">
        <v>8.3299999999999999E-2</v>
      </c>
      <c r="AQ65" s="217">
        <f>(AP65/7)*7</f>
        <v>8.3299999999999999E-2</v>
      </c>
      <c r="AR65" s="70">
        <f t="shared" si="22"/>
        <v>1</v>
      </c>
      <c r="AS65" s="155" t="s">
        <v>871</v>
      </c>
      <c r="AT65" s="219">
        <v>8.3299999999999999E-2</v>
      </c>
      <c r="AU65" s="217">
        <v>7.2900000000000006E-2</v>
      </c>
      <c r="AV65" s="70">
        <f t="shared" si="23"/>
        <v>0.87515006002400975</v>
      </c>
      <c r="AW65" s="155" t="s">
        <v>872</v>
      </c>
      <c r="AX65" s="219">
        <v>8.3299999999999999E-2</v>
      </c>
      <c r="AY65" s="220">
        <v>8.3299999999999999E-2</v>
      </c>
      <c r="AZ65" s="70">
        <f t="shared" si="24"/>
        <v>1</v>
      </c>
      <c r="BA65" s="155" t="s">
        <v>873</v>
      </c>
      <c r="BB65" s="219">
        <v>8.3299999999999999E-2</v>
      </c>
      <c r="BC65" s="220">
        <v>8.3299999999999999E-2</v>
      </c>
      <c r="BD65" s="70">
        <f t="shared" si="25"/>
        <v>1</v>
      </c>
      <c r="BE65" s="155" t="s">
        <v>874</v>
      </c>
      <c r="BF65" s="219">
        <v>8.3299999999999999E-2</v>
      </c>
      <c r="BG65" s="221">
        <v>7.2900000000000006E-2</v>
      </c>
      <c r="BH65" s="70">
        <f t="shared" si="26"/>
        <v>0.87515006002400975</v>
      </c>
      <c r="BI65" s="155" t="s">
        <v>875</v>
      </c>
      <c r="BJ65" s="219">
        <v>8.3299999999999999E-2</v>
      </c>
      <c r="BK65" s="220">
        <f>(BJ65*5)/6</f>
        <v>6.9416666666666668E-2</v>
      </c>
      <c r="BL65" s="70">
        <f t="shared" si="27"/>
        <v>0.83333333333333337</v>
      </c>
      <c r="BM65" s="155" t="s">
        <v>876</v>
      </c>
      <c r="BN65" s="219">
        <v>8.3299999999999999E-2</v>
      </c>
      <c r="BO65" s="112">
        <v>8.3299999999999999E-2</v>
      </c>
      <c r="BP65" s="70">
        <f t="shared" si="28"/>
        <v>1</v>
      </c>
      <c r="BQ65" s="260" t="s">
        <v>877</v>
      </c>
      <c r="BR65" s="219">
        <v>8.3299999999999999E-2</v>
      </c>
      <c r="BS65" s="219">
        <v>8.3299999999999999E-2</v>
      </c>
      <c r="BT65" s="70">
        <f t="shared" si="29"/>
        <v>1</v>
      </c>
      <c r="BU65" s="286" t="s">
        <v>1524</v>
      </c>
      <c r="BV65" s="273">
        <f t="shared" si="30"/>
        <v>0.99960000000000016</v>
      </c>
      <c r="BW65" s="252">
        <f t="shared" si="31"/>
        <v>0.92670444444444455</v>
      </c>
      <c r="BX65" s="70">
        <f t="shared" si="32"/>
        <v>0.92707527455426608</v>
      </c>
      <c r="BY65" s="264">
        <f t="shared" si="35"/>
        <v>0.99960000000000016</v>
      </c>
      <c r="BZ65" s="264">
        <f t="shared" si="35"/>
        <v>0.92670444444444455</v>
      </c>
    </row>
    <row r="66" spans="1:82" s="2" customFormat="1" ht="190.5" customHeight="1" x14ac:dyDescent="0.35">
      <c r="A66" s="135" t="s">
        <v>878</v>
      </c>
      <c r="B66" s="291">
        <v>7551</v>
      </c>
      <c r="C66" s="75">
        <v>1</v>
      </c>
      <c r="D66" s="75" t="str">
        <f t="shared" si="17"/>
        <v>Desarrollar 1 Línea Base Para La Atención De Animales Sinantrópicos Incluyendo Un Diagnóstico Para El Manejo De Enjambres De Abejas En El D.C.</v>
      </c>
      <c r="E66" s="72" t="s">
        <v>879</v>
      </c>
      <c r="F66" s="72" t="s">
        <v>125</v>
      </c>
      <c r="G66" s="75">
        <v>257</v>
      </c>
      <c r="H66" s="72" t="s">
        <v>125</v>
      </c>
      <c r="I66" s="72" t="s">
        <v>123</v>
      </c>
      <c r="J66" s="72" t="s">
        <v>720</v>
      </c>
      <c r="K66" s="72" t="s">
        <v>123</v>
      </c>
      <c r="L66" s="72" t="s">
        <v>125</v>
      </c>
      <c r="M66" s="72" t="s">
        <v>123</v>
      </c>
      <c r="N66" s="72" t="s">
        <v>880</v>
      </c>
      <c r="O66" s="73">
        <v>0.5</v>
      </c>
      <c r="P66" s="222" t="s">
        <v>881</v>
      </c>
      <c r="Q66" s="73" t="s">
        <v>882</v>
      </c>
      <c r="R66" s="84">
        <v>96</v>
      </c>
      <c r="S66" s="84">
        <v>96</v>
      </c>
      <c r="T66" s="73" t="s">
        <v>129</v>
      </c>
      <c r="U66" s="73" t="s">
        <v>184</v>
      </c>
      <c r="V66" s="73" t="s">
        <v>131</v>
      </c>
      <c r="W66" s="73" t="s">
        <v>883</v>
      </c>
      <c r="X66" s="73" t="s">
        <v>884</v>
      </c>
      <c r="Y66" s="74" t="s">
        <v>885</v>
      </c>
      <c r="Z66" s="92">
        <v>8</v>
      </c>
      <c r="AA66" s="92">
        <v>8</v>
      </c>
      <c r="AB66" s="246">
        <f t="shared" si="18"/>
        <v>1</v>
      </c>
      <c r="AC66" s="155" t="s">
        <v>886</v>
      </c>
      <c r="AD66" s="92">
        <v>8</v>
      </c>
      <c r="AE66" s="222">
        <v>8</v>
      </c>
      <c r="AF66" s="103">
        <f t="shared" si="19"/>
        <v>1</v>
      </c>
      <c r="AG66" s="155" t="s">
        <v>886</v>
      </c>
      <c r="AH66" s="92">
        <v>8</v>
      </c>
      <c r="AI66" s="222">
        <v>8</v>
      </c>
      <c r="AJ66" s="103">
        <f t="shared" si="20"/>
        <v>1</v>
      </c>
      <c r="AK66" s="155" t="s">
        <v>886</v>
      </c>
      <c r="AL66" s="92">
        <v>8</v>
      </c>
      <c r="AM66" s="222">
        <v>8</v>
      </c>
      <c r="AN66" s="103">
        <f t="shared" si="21"/>
        <v>1</v>
      </c>
      <c r="AO66" s="155" t="s">
        <v>886</v>
      </c>
      <c r="AP66" s="92">
        <v>8</v>
      </c>
      <c r="AQ66" s="222">
        <v>8</v>
      </c>
      <c r="AR66" s="103">
        <f t="shared" si="22"/>
        <v>1</v>
      </c>
      <c r="AS66" s="155" t="s">
        <v>886</v>
      </c>
      <c r="AT66" s="92">
        <v>8</v>
      </c>
      <c r="AU66" s="222">
        <v>8</v>
      </c>
      <c r="AV66" s="103">
        <f t="shared" si="23"/>
        <v>1</v>
      </c>
      <c r="AW66" s="155" t="s">
        <v>886</v>
      </c>
      <c r="AX66" s="92">
        <v>8</v>
      </c>
      <c r="AY66" s="222">
        <v>8</v>
      </c>
      <c r="AZ66" s="103">
        <f t="shared" si="24"/>
        <v>1</v>
      </c>
      <c r="BA66" s="155" t="s">
        <v>886</v>
      </c>
      <c r="BB66" s="92">
        <v>8</v>
      </c>
      <c r="BC66" s="222">
        <v>8</v>
      </c>
      <c r="BD66" s="103">
        <f t="shared" si="25"/>
        <v>1</v>
      </c>
      <c r="BE66" s="155" t="s">
        <v>886</v>
      </c>
      <c r="BF66" s="92">
        <v>8</v>
      </c>
      <c r="BG66" s="222">
        <v>8</v>
      </c>
      <c r="BH66" s="103">
        <f t="shared" si="26"/>
        <v>1</v>
      </c>
      <c r="BI66" s="155" t="s">
        <v>886</v>
      </c>
      <c r="BJ66" s="92">
        <v>8</v>
      </c>
      <c r="BK66" s="222">
        <v>8</v>
      </c>
      <c r="BL66" s="103">
        <f t="shared" si="27"/>
        <v>1</v>
      </c>
      <c r="BM66" s="155" t="s">
        <v>886</v>
      </c>
      <c r="BN66" s="92">
        <v>8</v>
      </c>
      <c r="BO66" s="75">
        <v>8</v>
      </c>
      <c r="BP66" s="103">
        <f t="shared" si="28"/>
        <v>1</v>
      </c>
      <c r="BQ66" s="258" t="s">
        <v>886</v>
      </c>
      <c r="BR66" s="92">
        <v>8</v>
      </c>
      <c r="BS66" s="75">
        <v>8</v>
      </c>
      <c r="BT66" s="103">
        <f t="shared" si="29"/>
        <v>1</v>
      </c>
      <c r="BU66" s="286" t="s">
        <v>1481</v>
      </c>
      <c r="BV66" s="101">
        <f t="shared" si="30"/>
        <v>96</v>
      </c>
      <c r="BW66" s="228">
        <f t="shared" si="31"/>
        <v>96</v>
      </c>
      <c r="BX66" s="287">
        <f t="shared" si="32"/>
        <v>1</v>
      </c>
      <c r="BY66" s="267">
        <f>+Z66+AD66+AH66+AL66+AP66+AT66+AX66+BB66+BF66+BJ66+BN66+BR66</f>
        <v>96</v>
      </c>
      <c r="BZ66" s="267">
        <f>+AA66+AE66+AI66+AM66+AQ66+AU66+AY66+BC66+BG66+BK66+BO66+BS66</f>
        <v>96</v>
      </c>
      <c r="CA66" s="2" t="s">
        <v>1473</v>
      </c>
    </row>
    <row r="67" spans="1:82" s="2" customFormat="1" ht="195" customHeight="1" x14ac:dyDescent="0.35">
      <c r="A67" s="145" t="s">
        <v>878</v>
      </c>
      <c r="B67" s="289">
        <v>7551</v>
      </c>
      <c r="C67" s="65">
        <v>1</v>
      </c>
      <c r="D67" s="65" t="str">
        <f t="shared" si="17"/>
        <v>Desarrollar 1 Línea Base Para La Atención De Animales Sinantrópicos Incluyendo Un Diagnóstico Para El Manejo De Enjambres De Abejas En El D.C.</v>
      </c>
      <c r="E67" s="64" t="s">
        <v>879</v>
      </c>
      <c r="F67" s="64" t="s">
        <v>125</v>
      </c>
      <c r="G67" s="65">
        <v>257</v>
      </c>
      <c r="H67" s="64" t="s">
        <v>125</v>
      </c>
      <c r="I67" s="64" t="s">
        <v>123</v>
      </c>
      <c r="J67" s="64" t="s">
        <v>720</v>
      </c>
      <c r="K67" s="64" t="s">
        <v>123</v>
      </c>
      <c r="L67" s="64" t="s">
        <v>125</v>
      </c>
      <c r="M67" s="64" t="s">
        <v>123</v>
      </c>
      <c r="N67" s="64" t="s">
        <v>880</v>
      </c>
      <c r="O67" s="63">
        <v>0.5</v>
      </c>
      <c r="P67" s="223" t="s">
        <v>887</v>
      </c>
      <c r="Q67" s="63" t="s">
        <v>888</v>
      </c>
      <c r="R67" s="63">
        <v>1</v>
      </c>
      <c r="S67" s="63">
        <v>1</v>
      </c>
      <c r="T67" s="63" t="s">
        <v>152</v>
      </c>
      <c r="U67" s="63" t="s">
        <v>130</v>
      </c>
      <c r="V67" s="63" t="s">
        <v>131</v>
      </c>
      <c r="W67" s="63" t="s">
        <v>883</v>
      </c>
      <c r="X67" s="63" t="s">
        <v>884</v>
      </c>
      <c r="Y67" s="71" t="s">
        <v>889</v>
      </c>
      <c r="Z67" s="93">
        <v>1</v>
      </c>
      <c r="AA67" s="249">
        <v>1</v>
      </c>
      <c r="AB67" s="245">
        <f t="shared" si="18"/>
        <v>1</v>
      </c>
      <c r="AC67" s="155" t="s">
        <v>890</v>
      </c>
      <c r="AD67" s="93">
        <v>1</v>
      </c>
      <c r="AE67" s="224">
        <v>1</v>
      </c>
      <c r="AF67" s="66">
        <f t="shared" si="19"/>
        <v>1</v>
      </c>
      <c r="AG67" s="155" t="s">
        <v>891</v>
      </c>
      <c r="AH67" s="93">
        <v>1</v>
      </c>
      <c r="AI67" s="224">
        <v>1</v>
      </c>
      <c r="AJ67" s="66">
        <f t="shared" si="20"/>
        <v>1</v>
      </c>
      <c r="AK67" s="155" t="s">
        <v>892</v>
      </c>
      <c r="AL67" s="93">
        <v>1</v>
      </c>
      <c r="AM67" s="224">
        <v>1</v>
      </c>
      <c r="AN67" s="66">
        <f t="shared" si="21"/>
        <v>1</v>
      </c>
      <c r="AO67" s="155" t="s">
        <v>893</v>
      </c>
      <c r="AP67" s="93">
        <v>1</v>
      </c>
      <c r="AQ67" s="224">
        <v>1</v>
      </c>
      <c r="AR67" s="66">
        <f t="shared" si="22"/>
        <v>1</v>
      </c>
      <c r="AS67" s="155" t="s">
        <v>894</v>
      </c>
      <c r="AT67" s="93">
        <v>1</v>
      </c>
      <c r="AU67" s="224">
        <v>1</v>
      </c>
      <c r="AV67" s="66">
        <f t="shared" si="23"/>
        <v>1</v>
      </c>
      <c r="AW67" s="155" t="s">
        <v>895</v>
      </c>
      <c r="AX67" s="93">
        <v>1</v>
      </c>
      <c r="AY67" s="224">
        <v>1</v>
      </c>
      <c r="AZ67" s="66">
        <f t="shared" si="24"/>
        <v>1</v>
      </c>
      <c r="BA67" s="155" t="s">
        <v>896</v>
      </c>
      <c r="BB67" s="99">
        <v>1</v>
      </c>
      <c r="BC67" s="224">
        <v>1</v>
      </c>
      <c r="BD67" s="66">
        <f t="shared" si="25"/>
        <v>1</v>
      </c>
      <c r="BE67" s="155" t="s">
        <v>897</v>
      </c>
      <c r="BF67" s="99">
        <v>1</v>
      </c>
      <c r="BG67" s="224">
        <v>1</v>
      </c>
      <c r="BH67" s="66">
        <f t="shared" si="26"/>
        <v>1</v>
      </c>
      <c r="BI67" s="155" t="s">
        <v>898</v>
      </c>
      <c r="BJ67" s="99">
        <v>1</v>
      </c>
      <c r="BK67" s="224">
        <v>1</v>
      </c>
      <c r="BL67" s="66">
        <f t="shared" si="27"/>
        <v>1</v>
      </c>
      <c r="BM67" s="155" t="s">
        <v>899</v>
      </c>
      <c r="BN67" s="99">
        <v>1</v>
      </c>
      <c r="BO67" s="63">
        <v>1</v>
      </c>
      <c r="BP67" s="66">
        <f t="shared" si="28"/>
        <v>1</v>
      </c>
      <c r="BQ67" s="253" t="s">
        <v>900</v>
      </c>
      <c r="BR67" s="99">
        <v>1</v>
      </c>
      <c r="BS67" s="280">
        <v>1</v>
      </c>
      <c r="BT67" s="66">
        <f t="shared" si="29"/>
        <v>1</v>
      </c>
      <c r="BU67" s="286" t="s">
        <v>1456</v>
      </c>
      <c r="BV67" s="105">
        <f t="shared" si="30"/>
        <v>1</v>
      </c>
      <c r="BW67" s="111">
        <f t="shared" si="31"/>
        <v>1</v>
      </c>
      <c r="BX67" s="82">
        <f t="shared" si="32"/>
        <v>1</v>
      </c>
      <c r="BY67" s="267">
        <f t="shared" ref="BY67:BY77" si="36">+Z67+AD67+AH67+AL67+AP67+AT67+AX67+BB67+BF67+BJ67+BN67+BR67</f>
        <v>12</v>
      </c>
      <c r="BZ67" s="267">
        <f t="shared" ref="BZ67:BZ79" si="37">+AA67+AE67+AI67+AM67+AQ67+AU67+AY67+BC67+BG67+BK67+BO67+BS67</f>
        <v>12</v>
      </c>
      <c r="CA67" s="2" t="s">
        <v>1473</v>
      </c>
    </row>
    <row r="68" spans="1:82" s="2" customFormat="1" ht="195.75" customHeight="1" x14ac:dyDescent="0.35">
      <c r="A68" s="145" t="s">
        <v>878</v>
      </c>
      <c r="B68" s="289">
        <v>7551</v>
      </c>
      <c r="C68" s="65">
        <v>2</v>
      </c>
      <c r="D68" s="65" t="str">
        <f t="shared" si="17"/>
        <v>Atender 60000 Animales A Través De Programas En Brigadas, Urgencias Veterinarias , Adopción, Custodia, Maltrato, Comportamiento, Identificación U Otros Que Sean Requeridos.</v>
      </c>
      <c r="E68" s="64" t="s">
        <v>879</v>
      </c>
      <c r="F68" s="64" t="s">
        <v>125</v>
      </c>
      <c r="G68" s="65">
        <v>260</v>
      </c>
      <c r="H68" s="64" t="s">
        <v>125</v>
      </c>
      <c r="I68" s="64" t="s">
        <v>123</v>
      </c>
      <c r="J68" s="64" t="s">
        <v>720</v>
      </c>
      <c r="K68" s="64" t="s">
        <v>123</v>
      </c>
      <c r="L68" s="64" t="s">
        <v>125</v>
      </c>
      <c r="M68" s="64" t="s">
        <v>123</v>
      </c>
      <c r="N68" s="64" t="s">
        <v>880</v>
      </c>
      <c r="O68" s="63">
        <v>0.1851851851851852</v>
      </c>
      <c r="P68" s="63" t="s">
        <v>1454</v>
      </c>
      <c r="Q68" s="63" t="s">
        <v>901</v>
      </c>
      <c r="R68" s="83">
        <v>3679</v>
      </c>
      <c r="S68" s="83">
        <v>3506</v>
      </c>
      <c r="T68" s="63" t="s">
        <v>129</v>
      </c>
      <c r="U68" s="63" t="s">
        <v>184</v>
      </c>
      <c r="V68" s="63" t="s">
        <v>131</v>
      </c>
      <c r="W68" s="63" t="s">
        <v>883</v>
      </c>
      <c r="X68" s="63" t="s">
        <v>884</v>
      </c>
      <c r="Y68" s="71" t="s">
        <v>902</v>
      </c>
      <c r="Z68" s="94">
        <v>292</v>
      </c>
      <c r="AA68" s="94">
        <v>310</v>
      </c>
      <c r="AB68" s="245">
        <f t="shared" si="18"/>
        <v>1.0616438356164384</v>
      </c>
      <c r="AC68" s="155" t="s">
        <v>903</v>
      </c>
      <c r="AD68" s="94">
        <v>292</v>
      </c>
      <c r="AE68" s="223">
        <v>310</v>
      </c>
      <c r="AF68" s="66">
        <f t="shared" si="19"/>
        <v>1.0616438356164384</v>
      </c>
      <c r="AG68" s="155" t="s">
        <v>904</v>
      </c>
      <c r="AH68" s="94">
        <v>292</v>
      </c>
      <c r="AI68" s="223">
        <v>458</v>
      </c>
      <c r="AJ68" s="66">
        <f t="shared" si="20"/>
        <v>1.5684931506849316</v>
      </c>
      <c r="AK68" s="155" t="s">
        <v>905</v>
      </c>
      <c r="AL68" s="94">
        <v>305</v>
      </c>
      <c r="AM68" s="223">
        <v>647</v>
      </c>
      <c r="AN68" s="66">
        <f t="shared" si="21"/>
        <v>2.1213114754098359</v>
      </c>
      <c r="AO68" s="155" t="s">
        <v>906</v>
      </c>
      <c r="AP68" s="94">
        <v>305</v>
      </c>
      <c r="AQ68" s="223">
        <v>779</v>
      </c>
      <c r="AR68" s="66">
        <f t="shared" si="22"/>
        <v>2.5540983606557379</v>
      </c>
      <c r="AS68" s="155" t="s">
        <v>907</v>
      </c>
      <c r="AT68" s="94">
        <v>305</v>
      </c>
      <c r="AU68" s="223">
        <v>1122</v>
      </c>
      <c r="AV68" s="66">
        <f t="shared" si="23"/>
        <v>3.6786885245901639</v>
      </c>
      <c r="AW68" s="155" t="s">
        <v>908</v>
      </c>
      <c r="AX68" s="94">
        <v>305</v>
      </c>
      <c r="AY68" s="223">
        <v>409</v>
      </c>
      <c r="AZ68" s="66">
        <f t="shared" si="24"/>
        <v>1.340983606557377</v>
      </c>
      <c r="BA68" s="155" t="s">
        <v>909</v>
      </c>
      <c r="BB68" s="94">
        <v>305</v>
      </c>
      <c r="BC68" s="223">
        <v>560</v>
      </c>
      <c r="BD68" s="66">
        <f t="shared" si="25"/>
        <v>1.8360655737704918</v>
      </c>
      <c r="BE68" s="155" t="s">
        <v>910</v>
      </c>
      <c r="BF68" s="94">
        <v>305</v>
      </c>
      <c r="BG68" s="223">
        <v>683</v>
      </c>
      <c r="BH68" s="66">
        <f t="shared" si="26"/>
        <v>2.2393442622950821</v>
      </c>
      <c r="BI68" s="155" t="s">
        <v>911</v>
      </c>
      <c r="BJ68" s="94">
        <v>305</v>
      </c>
      <c r="BK68" s="223">
        <v>434</v>
      </c>
      <c r="BL68" s="66">
        <f t="shared" si="27"/>
        <v>1.4229508196721312</v>
      </c>
      <c r="BM68" s="155" t="s">
        <v>912</v>
      </c>
      <c r="BN68" s="94">
        <v>305</v>
      </c>
      <c r="BO68" s="65">
        <v>0</v>
      </c>
      <c r="BP68" s="66">
        <f t="shared" si="28"/>
        <v>0</v>
      </c>
      <c r="BQ68" s="253" t="s">
        <v>913</v>
      </c>
      <c r="BR68" s="94">
        <v>3111</v>
      </c>
      <c r="BS68" s="65">
        <v>715</v>
      </c>
      <c r="BT68" s="66">
        <f t="shared" si="29"/>
        <v>0.22982963677274187</v>
      </c>
      <c r="BU68" s="286" t="s">
        <v>1472</v>
      </c>
      <c r="BV68" s="102">
        <f t="shared" si="30"/>
        <v>6427</v>
      </c>
      <c r="BW68" s="230">
        <f t="shared" si="31"/>
        <v>6427</v>
      </c>
      <c r="BX68" s="82">
        <f t="shared" si="32"/>
        <v>1</v>
      </c>
      <c r="BY68" s="267">
        <f t="shared" si="36"/>
        <v>6427</v>
      </c>
      <c r="BZ68" s="267">
        <f t="shared" si="37"/>
        <v>6427</v>
      </c>
      <c r="CA68" s="2" t="s">
        <v>1473</v>
      </c>
    </row>
    <row r="69" spans="1:82" s="2" customFormat="1" ht="205.5" customHeight="1" x14ac:dyDescent="0.35">
      <c r="A69" s="145" t="s">
        <v>878</v>
      </c>
      <c r="B69" s="289">
        <v>7551</v>
      </c>
      <c r="C69" s="65">
        <v>2</v>
      </c>
      <c r="D69" s="65" t="str">
        <f t="shared" si="17"/>
        <v>Atender 60000 Animales A Través De Programas En Brigadas, Urgencias Veterinarias , Adopción, Custodia, Maltrato, Comportamiento, Identificación U Otros Que Sean Requeridos.</v>
      </c>
      <c r="E69" s="64" t="s">
        <v>879</v>
      </c>
      <c r="F69" s="64" t="s">
        <v>125</v>
      </c>
      <c r="G69" s="65">
        <v>260</v>
      </c>
      <c r="H69" s="64" t="s">
        <v>125</v>
      </c>
      <c r="I69" s="64" t="s">
        <v>123</v>
      </c>
      <c r="J69" s="64" t="s">
        <v>720</v>
      </c>
      <c r="K69" s="64" t="s">
        <v>123</v>
      </c>
      <c r="L69" s="64" t="s">
        <v>125</v>
      </c>
      <c r="M69" s="64" t="s">
        <v>123</v>
      </c>
      <c r="N69" s="64" t="s">
        <v>880</v>
      </c>
      <c r="O69" s="63">
        <v>0.10370370370370373</v>
      </c>
      <c r="P69" s="63" t="s">
        <v>1455</v>
      </c>
      <c r="Q69" s="63" t="s">
        <v>914</v>
      </c>
      <c r="R69" s="83">
        <v>1870</v>
      </c>
      <c r="S69" s="83">
        <v>1782</v>
      </c>
      <c r="T69" s="63" t="s">
        <v>129</v>
      </c>
      <c r="U69" s="63" t="s">
        <v>184</v>
      </c>
      <c r="V69" s="63" t="s">
        <v>131</v>
      </c>
      <c r="W69" s="63" t="s">
        <v>883</v>
      </c>
      <c r="X69" s="63" t="s">
        <v>884</v>
      </c>
      <c r="Y69" s="71" t="s">
        <v>915</v>
      </c>
      <c r="Z69" s="94">
        <v>149</v>
      </c>
      <c r="AA69" s="94">
        <v>179</v>
      </c>
      <c r="AB69" s="245">
        <f t="shared" si="18"/>
        <v>1.2013422818791946</v>
      </c>
      <c r="AC69" s="155" t="s">
        <v>916</v>
      </c>
      <c r="AD69" s="94">
        <v>149</v>
      </c>
      <c r="AE69" s="223">
        <v>176</v>
      </c>
      <c r="AF69" s="66">
        <f t="shared" si="19"/>
        <v>1.1812080536912752</v>
      </c>
      <c r="AG69" s="155" t="s">
        <v>917</v>
      </c>
      <c r="AH69" s="94">
        <v>149</v>
      </c>
      <c r="AI69" s="223">
        <v>208</v>
      </c>
      <c r="AJ69" s="66">
        <f t="shared" si="20"/>
        <v>1.3959731543624161</v>
      </c>
      <c r="AK69" s="155" t="s">
        <v>918</v>
      </c>
      <c r="AL69" s="94">
        <v>159</v>
      </c>
      <c r="AM69" s="223">
        <v>162</v>
      </c>
      <c r="AN69" s="66">
        <f t="shared" si="21"/>
        <v>1.0188679245283019</v>
      </c>
      <c r="AO69" s="155" t="s">
        <v>919</v>
      </c>
      <c r="AP69" s="94">
        <v>159</v>
      </c>
      <c r="AQ69" s="223">
        <v>174</v>
      </c>
      <c r="AR69" s="66">
        <f t="shared" si="22"/>
        <v>1.0943396226415094</v>
      </c>
      <c r="AS69" s="155" t="s">
        <v>920</v>
      </c>
      <c r="AT69" s="94">
        <v>159</v>
      </c>
      <c r="AU69" s="223">
        <v>162</v>
      </c>
      <c r="AV69" s="66">
        <f t="shared" si="23"/>
        <v>1.0188679245283019</v>
      </c>
      <c r="AW69" s="155" t="s">
        <v>921</v>
      </c>
      <c r="AX69" s="94">
        <v>159</v>
      </c>
      <c r="AY69" s="223">
        <v>156</v>
      </c>
      <c r="AZ69" s="66">
        <f t="shared" si="24"/>
        <v>0.98113207547169812</v>
      </c>
      <c r="BA69" s="155" t="s">
        <v>922</v>
      </c>
      <c r="BB69" s="100">
        <v>159</v>
      </c>
      <c r="BC69" s="223">
        <v>153</v>
      </c>
      <c r="BD69" s="66">
        <f t="shared" si="25"/>
        <v>0.96226415094339623</v>
      </c>
      <c r="BE69" s="155" t="s">
        <v>923</v>
      </c>
      <c r="BF69" s="94">
        <v>159</v>
      </c>
      <c r="BG69" s="223">
        <v>124</v>
      </c>
      <c r="BH69" s="66">
        <f t="shared" si="26"/>
        <v>0.77987421383647804</v>
      </c>
      <c r="BI69" s="155" t="s">
        <v>924</v>
      </c>
      <c r="BJ69" s="94">
        <v>159</v>
      </c>
      <c r="BK69" s="223">
        <v>147</v>
      </c>
      <c r="BL69" s="66">
        <f t="shared" si="27"/>
        <v>0.92452830188679247</v>
      </c>
      <c r="BM69" s="155" t="s">
        <v>925</v>
      </c>
      <c r="BN69" s="94">
        <v>159</v>
      </c>
      <c r="BO69" s="65">
        <v>142</v>
      </c>
      <c r="BP69" s="66">
        <f t="shared" si="28"/>
        <v>0.89308176100628933</v>
      </c>
      <c r="BQ69" s="253" t="s">
        <v>926</v>
      </c>
      <c r="BR69" s="94">
        <v>186</v>
      </c>
      <c r="BS69" s="65">
        <v>122</v>
      </c>
      <c r="BT69" s="66">
        <f t="shared" si="29"/>
        <v>0.65591397849462363</v>
      </c>
      <c r="BU69" s="286" t="s">
        <v>1474</v>
      </c>
      <c r="BV69" s="102">
        <f t="shared" si="30"/>
        <v>1905</v>
      </c>
      <c r="BW69" s="230">
        <f t="shared" si="31"/>
        <v>1905</v>
      </c>
      <c r="BX69" s="82">
        <f t="shared" si="32"/>
        <v>1</v>
      </c>
      <c r="BY69" s="267">
        <f t="shared" si="36"/>
        <v>1905</v>
      </c>
      <c r="BZ69" s="267">
        <f t="shared" si="37"/>
        <v>1905</v>
      </c>
      <c r="CA69" s="2" t="s">
        <v>1473</v>
      </c>
    </row>
    <row r="70" spans="1:82" s="2" customFormat="1" ht="190.5" customHeight="1" x14ac:dyDescent="0.35">
      <c r="A70" s="145" t="s">
        <v>878</v>
      </c>
      <c r="B70" s="289">
        <v>7551</v>
      </c>
      <c r="C70" s="65">
        <v>2</v>
      </c>
      <c r="D70" s="65" t="str">
        <f t="shared" si="17"/>
        <v>Atender 60000 Animales A Través De Programas En Brigadas, Urgencias Veterinarias , Adopción, Custodia, Maltrato, Comportamiento, Identificación U Otros Que Sean Requeridos.</v>
      </c>
      <c r="E70" s="64" t="s">
        <v>879</v>
      </c>
      <c r="F70" s="64" t="s">
        <v>125</v>
      </c>
      <c r="G70" s="65">
        <v>260</v>
      </c>
      <c r="H70" s="64" t="s">
        <v>125</v>
      </c>
      <c r="I70" s="64" t="s">
        <v>123</v>
      </c>
      <c r="J70" s="64" t="s">
        <v>720</v>
      </c>
      <c r="K70" s="64" t="s">
        <v>123</v>
      </c>
      <c r="L70" s="64" t="s">
        <v>125</v>
      </c>
      <c r="M70" s="64" t="s">
        <v>123</v>
      </c>
      <c r="N70" s="64" t="s">
        <v>880</v>
      </c>
      <c r="O70" s="63">
        <v>0.26666666666666666</v>
      </c>
      <c r="P70" s="63" t="s">
        <v>1457</v>
      </c>
      <c r="Q70" s="63" t="s">
        <v>927</v>
      </c>
      <c r="R70" s="83">
        <v>6072</v>
      </c>
      <c r="S70" s="83">
        <v>5881</v>
      </c>
      <c r="T70" s="63" t="s">
        <v>129</v>
      </c>
      <c r="U70" s="63" t="s">
        <v>184</v>
      </c>
      <c r="V70" s="63" t="s">
        <v>131</v>
      </c>
      <c r="W70" s="63" t="s">
        <v>883</v>
      </c>
      <c r="X70" s="63" t="s">
        <v>884</v>
      </c>
      <c r="Y70" s="71" t="s">
        <v>928</v>
      </c>
      <c r="Z70" s="94">
        <v>490</v>
      </c>
      <c r="AA70" s="94">
        <v>165</v>
      </c>
      <c r="AB70" s="245">
        <f t="shared" si="18"/>
        <v>0.33673469387755101</v>
      </c>
      <c r="AC70" s="155" t="s">
        <v>929</v>
      </c>
      <c r="AD70" s="94">
        <v>490</v>
      </c>
      <c r="AE70" s="223">
        <v>439</v>
      </c>
      <c r="AF70" s="66">
        <f t="shared" si="19"/>
        <v>0.89591836734693875</v>
      </c>
      <c r="AG70" s="155" t="s">
        <v>930</v>
      </c>
      <c r="AH70" s="94">
        <v>490</v>
      </c>
      <c r="AI70" s="223">
        <v>412</v>
      </c>
      <c r="AJ70" s="66">
        <f t="shared" si="20"/>
        <v>0.84081632653061222</v>
      </c>
      <c r="AK70" s="155" t="s">
        <v>931</v>
      </c>
      <c r="AL70" s="94">
        <v>524</v>
      </c>
      <c r="AM70" s="223">
        <v>395</v>
      </c>
      <c r="AN70" s="66">
        <f t="shared" si="21"/>
        <v>0.75381679389312972</v>
      </c>
      <c r="AO70" s="155" t="s">
        <v>932</v>
      </c>
      <c r="AP70" s="94">
        <v>524</v>
      </c>
      <c r="AQ70" s="223">
        <v>424</v>
      </c>
      <c r="AR70" s="66">
        <f t="shared" si="22"/>
        <v>0.80916030534351147</v>
      </c>
      <c r="AS70" s="155" t="s">
        <v>933</v>
      </c>
      <c r="AT70" s="94">
        <v>524</v>
      </c>
      <c r="AU70" s="223">
        <v>552</v>
      </c>
      <c r="AV70" s="66">
        <f t="shared" si="23"/>
        <v>1.0534351145038168</v>
      </c>
      <c r="AW70" s="155" t="s">
        <v>934</v>
      </c>
      <c r="AX70" s="94">
        <v>524</v>
      </c>
      <c r="AY70" s="223">
        <v>628</v>
      </c>
      <c r="AZ70" s="66">
        <f t="shared" si="24"/>
        <v>1.1984732824427482</v>
      </c>
      <c r="BA70" s="155" t="s">
        <v>935</v>
      </c>
      <c r="BB70" s="100">
        <v>524</v>
      </c>
      <c r="BC70" s="223">
        <v>508</v>
      </c>
      <c r="BD70" s="66">
        <f t="shared" si="25"/>
        <v>0.96946564885496178</v>
      </c>
      <c r="BE70" s="155" t="s">
        <v>936</v>
      </c>
      <c r="BF70" s="94">
        <v>524</v>
      </c>
      <c r="BG70" s="223">
        <v>725</v>
      </c>
      <c r="BH70" s="66">
        <f t="shared" si="26"/>
        <v>1.383587786259542</v>
      </c>
      <c r="BI70" s="155" t="s">
        <v>937</v>
      </c>
      <c r="BJ70" s="94">
        <v>524</v>
      </c>
      <c r="BK70" s="223">
        <v>553</v>
      </c>
      <c r="BL70" s="66">
        <f t="shared" si="27"/>
        <v>1.0553435114503817</v>
      </c>
      <c r="BM70" s="155" t="s">
        <v>938</v>
      </c>
      <c r="BN70" s="94">
        <v>524</v>
      </c>
      <c r="BO70" s="65">
        <v>696</v>
      </c>
      <c r="BP70" s="66">
        <f t="shared" si="28"/>
        <v>1.3282442748091603</v>
      </c>
      <c r="BQ70" s="253" t="s">
        <v>939</v>
      </c>
      <c r="BR70" s="94">
        <v>226</v>
      </c>
      <c r="BS70" s="65">
        <v>391</v>
      </c>
      <c r="BT70" s="66">
        <f t="shared" si="29"/>
        <v>1.7300884955752212</v>
      </c>
      <c r="BU70" s="286" t="s">
        <v>1475</v>
      </c>
      <c r="BV70" s="102">
        <f t="shared" si="30"/>
        <v>5888</v>
      </c>
      <c r="BW70" s="230">
        <f t="shared" si="31"/>
        <v>5888</v>
      </c>
      <c r="BX70" s="82">
        <f t="shared" si="32"/>
        <v>1</v>
      </c>
      <c r="BY70" s="267">
        <f t="shared" si="36"/>
        <v>5888</v>
      </c>
      <c r="BZ70" s="267">
        <f t="shared" si="37"/>
        <v>5888</v>
      </c>
      <c r="CA70" s="2" t="s">
        <v>1473</v>
      </c>
    </row>
    <row r="71" spans="1:82" s="2" customFormat="1" ht="195" customHeight="1" x14ac:dyDescent="0.35">
      <c r="A71" s="145" t="s">
        <v>878</v>
      </c>
      <c r="B71" s="289">
        <v>7551</v>
      </c>
      <c r="C71" s="65">
        <v>2</v>
      </c>
      <c r="D71" s="65" t="str">
        <f t="shared" si="17"/>
        <v>Atender 60000 Animales A Través De Programas En Brigadas, Urgencias Veterinarias , Adopción, Custodia, Maltrato, Comportamiento, Identificación U Otros Que Sean Requeridos.</v>
      </c>
      <c r="E71" s="64" t="s">
        <v>879</v>
      </c>
      <c r="F71" s="64" t="s">
        <v>125</v>
      </c>
      <c r="G71" s="65">
        <v>260</v>
      </c>
      <c r="H71" s="64" t="s">
        <v>125</v>
      </c>
      <c r="I71" s="64" t="s">
        <v>123</v>
      </c>
      <c r="J71" s="64" t="s">
        <v>720</v>
      </c>
      <c r="K71" s="64" t="s">
        <v>123</v>
      </c>
      <c r="L71" s="64" t="s">
        <v>125</v>
      </c>
      <c r="M71" s="64" t="s">
        <v>123</v>
      </c>
      <c r="N71" s="64" t="s">
        <v>880</v>
      </c>
      <c r="O71" s="63">
        <v>7.4074074074074084E-2</v>
      </c>
      <c r="P71" s="63" t="s">
        <v>1458</v>
      </c>
      <c r="Q71" s="63" t="s">
        <v>940</v>
      </c>
      <c r="R71" s="83">
        <v>462</v>
      </c>
      <c r="S71" s="83">
        <v>264</v>
      </c>
      <c r="T71" s="63" t="s">
        <v>129</v>
      </c>
      <c r="U71" s="63" t="s">
        <v>184</v>
      </c>
      <c r="V71" s="63" t="s">
        <v>131</v>
      </c>
      <c r="W71" s="63" t="s">
        <v>883</v>
      </c>
      <c r="X71" s="63" t="s">
        <v>884</v>
      </c>
      <c r="Y71" s="71" t="s">
        <v>941</v>
      </c>
      <c r="Z71" s="94">
        <v>22</v>
      </c>
      <c r="AA71" s="94">
        <v>16</v>
      </c>
      <c r="AB71" s="245">
        <f t="shared" si="18"/>
        <v>0.72727272727272729</v>
      </c>
      <c r="AC71" s="155" t="s">
        <v>942</v>
      </c>
      <c r="AD71" s="94">
        <v>22</v>
      </c>
      <c r="AE71" s="223">
        <v>21</v>
      </c>
      <c r="AF71" s="66">
        <f t="shared" si="19"/>
        <v>0.95454545454545459</v>
      </c>
      <c r="AG71" s="155" t="s">
        <v>943</v>
      </c>
      <c r="AH71" s="94">
        <v>22</v>
      </c>
      <c r="AI71" s="223">
        <v>11</v>
      </c>
      <c r="AJ71" s="66">
        <f t="shared" si="20"/>
        <v>0.5</v>
      </c>
      <c r="AK71" s="155" t="s">
        <v>944</v>
      </c>
      <c r="AL71" s="94">
        <v>23</v>
      </c>
      <c r="AM71" s="223">
        <v>46</v>
      </c>
      <c r="AN71" s="66">
        <f t="shared" si="21"/>
        <v>2</v>
      </c>
      <c r="AO71" s="155" t="s">
        <v>945</v>
      </c>
      <c r="AP71" s="94">
        <v>23</v>
      </c>
      <c r="AQ71" s="223">
        <v>35</v>
      </c>
      <c r="AR71" s="66">
        <f t="shared" si="22"/>
        <v>1.5217391304347827</v>
      </c>
      <c r="AS71" s="155" t="s">
        <v>946</v>
      </c>
      <c r="AT71" s="94">
        <v>23</v>
      </c>
      <c r="AU71" s="223">
        <v>24</v>
      </c>
      <c r="AV71" s="66">
        <f t="shared" si="23"/>
        <v>1.0434782608695652</v>
      </c>
      <c r="AW71" s="155" t="s">
        <v>947</v>
      </c>
      <c r="AX71" s="94">
        <v>23</v>
      </c>
      <c r="AY71" s="223">
        <v>15</v>
      </c>
      <c r="AZ71" s="66">
        <f t="shared" si="24"/>
        <v>0.65217391304347827</v>
      </c>
      <c r="BA71" s="155" t="s">
        <v>948</v>
      </c>
      <c r="BB71" s="94">
        <v>23</v>
      </c>
      <c r="BC71" s="223">
        <v>45</v>
      </c>
      <c r="BD71" s="66">
        <f t="shared" si="25"/>
        <v>1.9565217391304348</v>
      </c>
      <c r="BE71" s="155" t="s">
        <v>949</v>
      </c>
      <c r="BF71" s="94">
        <v>23</v>
      </c>
      <c r="BG71" s="223">
        <v>43</v>
      </c>
      <c r="BH71" s="66">
        <f t="shared" si="26"/>
        <v>1.8695652173913044</v>
      </c>
      <c r="BI71" s="155" t="s">
        <v>950</v>
      </c>
      <c r="BJ71" s="94">
        <v>23</v>
      </c>
      <c r="BK71" s="223">
        <v>15</v>
      </c>
      <c r="BL71" s="66">
        <f t="shared" si="27"/>
        <v>0.65217391304347827</v>
      </c>
      <c r="BM71" s="155" t="s">
        <v>951</v>
      </c>
      <c r="BN71" s="94">
        <v>23</v>
      </c>
      <c r="BO71" s="65">
        <v>24</v>
      </c>
      <c r="BP71" s="66">
        <f t="shared" si="28"/>
        <v>1.0434782608695652</v>
      </c>
      <c r="BQ71" s="253" t="s">
        <v>952</v>
      </c>
      <c r="BR71" s="94">
        <v>76</v>
      </c>
      <c r="BS71" s="65">
        <v>31</v>
      </c>
      <c r="BT71" s="66">
        <f t="shared" si="29"/>
        <v>0.40789473684210525</v>
      </c>
      <c r="BU71" s="286" t="s">
        <v>1476</v>
      </c>
      <c r="BV71" s="102">
        <f t="shared" si="30"/>
        <v>326</v>
      </c>
      <c r="BW71" s="230">
        <f t="shared" si="31"/>
        <v>326</v>
      </c>
      <c r="BX71" s="82">
        <f t="shared" si="32"/>
        <v>1</v>
      </c>
      <c r="BY71" s="267">
        <f t="shared" si="36"/>
        <v>326</v>
      </c>
      <c r="BZ71" s="267">
        <f t="shared" si="37"/>
        <v>326</v>
      </c>
      <c r="CA71" s="2" t="s">
        <v>1473</v>
      </c>
    </row>
    <row r="72" spans="1:82" s="2" customFormat="1" ht="195.75" customHeight="1" x14ac:dyDescent="0.35">
      <c r="A72" s="145" t="s">
        <v>878</v>
      </c>
      <c r="B72" s="289">
        <v>7551</v>
      </c>
      <c r="C72" s="65">
        <v>2</v>
      </c>
      <c r="D72" s="65" t="str">
        <f t="shared" si="17"/>
        <v>Atender 60000 Animales A Través De Programas En Brigadas, Urgencias Veterinarias , Adopción, Custodia, Maltrato, Comportamiento, Identificación U Otros Que Sean Requeridos.</v>
      </c>
      <c r="E72" s="64" t="s">
        <v>879</v>
      </c>
      <c r="F72" s="64" t="s">
        <v>125</v>
      </c>
      <c r="G72" s="65">
        <v>260</v>
      </c>
      <c r="H72" s="64" t="s">
        <v>125</v>
      </c>
      <c r="I72" s="64" t="s">
        <v>123</v>
      </c>
      <c r="J72" s="64" t="s">
        <v>720</v>
      </c>
      <c r="K72" s="64" t="s">
        <v>123</v>
      </c>
      <c r="L72" s="64" t="s">
        <v>125</v>
      </c>
      <c r="M72" s="64" t="s">
        <v>123</v>
      </c>
      <c r="N72" s="64" t="s">
        <v>880</v>
      </c>
      <c r="O72" s="63">
        <v>2.2222222222222223E-2</v>
      </c>
      <c r="P72" s="63" t="s">
        <v>1482</v>
      </c>
      <c r="Q72" s="63" t="s">
        <v>953</v>
      </c>
      <c r="R72" s="83">
        <v>1015</v>
      </c>
      <c r="S72" s="83">
        <v>1050</v>
      </c>
      <c r="T72" s="63" t="s">
        <v>129</v>
      </c>
      <c r="U72" s="63" t="s">
        <v>184</v>
      </c>
      <c r="V72" s="63" t="s">
        <v>131</v>
      </c>
      <c r="W72" s="63" t="s">
        <v>883</v>
      </c>
      <c r="X72" s="63" t="s">
        <v>884</v>
      </c>
      <c r="Y72" s="71" t="s">
        <v>954</v>
      </c>
      <c r="Z72" s="94">
        <v>55</v>
      </c>
      <c r="AA72" s="94">
        <v>55</v>
      </c>
      <c r="AB72" s="245">
        <f t="shared" si="18"/>
        <v>1</v>
      </c>
      <c r="AC72" s="155" t="s">
        <v>955</v>
      </c>
      <c r="AD72" s="94">
        <v>121</v>
      </c>
      <c r="AE72" s="223">
        <v>138</v>
      </c>
      <c r="AF72" s="66">
        <f t="shared" si="19"/>
        <v>1.140495867768595</v>
      </c>
      <c r="AG72" s="155" t="s">
        <v>956</v>
      </c>
      <c r="AH72" s="94">
        <v>88</v>
      </c>
      <c r="AI72" s="223">
        <v>120</v>
      </c>
      <c r="AJ72" s="66">
        <f t="shared" si="20"/>
        <v>1.3636363636363635</v>
      </c>
      <c r="AK72" s="155" t="s">
        <v>957</v>
      </c>
      <c r="AL72" s="94">
        <v>91</v>
      </c>
      <c r="AM72" s="223">
        <v>102</v>
      </c>
      <c r="AN72" s="66">
        <f t="shared" si="21"/>
        <v>1.1208791208791209</v>
      </c>
      <c r="AO72" s="155" t="s">
        <v>958</v>
      </c>
      <c r="AP72" s="94">
        <v>91</v>
      </c>
      <c r="AQ72" s="223">
        <v>102</v>
      </c>
      <c r="AR72" s="66">
        <f t="shared" si="22"/>
        <v>1.1208791208791209</v>
      </c>
      <c r="AS72" s="155" t="s">
        <v>959</v>
      </c>
      <c r="AT72" s="94">
        <v>91</v>
      </c>
      <c r="AU72" s="223">
        <v>107</v>
      </c>
      <c r="AV72" s="66">
        <f t="shared" si="23"/>
        <v>1.1758241758241759</v>
      </c>
      <c r="AW72" s="155" t="s">
        <v>960</v>
      </c>
      <c r="AX72" s="94">
        <v>91</v>
      </c>
      <c r="AY72" s="223">
        <v>63</v>
      </c>
      <c r="AZ72" s="66">
        <f t="shared" si="24"/>
        <v>0.69230769230769229</v>
      </c>
      <c r="BA72" s="155" t="s">
        <v>961</v>
      </c>
      <c r="BB72" s="100">
        <v>91</v>
      </c>
      <c r="BC72" s="223">
        <v>88</v>
      </c>
      <c r="BD72" s="66">
        <f t="shared" si="25"/>
        <v>0.96703296703296704</v>
      </c>
      <c r="BE72" s="155" t="s">
        <v>962</v>
      </c>
      <c r="BF72" s="94">
        <v>91</v>
      </c>
      <c r="BG72" s="223">
        <v>87</v>
      </c>
      <c r="BH72" s="66">
        <f t="shared" si="26"/>
        <v>0.95604395604395609</v>
      </c>
      <c r="BI72" s="155" t="s">
        <v>963</v>
      </c>
      <c r="BJ72" s="94">
        <v>91</v>
      </c>
      <c r="BK72" s="223">
        <v>0</v>
      </c>
      <c r="BL72" s="66">
        <f t="shared" si="27"/>
        <v>0</v>
      </c>
      <c r="BM72" s="155" t="s">
        <v>964</v>
      </c>
      <c r="BN72" s="94">
        <v>33</v>
      </c>
      <c r="BO72" s="65">
        <v>0</v>
      </c>
      <c r="BP72" s="66">
        <f t="shared" si="28"/>
        <v>0</v>
      </c>
      <c r="BQ72" s="253" t="s">
        <v>965</v>
      </c>
      <c r="BR72" s="94">
        <v>58</v>
      </c>
      <c r="BS72" s="65">
        <v>130</v>
      </c>
      <c r="BT72" s="66">
        <f t="shared" si="29"/>
        <v>2.2413793103448274</v>
      </c>
      <c r="BU72" s="286" t="s">
        <v>1483</v>
      </c>
      <c r="BV72" s="102">
        <f t="shared" ref="BV72" si="38">IF(T72="SUMA",(Z72+AD72+AH72+AL72+AP72+AT72+AX72+BB72+BN72+BR72+BF72+BJ72),(AX72))</f>
        <v>992</v>
      </c>
      <c r="BW72" s="230">
        <f t="shared" ref="BW72" si="39">IF(T72="SUMA",(AA72+AE72+AI72+AM72+AQ72+AU72+AY72+BC72+BO72+BS72+BG72+BK72),(AY72))</f>
        <v>992</v>
      </c>
      <c r="BX72" s="82">
        <f t="shared" si="32"/>
        <v>1</v>
      </c>
      <c r="BY72" s="267">
        <f t="shared" si="36"/>
        <v>992</v>
      </c>
      <c r="BZ72" s="267">
        <f t="shared" si="37"/>
        <v>992</v>
      </c>
      <c r="CA72" s="285"/>
      <c r="CC72" s="2">
        <f>1050-992</f>
        <v>58</v>
      </c>
      <c r="CD72" s="2">
        <f>CC72-91</f>
        <v>-33</v>
      </c>
    </row>
    <row r="73" spans="1:82" s="2" customFormat="1" ht="205.5" customHeight="1" x14ac:dyDescent="0.35">
      <c r="A73" s="145" t="s">
        <v>878</v>
      </c>
      <c r="B73" s="289">
        <v>7551</v>
      </c>
      <c r="C73" s="65">
        <v>2</v>
      </c>
      <c r="D73" s="65" t="str">
        <f t="shared" ref="D73:D77" si="40">IF(C73="","",+VLOOKUP(CONCATENATE(B73,"-",C73),$K$241:$L$269,2,FALSE))</f>
        <v>Atender 60000 Animales A Través De Programas En Brigadas, Urgencias Veterinarias , Adopción, Custodia, Maltrato, Comportamiento, Identificación U Otros Que Sean Requeridos.</v>
      </c>
      <c r="E73" s="64" t="s">
        <v>879</v>
      </c>
      <c r="F73" s="64" t="s">
        <v>125</v>
      </c>
      <c r="G73" s="65">
        <v>260</v>
      </c>
      <c r="H73" s="64" t="s">
        <v>125</v>
      </c>
      <c r="I73" s="64" t="s">
        <v>125</v>
      </c>
      <c r="J73" s="64" t="s">
        <v>720</v>
      </c>
      <c r="K73" s="64" t="s">
        <v>123</v>
      </c>
      <c r="L73" s="64" t="s">
        <v>125</v>
      </c>
      <c r="M73" s="64" t="s">
        <v>123</v>
      </c>
      <c r="N73" s="64" t="s">
        <v>880</v>
      </c>
      <c r="O73" s="63">
        <v>0.1851851851851852</v>
      </c>
      <c r="P73" s="223" t="s">
        <v>966</v>
      </c>
      <c r="Q73" s="63" t="s">
        <v>967</v>
      </c>
      <c r="R73" s="83">
        <v>792</v>
      </c>
      <c r="S73" s="83">
        <v>600</v>
      </c>
      <c r="T73" s="63" t="s">
        <v>129</v>
      </c>
      <c r="U73" s="63" t="s">
        <v>184</v>
      </c>
      <c r="V73" s="63" t="s">
        <v>131</v>
      </c>
      <c r="W73" s="63" t="s">
        <v>883</v>
      </c>
      <c r="X73" s="63" t="s">
        <v>884</v>
      </c>
      <c r="Y73" s="71" t="s">
        <v>968</v>
      </c>
      <c r="Z73" s="94">
        <v>50</v>
      </c>
      <c r="AA73" s="94">
        <v>39</v>
      </c>
      <c r="AB73" s="245">
        <f t="shared" ref="AB73:AB100" si="41">IF(ISERROR(AA73/Z73),0,(AA73/Z73))</f>
        <v>0.78</v>
      </c>
      <c r="AC73" s="155" t="s">
        <v>969</v>
      </c>
      <c r="AD73" s="94">
        <v>50</v>
      </c>
      <c r="AE73" s="223">
        <v>55</v>
      </c>
      <c r="AF73" s="66">
        <f t="shared" ref="AF73:AF100" si="42">IF(ISERROR(AE73/AD73),0,(AE73/AD73))</f>
        <v>1.1000000000000001</v>
      </c>
      <c r="AG73" s="155" t="s">
        <v>970</v>
      </c>
      <c r="AH73" s="94">
        <v>50</v>
      </c>
      <c r="AI73" s="223">
        <v>51</v>
      </c>
      <c r="AJ73" s="66">
        <f t="shared" ref="AJ73:AJ100" si="43">IF(ISERROR(AI73/AH73),0,(AI73/AH73))</f>
        <v>1.02</v>
      </c>
      <c r="AK73" s="155" t="s">
        <v>971</v>
      </c>
      <c r="AL73" s="94">
        <v>50</v>
      </c>
      <c r="AM73" s="223">
        <v>48</v>
      </c>
      <c r="AN73" s="66">
        <f t="shared" ref="AN73:AN100" si="44">IF(ISERROR(AM73/AL73),0,(AM73/AL73))</f>
        <v>0.96</v>
      </c>
      <c r="AO73" s="155" t="s">
        <v>972</v>
      </c>
      <c r="AP73" s="94">
        <v>50</v>
      </c>
      <c r="AQ73" s="223">
        <v>55</v>
      </c>
      <c r="AR73" s="66">
        <f t="shared" ref="AR73:AR100" si="45">IF(ISERROR(AQ73/AP73),0,(AQ73/AP73))</f>
        <v>1.1000000000000001</v>
      </c>
      <c r="AS73" s="155" t="s">
        <v>973</v>
      </c>
      <c r="AT73" s="94">
        <v>50</v>
      </c>
      <c r="AU73" s="223">
        <v>46</v>
      </c>
      <c r="AV73" s="66">
        <f t="shared" ref="AV73:AV100" si="46">IF(ISERROR(AU73/AT73),0,(AU73/AT73))</f>
        <v>0.92</v>
      </c>
      <c r="AW73" s="155" t="s">
        <v>974</v>
      </c>
      <c r="AX73" s="94">
        <v>50</v>
      </c>
      <c r="AY73" s="223">
        <v>35</v>
      </c>
      <c r="AZ73" s="66">
        <f t="shared" ref="AZ73:AZ100" si="47">IF(ISERROR(AY73/AX73),0,(AY73/AX73))</f>
        <v>0.7</v>
      </c>
      <c r="BA73" s="155" t="s">
        <v>975</v>
      </c>
      <c r="BB73" s="94">
        <v>50</v>
      </c>
      <c r="BC73" s="223">
        <v>27</v>
      </c>
      <c r="BD73" s="66">
        <f t="shared" ref="BD73:BD100" si="48">IF(ISERROR(BC73/BB73),0,(BC73/BB73))</f>
        <v>0.54</v>
      </c>
      <c r="BE73" s="155" t="s">
        <v>976</v>
      </c>
      <c r="BF73" s="94">
        <v>50</v>
      </c>
      <c r="BG73" s="223">
        <v>30</v>
      </c>
      <c r="BH73" s="66">
        <f t="shared" ref="BH73:BH100" si="49">IF(ISERROR(BG73/BF73),0,(BG73/BF73))</f>
        <v>0.6</v>
      </c>
      <c r="BI73" s="155" t="s">
        <v>977</v>
      </c>
      <c r="BJ73" s="94">
        <v>50</v>
      </c>
      <c r="BK73" s="223">
        <v>46</v>
      </c>
      <c r="BL73" s="66">
        <f t="shared" ref="BL73:BL100" si="50">IF(ISERROR(BK73/BJ73),0,(BK73/BJ73))</f>
        <v>0.92</v>
      </c>
      <c r="BM73" s="155" t="s">
        <v>974</v>
      </c>
      <c r="BN73" s="94">
        <v>50</v>
      </c>
      <c r="BO73" s="65">
        <v>13</v>
      </c>
      <c r="BP73" s="66">
        <f t="shared" ref="BP73:BP100" si="51">IF(ISERROR(BO73/BN73),0,(BO73/BN73))</f>
        <v>0.26</v>
      </c>
      <c r="BQ73" s="253" t="s">
        <v>978</v>
      </c>
      <c r="BR73" s="94">
        <v>50</v>
      </c>
      <c r="BS73" s="65">
        <v>152</v>
      </c>
      <c r="BT73" s="66">
        <f t="shared" ref="BT73:BT100" si="52">IF(ISERROR(BS73/BR73),0,(BS73/BR73))</f>
        <v>3.04</v>
      </c>
      <c r="BU73" s="286" t="s">
        <v>1477</v>
      </c>
      <c r="BV73" s="102">
        <f t="shared" ref="BV73:BV100" si="53">IF(T73="SUMA",(Z73+AD73+AH73+AL73+AP73+AT73+AX73+BB73+BN73+BR73+BF73+BJ73),(AX73))</f>
        <v>600</v>
      </c>
      <c r="BW73" s="230">
        <f t="shared" ref="BW73:BW97" si="54">IF(T73="SUMA",(AA73+AE73+AI73+AM73+AQ73+AU73+AY73+BC73+BO73+BS73+BG73+BK73),(AY73))</f>
        <v>597</v>
      </c>
      <c r="BX73" s="82">
        <f t="shared" ref="BX73:BX100" si="55">IF(ISERROR(BW73/BV73),0,(BW73/BV73))</f>
        <v>0.995</v>
      </c>
      <c r="BY73" s="267">
        <f t="shared" si="36"/>
        <v>600</v>
      </c>
      <c r="BZ73" s="267">
        <f t="shared" si="37"/>
        <v>597</v>
      </c>
      <c r="CA73" s="2" t="s">
        <v>1473</v>
      </c>
    </row>
    <row r="74" spans="1:82" s="2" customFormat="1" ht="190.5" customHeight="1" x14ac:dyDescent="0.35">
      <c r="A74" s="145" t="s">
        <v>878</v>
      </c>
      <c r="B74" s="289">
        <v>7551</v>
      </c>
      <c r="C74" s="65">
        <v>2</v>
      </c>
      <c r="D74" s="65" t="str">
        <f t="shared" si="40"/>
        <v>Atender 60000 Animales A Través De Programas En Brigadas, Urgencias Veterinarias , Adopción, Custodia, Maltrato, Comportamiento, Identificación U Otros Que Sean Requeridos.</v>
      </c>
      <c r="E74" s="64" t="s">
        <v>879</v>
      </c>
      <c r="F74" s="64" t="s">
        <v>125</v>
      </c>
      <c r="G74" s="65">
        <v>260</v>
      </c>
      <c r="H74" s="64" t="s">
        <v>125</v>
      </c>
      <c r="I74" s="64" t="s">
        <v>123</v>
      </c>
      <c r="J74" s="64" t="s">
        <v>720</v>
      </c>
      <c r="K74" s="64" t="s">
        <v>123</v>
      </c>
      <c r="L74" s="64" t="s">
        <v>125</v>
      </c>
      <c r="M74" s="64" t="s">
        <v>123</v>
      </c>
      <c r="N74" s="64" t="s">
        <v>880</v>
      </c>
      <c r="O74" s="63">
        <v>0.16296296296296298</v>
      </c>
      <c r="P74" s="223" t="s">
        <v>979</v>
      </c>
      <c r="Q74" s="63" t="s">
        <v>980</v>
      </c>
      <c r="R74" s="83">
        <v>25000</v>
      </c>
      <c r="S74" s="83">
        <v>71616</v>
      </c>
      <c r="T74" s="63" t="s">
        <v>129</v>
      </c>
      <c r="U74" s="63" t="s">
        <v>184</v>
      </c>
      <c r="V74" s="63" t="s">
        <v>131</v>
      </c>
      <c r="W74" s="63" t="s">
        <v>883</v>
      </c>
      <c r="X74" s="63" t="s">
        <v>884</v>
      </c>
      <c r="Y74" s="71" t="s">
        <v>981</v>
      </c>
      <c r="Z74" s="94">
        <v>5968</v>
      </c>
      <c r="AA74" s="94">
        <v>255</v>
      </c>
      <c r="AB74" s="245">
        <f t="shared" si="41"/>
        <v>4.2727882037533513E-2</v>
      </c>
      <c r="AC74" s="155" t="s">
        <v>982</v>
      </c>
      <c r="AD74" s="94">
        <v>5968</v>
      </c>
      <c r="AE74" s="223">
        <v>1261</v>
      </c>
      <c r="AF74" s="66">
        <f t="shared" si="42"/>
        <v>0.2112935656836461</v>
      </c>
      <c r="AG74" s="155" t="s">
        <v>983</v>
      </c>
      <c r="AH74" s="94">
        <v>5968</v>
      </c>
      <c r="AI74" s="223">
        <v>6302</v>
      </c>
      <c r="AJ74" s="66">
        <f t="shared" si="43"/>
        <v>1.0559651474530831</v>
      </c>
      <c r="AK74" s="155" t="s">
        <v>984</v>
      </c>
      <c r="AL74" s="94">
        <v>5968</v>
      </c>
      <c r="AM74" s="223">
        <v>13530</v>
      </c>
      <c r="AN74" s="66">
        <f t="shared" si="44"/>
        <v>2.2670911528150133</v>
      </c>
      <c r="AO74" s="155" t="s">
        <v>985</v>
      </c>
      <c r="AP74" s="94">
        <v>5968</v>
      </c>
      <c r="AQ74" s="223">
        <v>3906</v>
      </c>
      <c r="AR74" s="66">
        <f t="shared" si="45"/>
        <v>0.65449061662198393</v>
      </c>
      <c r="AS74" s="155" t="s">
        <v>986</v>
      </c>
      <c r="AT74" s="94">
        <v>5968</v>
      </c>
      <c r="AU74" s="223">
        <v>4072</v>
      </c>
      <c r="AV74" s="66">
        <f t="shared" si="46"/>
        <v>0.68230563002680966</v>
      </c>
      <c r="AW74" s="155" t="s">
        <v>987</v>
      </c>
      <c r="AX74" s="94">
        <v>5968</v>
      </c>
      <c r="AY74" s="223">
        <v>2244</v>
      </c>
      <c r="AZ74" s="66">
        <f t="shared" si="47"/>
        <v>0.37600536193029488</v>
      </c>
      <c r="BA74" s="155" t="s">
        <v>988</v>
      </c>
      <c r="BB74" s="94">
        <v>5968</v>
      </c>
      <c r="BC74" s="223">
        <v>18046</v>
      </c>
      <c r="BD74" s="66">
        <f t="shared" si="48"/>
        <v>3.0237935656836461</v>
      </c>
      <c r="BE74" s="155" t="s">
        <v>989</v>
      </c>
      <c r="BF74" s="94">
        <v>5968</v>
      </c>
      <c r="BG74" s="223">
        <v>11219</v>
      </c>
      <c r="BH74" s="66">
        <f t="shared" si="49"/>
        <v>1.8798592493297588</v>
      </c>
      <c r="BI74" s="155" t="s">
        <v>990</v>
      </c>
      <c r="BJ74" s="94">
        <v>5968</v>
      </c>
      <c r="BK74" s="223">
        <v>9382</v>
      </c>
      <c r="BL74" s="66">
        <f t="shared" si="50"/>
        <v>1.5720509383378016</v>
      </c>
      <c r="BM74" s="155" t="s">
        <v>991</v>
      </c>
      <c r="BN74" s="94">
        <v>5968</v>
      </c>
      <c r="BO74" s="65">
        <v>1592</v>
      </c>
      <c r="BP74" s="66">
        <f t="shared" si="51"/>
        <v>0.26675603217158178</v>
      </c>
      <c r="BQ74" s="253" t="s">
        <v>992</v>
      </c>
      <c r="BR74" s="94">
        <v>5968</v>
      </c>
      <c r="BS74" s="65">
        <v>12223</v>
      </c>
      <c r="BT74" s="66">
        <f t="shared" si="52"/>
        <v>2.0480898123324396</v>
      </c>
      <c r="BU74" s="286" t="s">
        <v>1478</v>
      </c>
      <c r="BV74" s="102">
        <f t="shared" si="53"/>
        <v>71616</v>
      </c>
      <c r="BW74" s="230">
        <f t="shared" si="54"/>
        <v>84032</v>
      </c>
      <c r="BX74" s="82">
        <f t="shared" si="55"/>
        <v>1.1733690795352993</v>
      </c>
      <c r="BY74" s="267">
        <f t="shared" si="36"/>
        <v>71616</v>
      </c>
      <c r="BZ74" s="267">
        <f t="shared" si="37"/>
        <v>84032</v>
      </c>
      <c r="CA74" s="2" t="s">
        <v>1473</v>
      </c>
    </row>
    <row r="75" spans="1:82" s="2" customFormat="1" ht="195" customHeight="1" x14ac:dyDescent="0.35">
      <c r="A75" s="145" t="s">
        <v>878</v>
      </c>
      <c r="B75" s="289">
        <v>7551</v>
      </c>
      <c r="C75" s="65">
        <v>3</v>
      </c>
      <c r="D75" s="65" t="str">
        <f t="shared" si="40"/>
        <v>Consolidar 1 Escuadrón  Anticrueldad Con Mayor Capacidad De Respuesta En La Atención De Casos Por Presunto Maltrato Animal.</v>
      </c>
      <c r="E75" s="64" t="s">
        <v>879</v>
      </c>
      <c r="F75" s="64" t="s">
        <v>125</v>
      </c>
      <c r="G75" s="65">
        <v>258</v>
      </c>
      <c r="H75" s="64" t="s">
        <v>125</v>
      </c>
      <c r="I75" s="64" t="s">
        <v>123</v>
      </c>
      <c r="J75" s="64" t="s">
        <v>720</v>
      </c>
      <c r="K75" s="64" t="s">
        <v>123</v>
      </c>
      <c r="L75" s="64" t="s">
        <v>125</v>
      </c>
      <c r="M75" s="64" t="s">
        <v>123</v>
      </c>
      <c r="N75" s="64" t="s">
        <v>880</v>
      </c>
      <c r="O75" s="63">
        <v>1</v>
      </c>
      <c r="P75" s="223" t="s">
        <v>993</v>
      </c>
      <c r="Q75" s="63" t="s">
        <v>994</v>
      </c>
      <c r="R75" s="63">
        <v>1</v>
      </c>
      <c r="S75" s="63">
        <v>1</v>
      </c>
      <c r="T75" s="63" t="s">
        <v>152</v>
      </c>
      <c r="U75" s="63" t="s">
        <v>130</v>
      </c>
      <c r="V75" s="63" t="s">
        <v>131</v>
      </c>
      <c r="W75" s="63" t="s">
        <v>883</v>
      </c>
      <c r="X75" s="63" t="s">
        <v>884</v>
      </c>
      <c r="Y75" s="71" t="s">
        <v>995</v>
      </c>
      <c r="Z75" s="93">
        <v>1</v>
      </c>
      <c r="AA75" s="249">
        <v>1</v>
      </c>
      <c r="AB75" s="245">
        <f t="shared" si="41"/>
        <v>1</v>
      </c>
      <c r="AC75" s="155" t="s">
        <v>996</v>
      </c>
      <c r="AD75" s="93">
        <v>1</v>
      </c>
      <c r="AE75" s="224">
        <v>1</v>
      </c>
      <c r="AF75" s="66">
        <f t="shared" si="42"/>
        <v>1</v>
      </c>
      <c r="AG75" s="155" t="s">
        <v>997</v>
      </c>
      <c r="AH75" s="93">
        <v>1</v>
      </c>
      <c r="AI75" s="224">
        <v>1</v>
      </c>
      <c r="AJ75" s="66">
        <f t="shared" si="43"/>
        <v>1</v>
      </c>
      <c r="AK75" s="155" t="s">
        <v>998</v>
      </c>
      <c r="AL75" s="93">
        <v>1</v>
      </c>
      <c r="AM75" s="224">
        <v>1</v>
      </c>
      <c r="AN75" s="66">
        <f t="shared" si="44"/>
        <v>1</v>
      </c>
      <c r="AO75" s="155" t="s">
        <v>999</v>
      </c>
      <c r="AP75" s="93">
        <v>1</v>
      </c>
      <c r="AQ75" s="224">
        <v>1</v>
      </c>
      <c r="AR75" s="66">
        <f t="shared" si="45"/>
        <v>1</v>
      </c>
      <c r="AS75" s="155" t="s">
        <v>1000</v>
      </c>
      <c r="AT75" s="93">
        <v>1</v>
      </c>
      <c r="AU75" s="224">
        <v>1</v>
      </c>
      <c r="AV75" s="66">
        <f t="shared" si="46"/>
        <v>1</v>
      </c>
      <c r="AW75" s="155" t="s">
        <v>1001</v>
      </c>
      <c r="AX75" s="93">
        <v>1</v>
      </c>
      <c r="AY75" s="224">
        <v>1</v>
      </c>
      <c r="AZ75" s="66">
        <f t="shared" si="47"/>
        <v>1</v>
      </c>
      <c r="BA75" s="155" t="s">
        <v>1002</v>
      </c>
      <c r="BB75" s="93">
        <v>1</v>
      </c>
      <c r="BC75" s="224">
        <v>1</v>
      </c>
      <c r="BD75" s="66">
        <f t="shared" si="48"/>
        <v>1</v>
      </c>
      <c r="BE75" s="155" t="s">
        <v>1003</v>
      </c>
      <c r="BF75" s="93">
        <v>1</v>
      </c>
      <c r="BG75" s="224">
        <v>1</v>
      </c>
      <c r="BH75" s="66">
        <f t="shared" si="49"/>
        <v>1</v>
      </c>
      <c r="BI75" s="155" t="s">
        <v>1004</v>
      </c>
      <c r="BJ75" s="93">
        <v>1</v>
      </c>
      <c r="BK75" s="224">
        <v>1</v>
      </c>
      <c r="BL75" s="66">
        <f t="shared" si="50"/>
        <v>1</v>
      </c>
      <c r="BM75" s="155" t="s">
        <v>1005</v>
      </c>
      <c r="BN75" s="93">
        <v>1</v>
      </c>
      <c r="BO75" s="65">
        <v>0</v>
      </c>
      <c r="BP75" s="66">
        <f t="shared" si="51"/>
        <v>0</v>
      </c>
      <c r="BQ75" s="253" t="s">
        <v>913</v>
      </c>
      <c r="BR75" s="93">
        <v>1</v>
      </c>
      <c r="BS75" s="280">
        <v>1</v>
      </c>
      <c r="BT75" s="66">
        <f t="shared" si="52"/>
        <v>1</v>
      </c>
      <c r="BU75" s="286" t="s">
        <v>1479</v>
      </c>
      <c r="BV75" s="284">
        <f t="shared" si="53"/>
        <v>1</v>
      </c>
      <c r="BW75" s="111">
        <f t="shared" si="54"/>
        <v>1</v>
      </c>
      <c r="BX75" s="82">
        <f t="shared" si="55"/>
        <v>1</v>
      </c>
      <c r="BY75" s="267">
        <f t="shared" si="36"/>
        <v>12</v>
      </c>
      <c r="BZ75" s="267">
        <f t="shared" si="37"/>
        <v>11</v>
      </c>
      <c r="CA75" s="2" t="s">
        <v>1473</v>
      </c>
    </row>
    <row r="76" spans="1:82" s="2" customFormat="1" ht="195.75" customHeight="1" x14ac:dyDescent="0.35">
      <c r="A76" s="145" t="s">
        <v>878</v>
      </c>
      <c r="B76" s="289">
        <v>7551</v>
      </c>
      <c r="C76" s="65">
        <v>4</v>
      </c>
      <c r="D76" s="65" t="str">
        <f t="shared" si="40"/>
        <v>Esterilizar 356000 Perros Y Gatos  Priorizando Las Localidades Con Mayores Cifras Poblacionales Estimadas.</v>
      </c>
      <c r="E76" s="64" t="s">
        <v>879</v>
      </c>
      <c r="F76" s="64" t="s">
        <v>125</v>
      </c>
      <c r="G76" s="65">
        <v>261</v>
      </c>
      <c r="H76" s="64" t="s">
        <v>125</v>
      </c>
      <c r="I76" s="64" t="s">
        <v>125</v>
      </c>
      <c r="J76" s="64" t="s">
        <v>720</v>
      </c>
      <c r="K76" s="64" t="s">
        <v>123</v>
      </c>
      <c r="L76" s="64" t="s">
        <v>125</v>
      </c>
      <c r="M76" s="64" t="s">
        <v>125</v>
      </c>
      <c r="N76" s="64" t="s">
        <v>880</v>
      </c>
      <c r="O76" s="63">
        <v>0.3</v>
      </c>
      <c r="P76" s="223" t="s">
        <v>1459</v>
      </c>
      <c r="Q76" s="63" t="s">
        <v>1006</v>
      </c>
      <c r="R76" s="83">
        <v>63860</v>
      </c>
      <c r="S76" s="83">
        <v>111361</v>
      </c>
      <c r="T76" s="63" t="s">
        <v>129</v>
      </c>
      <c r="U76" s="63" t="s">
        <v>184</v>
      </c>
      <c r="V76" s="63" t="s">
        <v>131</v>
      </c>
      <c r="W76" s="63" t="s">
        <v>883</v>
      </c>
      <c r="X76" s="63" t="s">
        <v>884</v>
      </c>
      <c r="Y76" s="71" t="s">
        <v>1007</v>
      </c>
      <c r="Z76" s="94">
        <v>6470</v>
      </c>
      <c r="AA76" s="94">
        <v>6446</v>
      </c>
      <c r="AB76" s="66">
        <f t="shared" si="41"/>
        <v>0.99629057187017001</v>
      </c>
      <c r="AC76" s="155" t="s">
        <v>1008</v>
      </c>
      <c r="AD76" s="94">
        <v>9802</v>
      </c>
      <c r="AE76" s="223">
        <v>9802</v>
      </c>
      <c r="AF76" s="66">
        <f t="shared" si="42"/>
        <v>1</v>
      </c>
      <c r="AG76" s="155" t="s">
        <v>1009</v>
      </c>
      <c r="AH76" s="94">
        <v>7640</v>
      </c>
      <c r="AI76" s="223">
        <v>6719</v>
      </c>
      <c r="AJ76" s="66">
        <f t="shared" si="43"/>
        <v>0.87945026178010466</v>
      </c>
      <c r="AK76" s="155" t="s">
        <v>1010</v>
      </c>
      <c r="AL76" s="94">
        <v>6400</v>
      </c>
      <c r="AM76" s="223">
        <v>5439</v>
      </c>
      <c r="AN76" s="66">
        <f t="shared" si="44"/>
        <v>0.84984375000000001</v>
      </c>
      <c r="AO76" s="155" t="s">
        <v>1011</v>
      </c>
      <c r="AP76" s="94">
        <v>6453</v>
      </c>
      <c r="AQ76" s="223">
        <v>6119</v>
      </c>
      <c r="AR76" s="66">
        <f t="shared" si="45"/>
        <v>0.9482411281574461</v>
      </c>
      <c r="AS76" s="155" t="s">
        <v>1012</v>
      </c>
      <c r="AT76" s="94">
        <v>7396</v>
      </c>
      <c r="AU76" s="223">
        <v>7396</v>
      </c>
      <c r="AV76" s="66">
        <f t="shared" si="46"/>
        <v>1</v>
      </c>
      <c r="AW76" s="155" t="s">
        <v>1013</v>
      </c>
      <c r="AX76" s="94">
        <v>11200</v>
      </c>
      <c r="AY76" s="223">
        <v>2405</v>
      </c>
      <c r="AZ76" s="66">
        <f t="shared" si="47"/>
        <v>0.21473214285714284</v>
      </c>
      <c r="BA76" s="155" t="s">
        <v>1014</v>
      </c>
      <c r="BB76" s="94">
        <v>11200</v>
      </c>
      <c r="BC76" s="223">
        <v>11832</v>
      </c>
      <c r="BD76" s="66">
        <f t="shared" si="48"/>
        <v>1.0564285714285715</v>
      </c>
      <c r="BE76" s="155" t="s">
        <v>1015</v>
      </c>
      <c r="BF76" s="94">
        <v>11200</v>
      </c>
      <c r="BG76" s="223">
        <v>10587</v>
      </c>
      <c r="BH76" s="66">
        <f t="shared" si="49"/>
        <v>0.9452678571428571</v>
      </c>
      <c r="BI76" s="155" t="s">
        <v>1016</v>
      </c>
      <c r="BJ76" s="94">
        <v>3747</v>
      </c>
      <c r="BK76" s="223">
        <v>8578</v>
      </c>
      <c r="BL76" s="66">
        <f t="shared" si="50"/>
        <v>2.2892981051507872</v>
      </c>
      <c r="BM76" s="155" t="s">
        <v>1017</v>
      </c>
      <c r="BN76" s="94">
        <v>3746</v>
      </c>
      <c r="BO76" s="65">
        <v>8738</v>
      </c>
      <c r="BP76" s="66">
        <f t="shared" si="51"/>
        <v>2.3326214628937532</v>
      </c>
      <c r="BQ76" s="253" t="s">
        <v>1018</v>
      </c>
      <c r="BR76" s="94">
        <v>3746</v>
      </c>
      <c r="BS76" s="65">
        <v>4702</v>
      </c>
      <c r="BT76" s="66">
        <f t="shared" si="52"/>
        <v>1.2552055525894288</v>
      </c>
      <c r="BU76" s="286" t="s">
        <v>1484</v>
      </c>
      <c r="BV76" s="102">
        <f>IF(T76="SUMA",(Z76+AD76+AH76+AL76+AP76+AT76+AX76+BB76+BN76+BR76+BF76+BJ76),(AX76))</f>
        <v>89000</v>
      </c>
      <c r="BW76" s="230">
        <f t="shared" si="54"/>
        <v>88763</v>
      </c>
      <c r="BX76" s="82">
        <f t="shared" si="55"/>
        <v>0.99733707865168542</v>
      </c>
      <c r="BY76" s="267">
        <f t="shared" si="36"/>
        <v>89000</v>
      </c>
      <c r="BZ76" s="267">
        <f t="shared" si="37"/>
        <v>88763</v>
      </c>
    </row>
    <row r="77" spans="1:82" s="2" customFormat="1" ht="205.5" customHeight="1" x14ac:dyDescent="0.35">
      <c r="A77" s="145" t="s">
        <v>878</v>
      </c>
      <c r="B77" s="289">
        <v>7551</v>
      </c>
      <c r="C77" s="65">
        <v>4</v>
      </c>
      <c r="D77" s="65" t="str">
        <f t="shared" si="40"/>
        <v>Esterilizar 356000 Perros Y Gatos  Priorizando Las Localidades Con Mayores Cifras Poblacionales Estimadas.</v>
      </c>
      <c r="E77" s="64" t="s">
        <v>879</v>
      </c>
      <c r="F77" s="64" t="s">
        <v>125</v>
      </c>
      <c r="G77" s="65">
        <v>261</v>
      </c>
      <c r="H77" s="64" t="s">
        <v>125</v>
      </c>
      <c r="I77" s="64" t="s">
        <v>123</v>
      </c>
      <c r="J77" s="64" t="s">
        <v>720</v>
      </c>
      <c r="K77" s="64" t="s">
        <v>123</v>
      </c>
      <c r="L77" s="64" t="s">
        <v>125</v>
      </c>
      <c r="M77" s="64" t="s">
        <v>123</v>
      </c>
      <c r="N77" s="64" t="s">
        <v>880</v>
      </c>
      <c r="O77" s="63">
        <v>0.7</v>
      </c>
      <c r="P77" s="223" t="s">
        <v>1019</v>
      </c>
      <c r="Q77" s="63" t="s">
        <v>1020</v>
      </c>
      <c r="R77" s="83">
        <v>63860</v>
      </c>
      <c r="S77" s="83">
        <v>111361</v>
      </c>
      <c r="T77" s="63" t="s">
        <v>129</v>
      </c>
      <c r="U77" s="63" t="s">
        <v>184</v>
      </c>
      <c r="V77" s="63" t="s">
        <v>131</v>
      </c>
      <c r="W77" s="63" t="s">
        <v>883</v>
      </c>
      <c r="X77" s="63" t="s">
        <v>884</v>
      </c>
      <c r="Y77" s="71" t="s">
        <v>1021</v>
      </c>
      <c r="Z77" s="94">
        <v>63</v>
      </c>
      <c r="AA77" s="94">
        <v>10</v>
      </c>
      <c r="AB77" s="66">
        <f t="shared" si="41"/>
        <v>0.15873015873015872</v>
      </c>
      <c r="AC77" s="155" t="s">
        <v>1022</v>
      </c>
      <c r="AD77" s="94">
        <v>63</v>
      </c>
      <c r="AE77" s="223">
        <v>18</v>
      </c>
      <c r="AF77" s="66">
        <f t="shared" si="42"/>
        <v>0.2857142857142857</v>
      </c>
      <c r="AG77" s="155" t="s">
        <v>1023</v>
      </c>
      <c r="AH77" s="94">
        <v>63</v>
      </c>
      <c r="AI77" s="223">
        <v>125</v>
      </c>
      <c r="AJ77" s="66">
        <f t="shared" si="43"/>
        <v>1.9841269841269842</v>
      </c>
      <c r="AK77" s="155" t="s">
        <v>1024</v>
      </c>
      <c r="AL77" s="94">
        <v>63</v>
      </c>
      <c r="AM77" s="223">
        <v>72</v>
      </c>
      <c r="AN77" s="66">
        <f t="shared" si="44"/>
        <v>1.1428571428571428</v>
      </c>
      <c r="AO77" s="155" t="s">
        <v>1025</v>
      </c>
      <c r="AP77" s="94">
        <v>63</v>
      </c>
      <c r="AQ77" s="223">
        <v>68</v>
      </c>
      <c r="AR77" s="66">
        <f t="shared" si="45"/>
        <v>1.0793650793650793</v>
      </c>
      <c r="AS77" s="155" t="s">
        <v>1026</v>
      </c>
      <c r="AT77" s="94">
        <v>63</v>
      </c>
      <c r="AU77" s="223">
        <v>73</v>
      </c>
      <c r="AV77" s="66">
        <f t="shared" si="46"/>
        <v>1.1587301587301588</v>
      </c>
      <c r="AW77" s="155" t="s">
        <v>1027</v>
      </c>
      <c r="AX77" s="94">
        <v>63</v>
      </c>
      <c r="AY77" s="223">
        <v>26</v>
      </c>
      <c r="AZ77" s="66">
        <f t="shared" si="47"/>
        <v>0.41269841269841268</v>
      </c>
      <c r="BA77" s="155" t="s">
        <v>1028</v>
      </c>
      <c r="BB77" s="94">
        <v>63</v>
      </c>
      <c r="BC77" s="223">
        <v>126</v>
      </c>
      <c r="BD77" s="66">
        <f t="shared" si="48"/>
        <v>2</v>
      </c>
      <c r="BE77" s="155" t="s">
        <v>1029</v>
      </c>
      <c r="BF77" s="94">
        <v>63</v>
      </c>
      <c r="BG77" s="223">
        <v>79</v>
      </c>
      <c r="BH77" s="66">
        <f t="shared" si="49"/>
        <v>1.253968253968254</v>
      </c>
      <c r="BI77" s="155" t="s">
        <v>1030</v>
      </c>
      <c r="BJ77" s="94">
        <v>63</v>
      </c>
      <c r="BK77" s="223">
        <v>80</v>
      </c>
      <c r="BL77" s="66">
        <f t="shared" si="50"/>
        <v>1.2698412698412698</v>
      </c>
      <c r="BM77" s="155" t="s">
        <v>1031</v>
      </c>
      <c r="BN77" s="94">
        <v>63</v>
      </c>
      <c r="BO77" s="65">
        <v>82</v>
      </c>
      <c r="BP77" s="66">
        <f t="shared" si="51"/>
        <v>1.3015873015873016</v>
      </c>
      <c r="BQ77" s="253" t="s">
        <v>1032</v>
      </c>
      <c r="BR77" s="94">
        <v>63</v>
      </c>
      <c r="BS77" s="65">
        <v>47</v>
      </c>
      <c r="BT77" s="66">
        <f t="shared" si="52"/>
        <v>0.74603174603174605</v>
      </c>
      <c r="BU77" s="286" t="s">
        <v>1480</v>
      </c>
      <c r="BV77" s="102">
        <f t="shared" si="53"/>
        <v>756</v>
      </c>
      <c r="BW77" s="230">
        <f t="shared" si="54"/>
        <v>806</v>
      </c>
      <c r="BX77" s="82">
        <f t="shared" si="55"/>
        <v>1.0661375661375661</v>
      </c>
      <c r="BY77" s="267">
        <f t="shared" si="36"/>
        <v>756</v>
      </c>
      <c r="BZ77" s="267">
        <f t="shared" si="37"/>
        <v>806</v>
      </c>
      <c r="CA77" s="2" t="s">
        <v>1473</v>
      </c>
    </row>
    <row r="78" spans="1:82" s="2" customFormat="1" ht="190.5" customHeight="1" x14ac:dyDescent="0.35">
      <c r="A78" s="145" t="s">
        <v>878</v>
      </c>
      <c r="B78" s="292" t="s">
        <v>1033</v>
      </c>
      <c r="C78" s="225" t="s">
        <v>1034</v>
      </c>
      <c r="D78" s="65" t="s">
        <v>1035</v>
      </c>
      <c r="E78" s="64" t="s">
        <v>879</v>
      </c>
      <c r="F78" s="64" t="s">
        <v>125</v>
      </c>
      <c r="G78" s="65" t="s">
        <v>1036</v>
      </c>
      <c r="H78" s="64" t="s">
        <v>125</v>
      </c>
      <c r="I78" s="64" t="s">
        <v>123</v>
      </c>
      <c r="J78" s="64" t="s">
        <v>720</v>
      </c>
      <c r="K78" s="64" t="s">
        <v>123</v>
      </c>
      <c r="L78" s="64" t="s">
        <v>125</v>
      </c>
      <c r="M78" s="64" t="s">
        <v>123</v>
      </c>
      <c r="N78" s="64" t="s">
        <v>880</v>
      </c>
      <c r="O78" s="63">
        <v>0.25</v>
      </c>
      <c r="P78" s="146" t="s">
        <v>1037</v>
      </c>
      <c r="Q78" s="63" t="s">
        <v>468</v>
      </c>
      <c r="R78" s="63">
        <v>1</v>
      </c>
      <c r="S78" s="63">
        <v>1</v>
      </c>
      <c r="T78" s="63" t="s">
        <v>152</v>
      </c>
      <c r="U78" s="63" t="s">
        <v>130</v>
      </c>
      <c r="V78" s="63" t="s">
        <v>131</v>
      </c>
      <c r="W78" s="63" t="s">
        <v>883</v>
      </c>
      <c r="X78" s="63" t="s">
        <v>1038</v>
      </c>
      <c r="Y78" s="71" t="s">
        <v>470</v>
      </c>
      <c r="Z78" s="151">
        <v>1</v>
      </c>
      <c r="AA78" s="123">
        <v>0.95699999999999996</v>
      </c>
      <c r="AB78" s="66">
        <f t="shared" si="41"/>
        <v>0.95699999999999996</v>
      </c>
      <c r="AC78" s="149" t="s">
        <v>1039</v>
      </c>
      <c r="AD78" s="151">
        <v>1</v>
      </c>
      <c r="AE78" s="123">
        <v>0.9657</v>
      </c>
      <c r="AF78" s="66">
        <f t="shared" si="42"/>
        <v>0.9657</v>
      </c>
      <c r="AG78" s="149" t="s">
        <v>1040</v>
      </c>
      <c r="AH78" s="151">
        <v>1</v>
      </c>
      <c r="AI78" s="123">
        <v>0.99250000000000005</v>
      </c>
      <c r="AJ78" s="66">
        <f t="shared" si="43"/>
        <v>0.99250000000000005</v>
      </c>
      <c r="AK78" s="149" t="s">
        <v>1041</v>
      </c>
      <c r="AL78" s="151">
        <v>1</v>
      </c>
      <c r="AM78" s="123">
        <v>0.98229999999999995</v>
      </c>
      <c r="AN78" s="66">
        <f t="shared" si="44"/>
        <v>0.98229999999999995</v>
      </c>
      <c r="AO78" s="149" t="s">
        <v>1042</v>
      </c>
      <c r="AP78" s="151">
        <v>1</v>
      </c>
      <c r="AQ78" s="123">
        <v>0.9839</v>
      </c>
      <c r="AR78" s="66">
        <f t="shared" si="45"/>
        <v>0.9839</v>
      </c>
      <c r="AS78" s="155" t="s">
        <v>1043</v>
      </c>
      <c r="AT78" s="151">
        <v>1</v>
      </c>
      <c r="AU78" s="123">
        <v>0.99470000000000003</v>
      </c>
      <c r="AV78" s="66">
        <f t="shared" si="46"/>
        <v>0.99470000000000003</v>
      </c>
      <c r="AW78" s="155" t="s">
        <v>1044</v>
      </c>
      <c r="AX78" s="151">
        <v>1</v>
      </c>
      <c r="AY78" s="123">
        <v>0.98329999999999995</v>
      </c>
      <c r="AZ78" s="66">
        <f t="shared" si="47"/>
        <v>0.98329999999999995</v>
      </c>
      <c r="BA78" s="155" t="s">
        <v>1045</v>
      </c>
      <c r="BB78" s="151">
        <v>1</v>
      </c>
      <c r="BC78" s="122">
        <v>0.9829</v>
      </c>
      <c r="BD78" s="66">
        <f t="shared" si="48"/>
        <v>0.9829</v>
      </c>
      <c r="BE78" s="155" t="s">
        <v>1046</v>
      </c>
      <c r="BF78" s="151">
        <v>1</v>
      </c>
      <c r="BG78" s="123">
        <v>0.97889999999999999</v>
      </c>
      <c r="BH78" s="66">
        <f t="shared" si="49"/>
        <v>0.97889999999999999</v>
      </c>
      <c r="BI78" s="155" t="s">
        <v>1047</v>
      </c>
      <c r="BJ78" s="151">
        <v>1</v>
      </c>
      <c r="BK78" s="123">
        <v>0.98850000000000005</v>
      </c>
      <c r="BL78" s="66">
        <f t="shared" si="50"/>
        <v>0.98850000000000005</v>
      </c>
      <c r="BM78" s="155" t="s">
        <v>1048</v>
      </c>
      <c r="BN78" s="151">
        <v>1</v>
      </c>
      <c r="BO78" s="63">
        <v>0.98</v>
      </c>
      <c r="BP78" s="66">
        <f t="shared" si="51"/>
        <v>0.98</v>
      </c>
      <c r="BQ78" s="253" t="s">
        <v>1049</v>
      </c>
      <c r="BR78" s="151">
        <v>1</v>
      </c>
      <c r="BS78" s="82">
        <v>0.97740000000000005</v>
      </c>
      <c r="BT78" s="66">
        <f t="shared" si="52"/>
        <v>0.97740000000000005</v>
      </c>
      <c r="BU78" s="286" t="s">
        <v>1485</v>
      </c>
      <c r="BV78" s="105">
        <f t="shared" si="53"/>
        <v>1</v>
      </c>
      <c r="BW78" s="111">
        <v>0.97740000000000005</v>
      </c>
      <c r="BX78" s="82">
        <f t="shared" si="55"/>
        <v>0.97740000000000005</v>
      </c>
      <c r="BZ78" s="2">
        <f t="shared" si="37"/>
        <v>11.767099999999999</v>
      </c>
    </row>
    <row r="79" spans="1:82" s="2" customFormat="1" ht="195" customHeight="1" x14ac:dyDescent="0.35">
      <c r="A79" s="145" t="s">
        <v>878</v>
      </c>
      <c r="B79" s="292" t="s">
        <v>1033</v>
      </c>
      <c r="C79" s="225" t="s">
        <v>1034</v>
      </c>
      <c r="D79" s="65" t="s">
        <v>1035</v>
      </c>
      <c r="E79" s="64" t="s">
        <v>879</v>
      </c>
      <c r="F79" s="64" t="s">
        <v>125</v>
      </c>
      <c r="G79" s="65" t="s">
        <v>1036</v>
      </c>
      <c r="H79" s="64" t="s">
        <v>125</v>
      </c>
      <c r="I79" s="64" t="s">
        <v>123</v>
      </c>
      <c r="J79" s="64" t="s">
        <v>720</v>
      </c>
      <c r="K79" s="64" t="s">
        <v>123</v>
      </c>
      <c r="L79" s="64" t="s">
        <v>125</v>
      </c>
      <c r="M79" s="64" t="s">
        <v>123</v>
      </c>
      <c r="N79" s="64" t="s">
        <v>880</v>
      </c>
      <c r="O79" s="63">
        <v>0.25</v>
      </c>
      <c r="P79" s="146" t="s">
        <v>1050</v>
      </c>
      <c r="Q79" s="63" t="s">
        <v>1051</v>
      </c>
      <c r="R79" s="63">
        <v>1</v>
      </c>
      <c r="S79" s="63">
        <v>1</v>
      </c>
      <c r="T79" s="63" t="s">
        <v>708</v>
      </c>
      <c r="U79" s="63" t="s">
        <v>130</v>
      </c>
      <c r="V79" s="63" t="s">
        <v>131</v>
      </c>
      <c r="W79" s="63" t="s">
        <v>883</v>
      </c>
      <c r="X79" s="63" t="s">
        <v>680</v>
      </c>
      <c r="Y79" s="71" t="s">
        <v>723</v>
      </c>
      <c r="Z79" s="151">
        <v>1</v>
      </c>
      <c r="AA79" s="123">
        <v>0.3765</v>
      </c>
      <c r="AB79" s="66">
        <f t="shared" si="41"/>
        <v>0.3765</v>
      </c>
      <c r="AC79" s="149" t="s">
        <v>1052</v>
      </c>
      <c r="AD79" s="151">
        <v>1</v>
      </c>
      <c r="AE79" s="123">
        <v>0.4153</v>
      </c>
      <c r="AF79" s="66">
        <f t="shared" si="42"/>
        <v>0.4153</v>
      </c>
      <c r="AG79" s="149" t="s">
        <v>1053</v>
      </c>
      <c r="AH79" s="151">
        <v>1</v>
      </c>
      <c r="AI79" s="123">
        <v>0.50839999999999996</v>
      </c>
      <c r="AJ79" s="66">
        <f t="shared" si="43"/>
        <v>0.50839999999999996</v>
      </c>
      <c r="AK79" s="149" t="s">
        <v>1054</v>
      </c>
      <c r="AL79" s="151">
        <v>1</v>
      </c>
      <c r="AM79" s="123">
        <v>0.58760000000000001</v>
      </c>
      <c r="AN79" s="66">
        <f t="shared" si="44"/>
        <v>0.58760000000000001</v>
      </c>
      <c r="AO79" s="149" t="s">
        <v>1055</v>
      </c>
      <c r="AP79" s="151">
        <v>1</v>
      </c>
      <c r="AQ79" s="123">
        <v>0.63859999999999995</v>
      </c>
      <c r="AR79" s="66">
        <f t="shared" si="45"/>
        <v>0.63859999999999995</v>
      </c>
      <c r="AS79" s="155" t="s">
        <v>1056</v>
      </c>
      <c r="AT79" s="151">
        <v>1</v>
      </c>
      <c r="AU79" s="123">
        <v>0.76870000000000005</v>
      </c>
      <c r="AV79" s="66">
        <f t="shared" si="46"/>
        <v>0.76870000000000005</v>
      </c>
      <c r="AW79" s="155" t="s">
        <v>1057</v>
      </c>
      <c r="AX79" s="151">
        <v>1</v>
      </c>
      <c r="AY79" s="123">
        <v>0.91249999999999998</v>
      </c>
      <c r="AZ79" s="66">
        <f t="shared" si="47"/>
        <v>0.91249999999999998</v>
      </c>
      <c r="BA79" s="155" t="s">
        <v>1058</v>
      </c>
      <c r="BB79" s="151">
        <v>1</v>
      </c>
      <c r="BC79" s="122">
        <v>0.86639999999999995</v>
      </c>
      <c r="BD79" s="66">
        <f t="shared" si="48"/>
        <v>0.86639999999999995</v>
      </c>
      <c r="BE79" s="155" t="s">
        <v>1059</v>
      </c>
      <c r="BF79" s="151">
        <v>1</v>
      </c>
      <c r="BG79" s="123">
        <v>0.91369999999999996</v>
      </c>
      <c r="BH79" s="66">
        <f t="shared" si="49"/>
        <v>0.91369999999999996</v>
      </c>
      <c r="BI79" s="155" t="s">
        <v>1060</v>
      </c>
      <c r="BJ79" s="151">
        <v>1</v>
      </c>
      <c r="BK79" s="123">
        <v>0.97470000000000001</v>
      </c>
      <c r="BL79" s="66">
        <f t="shared" si="50"/>
        <v>0.97470000000000001</v>
      </c>
      <c r="BM79" s="155" t="s">
        <v>1061</v>
      </c>
      <c r="BN79" s="151">
        <v>1</v>
      </c>
      <c r="BO79" s="82">
        <v>0.9929</v>
      </c>
      <c r="BP79" s="66">
        <f t="shared" si="51"/>
        <v>0.9929</v>
      </c>
      <c r="BQ79" s="253" t="s">
        <v>1062</v>
      </c>
      <c r="BR79" s="151">
        <v>1</v>
      </c>
      <c r="BS79" s="82">
        <v>0.99980000000000002</v>
      </c>
      <c r="BT79" s="66">
        <f t="shared" si="52"/>
        <v>0.99980000000000002</v>
      </c>
      <c r="BU79" s="286" t="s">
        <v>1486</v>
      </c>
      <c r="BV79" s="105">
        <f t="shared" si="53"/>
        <v>1</v>
      </c>
      <c r="BW79" s="111">
        <v>0.99980000000000002</v>
      </c>
      <c r="BX79" s="82">
        <f t="shared" si="55"/>
        <v>0.99980000000000002</v>
      </c>
      <c r="BY79" s="268"/>
      <c r="BZ79" s="268">
        <f t="shared" si="37"/>
        <v>8.9550999999999981</v>
      </c>
    </row>
    <row r="80" spans="1:82" s="2" customFormat="1" ht="195.75" customHeight="1" x14ac:dyDescent="0.35">
      <c r="A80" s="145" t="s">
        <v>878</v>
      </c>
      <c r="B80" s="292" t="s">
        <v>1033</v>
      </c>
      <c r="C80" s="225" t="s">
        <v>1034</v>
      </c>
      <c r="D80" s="65" t="s">
        <v>1035</v>
      </c>
      <c r="E80" s="64" t="s">
        <v>879</v>
      </c>
      <c r="F80" s="64" t="s">
        <v>125</v>
      </c>
      <c r="G80" s="65" t="s">
        <v>1036</v>
      </c>
      <c r="H80" s="64" t="s">
        <v>125</v>
      </c>
      <c r="I80" s="64" t="s">
        <v>123</v>
      </c>
      <c r="J80" s="64" t="s">
        <v>720</v>
      </c>
      <c r="K80" s="64" t="s">
        <v>123</v>
      </c>
      <c r="L80" s="64" t="s">
        <v>125</v>
      </c>
      <c r="M80" s="64" t="s">
        <v>123</v>
      </c>
      <c r="N80" s="64" t="s">
        <v>880</v>
      </c>
      <c r="O80" s="63">
        <v>0.25</v>
      </c>
      <c r="P80" s="146" t="s">
        <v>1063</v>
      </c>
      <c r="Q80" s="63" t="s">
        <v>1064</v>
      </c>
      <c r="R80" s="63">
        <v>1</v>
      </c>
      <c r="S80" s="63">
        <v>0.9</v>
      </c>
      <c r="T80" s="63" t="s">
        <v>708</v>
      </c>
      <c r="U80" s="63" t="s">
        <v>130</v>
      </c>
      <c r="V80" s="63" t="s">
        <v>131</v>
      </c>
      <c r="W80" s="63" t="s">
        <v>883</v>
      </c>
      <c r="X80" s="63" t="s">
        <v>680</v>
      </c>
      <c r="Y80" s="71" t="s">
        <v>735</v>
      </c>
      <c r="Z80" s="151">
        <v>0.9</v>
      </c>
      <c r="AA80" s="123">
        <v>1.8E-3</v>
      </c>
      <c r="AB80" s="66">
        <f t="shared" si="41"/>
        <v>2E-3</v>
      </c>
      <c r="AC80" s="149" t="s">
        <v>1065</v>
      </c>
      <c r="AD80" s="151">
        <v>0.9</v>
      </c>
      <c r="AE80" s="123">
        <v>3.5099999999999999E-2</v>
      </c>
      <c r="AF80" s="66">
        <f t="shared" si="42"/>
        <v>3.9E-2</v>
      </c>
      <c r="AG80" s="149" t="s">
        <v>1066</v>
      </c>
      <c r="AH80" s="151">
        <v>0.9</v>
      </c>
      <c r="AI80" s="123">
        <v>0.1195</v>
      </c>
      <c r="AJ80" s="66">
        <f t="shared" si="43"/>
        <v>0.13277777777777777</v>
      </c>
      <c r="AK80" s="149" t="s">
        <v>1067</v>
      </c>
      <c r="AL80" s="151">
        <v>0.9</v>
      </c>
      <c r="AM80" s="123">
        <v>0.215</v>
      </c>
      <c r="AN80" s="66">
        <f t="shared" si="44"/>
        <v>0.23888888888888887</v>
      </c>
      <c r="AO80" s="149" t="s">
        <v>1068</v>
      </c>
      <c r="AP80" s="151">
        <v>0.9</v>
      </c>
      <c r="AQ80" s="123">
        <v>0.29420000000000002</v>
      </c>
      <c r="AR80" s="66">
        <f t="shared" si="45"/>
        <v>0.3268888888888889</v>
      </c>
      <c r="AS80" s="155" t="s">
        <v>1069</v>
      </c>
      <c r="AT80" s="151">
        <v>0.9</v>
      </c>
      <c r="AU80" s="123">
        <v>0.3478</v>
      </c>
      <c r="AV80" s="66">
        <f t="shared" si="46"/>
        <v>0.38644444444444442</v>
      </c>
      <c r="AW80" s="155" t="s">
        <v>1070</v>
      </c>
      <c r="AX80" s="151">
        <v>0.9</v>
      </c>
      <c r="AY80" s="123">
        <v>0.39650000000000002</v>
      </c>
      <c r="AZ80" s="66">
        <f t="shared" si="47"/>
        <v>0.44055555555555559</v>
      </c>
      <c r="BA80" s="155" t="s">
        <v>1071</v>
      </c>
      <c r="BB80" s="151">
        <v>0.9</v>
      </c>
      <c r="BC80" s="122">
        <v>0.49480000000000002</v>
      </c>
      <c r="BD80" s="66">
        <f t="shared" si="48"/>
        <v>0.54977777777777781</v>
      </c>
      <c r="BE80" s="155" t="s">
        <v>1072</v>
      </c>
      <c r="BF80" s="151">
        <v>0.9</v>
      </c>
      <c r="BG80" s="123">
        <v>0.58930000000000005</v>
      </c>
      <c r="BH80" s="66">
        <f t="shared" si="49"/>
        <v>0.65477777777777779</v>
      </c>
      <c r="BI80" s="155" t="s">
        <v>1073</v>
      </c>
      <c r="BJ80" s="151">
        <v>0.9</v>
      </c>
      <c r="BK80" s="123">
        <v>0.67749999999999999</v>
      </c>
      <c r="BL80" s="66">
        <f t="shared" si="50"/>
        <v>0.75277777777777777</v>
      </c>
      <c r="BM80" s="155" t="s">
        <v>1074</v>
      </c>
      <c r="BN80" s="151">
        <v>0.9</v>
      </c>
      <c r="BO80" s="82">
        <v>0.78839999999999999</v>
      </c>
      <c r="BP80" s="66">
        <f t="shared" si="51"/>
        <v>0.876</v>
      </c>
      <c r="BQ80" s="253" t="s">
        <v>1075</v>
      </c>
      <c r="BR80" s="151">
        <v>0.9</v>
      </c>
      <c r="BS80" s="282">
        <v>0.91969999999999996</v>
      </c>
      <c r="BT80" s="66">
        <f t="shared" si="52"/>
        <v>1.0218888888888888</v>
      </c>
      <c r="BU80" s="286" t="s">
        <v>1487</v>
      </c>
      <c r="BV80" s="105">
        <f t="shared" si="53"/>
        <v>0.9</v>
      </c>
      <c r="BW80" s="111">
        <v>0.91969999999999996</v>
      </c>
      <c r="BX80" s="82">
        <f t="shared" si="55"/>
        <v>1.0218888888888888</v>
      </c>
      <c r="BY80" s="270"/>
      <c r="BZ80" s="270"/>
    </row>
    <row r="81" spans="1:78" s="2" customFormat="1" ht="205.5" customHeight="1" thickBot="1" x14ac:dyDescent="0.4">
      <c r="A81" s="214" t="s">
        <v>878</v>
      </c>
      <c r="B81" s="293" t="s">
        <v>1033</v>
      </c>
      <c r="C81" s="226" t="s">
        <v>1034</v>
      </c>
      <c r="D81" s="88" t="s">
        <v>1035</v>
      </c>
      <c r="E81" s="86" t="s">
        <v>879</v>
      </c>
      <c r="F81" s="86" t="s">
        <v>125</v>
      </c>
      <c r="G81" s="88" t="s">
        <v>1036</v>
      </c>
      <c r="H81" s="86" t="s">
        <v>125</v>
      </c>
      <c r="I81" s="86" t="s">
        <v>123</v>
      </c>
      <c r="J81" s="86" t="s">
        <v>720</v>
      </c>
      <c r="K81" s="86" t="s">
        <v>123</v>
      </c>
      <c r="L81" s="86" t="s">
        <v>125</v>
      </c>
      <c r="M81" s="86" t="s">
        <v>123</v>
      </c>
      <c r="N81" s="86" t="s">
        <v>880</v>
      </c>
      <c r="O81" s="87">
        <v>0.25</v>
      </c>
      <c r="P81" s="215" t="s">
        <v>1076</v>
      </c>
      <c r="Q81" s="87" t="s">
        <v>1077</v>
      </c>
      <c r="R81" s="87">
        <v>1</v>
      </c>
      <c r="S81" s="87">
        <v>0.9</v>
      </c>
      <c r="T81" s="87" t="s">
        <v>708</v>
      </c>
      <c r="U81" s="87" t="s">
        <v>130</v>
      </c>
      <c r="V81" s="87" t="s">
        <v>131</v>
      </c>
      <c r="W81" s="87" t="s">
        <v>883</v>
      </c>
      <c r="X81" s="87" t="s">
        <v>680</v>
      </c>
      <c r="Y81" s="91" t="s">
        <v>748</v>
      </c>
      <c r="Z81" s="227">
        <v>1</v>
      </c>
      <c r="AA81" s="220">
        <v>8.5000000000000006E-2</v>
      </c>
      <c r="AB81" s="70">
        <f t="shared" si="41"/>
        <v>8.5000000000000006E-2</v>
      </c>
      <c r="AC81" s="149" t="s">
        <v>1078</v>
      </c>
      <c r="AD81" s="227">
        <v>1</v>
      </c>
      <c r="AE81" s="220">
        <v>0.18970000000000001</v>
      </c>
      <c r="AF81" s="70">
        <f t="shared" si="42"/>
        <v>0.18970000000000001</v>
      </c>
      <c r="AG81" s="149" t="s">
        <v>1079</v>
      </c>
      <c r="AH81" s="227">
        <v>1</v>
      </c>
      <c r="AI81" s="220">
        <v>0.42709999999999998</v>
      </c>
      <c r="AJ81" s="70">
        <f t="shared" si="43"/>
        <v>0.42709999999999998</v>
      </c>
      <c r="AK81" s="149" t="s">
        <v>1080</v>
      </c>
      <c r="AL81" s="227">
        <v>1</v>
      </c>
      <c r="AM81" s="220">
        <v>0.81359999999999999</v>
      </c>
      <c r="AN81" s="70">
        <f t="shared" si="44"/>
        <v>0.81359999999999999</v>
      </c>
      <c r="AO81" s="149" t="s">
        <v>1081</v>
      </c>
      <c r="AP81" s="227">
        <v>1</v>
      </c>
      <c r="AQ81" s="220">
        <v>0.90039999999999998</v>
      </c>
      <c r="AR81" s="70">
        <f t="shared" si="45"/>
        <v>0.90039999999999998</v>
      </c>
      <c r="AS81" s="155" t="s">
        <v>1082</v>
      </c>
      <c r="AT81" s="227">
        <v>1</v>
      </c>
      <c r="AU81" s="220">
        <v>0.96840000000000004</v>
      </c>
      <c r="AV81" s="70">
        <f t="shared" si="46"/>
        <v>0.96840000000000004</v>
      </c>
      <c r="AW81" s="155" t="s">
        <v>1083</v>
      </c>
      <c r="AX81" s="227">
        <v>1</v>
      </c>
      <c r="AY81" s="220">
        <v>0.97809999999999997</v>
      </c>
      <c r="AZ81" s="70">
        <f t="shared" si="47"/>
        <v>0.97809999999999997</v>
      </c>
      <c r="BA81" s="155" t="s">
        <v>1084</v>
      </c>
      <c r="BB81" s="227">
        <v>1</v>
      </c>
      <c r="BC81" s="217">
        <v>0.98680000000000001</v>
      </c>
      <c r="BD81" s="70">
        <f t="shared" si="48"/>
        <v>0.98680000000000001</v>
      </c>
      <c r="BE81" s="155" t="s">
        <v>1085</v>
      </c>
      <c r="BF81" s="227">
        <v>1</v>
      </c>
      <c r="BG81" s="220">
        <v>0.99360000000000004</v>
      </c>
      <c r="BH81" s="70">
        <f t="shared" si="49"/>
        <v>0.99360000000000004</v>
      </c>
      <c r="BI81" s="155" t="s">
        <v>1086</v>
      </c>
      <c r="BJ81" s="227">
        <v>1</v>
      </c>
      <c r="BK81" s="220">
        <v>0.99760000000000004</v>
      </c>
      <c r="BL81" s="70">
        <f t="shared" si="50"/>
        <v>0.99760000000000004</v>
      </c>
      <c r="BM81" s="155" t="s">
        <v>1087</v>
      </c>
      <c r="BN81" s="227">
        <v>1</v>
      </c>
      <c r="BO81" s="112">
        <v>0.99919999999999998</v>
      </c>
      <c r="BP81" s="70">
        <f t="shared" si="51"/>
        <v>0.99919999999999998</v>
      </c>
      <c r="BQ81" s="260" t="s">
        <v>1088</v>
      </c>
      <c r="BR81" s="227">
        <v>1</v>
      </c>
      <c r="BS81" s="87">
        <v>1</v>
      </c>
      <c r="BT81" s="70">
        <f>IF(ISERROR(BS81/BR81),0,(BS81/BR81))</f>
        <v>1</v>
      </c>
      <c r="BU81" s="296" t="s">
        <v>1488</v>
      </c>
      <c r="BV81" s="107">
        <f t="shared" si="53"/>
        <v>1</v>
      </c>
      <c r="BW81" s="252">
        <v>1</v>
      </c>
      <c r="BX81" s="297">
        <f t="shared" si="55"/>
        <v>1</v>
      </c>
      <c r="BY81" s="270"/>
    </row>
    <row r="82" spans="1:78" s="2" customFormat="1" ht="190.5" customHeight="1" x14ac:dyDescent="0.35">
      <c r="A82" s="135" t="s">
        <v>835</v>
      </c>
      <c r="B82" s="291">
        <v>7555</v>
      </c>
      <c r="C82" s="75">
        <v>1</v>
      </c>
      <c r="D82" s="75" t="str">
        <f t="shared" ref="D82:D87" si="56">IF(C82="","",+VLOOKUP(CONCATENATE(B82,"-",C82),$K$241:$L$269,2,FALSE))</f>
        <v>Actualizar 16 Reportes En El Observatorio De Protección Y Bienestar Animal Los Indicadores Que Den Cuenta Del Avance De La Política Pública</v>
      </c>
      <c r="E82" s="72" t="s">
        <v>1089</v>
      </c>
      <c r="F82" s="72" t="s">
        <v>125</v>
      </c>
      <c r="G82" s="75">
        <v>505</v>
      </c>
      <c r="H82" s="72" t="s">
        <v>125</v>
      </c>
      <c r="I82" s="72" t="s">
        <v>125</v>
      </c>
      <c r="J82" s="72" t="s">
        <v>1090</v>
      </c>
      <c r="K82" s="72" t="s">
        <v>123</v>
      </c>
      <c r="L82" s="72" t="s">
        <v>125</v>
      </c>
      <c r="M82" s="72" t="s">
        <v>123</v>
      </c>
      <c r="N82" s="72" t="s">
        <v>1091</v>
      </c>
      <c r="O82" s="73">
        <v>1</v>
      </c>
      <c r="P82" s="222" t="s">
        <v>1092</v>
      </c>
      <c r="Q82" s="73" t="s">
        <v>1093</v>
      </c>
      <c r="R82" s="73">
        <v>1</v>
      </c>
      <c r="S82" s="73">
        <v>1</v>
      </c>
      <c r="T82" s="73" t="s">
        <v>129</v>
      </c>
      <c r="U82" s="73" t="s">
        <v>130</v>
      </c>
      <c r="V82" s="73" t="s">
        <v>131</v>
      </c>
      <c r="W82" s="73" t="s">
        <v>1094</v>
      </c>
      <c r="X82" s="73" t="s">
        <v>1095</v>
      </c>
      <c r="Y82" s="74" t="s">
        <v>1096</v>
      </c>
      <c r="Z82" s="95">
        <v>3.7499999999999999E-2</v>
      </c>
      <c r="AA82" s="250">
        <v>3.7499999999999999E-2</v>
      </c>
      <c r="AB82" s="246">
        <f t="shared" si="41"/>
        <v>1</v>
      </c>
      <c r="AC82" s="155" t="s">
        <v>1097</v>
      </c>
      <c r="AD82" s="95">
        <v>3.7499999999999999E-2</v>
      </c>
      <c r="AE82" s="114">
        <v>3.7499999999999999E-2</v>
      </c>
      <c r="AF82" s="103">
        <f t="shared" si="42"/>
        <v>1</v>
      </c>
      <c r="AG82" s="155" t="s">
        <v>1098</v>
      </c>
      <c r="AH82" s="95">
        <v>0.17499999999999999</v>
      </c>
      <c r="AI82" s="115">
        <v>0.17499999999999999</v>
      </c>
      <c r="AJ82" s="103">
        <f t="shared" si="43"/>
        <v>1</v>
      </c>
      <c r="AK82" s="155" t="s">
        <v>1099</v>
      </c>
      <c r="AL82" s="95">
        <v>3.7499999999999999E-2</v>
      </c>
      <c r="AM82" s="116">
        <v>3.7499999999999999E-2</v>
      </c>
      <c r="AN82" s="103">
        <f t="shared" si="44"/>
        <v>1</v>
      </c>
      <c r="AO82" s="155" t="s">
        <v>1100</v>
      </c>
      <c r="AP82" s="95">
        <v>3.7499999999999999E-2</v>
      </c>
      <c r="AQ82" s="113">
        <v>3.7499999999999999E-2</v>
      </c>
      <c r="AR82" s="103">
        <f t="shared" si="45"/>
        <v>1</v>
      </c>
      <c r="AS82" s="155" t="s">
        <v>1101</v>
      </c>
      <c r="AT82" s="95">
        <v>0.17499999999999999</v>
      </c>
      <c r="AU82" s="77">
        <v>0.17499999999999999</v>
      </c>
      <c r="AV82" s="103">
        <f t="shared" si="46"/>
        <v>1</v>
      </c>
      <c r="AW82" s="155" t="s">
        <v>1102</v>
      </c>
      <c r="AX82" s="95">
        <v>3.7499999999999999E-2</v>
      </c>
      <c r="AY82" s="117">
        <v>3.7499999999999999E-2</v>
      </c>
      <c r="AZ82" s="103">
        <f t="shared" si="47"/>
        <v>1</v>
      </c>
      <c r="BA82" s="155" t="s">
        <v>1103</v>
      </c>
      <c r="BB82" s="95">
        <v>3.7499999999999999E-2</v>
      </c>
      <c r="BC82" s="113">
        <v>3.7499999999999999E-2</v>
      </c>
      <c r="BD82" s="103">
        <f t="shared" si="48"/>
        <v>1</v>
      </c>
      <c r="BE82" s="155" t="s">
        <v>1104</v>
      </c>
      <c r="BF82" s="95">
        <v>0.17499999999999999</v>
      </c>
      <c r="BG82" s="113">
        <v>0.17499999999999999</v>
      </c>
      <c r="BH82" s="103">
        <f t="shared" si="49"/>
        <v>1</v>
      </c>
      <c r="BI82" s="155" t="s">
        <v>1105</v>
      </c>
      <c r="BJ82" s="95">
        <v>3.7499999999999999E-2</v>
      </c>
      <c r="BK82" s="113">
        <v>3.7499999999999999E-2</v>
      </c>
      <c r="BL82" s="103">
        <f t="shared" si="50"/>
        <v>1</v>
      </c>
      <c r="BM82" s="155" t="s">
        <v>1106</v>
      </c>
      <c r="BN82" s="95">
        <v>3.7499999999999999E-2</v>
      </c>
      <c r="BO82" s="113">
        <v>3.7499999999999999E-2</v>
      </c>
      <c r="BP82" s="103">
        <f t="shared" si="51"/>
        <v>1</v>
      </c>
      <c r="BQ82" s="258" t="s">
        <v>1107</v>
      </c>
      <c r="BR82" s="95">
        <v>0.17499999999999999</v>
      </c>
      <c r="BS82" s="281">
        <v>0.17499999999999999</v>
      </c>
      <c r="BT82" s="103">
        <f t="shared" si="52"/>
        <v>1</v>
      </c>
      <c r="BU82" s="286" t="s">
        <v>1449</v>
      </c>
      <c r="BV82" s="104">
        <f t="shared" si="53"/>
        <v>0.99999999999999989</v>
      </c>
      <c r="BW82" s="262">
        <f t="shared" si="54"/>
        <v>0.99999999999999989</v>
      </c>
      <c r="BX82" s="287">
        <f t="shared" si="55"/>
        <v>1</v>
      </c>
      <c r="BY82" s="264">
        <f>+Z82+AD82+AH82+AL82+AP82+AT82+AX82+BB82+BJ82+BN82+BF82+BR82</f>
        <v>1</v>
      </c>
      <c r="BZ82" s="264">
        <f>+AA82+AE82+AI82+AM82+AQ82+AU82+AY82+BC82+BK82+BO82+BG82+BS82</f>
        <v>1</v>
      </c>
    </row>
    <row r="83" spans="1:78" s="2" customFormat="1" ht="214" customHeight="1" x14ac:dyDescent="0.35">
      <c r="A83" s="145" t="s">
        <v>835</v>
      </c>
      <c r="B83" s="289">
        <v>7555</v>
      </c>
      <c r="C83" s="65">
        <v>2</v>
      </c>
      <c r="D83" s="65" t="str">
        <f t="shared" si="56"/>
        <v>Elaborar 5 Diagnósticos De Necesidades De Producción De Investigación Y Gestión Del Conocimiento De La Áreas Institucionales</v>
      </c>
      <c r="E83" s="64" t="s">
        <v>1089</v>
      </c>
      <c r="F83" s="64" t="s">
        <v>125</v>
      </c>
      <c r="G83" s="65">
        <v>505</v>
      </c>
      <c r="H83" s="64" t="s">
        <v>125</v>
      </c>
      <c r="I83" s="64" t="s">
        <v>123</v>
      </c>
      <c r="J83" s="64" t="s">
        <v>1090</v>
      </c>
      <c r="K83" s="64" t="s">
        <v>123</v>
      </c>
      <c r="L83" s="64" t="s">
        <v>125</v>
      </c>
      <c r="M83" s="64" t="s">
        <v>123</v>
      </c>
      <c r="N83" s="64" t="s">
        <v>1091</v>
      </c>
      <c r="O83" s="63">
        <v>1</v>
      </c>
      <c r="P83" s="223" t="s">
        <v>1108</v>
      </c>
      <c r="Q83" s="63" t="s">
        <v>1109</v>
      </c>
      <c r="R83" s="63">
        <v>1</v>
      </c>
      <c r="S83" s="63">
        <v>1</v>
      </c>
      <c r="T83" s="63" t="s">
        <v>129</v>
      </c>
      <c r="U83" s="63" t="s">
        <v>130</v>
      </c>
      <c r="V83" s="63" t="s">
        <v>131</v>
      </c>
      <c r="W83" s="63" t="s">
        <v>1094</v>
      </c>
      <c r="X83" s="63" t="s">
        <v>1095</v>
      </c>
      <c r="Y83" s="71" t="s">
        <v>1096</v>
      </c>
      <c r="Z83" s="96">
        <v>4.7100000000000003E-2</v>
      </c>
      <c r="AA83" s="251">
        <v>4.7100000000000003E-2</v>
      </c>
      <c r="AB83" s="245">
        <f t="shared" si="41"/>
        <v>1</v>
      </c>
      <c r="AC83" s="155" t="s">
        <v>1110</v>
      </c>
      <c r="AD83" s="96">
        <v>7.0599999999999996E-2</v>
      </c>
      <c r="AE83" s="118">
        <v>7.0599999999999996E-2</v>
      </c>
      <c r="AF83" s="66">
        <f t="shared" si="42"/>
        <v>1</v>
      </c>
      <c r="AG83" s="155" t="s">
        <v>1111</v>
      </c>
      <c r="AH83" s="96">
        <v>0.29409999999999997</v>
      </c>
      <c r="AI83" s="79">
        <v>0.29409999999999997</v>
      </c>
      <c r="AJ83" s="66">
        <f t="shared" si="43"/>
        <v>1</v>
      </c>
      <c r="AK83" s="155" t="s">
        <v>1112</v>
      </c>
      <c r="AL83" s="96">
        <v>2.9399999999999999E-2</v>
      </c>
      <c r="AM83" s="119">
        <v>2.9399999999999999E-2</v>
      </c>
      <c r="AN83" s="66">
        <f t="shared" si="44"/>
        <v>1</v>
      </c>
      <c r="AO83" s="155" t="s">
        <v>1113</v>
      </c>
      <c r="AP83" s="96">
        <v>2.9399999999999999E-2</v>
      </c>
      <c r="AQ83" s="82">
        <v>2.9399999999999999E-2</v>
      </c>
      <c r="AR83" s="66">
        <f t="shared" si="45"/>
        <v>1</v>
      </c>
      <c r="AS83" s="155" t="s">
        <v>1114</v>
      </c>
      <c r="AT83" s="96">
        <v>2.9399999999999999E-2</v>
      </c>
      <c r="AU83" s="78">
        <v>2.9399999999999999E-2</v>
      </c>
      <c r="AV83" s="66">
        <f t="shared" si="46"/>
        <v>1</v>
      </c>
      <c r="AW83" s="155" t="s">
        <v>1115</v>
      </c>
      <c r="AX83" s="96">
        <v>2.9399999999999999E-2</v>
      </c>
      <c r="AY83" s="120">
        <v>2.9399999999999999E-2</v>
      </c>
      <c r="AZ83" s="66">
        <f t="shared" si="47"/>
        <v>1</v>
      </c>
      <c r="BA83" s="155" t="s">
        <v>1116</v>
      </c>
      <c r="BB83" s="96">
        <v>2.9399999999999999E-2</v>
      </c>
      <c r="BC83" s="82">
        <v>2.9399999999999999E-2</v>
      </c>
      <c r="BD83" s="66">
        <f t="shared" si="48"/>
        <v>1</v>
      </c>
      <c r="BE83" s="155" t="s">
        <v>1117</v>
      </c>
      <c r="BF83" s="96">
        <v>0.15290000000000001</v>
      </c>
      <c r="BG83" s="82">
        <v>0.15290000000000001</v>
      </c>
      <c r="BH83" s="66">
        <f t="shared" si="49"/>
        <v>1</v>
      </c>
      <c r="BI83" s="155" t="s">
        <v>1118</v>
      </c>
      <c r="BJ83" s="96">
        <v>0.14410000000000001</v>
      </c>
      <c r="BK83" s="82">
        <v>0.14410000000000001</v>
      </c>
      <c r="BL83" s="66">
        <f t="shared" si="50"/>
        <v>1</v>
      </c>
      <c r="BM83" s="155" t="s">
        <v>1119</v>
      </c>
      <c r="BN83" s="96">
        <v>4.1200000000000001E-2</v>
      </c>
      <c r="BO83" s="82">
        <v>4.1200000000000001E-2</v>
      </c>
      <c r="BP83" s="66">
        <f t="shared" si="51"/>
        <v>1</v>
      </c>
      <c r="BQ83" s="253" t="s">
        <v>1120</v>
      </c>
      <c r="BR83" s="96">
        <v>0.10299999999999999</v>
      </c>
      <c r="BS83" s="282">
        <v>0.10299999999999999</v>
      </c>
      <c r="BT83" s="66">
        <f t="shared" si="52"/>
        <v>1</v>
      </c>
      <c r="BU83" s="286" t="s">
        <v>1445</v>
      </c>
      <c r="BV83" s="105">
        <f t="shared" si="53"/>
        <v>0.99999999999999989</v>
      </c>
      <c r="BW83" s="111">
        <f t="shared" si="54"/>
        <v>0.99999999999999989</v>
      </c>
      <c r="BX83" s="82">
        <f t="shared" si="55"/>
        <v>1</v>
      </c>
      <c r="BY83" s="264">
        <f t="shared" ref="BY83:BY87" si="57">+Z83+AD83+AH83+AL83+AP83+AT83+AX83+BB83+BJ83+BN83+BF83+BR83</f>
        <v>0.99999999999999989</v>
      </c>
      <c r="BZ83" s="264">
        <f t="shared" ref="BZ83:BZ87" si="58">+AA83+AE83+AI83+AM83+AQ83+AU83+AY83+BC83+BK83+BO83+BG83+BS83</f>
        <v>0.99999999999999989</v>
      </c>
    </row>
    <row r="84" spans="1:78" s="2" customFormat="1" ht="195.75" customHeight="1" x14ac:dyDescent="0.35">
      <c r="A84" s="145" t="s">
        <v>835</v>
      </c>
      <c r="B84" s="289">
        <v>7555</v>
      </c>
      <c r="C84" s="65">
        <v>6</v>
      </c>
      <c r="D84" s="65" t="str">
        <f t="shared" si="56"/>
        <v>Aportar 1 Batería De Herramientas Metodológicas, Estudios E Investigaciones Identificadas En El Diagnóstico Para Dar Cuenta De Las Necesidades De Las Áreas</v>
      </c>
      <c r="E84" s="64" t="s">
        <v>1089</v>
      </c>
      <c r="F84" s="64" t="s">
        <v>125</v>
      </c>
      <c r="G84" s="65">
        <v>505</v>
      </c>
      <c r="H84" s="64" t="s">
        <v>125</v>
      </c>
      <c r="I84" s="64" t="s">
        <v>123</v>
      </c>
      <c r="J84" s="64" t="s">
        <v>1090</v>
      </c>
      <c r="K84" s="64" t="s">
        <v>123</v>
      </c>
      <c r="L84" s="64" t="s">
        <v>125</v>
      </c>
      <c r="M84" s="64" t="s">
        <v>123</v>
      </c>
      <c r="N84" s="64" t="s">
        <v>1091</v>
      </c>
      <c r="O84" s="63">
        <v>1</v>
      </c>
      <c r="P84" s="223" t="s">
        <v>1121</v>
      </c>
      <c r="Q84" s="63" t="s">
        <v>1122</v>
      </c>
      <c r="R84" s="63">
        <v>1</v>
      </c>
      <c r="S84" s="63">
        <v>1</v>
      </c>
      <c r="T84" s="63" t="s">
        <v>129</v>
      </c>
      <c r="U84" s="63" t="s">
        <v>130</v>
      </c>
      <c r="V84" s="63" t="s">
        <v>131</v>
      </c>
      <c r="W84" s="63" t="s">
        <v>1094</v>
      </c>
      <c r="X84" s="63" t="s">
        <v>1095</v>
      </c>
      <c r="Y84" s="71" t="s">
        <v>1096</v>
      </c>
      <c r="Z84" s="96">
        <v>5.8799999999999998E-2</v>
      </c>
      <c r="AA84" s="251">
        <v>5.8799999999999998E-2</v>
      </c>
      <c r="AB84" s="245">
        <f t="shared" si="41"/>
        <v>1</v>
      </c>
      <c r="AC84" s="155" t="s">
        <v>1123</v>
      </c>
      <c r="AD84" s="96">
        <v>5.8799999999999998E-2</v>
      </c>
      <c r="AE84" s="118">
        <v>5.8799999999999998E-2</v>
      </c>
      <c r="AF84" s="66">
        <f t="shared" si="42"/>
        <v>1</v>
      </c>
      <c r="AG84" s="155" t="s">
        <v>1124</v>
      </c>
      <c r="AH84" s="96">
        <v>0.29409999999999997</v>
      </c>
      <c r="AI84" s="79">
        <v>0.29409999999999997</v>
      </c>
      <c r="AJ84" s="66">
        <f t="shared" si="43"/>
        <v>1</v>
      </c>
      <c r="AK84" s="155" t="s">
        <v>1125</v>
      </c>
      <c r="AL84" s="96">
        <v>2.9399999999999999E-2</v>
      </c>
      <c r="AM84" s="119">
        <v>2.9399999999999999E-2</v>
      </c>
      <c r="AN84" s="66">
        <f t="shared" si="44"/>
        <v>1</v>
      </c>
      <c r="AO84" s="155" t="s">
        <v>1126</v>
      </c>
      <c r="AP84" s="96">
        <v>2.9399999999999999E-2</v>
      </c>
      <c r="AQ84" s="82">
        <v>2.9399999999999999E-2</v>
      </c>
      <c r="AR84" s="66">
        <f t="shared" si="45"/>
        <v>1</v>
      </c>
      <c r="AS84" s="155" t="s">
        <v>1127</v>
      </c>
      <c r="AT84" s="96">
        <v>2.9399999999999999E-2</v>
      </c>
      <c r="AU84" s="78">
        <v>2.9399999999999999E-2</v>
      </c>
      <c r="AV84" s="66">
        <f t="shared" si="46"/>
        <v>1</v>
      </c>
      <c r="AW84" s="155" t="s">
        <v>1128</v>
      </c>
      <c r="AX84" s="96">
        <v>2.9399999999999999E-2</v>
      </c>
      <c r="AY84" s="120">
        <v>2.9399999999999999E-2</v>
      </c>
      <c r="AZ84" s="66">
        <f t="shared" si="47"/>
        <v>1</v>
      </c>
      <c r="BA84" s="155" t="s">
        <v>1129</v>
      </c>
      <c r="BB84" s="96">
        <v>2.9399999999999999E-2</v>
      </c>
      <c r="BC84" s="82">
        <v>2.9399999999999999E-2</v>
      </c>
      <c r="BD84" s="66">
        <f t="shared" si="48"/>
        <v>1</v>
      </c>
      <c r="BE84" s="155" t="s">
        <v>1130</v>
      </c>
      <c r="BF84" s="96">
        <v>0.15290000000000001</v>
      </c>
      <c r="BG84" s="82">
        <v>0.15290000000000001</v>
      </c>
      <c r="BH84" s="66">
        <f t="shared" si="49"/>
        <v>1</v>
      </c>
      <c r="BI84" s="155" t="s">
        <v>1131</v>
      </c>
      <c r="BJ84" s="96">
        <v>0.14410000000000001</v>
      </c>
      <c r="BK84" s="82">
        <v>0.14410000000000001</v>
      </c>
      <c r="BL84" s="66">
        <f t="shared" si="50"/>
        <v>1</v>
      </c>
      <c r="BM84" s="155" t="s">
        <v>1132</v>
      </c>
      <c r="BN84" s="96">
        <v>4.1200000000000001E-2</v>
      </c>
      <c r="BO84" s="82">
        <v>4.1200000000000001E-2</v>
      </c>
      <c r="BP84" s="66">
        <f t="shared" si="51"/>
        <v>1</v>
      </c>
      <c r="BQ84" s="253" t="s">
        <v>1133</v>
      </c>
      <c r="BR84" s="96">
        <v>0.10299999999999999</v>
      </c>
      <c r="BS84" s="106">
        <v>0.10299999999999999</v>
      </c>
      <c r="BT84" s="66">
        <f t="shared" si="52"/>
        <v>1</v>
      </c>
      <c r="BU84" s="286" t="s">
        <v>1446</v>
      </c>
      <c r="BV84" s="271">
        <f t="shared" si="53"/>
        <v>0.9998999999999999</v>
      </c>
      <c r="BW84" s="277">
        <f t="shared" si="54"/>
        <v>0.9998999999999999</v>
      </c>
      <c r="BX84" s="82">
        <f t="shared" si="55"/>
        <v>1</v>
      </c>
      <c r="BY84" s="264">
        <f t="shared" si="57"/>
        <v>0.9998999999999999</v>
      </c>
      <c r="BZ84" s="264">
        <f t="shared" si="58"/>
        <v>0.9998999999999999</v>
      </c>
    </row>
    <row r="85" spans="1:78" s="2" customFormat="1" ht="205.5" customHeight="1" x14ac:dyDescent="0.35">
      <c r="A85" s="145" t="s">
        <v>835</v>
      </c>
      <c r="B85" s="289">
        <v>7555</v>
      </c>
      <c r="C85" s="65">
        <v>3</v>
      </c>
      <c r="D85" s="65" t="str">
        <f t="shared" si="56"/>
        <v>Elaborar 8 Productos De Investigación Que Contribuyan A Generar Conocimiento Y Acciones Respetuosas Y Justas Hacia Los Animales No Humanos</v>
      </c>
      <c r="E85" s="64" t="s">
        <v>1089</v>
      </c>
      <c r="F85" s="64" t="s">
        <v>125</v>
      </c>
      <c r="G85" s="65">
        <v>505</v>
      </c>
      <c r="H85" s="64" t="s">
        <v>125</v>
      </c>
      <c r="I85" s="64" t="s">
        <v>123</v>
      </c>
      <c r="J85" s="64" t="s">
        <v>1090</v>
      </c>
      <c r="K85" s="64" t="s">
        <v>123</v>
      </c>
      <c r="L85" s="64" t="s">
        <v>125</v>
      </c>
      <c r="M85" s="64" t="s">
        <v>123</v>
      </c>
      <c r="N85" s="64" t="s">
        <v>1091</v>
      </c>
      <c r="O85" s="63">
        <v>1</v>
      </c>
      <c r="P85" s="223" t="s">
        <v>1134</v>
      </c>
      <c r="Q85" s="63" t="s">
        <v>1135</v>
      </c>
      <c r="R85" s="63">
        <v>1</v>
      </c>
      <c r="S85" s="63">
        <v>1</v>
      </c>
      <c r="T85" s="63" t="s">
        <v>129</v>
      </c>
      <c r="U85" s="63" t="s">
        <v>130</v>
      </c>
      <c r="V85" s="63" t="s">
        <v>131</v>
      </c>
      <c r="W85" s="63" t="s">
        <v>1094</v>
      </c>
      <c r="X85" s="63" t="s">
        <v>1095</v>
      </c>
      <c r="Y85" s="71" t="s">
        <v>1096</v>
      </c>
      <c r="Z85" s="96">
        <v>7.4999999999999997E-2</v>
      </c>
      <c r="AA85" s="251">
        <v>7.4999999999999997E-2</v>
      </c>
      <c r="AB85" s="245">
        <f t="shared" si="41"/>
        <v>1</v>
      </c>
      <c r="AC85" s="155" t="s">
        <v>1136</v>
      </c>
      <c r="AD85" s="96">
        <v>7.4999999999999997E-2</v>
      </c>
      <c r="AE85" s="118">
        <v>7.4999999999999997E-2</v>
      </c>
      <c r="AF85" s="66">
        <f t="shared" si="42"/>
        <v>1</v>
      </c>
      <c r="AG85" s="155" t="s">
        <v>1137</v>
      </c>
      <c r="AH85" s="96">
        <v>0.1</v>
      </c>
      <c r="AI85" s="79">
        <v>0.1</v>
      </c>
      <c r="AJ85" s="66">
        <f t="shared" si="43"/>
        <v>1</v>
      </c>
      <c r="AK85" s="155" t="s">
        <v>1138</v>
      </c>
      <c r="AL85" s="96">
        <v>7.4999999999999997E-2</v>
      </c>
      <c r="AM85" s="119">
        <v>7.4999999999999997E-2</v>
      </c>
      <c r="AN85" s="66">
        <f t="shared" si="44"/>
        <v>1</v>
      </c>
      <c r="AO85" s="155" t="s">
        <v>1138</v>
      </c>
      <c r="AP85" s="96">
        <v>7.4999999999999997E-2</v>
      </c>
      <c r="AQ85" s="82">
        <v>7.4999999999999997E-2</v>
      </c>
      <c r="AR85" s="66">
        <f t="shared" si="45"/>
        <v>1</v>
      </c>
      <c r="AS85" s="155" t="s">
        <v>1139</v>
      </c>
      <c r="AT85" s="96">
        <v>0.1</v>
      </c>
      <c r="AU85" s="78">
        <v>0.1</v>
      </c>
      <c r="AV85" s="66">
        <f t="shared" si="46"/>
        <v>1</v>
      </c>
      <c r="AW85" s="155" t="s">
        <v>1140</v>
      </c>
      <c r="AX85" s="96">
        <v>0.05</v>
      </c>
      <c r="AY85" s="120">
        <v>0.05</v>
      </c>
      <c r="AZ85" s="66">
        <f t="shared" si="47"/>
        <v>1</v>
      </c>
      <c r="BA85" s="155" t="s">
        <v>1141</v>
      </c>
      <c r="BB85" s="96">
        <v>0.05</v>
      </c>
      <c r="BC85" s="82">
        <v>0.05</v>
      </c>
      <c r="BD85" s="66">
        <f t="shared" si="48"/>
        <v>1</v>
      </c>
      <c r="BE85" s="155" t="s">
        <v>1142</v>
      </c>
      <c r="BF85" s="96">
        <v>0.15</v>
      </c>
      <c r="BG85" s="82">
        <v>0.15</v>
      </c>
      <c r="BH85" s="66">
        <f t="shared" si="49"/>
        <v>1</v>
      </c>
      <c r="BI85" s="155" t="s">
        <v>1143</v>
      </c>
      <c r="BJ85" s="96">
        <v>3.7499999999999999E-2</v>
      </c>
      <c r="BK85" s="82">
        <v>3.7499999999999999E-2</v>
      </c>
      <c r="BL85" s="66">
        <f t="shared" si="50"/>
        <v>1</v>
      </c>
      <c r="BM85" s="155" t="s">
        <v>1144</v>
      </c>
      <c r="BN85" s="96">
        <v>0.17499999999999999</v>
      </c>
      <c r="BO85" s="82">
        <v>0.17499999999999999</v>
      </c>
      <c r="BP85" s="66">
        <f t="shared" si="51"/>
        <v>1</v>
      </c>
      <c r="BQ85" s="253" t="s">
        <v>1145</v>
      </c>
      <c r="BR85" s="96">
        <v>3.7499999999999999E-2</v>
      </c>
      <c r="BS85" s="282">
        <v>3.7499999999999999E-2</v>
      </c>
      <c r="BT85" s="66">
        <f t="shared" si="52"/>
        <v>1</v>
      </c>
      <c r="BU85" s="286" t="s">
        <v>1447</v>
      </c>
      <c r="BV85" s="105">
        <f t="shared" si="53"/>
        <v>1.0000000000000002</v>
      </c>
      <c r="BW85" s="111">
        <f t="shared" si="54"/>
        <v>1.0000000000000002</v>
      </c>
      <c r="BX85" s="82">
        <f t="shared" si="55"/>
        <v>1</v>
      </c>
      <c r="BY85" s="264">
        <f t="shared" si="57"/>
        <v>1</v>
      </c>
      <c r="BZ85" s="264">
        <f t="shared" si="58"/>
        <v>1</v>
      </c>
    </row>
    <row r="86" spans="1:78" s="2" customFormat="1" ht="190.5" customHeight="1" x14ac:dyDescent="0.35">
      <c r="A86" s="145" t="s">
        <v>835</v>
      </c>
      <c r="B86" s="289">
        <v>7555</v>
      </c>
      <c r="C86" s="65">
        <v>4</v>
      </c>
      <c r="D86" s="65" t="str">
        <f t="shared" si="56"/>
        <v>Realizar 5 Convenios Para El Fomento De La Investigación Y La Gestión De Conocimiento Con Instituciones Educativas Y Organizaciones, Ambas A Nivel Nacional E Internacional</v>
      </c>
      <c r="E86" s="64" t="s">
        <v>1089</v>
      </c>
      <c r="F86" s="64" t="s">
        <v>125</v>
      </c>
      <c r="G86" s="65">
        <v>505</v>
      </c>
      <c r="H86" s="64" t="s">
        <v>125</v>
      </c>
      <c r="I86" s="64" t="s">
        <v>123</v>
      </c>
      <c r="J86" s="64" t="s">
        <v>1090</v>
      </c>
      <c r="K86" s="64" t="s">
        <v>123</v>
      </c>
      <c r="L86" s="64" t="s">
        <v>125</v>
      </c>
      <c r="M86" s="64" t="s">
        <v>123</v>
      </c>
      <c r="N86" s="64" t="s">
        <v>1091</v>
      </c>
      <c r="O86" s="63">
        <v>1</v>
      </c>
      <c r="P86" s="223" t="s">
        <v>1146</v>
      </c>
      <c r="Q86" s="63" t="s">
        <v>1147</v>
      </c>
      <c r="R86" s="63">
        <v>1</v>
      </c>
      <c r="S86" s="63">
        <v>1</v>
      </c>
      <c r="T86" s="63" t="s">
        <v>129</v>
      </c>
      <c r="U86" s="63" t="s">
        <v>130</v>
      </c>
      <c r="V86" s="63" t="s">
        <v>131</v>
      </c>
      <c r="W86" s="63" t="s">
        <v>1094</v>
      </c>
      <c r="X86" s="63" t="s">
        <v>1095</v>
      </c>
      <c r="Y86" s="71" t="s">
        <v>1096</v>
      </c>
      <c r="Z86" s="96">
        <v>7.3499999999999996E-2</v>
      </c>
      <c r="AA86" s="251">
        <v>7.3499999999999996E-2</v>
      </c>
      <c r="AB86" s="245">
        <f t="shared" si="41"/>
        <v>1</v>
      </c>
      <c r="AC86" s="155" t="s">
        <v>1148</v>
      </c>
      <c r="AD86" s="96">
        <v>0.10290000000000001</v>
      </c>
      <c r="AE86" s="118">
        <v>0.10290000000000001</v>
      </c>
      <c r="AF86" s="66">
        <f t="shared" si="42"/>
        <v>1</v>
      </c>
      <c r="AG86" s="155" t="s">
        <v>1149</v>
      </c>
      <c r="AH86" s="96">
        <v>0.1212</v>
      </c>
      <c r="AI86" s="79">
        <v>0.1212</v>
      </c>
      <c r="AJ86" s="66">
        <f t="shared" si="43"/>
        <v>1</v>
      </c>
      <c r="AK86" s="155" t="s">
        <v>1150</v>
      </c>
      <c r="AL86" s="96">
        <v>6.2399999999999997E-2</v>
      </c>
      <c r="AM86" s="119">
        <v>6.2399999999999997E-2</v>
      </c>
      <c r="AN86" s="66">
        <f t="shared" si="44"/>
        <v>1</v>
      </c>
      <c r="AO86" s="155" t="s">
        <v>1150</v>
      </c>
      <c r="AP86" s="96">
        <v>6.2399999999999997E-2</v>
      </c>
      <c r="AQ86" s="82">
        <v>6.2399999999999997E-2</v>
      </c>
      <c r="AR86" s="66">
        <f t="shared" si="45"/>
        <v>1</v>
      </c>
      <c r="AS86" s="155" t="s">
        <v>1151</v>
      </c>
      <c r="AT86" s="96">
        <v>0.1212</v>
      </c>
      <c r="AU86" s="78">
        <v>0.1212</v>
      </c>
      <c r="AV86" s="66">
        <f t="shared" si="46"/>
        <v>1</v>
      </c>
      <c r="AW86" s="155" t="s">
        <v>1152</v>
      </c>
      <c r="AX86" s="96">
        <v>0.1212</v>
      </c>
      <c r="AY86" s="120">
        <v>0.1212</v>
      </c>
      <c r="AZ86" s="66">
        <f t="shared" si="47"/>
        <v>1</v>
      </c>
      <c r="BA86" s="155" t="s">
        <v>1153</v>
      </c>
      <c r="BB86" s="96">
        <v>0.1212</v>
      </c>
      <c r="BC86" s="82">
        <v>0.1212</v>
      </c>
      <c r="BD86" s="66">
        <f t="shared" si="48"/>
        <v>1</v>
      </c>
      <c r="BE86" s="155" t="s">
        <v>1154</v>
      </c>
      <c r="BF86" s="96">
        <v>0.1212</v>
      </c>
      <c r="BG86" s="82">
        <v>0.1212</v>
      </c>
      <c r="BH86" s="66">
        <f t="shared" si="49"/>
        <v>1</v>
      </c>
      <c r="BI86" s="155" t="s">
        <v>1155</v>
      </c>
      <c r="BJ86" s="96">
        <v>2.7099999999999999E-2</v>
      </c>
      <c r="BK86" s="82">
        <v>2.7099999999999999E-2</v>
      </c>
      <c r="BL86" s="66">
        <f t="shared" si="50"/>
        <v>1</v>
      </c>
      <c r="BM86" s="155" t="s">
        <v>1156</v>
      </c>
      <c r="BN86" s="96">
        <v>2.7099999999999999E-2</v>
      </c>
      <c r="BO86" s="82">
        <v>2.7099999999999999E-2</v>
      </c>
      <c r="BP86" s="66">
        <f t="shared" si="51"/>
        <v>1</v>
      </c>
      <c r="BQ86" s="253" t="s">
        <v>1157</v>
      </c>
      <c r="BR86" s="96">
        <v>3.8600000000000002E-2</v>
      </c>
      <c r="BS86" s="282">
        <v>3.8600000000000002E-2</v>
      </c>
      <c r="BT86" s="66">
        <f t="shared" si="52"/>
        <v>1</v>
      </c>
      <c r="BU86" s="286" t="s">
        <v>1448</v>
      </c>
      <c r="BV86" s="105">
        <f t="shared" si="53"/>
        <v>0.99999999999999989</v>
      </c>
      <c r="BW86" s="111">
        <f t="shared" si="54"/>
        <v>0.99999999999999989</v>
      </c>
      <c r="BX86" s="82">
        <f t="shared" si="55"/>
        <v>1</v>
      </c>
      <c r="BY86" s="264">
        <f t="shared" si="57"/>
        <v>0.99999999999999989</v>
      </c>
      <c r="BZ86" s="264">
        <f t="shared" si="58"/>
        <v>0.99999999999999989</v>
      </c>
    </row>
    <row r="87" spans="1:78" s="2" customFormat="1" ht="195" customHeight="1" x14ac:dyDescent="0.35">
      <c r="A87" s="145" t="s">
        <v>835</v>
      </c>
      <c r="B87" s="289">
        <v>7555</v>
      </c>
      <c r="C87" s="65">
        <v>5</v>
      </c>
      <c r="D87" s="65" t="str">
        <f t="shared" si="56"/>
        <v>Implementar 3 Semilleros De Investigación Que Vinculen A La Ciudadanía De Manera Incidente</v>
      </c>
      <c r="E87" s="64" t="s">
        <v>1089</v>
      </c>
      <c r="F87" s="64" t="s">
        <v>125</v>
      </c>
      <c r="G87" s="65">
        <v>505</v>
      </c>
      <c r="H87" s="64" t="s">
        <v>125</v>
      </c>
      <c r="I87" s="64" t="s">
        <v>123</v>
      </c>
      <c r="J87" s="64" t="s">
        <v>1090</v>
      </c>
      <c r="K87" s="64" t="s">
        <v>123</v>
      </c>
      <c r="L87" s="64" t="s">
        <v>125</v>
      </c>
      <c r="M87" s="64" t="s">
        <v>123</v>
      </c>
      <c r="N87" s="64" t="s">
        <v>1091</v>
      </c>
      <c r="O87" s="63">
        <v>1</v>
      </c>
      <c r="P87" s="223" t="s">
        <v>1158</v>
      </c>
      <c r="Q87" s="63" t="s">
        <v>1159</v>
      </c>
      <c r="R87" s="63">
        <v>1</v>
      </c>
      <c r="S87" s="63">
        <v>1</v>
      </c>
      <c r="T87" s="63" t="s">
        <v>129</v>
      </c>
      <c r="U87" s="63" t="s">
        <v>130</v>
      </c>
      <c r="V87" s="63" t="s">
        <v>131</v>
      </c>
      <c r="W87" s="63" t="s">
        <v>1094</v>
      </c>
      <c r="X87" s="63" t="s">
        <v>1095</v>
      </c>
      <c r="Y87" s="71" t="s">
        <v>1096</v>
      </c>
      <c r="Z87" s="96">
        <v>0.14710000000000001</v>
      </c>
      <c r="AA87" s="251">
        <v>0.14710000000000001</v>
      </c>
      <c r="AB87" s="245">
        <f t="shared" si="41"/>
        <v>1</v>
      </c>
      <c r="AC87" s="155" t="s">
        <v>1160</v>
      </c>
      <c r="AD87" s="96">
        <v>0.14710000000000001</v>
      </c>
      <c r="AE87" s="118">
        <v>0.14710000000000001</v>
      </c>
      <c r="AF87" s="66">
        <f t="shared" si="42"/>
        <v>1</v>
      </c>
      <c r="AG87" s="155" t="s">
        <v>1161</v>
      </c>
      <c r="AH87" s="96">
        <v>0.58819999999999995</v>
      </c>
      <c r="AI87" s="79">
        <v>0.58819999999999995</v>
      </c>
      <c r="AJ87" s="66">
        <f t="shared" si="43"/>
        <v>1</v>
      </c>
      <c r="AK87" s="155" t="s">
        <v>1162</v>
      </c>
      <c r="AL87" s="96">
        <v>1.18E-2</v>
      </c>
      <c r="AM87" s="119">
        <v>1.18E-2</v>
      </c>
      <c r="AN87" s="66">
        <f t="shared" si="44"/>
        <v>1</v>
      </c>
      <c r="AO87" s="155" t="s">
        <v>1162</v>
      </c>
      <c r="AP87" s="96">
        <v>2.3999999999999998E-3</v>
      </c>
      <c r="AQ87" s="82">
        <v>2.3999999999999998E-3</v>
      </c>
      <c r="AR87" s="66">
        <f t="shared" si="45"/>
        <v>1</v>
      </c>
      <c r="AS87" s="155" t="s">
        <v>1163</v>
      </c>
      <c r="AT87" s="96">
        <v>2.3999999999999998E-3</v>
      </c>
      <c r="AU87" s="78">
        <v>2.3999999999999998E-3</v>
      </c>
      <c r="AV87" s="66">
        <f t="shared" si="46"/>
        <v>1</v>
      </c>
      <c r="AW87" s="155" t="s">
        <v>1164</v>
      </c>
      <c r="AX87" s="96">
        <v>7.1000000000000004E-3</v>
      </c>
      <c r="AY87" s="120">
        <v>7.1000000000000004E-3</v>
      </c>
      <c r="AZ87" s="66">
        <f t="shared" si="47"/>
        <v>1</v>
      </c>
      <c r="BA87" s="155" t="s">
        <v>1165</v>
      </c>
      <c r="BB87" s="96">
        <v>2.3999999999999998E-3</v>
      </c>
      <c r="BC87" s="82">
        <v>2.3999999999999998E-3</v>
      </c>
      <c r="BD87" s="66">
        <f t="shared" si="48"/>
        <v>1</v>
      </c>
      <c r="BE87" s="155" t="s">
        <v>1166</v>
      </c>
      <c r="BF87" s="96">
        <v>2.3999999999999998E-3</v>
      </c>
      <c r="BG87" s="82">
        <v>2.3999999999999998E-3</v>
      </c>
      <c r="BH87" s="66">
        <f t="shared" si="49"/>
        <v>1</v>
      </c>
      <c r="BI87" s="155" t="s">
        <v>1167</v>
      </c>
      <c r="BJ87" s="96">
        <v>3.0599999999999999E-2</v>
      </c>
      <c r="BK87" s="82">
        <v>3.0599999999999999E-2</v>
      </c>
      <c r="BL87" s="66">
        <f t="shared" si="50"/>
        <v>1</v>
      </c>
      <c r="BM87" s="155" t="s">
        <v>1168</v>
      </c>
      <c r="BN87" s="96">
        <v>2.8199999999999999E-2</v>
      </c>
      <c r="BO87" s="82">
        <v>2.8199999999999999E-2</v>
      </c>
      <c r="BP87" s="66">
        <f t="shared" si="51"/>
        <v>1</v>
      </c>
      <c r="BQ87" s="253" t="s">
        <v>1169</v>
      </c>
      <c r="BR87" s="96">
        <v>3.0300000000000001E-2</v>
      </c>
      <c r="BS87" s="282">
        <v>3.0300000000000001E-2</v>
      </c>
      <c r="BT87" s="66">
        <f t="shared" si="52"/>
        <v>1</v>
      </c>
      <c r="BU87" s="286" t="s">
        <v>1453</v>
      </c>
      <c r="BV87" s="105">
        <f t="shared" si="53"/>
        <v>0.99999999999999978</v>
      </c>
      <c r="BW87" s="111">
        <f t="shared" si="54"/>
        <v>0.99999999999999978</v>
      </c>
      <c r="BX87" s="82">
        <f t="shared" si="55"/>
        <v>1</v>
      </c>
      <c r="BY87" s="264">
        <f t="shared" si="57"/>
        <v>0.99999999999999978</v>
      </c>
      <c r="BZ87" s="264">
        <f t="shared" si="58"/>
        <v>0.99999999999999978</v>
      </c>
    </row>
    <row r="88" spans="1:78" s="2" customFormat="1" ht="195.75" customHeight="1" x14ac:dyDescent="0.35">
      <c r="A88" s="145" t="s">
        <v>835</v>
      </c>
      <c r="B88" s="289" t="s">
        <v>1033</v>
      </c>
      <c r="C88" s="225" t="s">
        <v>1170</v>
      </c>
      <c r="D88" s="65" t="s">
        <v>1035</v>
      </c>
      <c r="E88" s="64" t="s">
        <v>1089</v>
      </c>
      <c r="F88" s="64" t="s">
        <v>125</v>
      </c>
      <c r="G88" s="65">
        <v>505</v>
      </c>
      <c r="H88" s="64" t="s">
        <v>125</v>
      </c>
      <c r="I88" s="64" t="s">
        <v>123</v>
      </c>
      <c r="J88" s="64" t="s">
        <v>720</v>
      </c>
      <c r="K88" s="64" t="s">
        <v>123</v>
      </c>
      <c r="L88" s="64" t="s">
        <v>125</v>
      </c>
      <c r="M88" s="64" t="s">
        <v>123</v>
      </c>
      <c r="N88" s="64" t="s">
        <v>1091</v>
      </c>
      <c r="O88" s="63">
        <v>0.33</v>
      </c>
      <c r="P88" s="259" t="s">
        <v>1171</v>
      </c>
      <c r="Q88" s="63" t="s">
        <v>1172</v>
      </c>
      <c r="R88" s="63">
        <v>1</v>
      </c>
      <c r="S88" s="63">
        <v>1</v>
      </c>
      <c r="T88" s="63" t="s">
        <v>708</v>
      </c>
      <c r="U88" s="63" t="s">
        <v>130</v>
      </c>
      <c r="V88" s="63" t="s">
        <v>131</v>
      </c>
      <c r="W88" s="63" t="s">
        <v>1094</v>
      </c>
      <c r="X88" s="63" t="s">
        <v>680</v>
      </c>
      <c r="Y88" s="71" t="s">
        <v>723</v>
      </c>
      <c r="Z88" s="151">
        <v>1</v>
      </c>
      <c r="AA88" s="123">
        <v>0.75409999999999999</v>
      </c>
      <c r="AB88" s="66">
        <f t="shared" si="41"/>
        <v>0.75409999999999999</v>
      </c>
      <c r="AC88" s="149" t="s">
        <v>1173</v>
      </c>
      <c r="AD88" s="151">
        <v>1</v>
      </c>
      <c r="AE88" s="123">
        <v>0.75409999999999999</v>
      </c>
      <c r="AF88" s="66">
        <f t="shared" si="42"/>
        <v>0.75409999999999999</v>
      </c>
      <c r="AG88" s="149" t="s">
        <v>1174</v>
      </c>
      <c r="AH88" s="151">
        <v>1</v>
      </c>
      <c r="AI88" s="123">
        <v>0.75409999999999999</v>
      </c>
      <c r="AJ88" s="66">
        <f t="shared" si="43"/>
        <v>0.75409999999999999</v>
      </c>
      <c r="AK88" s="149" t="s">
        <v>1175</v>
      </c>
      <c r="AL88" s="151">
        <v>1</v>
      </c>
      <c r="AM88" s="123">
        <v>0.75409999999999999</v>
      </c>
      <c r="AN88" s="66">
        <f t="shared" si="44"/>
        <v>0.75409999999999999</v>
      </c>
      <c r="AO88" s="149" t="s">
        <v>1176</v>
      </c>
      <c r="AP88" s="151">
        <v>1</v>
      </c>
      <c r="AQ88" s="82">
        <v>0.80530000000000002</v>
      </c>
      <c r="AR88" s="66">
        <f t="shared" si="45"/>
        <v>0.80530000000000002</v>
      </c>
      <c r="AS88" s="255" t="s">
        <v>1177</v>
      </c>
      <c r="AT88" s="151">
        <v>1</v>
      </c>
      <c r="AU88" s="152">
        <v>0.80530000000000002</v>
      </c>
      <c r="AV88" s="66">
        <f t="shared" si="46"/>
        <v>0.80530000000000002</v>
      </c>
      <c r="AW88" s="155" t="s">
        <v>1177</v>
      </c>
      <c r="AX88" s="151">
        <v>1</v>
      </c>
      <c r="AY88" s="121">
        <v>0.86960000000000004</v>
      </c>
      <c r="AZ88" s="66">
        <f t="shared" si="47"/>
        <v>0.86960000000000004</v>
      </c>
      <c r="BA88" s="155" t="s">
        <v>1178</v>
      </c>
      <c r="BB88" s="151">
        <v>1</v>
      </c>
      <c r="BC88" s="122">
        <v>0.86960000000000004</v>
      </c>
      <c r="BD88" s="66">
        <f t="shared" si="48"/>
        <v>0.86960000000000004</v>
      </c>
      <c r="BE88" s="155" t="s">
        <v>1179</v>
      </c>
      <c r="BF88" s="151">
        <v>1</v>
      </c>
      <c r="BG88" s="123">
        <v>0.85440000000000005</v>
      </c>
      <c r="BH88" s="66">
        <f t="shared" si="49"/>
        <v>0.85440000000000005</v>
      </c>
      <c r="BI88" s="155" t="s">
        <v>1180</v>
      </c>
      <c r="BJ88" s="151">
        <v>1</v>
      </c>
      <c r="BK88" s="124">
        <v>0.85440000000000005</v>
      </c>
      <c r="BL88" s="66">
        <f t="shared" si="50"/>
        <v>0.85440000000000005</v>
      </c>
      <c r="BM88" s="155" t="s">
        <v>1180</v>
      </c>
      <c r="BN88" s="151">
        <v>1</v>
      </c>
      <c r="BO88" s="63">
        <v>0.89</v>
      </c>
      <c r="BP88" s="66">
        <f t="shared" si="51"/>
        <v>0.89</v>
      </c>
      <c r="BQ88" s="253" t="s">
        <v>1181</v>
      </c>
      <c r="BR88" s="151">
        <v>1</v>
      </c>
      <c r="BS88" s="282">
        <v>0.99590000000000001</v>
      </c>
      <c r="BT88" s="66">
        <f t="shared" si="52"/>
        <v>0.99590000000000001</v>
      </c>
      <c r="BU88" s="286" t="s">
        <v>1450</v>
      </c>
      <c r="BV88" s="105">
        <f t="shared" si="53"/>
        <v>1</v>
      </c>
      <c r="BW88" s="106">
        <v>0.99590000000000001</v>
      </c>
      <c r="BX88" s="298">
        <f t="shared" si="55"/>
        <v>0.99590000000000001</v>
      </c>
    </row>
    <row r="89" spans="1:78" s="2" customFormat="1" ht="205.5" customHeight="1" x14ac:dyDescent="0.35">
      <c r="A89" s="145" t="s">
        <v>835</v>
      </c>
      <c r="B89" s="289" t="s">
        <v>1033</v>
      </c>
      <c r="C89" s="225" t="s">
        <v>1170</v>
      </c>
      <c r="D89" s="65" t="s">
        <v>1035</v>
      </c>
      <c r="E89" s="64" t="s">
        <v>1089</v>
      </c>
      <c r="F89" s="64" t="s">
        <v>125</v>
      </c>
      <c r="G89" s="65">
        <v>505</v>
      </c>
      <c r="H89" s="64" t="s">
        <v>125</v>
      </c>
      <c r="I89" s="64" t="s">
        <v>123</v>
      </c>
      <c r="J89" s="64" t="s">
        <v>720</v>
      </c>
      <c r="K89" s="64" t="s">
        <v>123</v>
      </c>
      <c r="L89" s="64" t="s">
        <v>125</v>
      </c>
      <c r="M89" s="64" t="s">
        <v>123</v>
      </c>
      <c r="N89" s="64" t="s">
        <v>1091</v>
      </c>
      <c r="O89" s="63">
        <v>0.33</v>
      </c>
      <c r="P89" s="259" t="s">
        <v>1182</v>
      </c>
      <c r="Q89" s="63" t="s">
        <v>1183</v>
      </c>
      <c r="R89" s="63">
        <v>1</v>
      </c>
      <c r="S89" s="63">
        <v>0.9</v>
      </c>
      <c r="T89" s="63" t="s">
        <v>708</v>
      </c>
      <c r="U89" s="63" t="s">
        <v>130</v>
      </c>
      <c r="V89" s="63" t="s">
        <v>131</v>
      </c>
      <c r="W89" s="63" t="s">
        <v>1094</v>
      </c>
      <c r="X89" s="63" t="s">
        <v>680</v>
      </c>
      <c r="Y89" s="71" t="s">
        <v>735</v>
      </c>
      <c r="Z89" s="151">
        <v>0.9</v>
      </c>
      <c r="AA89" s="123">
        <v>0</v>
      </c>
      <c r="AB89" s="245">
        <f t="shared" si="41"/>
        <v>0</v>
      </c>
      <c r="AC89" s="149" t="s">
        <v>1184</v>
      </c>
      <c r="AD89" s="151">
        <v>0.9</v>
      </c>
      <c r="AE89" s="123">
        <v>3.5000000000000003E-2</v>
      </c>
      <c r="AF89" s="66">
        <f t="shared" si="42"/>
        <v>3.888888888888889E-2</v>
      </c>
      <c r="AG89" s="149" t="s">
        <v>1185</v>
      </c>
      <c r="AH89" s="151">
        <v>0.9</v>
      </c>
      <c r="AI89" s="123">
        <v>0.13200000000000001</v>
      </c>
      <c r="AJ89" s="66">
        <f t="shared" si="43"/>
        <v>0.14666666666666667</v>
      </c>
      <c r="AK89" s="149" t="s">
        <v>1186</v>
      </c>
      <c r="AL89" s="151">
        <v>0.9</v>
      </c>
      <c r="AM89" s="123">
        <v>0.2271</v>
      </c>
      <c r="AN89" s="66">
        <f t="shared" si="44"/>
        <v>0.2523333333333333</v>
      </c>
      <c r="AO89" s="149" t="s">
        <v>1187</v>
      </c>
      <c r="AP89" s="151">
        <v>0.9</v>
      </c>
      <c r="AQ89" s="82">
        <v>0.31709999999999999</v>
      </c>
      <c r="AR89" s="66">
        <f t="shared" si="45"/>
        <v>0.35233333333333333</v>
      </c>
      <c r="AS89" s="274" t="s">
        <v>1188</v>
      </c>
      <c r="AT89" s="151">
        <v>0.9</v>
      </c>
      <c r="AU89" s="152">
        <v>0.3856</v>
      </c>
      <c r="AV89" s="66">
        <f t="shared" si="46"/>
        <v>0.42844444444444441</v>
      </c>
      <c r="AW89" s="155" t="s">
        <v>1189</v>
      </c>
      <c r="AX89" s="151">
        <v>0.9</v>
      </c>
      <c r="AY89" s="121">
        <v>0.45390000000000003</v>
      </c>
      <c r="AZ89" s="66">
        <f t="shared" si="47"/>
        <v>0.5043333333333333</v>
      </c>
      <c r="BA89" s="155" t="s">
        <v>1190</v>
      </c>
      <c r="BB89" s="151">
        <v>0.9</v>
      </c>
      <c r="BC89" s="122">
        <v>0.55349999999999999</v>
      </c>
      <c r="BD89" s="66">
        <f t="shared" si="48"/>
        <v>0.61499999999999999</v>
      </c>
      <c r="BE89" s="155" t="s">
        <v>1191</v>
      </c>
      <c r="BF89" s="151">
        <v>0.9</v>
      </c>
      <c r="BG89" s="123">
        <v>0.65259999999999996</v>
      </c>
      <c r="BH89" s="66">
        <f t="shared" si="49"/>
        <v>0.72511111111111104</v>
      </c>
      <c r="BI89" s="155" t="s">
        <v>1192</v>
      </c>
      <c r="BJ89" s="151">
        <v>0.9</v>
      </c>
      <c r="BK89" s="124">
        <v>0.76290000000000002</v>
      </c>
      <c r="BL89" s="66">
        <f t="shared" si="50"/>
        <v>0.84766666666666668</v>
      </c>
      <c r="BM89" s="155" t="s">
        <v>1193</v>
      </c>
      <c r="BN89" s="151">
        <v>0.9</v>
      </c>
      <c r="BO89" s="63">
        <v>0.86</v>
      </c>
      <c r="BP89" s="66">
        <f t="shared" si="51"/>
        <v>0.95555555555555549</v>
      </c>
      <c r="BQ89" s="253" t="s">
        <v>1194</v>
      </c>
      <c r="BR89" s="151">
        <v>0.9</v>
      </c>
      <c r="BS89" s="282">
        <v>0.9</v>
      </c>
      <c r="BT89" s="66">
        <f t="shared" si="52"/>
        <v>1</v>
      </c>
      <c r="BU89" s="286" t="s">
        <v>1451</v>
      </c>
      <c r="BV89" s="105">
        <f t="shared" si="53"/>
        <v>0.9</v>
      </c>
      <c r="BW89" s="106">
        <v>0.9</v>
      </c>
      <c r="BX89" s="82">
        <f t="shared" si="55"/>
        <v>1</v>
      </c>
    </row>
    <row r="90" spans="1:78" s="2" customFormat="1" ht="190.5" customHeight="1" thickBot="1" x14ac:dyDescent="0.4">
      <c r="A90" s="214" t="s">
        <v>835</v>
      </c>
      <c r="B90" s="290" t="s">
        <v>1033</v>
      </c>
      <c r="C90" s="226" t="s">
        <v>1170</v>
      </c>
      <c r="D90" s="88" t="s">
        <v>1035</v>
      </c>
      <c r="E90" s="86" t="s">
        <v>1089</v>
      </c>
      <c r="F90" s="86" t="s">
        <v>125</v>
      </c>
      <c r="G90" s="88">
        <v>505</v>
      </c>
      <c r="H90" s="86" t="s">
        <v>125</v>
      </c>
      <c r="I90" s="86" t="s">
        <v>123</v>
      </c>
      <c r="J90" s="86" t="s">
        <v>720</v>
      </c>
      <c r="K90" s="86" t="s">
        <v>123</v>
      </c>
      <c r="L90" s="86" t="s">
        <v>125</v>
      </c>
      <c r="M90" s="86" t="s">
        <v>123</v>
      </c>
      <c r="N90" s="86" t="s">
        <v>1091</v>
      </c>
      <c r="O90" s="87">
        <v>0.34</v>
      </c>
      <c r="P90" s="257" t="s">
        <v>1195</v>
      </c>
      <c r="Q90" s="87" t="s">
        <v>1196</v>
      </c>
      <c r="R90" s="87">
        <v>1</v>
      </c>
      <c r="S90" s="87">
        <v>1</v>
      </c>
      <c r="T90" s="87" t="s">
        <v>708</v>
      </c>
      <c r="U90" s="87" t="s">
        <v>130</v>
      </c>
      <c r="V90" s="87" t="s">
        <v>131</v>
      </c>
      <c r="W90" s="87" t="s">
        <v>1094</v>
      </c>
      <c r="X90" s="87" t="s">
        <v>680</v>
      </c>
      <c r="Y90" s="91" t="s">
        <v>748</v>
      </c>
      <c r="Z90" s="227">
        <v>1</v>
      </c>
      <c r="AA90" s="220">
        <v>0.2044</v>
      </c>
      <c r="AB90" s="70">
        <f t="shared" si="41"/>
        <v>0.2044</v>
      </c>
      <c r="AC90" s="149" t="s">
        <v>1197</v>
      </c>
      <c r="AD90" s="227">
        <v>1</v>
      </c>
      <c r="AE90" s="220">
        <v>0.36731999999999998</v>
      </c>
      <c r="AF90" s="70">
        <f t="shared" si="42"/>
        <v>0.36731999999999998</v>
      </c>
      <c r="AG90" s="149" t="s">
        <v>1198</v>
      </c>
      <c r="AH90" s="227">
        <v>1</v>
      </c>
      <c r="AI90" s="220">
        <v>0.51849999999999996</v>
      </c>
      <c r="AJ90" s="70">
        <f t="shared" si="43"/>
        <v>0.51849999999999996</v>
      </c>
      <c r="AK90" s="149" t="s">
        <v>1199</v>
      </c>
      <c r="AL90" s="227">
        <v>1</v>
      </c>
      <c r="AM90" s="220">
        <v>0.69569999999999999</v>
      </c>
      <c r="AN90" s="70">
        <f t="shared" si="44"/>
        <v>0.69569999999999999</v>
      </c>
      <c r="AO90" s="149" t="s">
        <v>1200</v>
      </c>
      <c r="AP90" s="227">
        <v>1</v>
      </c>
      <c r="AQ90" s="112">
        <v>0.87009999999999998</v>
      </c>
      <c r="AR90" s="70">
        <f t="shared" si="45"/>
        <v>0.87009999999999998</v>
      </c>
      <c r="AS90" s="274" t="s">
        <v>1201</v>
      </c>
      <c r="AT90" s="227">
        <v>1</v>
      </c>
      <c r="AU90" s="127">
        <v>1</v>
      </c>
      <c r="AV90" s="70">
        <f t="shared" si="46"/>
        <v>1</v>
      </c>
      <c r="AW90" s="155" t="s">
        <v>1202</v>
      </c>
      <c r="AX90" s="227">
        <v>1</v>
      </c>
      <c r="AY90" s="125">
        <v>1</v>
      </c>
      <c r="AZ90" s="70">
        <f t="shared" si="47"/>
        <v>1</v>
      </c>
      <c r="BA90" s="155" t="s">
        <v>1203</v>
      </c>
      <c r="BB90" s="227">
        <v>1</v>
      </c>
      <c r="BC90" s="126">
        <v>1</v>
      </c>
      <c r="BD90" s="70">
        <f t="shared" si="48"/>
        <v>1</v>
      </c>
      <c r="BE90" s="155" t="s">
        <v>1204</v>
      </c>
      <c r="BF90" s="227">
        <v>1</v>
      </c>
      <c r="BG90" s="127">
        <v>1</v>
      </c>
      <c r="BH90" s="70">
        <f t="shared" si="49"/>
        <v>1</v>
      </c>
      <c r="BI90" s="155" t="s">
        <v>1205</v>
      </c>
      <c r="BJ90" s="227">
        <v>1</v>
      </c>
      <c r="BK90" s="128">
        <v>1</v>
      </c>
      <c r="BL90" s="70">
        <f t="shared" si="50"/>
        <v>1</v>
      </c>
      <c r="BM90" s="155" t="s">
        <v>1205</v>
      </c>
      <c r="BN90" s="227">
        <v>1</v>
      </c>
      <c r="BO90" s="87">
        <v>1</v>
      </c>
      <c r="BP90" s="70">
        <f t="shared" si="51"/>
        <v>1</v>
      </c>
      <c r="BQ90" s="260" t="s">
        <v>1206</v>
      </c>
      <c r="BR90" s="227">
        <v>1</v>
      </c>
      <c r="BS90" s="283">
        <v>1</v>
      </c>
      <c r="BT90" s="70">
        <f t="shared" si="52"/>
        <v>1</v>
      </c>
      <c r="BU90" s="286" t="s">
        <v>1205</v>
      </c>
      <c r="BV90" s="106">
        <f t="shared" si="53"/>
        <v>1</v>
      </c>
      <c r="BW90" s="111">
        <f t="shared" si="54"/>
        <v>1</v>
      </c>
      <c r="BX90" s="297">
        <f t="shared" si="55"/>
        <v>1</v>
      </c>
    </row>
    <row r="91" spans="1:78" s="2" customFormat="1" ht="195" customHeight="1" x14ac:dyDescent="0.35">
      <c r="A91" s="135" t="s">
        <v>1207</v>
      </c>
      <c r="B91" s="291">
        <v>7560</v>
      </c>
      <c r="C91" s="75">
        <v>1</v>
      </c>
      <c r="D91" s="75" t="str">
        <f t="shared" ref="D91:D96" si="59">IF(C91="","",+VLOOKUP(CONCATENATE(B91,"-",C91),$K$241:$L$269,2,FALSE))</f>
        <v>Vincular 1000 Personas Prestadores De Servicios A La Estrategia De Regulación.</v>
      </c>
      <c r="E91" s="72" t="s">
        <v>1208</v>
      </c>
      <c r="F91" s="72" t="s">
        <v>125</v>
      </c>
      <c r="G91" s="75">
        <v>160</v>
      </c>
      <c r="H91" s="72" t="s">
        <v>125</v>
      </c>
      <c r="I91" s="72" t="s">
        <v>123</v>
      </c>
      <c r="J91" s="72" t="s">
        <v>720</v>
      </c>
      <c r="K91" s="72" t="s">
        <v>123</v>
      </c>
      <c r="L91" s="72" t="s">
        <v>125</v>
      </c>
      <c r="M91" s="72" t="s">
        <v>123</v>
      </c>
      <c r="N91" s="72" t="s">
        <v>1209</v>
      </c>
      <c r="O91" s="73">
        <v>1</v>
      </c>
      <c r="P91" s="222" t="s">
        <v>1210</v>
      </c>
      <c r="Q91" s="73" t="s">
        <v>1211</v>
      </c>
      <c r="R91" s="85">
        <v>300</v>
      </c>
      <c r="S91" s="85">
        <v>350</v>
      </c>
      <c r="T91" s="73" t="s">
        <v>129</v>
      </c>
      <c r="U91" s="73" t="s">
        <v>184</v>
      </c>
      <c r="V91" s="73" t="s">
        <v>131</v>
      </c>
      <c r="W91" s="73" t="s">
        <v>1094</v>
      </c>
      <c r="X91" s="73" t="s">
        <v>1095</v>
      </c>
      <c r="Y91" s="74" t="s">
        <v>1212</v>
      </c>
      <c r="Z91" s="97">
        <v>10</v>
      </c>
      <c r="AA91" s="97">
        <v>10</v>
      </c>
      <c r="AB91" s="246">
        <f t="shared" si="41"/>
        <v>1</v>
      </c>
      <c r="AC91" s="155" t="s">
        <v>1213</v>
      </c>
      <c r="AD91" s="97">
        <v>2</v>
      </c>
      <c r="AE91" s="228">
        <v>2</v>
      </c>
      <c r="AF91" s="103">
        <f t="shared" si="42"/>
        <v>1</v>
      </c>
      <c r="AG91" s="155" t="s">
        <v>1214</v>
      </c>
      <c r="AH91" s="97">
        <v>31</v>
      </c>
      <c r="AI91" s="90">
        <v>31</v>
      </c>
      <c r="AJ91" s="103">
        <f t="shared" si="43"/>
        <v>1</v>
      </c>
      <c r="AK91" s="155" t="s">
        <v>1215</v>
      </c>
      <c r="AL91" s="97">
        <v>44</v>
      </c>
      <c r="AM91" s="90">
        <v>44</v>
      </c>
      <c r="AN91" s="103">
        <f t="shared" si="44"/>
        <v>1</v>
      </c>
      <c r="AO91" s="155" t="s">
        <v>1216</v>
      </c>
      <c r="AP91" s="97">
        <v>30</v>
      </c>
      <c r="AQ91" s="228">
        <v>30</v>
      </c>
      <c r="AR91" s="103">
        <f t="shared" si="45"/>
        <v>1</v>
      </c>
      <c r="AS91" s="155" t="s">
        <v>1217</v>
      </c>
      <c r="AT91" s="97">
        <v>68</v>
      </c>
      <c r="AU91" s="75">
        <v>68</v>
      </c>
      <c r="AV91" s="103">
        <f t="shared" si="46"/>
        <v>1</v>
      </c>
      <c r="AW91" s="155" t="s">
        <v>1218</v>
      </c>
      <c r="AX91" s="97">
        <v>46</v>
      </c>
      <c r="AY91" s="75">
        <v>46</v>
      </c>
      <c r="AZ91" s="103">
        <f t="shared" si="47"/>
        <v>1</v>
      </c>
      <c r="BA91" s="155" t="s">
        <v>1219</v>
      </c>
      <c r="BB91" s="97">
        <v>41</v>
      </c>
      <c r="BC91" s="75">
        <v>41</v>
      </c>
      <c r="BD91" s="103">
        <f t="shared" si="48"/>
        <v>1</v>
      </c>
      <c r="BE91" s="155" t="s">
        <v>1220</v>
      </c>
      <c r="BF91" s="97">
        <v>17</v>
      </c>
      <c r="BG91" s="228">
        <v>17</v>
      </c>
      <c r="BH91" s="103">
        <f t="shared" si="49"/>
        <v>1</v>
      </c>
      <c r="BI91" s="155" t="s">
        <v>1221</v>
      </c>
      <c r="BJ91" s="97">
        <v>48</v>
      </c>
      <c r="BK91" s="228">
        <v>48</v>
      </c>
      <c r="BL91" s="103">
        <f t="shared" si="50"/>
        <v>1</v>
      </c>
      <c r="BM91" s="155" t="s">
        <v>1222</v>
      </c>
      <c r="BN91" s="97">
        <v>8</v>
      </c>
      <c r="BO91" s="75">
        <v>8</v>
      </c>
      <c r="BP91" s="103">
        <f t="shared" si="51"/>
        <v>1</v>
      </c>
      <c r="BQ91" s="258" t="s">
        <v>1223</v>
      </c>
      <c r="BR91" s="97">
        <v>5</v>
      </c>
      <c r="BS91" s="228">
        <v>5</v>
      </c>
      <c r="BT91" s="103">
        <f t="shared" si="52"/>
        <v>1</v>
      </c>
      <c r="BU91" s="286" t="s">
        <v>1460</v>
      </c>
      <c r="BV91" s="294">
        <f t="shared" si="53"/>
        <v>350</v>
      </c>
      <c r="BW91" s="295">
        <f t="shared" si="54"/>
        <v>350</v>
      </c>
      <c r="BX91" s="103">
        <f t="shared" si="55"/>
        <v>1</v>
      </c>
      <c r="BY91" s="267">
        <f>+Z91+AD91+AH91+AL91+AP91+AT91+AX91+BB91+BF91+BJ91+BN91</f>
        <v>345</v>
      </c>
      <c r="BZ91" s="267">
        <f>+AA91+AE91+AI91+AM91+AQ91+AU91+AY91++BC91+BG91++BK91+BO91</f>
        <v>345</v>
      </c>
    </row>
    <row r="92" spans="1:78" s="2" customFormat="1" ht="195.75" customHeight="1" x14ac:dyDescent="0.35">
      <c r="A92" s="145" t="s">
        <v>1207</v>
      </c>
      <c r="B92" s="289">
        <v>7560</v>
      </c>
      <c r="C92" s="65">
        <v>2</v>
      </c>
      <c r="D92" s="65" t="str">
        <f t="shared" si="59"/>
        <v>Diseñar E Implementar 8 Campañas Pedagogicas De Apropiación Social Del Conocimiento Que Aborden Perspectivas Alternativas Al Antropocentrismo.</v>
      </c>
      <c r="E92" s="64" t="s">
        <v>1208</v>
      </c>
      <c r="F92" s="64" t="s">
        <v>125</v>
      </c>
      <c r="G92" s="65">
        <v>160</v>
      </c>
      <c r="H92" s="64" t="s">
        <v>125</v>
      </c>
      <c r="I92" s="64" t="s">
        <v>123</v>
      </c>
      <c r="J92" s="64" t="s">
        <v>720</v>
      </c>
      <c r="K92" s="64" t="s">
        <v>123</v>
      </c>
      <c r="L92" s="64" t="s">
        <v>125</v>
      </c>
      <c r="M92" s="64" t="s">
        <v>123</v>
      </c>
      <c r="N92" s="64" t="s">
        <v>1209</v>
      </c>
      <c r="O92" s="63">
        <v>1</v>
      </c>
      <c r="P92" s="223" t="s">
        <v>1224</v>
      </c>
      <c r="Q92" s="63" t="s">
        <v>1225</v>
      </c>
      <c r="R92" s="63">
        <v>1</v>
      </c>
      <c r="S92" s="63">
        <v>1</v>
      </c>
      <c r="T92" s="63" t="s">
        <v>129</v>
      </c>
      <c r="U92" s="63" t="s">
        <v>130</v>
      </c>
      <c r="V92" s="63" t="s">
        <v>131</v>
      </c>
      <c r="W92" s="63" t="s">
        <v>1094</v>
      </c>
      <c r="X92" s="63" t="s">
        <v>1095</v>
      </c>
      <c r="Y92" s="71" t="s">
        <v>1096</v>
      </c>
      <c r="Z92" s="96">
        <v>0.05</v>
      </c>
      <c r="AA92" s="78">
        <v>0.05</v>
      </c>
      <c r="AB92" s="245">
        <f t="shared" si="41"/>
        <v>1</v>
      </c>
      <c r="AC92" s="155" t="s">
        <v>1226</v>
      </c>
      <c r="AD92" s="96">
        <v>0.05</v>
      </c>
      <c r="AE92" s="78">
        <v>0.05</v>
      </c>
      <c r="AF92" s="66">
        <f t="shared" si="42"/>
        <v>1</v>
      </c>
      <c r="AG92" s="155" t="s">
        <v>1227</v>
      </c>
      <c r="AH92" s="96">
        <v>0.1</v>
      </c>
      <c r="AI92" s="78">
        <v>0.1</v>
      </c>
      <c r="AJ92" s="66">
        <f t="shared" si="43"/>
        <v>1</v>
      </c>
      <c r="AK92" s="155" t="s">
        <v>1228</v>
      </c>
      <c r="AL92" s="96">
        <v>2.5000000000000001E-2</v>
      </c>
      <c r="AM92" s="78">
        <v>2.5000000000000001E-2</v>
      </c>
      <c r="AN92" s="66">
        <f t="shared" si="44"/>
        <v>1</v>
      </c>
      <c r="AO92" s="155" t="s">
        <v>1229</v>
      </c>
      <c r="AP92" s="96">
        <f>12.5%</f>
        <v>0.125</v>
      </c>
      <c r="AQ92" s="78">
        <v>0.125</v>
      </c>
      <c r="AR92" s="66">
        <f t="shared" si="45"/>
        <v>1</v>
      </c>
      <c r="AS92" s="155" t="s">
        <v>1230</v>
      </c>
      <c r="AT92" s="96">
        <v>7.4999999999999997E-2</v>
      </c>
      <c r="AU92" s="78">
        <v>7.4999999999999997E-2</v>
      </c>
      <c r="AV92" s="66">
        <f t="shared" si="46"/>
        <v>1</v>
      </c>
      <c r="AW92" s="155" t="s">
        <v>1231</v>
      </c>
      <c r="AX92" s="96">
        <v>0.125</v>
      </c>
      <c r="AY92" s="78">
        <v>0.125</v>
      </c>
      <c r="AZ92" s="66">
        <f t="shared" si="47"/>
        <v>1</v>
      </c>
      <c r="BA92" s="155" t="s">
        <v>1232</v>
      </c>
      <c r="BB92" s="96">
        <v>0.15</v>
      </c>
      <c r="BC92" s="78">
        <v>0.15</v>
      </c>
      <c r="BD92" s="66">
        <f t="shared" si="48"/>
        <v>1</v>
      </c>
      <c r="BE92" s="155" t="s">
        <v>1233</v>
      </c>
      <c r="BF92" s="96">
        <v>0.15</v>
      </c>
      <c r="BG92" s="229">
        <v>0.15</v>
      </c>
      <c r="BH92" s="66">
        <f t="shared" si="49"/>
        <v>1</v>
      </c>
      <c r="BI92" s="155" t="s">
        <v>1234</v>
      </c>
      <c r="BJ92" s="96">
        <v>0.05</v>
      </c>
      <c r="BK92" s="229">
        <v>0.05</v>
      </c>
      <c r="BL92" s="66">
        <f t="shared" si="50"/>
        <v>1</v>
      </c>
      <c r="BM92" s="155" t="s">
        <v>1235</v>
      </c>
      <c r="BN92" s="96">
        <v>0.05</v>
      </c>
      <c r="BO92" s="63">
        <v>0.05</v>
      </c>
      <c r="BP92" s="66">
        <f t="shared" si="51"/>
        <v>1</v>
      </c>
      <c r="BQ92" s="253" t="s">
        <v>1236</v>
      </c>
      <c r="BR92" s="96">
        <v>0.05</v>
      </c>
      <c r="BS92" s="96">
        <v>0.05</v>
      </c>
      <c r="BT92" s="66">
        <f t="shared" si="52"/>
        <v>1</v>
      </c>
      <c r="BU92" s="286" t="s">
        <v>1461</v>
      </c>
      <c r="BV92" s="105">
        <f t="shared" si="53"/>
        <v>1.0000000000000002</v>
      </c>
      <c r="BW92" s="111">
        <f t="shared" si="54"/>
        <v>1.0000000000000002</v>
      </c>
      <c r="BX92" s="66">
        <f t="shared" si="55"/>
        <v>1</v>
      </c>
      <c r="BY92" s="264">
        <f>+Z92+AD92+AH92+AL92+AP92+AT92+AX92+BB92+BJ92+BN92+BF92+BR92</f>
        <v>1.0000000000000002</v>
      </c>
      <c r="BZ92" s="264">
        <f>+AA92+AE92+AI92+AM92+AQ92+AU92+AY92+BC92+BK92+BO92+BG92+BS92</f>
        <v>1.0000000000000002</v>
      </c>
    </row>
    <row r="93" spans="1:78" s="2" customFormat="1" ht="264.75" customHeight="1" x14ac:dyDescent="0.35">
      <c r="A93" s="145" t="s">
        <v>1207</v>
      </c>
      <c r="B93" s="289">
        <v>7560</v>
      </c>
      <c r="C93" s="65">
        <v>3</v>
      </c>
      <c r="D93" s="65" t="str">
        <f t="shared" si="59"/>
        <v>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v>
      </c>
      <c r="E93" s="64" t="s">
        <v>1208</v>
      </c>
      <c r="F93" s="64" t="s">
        <v>125</v>
      </c>
      <c r="G93" s="65">
        <v>160</v>
      </c>
      <c r="H93" s="64" t="s">
        <v>125</v>
      </c>
      <c r="I93" s="64" t="s">
        <v>123</v>
      </c>
      <c r="J93" s="64" t="s">
        <v>720</v>
      </c>
      <c r="K93" s="64" t="s">
        <v>123</v>
      </c>
      <c r="L93" s="64" t="s">
        <v>125</v>
      </c>
      <c r="M93" s="64" t="s">
        <v>123</v>
      </c>
      <c r="N93" s="64" t="s">
        <v>1209</v>
      </c>
      <c r="O93" s="63">
        <v>1</v>
      </c>
      <c r="P93" s="223" t="s">
        <v>1237</v>
      </c>
      <c r="Q93" s="63" t="s">
        <v>1238</v>
      </c>
      <c r="R93" s="89">
        <v>18481</v>
      </c>
      <c r="S93" s="89">
        <v>25000</v>
      </c>
      <c r="T93" s="63" t="s">
        <v>129</v>
      </c>
      <c r="U93" s="63" t="s">
        <v>184</v>
      </c>
      <c r="V93" s="63" t="s">
        <v>131</v>
      </c>
      <c r="W93" s="63" t="s">
        <v>1094</v>
      </c>
      <c r="X93" s="63" t="s">
        <v>1095</v>
      </c>
      <c r="Y93" s="71" t="s">
        <v>1239</v>
      </c>
      <c r="Z93" s="98">
        <v>2440</v>
      </c>
      <c r="AA93" s="98">
        <v>2440</v>
      </c>
      <c r="AB93" s="245">
        <f t="shared" si="41"/>
        <v>1</v>
      </c>
      <c r="AC93" s="155" t="s">
        <v>1240</v>
      </c>
      <c r="AD93" s="98">
        <v>2209</v>
      </c>
      <c r="AE93" s="65">
        <v>2209</v>
      </c>
      <c r="AF93" s="66">
        <f t="shared" si="42"/>
        <v>1</v>
      </c>
      <c r="AG93" s="155" t="s">
        <v>1241</v>
      </c>
      <c r="AH93" s="98">
        <v>3193</v>
      </c>
      <c r="AI93" s="65">
        <v>3193</v>
      </c>
      <c r="AJ93" s="66">
        <f t="shared" si="43"/>
        <v>1</v>
      </c>
      <c r="AK93" s="155" t="s">
        <v>1242</v>
      </c>
      <c r="AL93" s="98">
        <v>2900</v>
      </c>
      <c r="AM93" s="65">
        <v>2900</v>
      </c>
      <c r="AN93" s="66">
        <f t="shared" si="44"/>
        <v>1</v>
      </c>
      <c r="AO93" s="155" t="s">
        <v>1243</v>
      </c>
      <c r="AP93" s="98">
        <v>2474</v>
      </c>
      <c r="AQ93" s="65">
        <v>2474</v>
      </c>
      <c r="AR93" s="66">
        <f t="shared" si="45"/>
        <v>1</v>
      </c>
      <c r="AS93" s="155" t="s">
        <v>1244</v>
      </c>
      <c r="AT93" s="98">
        <v>4543</v>
      </c>
      <c r="AU93" s="65">
        <v>4543</v>
      </c>
      <c r="AV93" s="66">
        <f t="shared" si="46"/>
        <v>1</v>
      </c>
      <c r="AW93" s="155" t="s">
        <v>1245</v>
      </c>
      <c r="AX93" s="98">
        <v>2951</v>
      </c>
      <c r="AY93" s="65">
        <v>2951</v>
      </c>
      <c r="AZ93" s="66">
        <f t="shared" si="47"/>
        <v>1</v>
      </c>
      <c r="BA93" s="155" t="s">
        <v>1246</v>
      </c>
      <c r="BB93" s="98">
        <v>3515</v>
      </c>
      <c r="BC93" s="65">
        <v>3515</v>
      </c>
      <c r="BD93" s="66">
        <f t="shared" si="48"/>
        <v>1</v>
      </c>
      <c r="BE93" s="155" t="s">
        <v>1247</v>
      </c>
      <c r="BF93" s="98">
        <v>300</v>
      </c>
      <c r="BG93" s="230">
        <v>300</v>
      </c>
      <c r="BH93" s="66">
        <f t="shared" si="49"/>
        <v>1</v>
      </c>
      <c r="BI93" s="155" t="s">
        <v>1248</v>
      </c>
      <c r="BJ93" s="98">
        <v>250</v>
      </c>
      <c r="BK93" s="230">
        <v>250</v>
      </c>
      <c r="BL93" s="66">
        <f t="shared" si="50"/>
        <v>1</v>
      </c>
      <c r="BM93" s="155" t="s">
        <v>1249</v>
      </c>
      <c r="BN93" s="98">
        <v>125</v>
      </c>
      <c r="BO93" s="65">
        <v>161</v>
      </c>
      <c r="BP93" s="66">
        <f>IF(ISERROR(BO93/BN93),0,(BO93/BN93))</f>
        <v>1.288</v>
      </c>
      <c r="BQ93" s="253" t="s">
        <v>1236</v>
      </c>
      <c r="BR93" s="98">
        <v>100</v>
      </c>
      <c r="BS93" s="65">
        <v>64</v>
      </c>
      <c r="BT93" s="66">
        <f t="shared" si="52"/>
        <v>0.64</v>
      </c>
      <c r="BU93" s="286" t="s">
        <v>1462</v>
      </c>
      <c r="BV93" s="102">
        <f t="shared" si="53"/>
        <v>25000</v>
      </c>
      <c r="BW93" s="230">
        <f t="shared" si="54"/>
        <v>25000</v>
      </c>
      <c r="BX93" s="66">
        <f t="shared" si="55"/>
        <v>1</v>
      </c>
      <c r="BY93" s="267">
        <f t="shared" ref="BY93:BZ95" si="60">+Z93+AD93+AH93+AL93+AP93+AT93+AX93+BB93+BF93+BJ93+BN93+BR93</f>
        <v>25000</v>
      </c>
      <c r="BZ93" s="267">
        <f t="shared" si="60"/>
        <v>25000</v>
      </c>
    </row>
    <row r="94" spans="1:78" s="2" customFormat="1" ht="190.5" customHeight="1" x14ac:dyDescent="0.35">
      <c r="A94" s="145" t="s">
        <v>1207</v>
      </c>
      <c r="B94" s="289">
        <v>7560</v>
      </c>
      <c r="C94" s="65">
        <v>4</v>
      </c>
      <c r="D94" s="65" t="str">
        <f t="shared" si="59"/>
        <v>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v>
      </c>
      <c r="E94" s="64" t="s">
        <v>1208</v>
      </c>
      <c r="F94" s="64" t="s">
        <v>125</v>
      </c>
      <c r="G94" s="65">
        <v>160</v>
      </c>
      <c r="H94" s="64" t="s">
        <v>125</v>
      </c>
      <c r="I94" s="64" t="s">
        <v>125</v>
      </c>
      <c r="J94" s="64" t="s">
        <v>720</v>
      </c>
      <c r="K94" s="64" t="s">
        <v>123</v>
      </c>
      <c r="L94" s="64" t="s">
        <v>125</v>
      </c>
      <c r="M94" s="64" t="s">
        <v>123</v>
      </c>
      <c r="N94" s="64" t="s">
        <v>1209</v>
      </c>
      <c r="O94" s="63">
        <v>1</v>
      </c>
      <c r="P94" s="223" t="s">
        <v>1250</v>
      </c>
      <c r="Q94" s="63" t="s">
        <v>1251</v>
      </c>
      <c r="R94" s="89">
        <v>2800</v>
      </c>
      <c r="S94" s="89">
        <v>4000</v>
      </c>
      <c r="T94" s="63" t="s">
        <v>129</v>
      </c>
      <c r="U94" s="63" t="s">
        <v>184</v>
      </c>
      <c r="V94" s="63" t="s">
        <v>131</v>
      </c>
      <c r="W94" s="63" t="s">
        <v>1094</v>
      </c>
      <c r="X94" s="63" t="s">
        <v>1095</v>
      </c>
      <c r="Y94" s="71" t="s">
        <v>1239</v>
      </c>
      <c r="Z94" s="98">
        <v>84</v>
      </c>
      <c r="AA94" s="98">
        <v>84</v>
      </c>
      <c r="AB94" s="245">
        <f t="shared" si="41"/>
        <v>1</v>
      </c>
      <c r="AC94" s="155" t="s">
        <v>1252</v>
      </c>
      <c r="AD94" s="98">
        <v>150</v>
      </c>
      <c r="AE94" s="65">
        <v>150</v>
      </c>
      <c r="AF94" s="66">
        <f t="shared" si="42"/>
        <v>1</v>
      </c>
      <c r="AG94" s="155" t="s">
        <v>1253</v>
      </c>
      <c r="AH94" s="98">
        <v>255</v>
      </c>
      <c r="AI94" s="65">
        <v>255</v>
      </c>
      <c r="AJ94" s="66">
        <f t="shared" si="43"/>
        <v>1</v>
      </c>
      <c r="AK94" s="155" t="s">
        <v>1254</v>
      </c>
      <c r="AL94" s="98">
        <v>404</v>
      </c>
      <c r="AM94" s="65">
        <v>404</v>
      </c>
      <c r="AN94" s="66">
        <f t="shared" si="44"/>
        <v>1</v>
      </c>
      <c r="AO94" s="155" t="s">
        <v>1255</v>
      </c>
      <c r="AP94" s="98">
        <v>400</v>
      </c>
      <c r="AQ94" s="65">
        <v>400</v>
      </c>
      <c r="AR94" s="66">
        <f t="shared" si="45"/>
        <v>1</v>
      </c>
      <c r="AS94" s="155" t="s">
        <v>1256</v>
      </c>
      <c r="AT94" s="98">
        <v>401</v>
      </c>
      <c r="AU94" s="65">
        <v>401</v>
      </c>
      <c r="AV94" s="66">
        <f t="shared" si="46"/>
        <v>1</v>
      </c>
      <c r="AW94" s="155" t="s">
        <v>1257</v>
      </c>
      <c r="AX94" s="98">
        <v>300</v>
      </c>
      <c r="AY94" s="65">
        <v>300</v>
      </c>
      <c r="AZ94" s="66">
        <f t="shared" si="47"/>
        <v>1</v>
      </c>
      <c r="BA94" s="155" t="s">
        <v>1258</v>
      </c>
      <c r="BB94" s="98">
        <v>471</v>
      </c>
      <c r="BC94" s="65">
        <v>471</v>
      </c>
      <c r="BD94" s="66">
        <f t="shared" si="48"/>
        <v>1</v>
      </c>
      <c r="BE94" s="155" t="s">
        <v>1259</v>
      </c>
      <c r="BF94" s="98">
        <v>494</v>
      </c>
      <c r="BG94" s="230">
        <v>494</v>
      </c>
      <c r="BH94" s="66">
        <f t="shared" si="49"/>
        <v>1</v>
      </c>
      <c r="BI94" s="155" t="s">
        <v>1260</v>
      </c>
      <c r="BJ94" s="98">
        <v>500</v>
      </c>
      <c r="BK94" s="230">
        <v>500</v>
      </c>
      <c r="BL94" s="66">
        <f t="shared" si="50"/>
        <v>1</v>
      </c>
      <c r="BM94" s="155" t="s">
        <v>1261</v>
      </c>
      <c r="BN94" s="98">
        <v>350</v>
      </c>
      <c r="BO94" s="65">
        <v>375</v>
      </c>
      <c r="BP94" s="66">
        <f t="shared" si="51"/>
        <v>1.0714285714285714</v>
      </c>
      <c r="BQ94" s="253" t="s">
        <v>1262</v>
      </c>
      <c r="BR94" s="98">
        <v>191</v>
      </c>
      <c r="BS94" s="65">
        <v>166</v>
      </c>
      <c r="BT94" s="66">
        <f t="shared" si="52"/>
        <v>0.86910994764397909</v>
      </c>
      <c r="BU94" s="286" t="s">
        <v>1463</v>
      </c>
      <c r="BV94" s="102">
        <f t="shared" si="53"/>
        <v>4000</v>
      </c>
      <c r="BW94" s="230">
        <f t="shared" si="54"/>
        <v>4000</v>
      </c>
      <c r="BX94" s="66">
        <f t="shared" si="55"/>
        <v>1</v>
      </c>
      <c r="BY94" s="267">
        <f t="shared" si="60"/>
        <v>4000</v>
      </c>
      <c r="BZ94" s="267">
        <f t="shared" si="60"/>
        <v>4000</v>
      </c>
    </row>
    <row r="95" spans="1:78" s="2" customFormat="1" ht="195" customHeight="1" x14ac:dyDescent="0.35">
      <c r="A95" s="145" t="s">
        <v>1207</v>
      </c>
      <c r="B95" s="289">
        <v>7560</v>
      </c>
      <c r="C95" s="65">
        <v>5</v>
      </c>
      <c r="D95" s="65" t="str">
        <f t="shared" si="59"/>
        <v>Definir Y Ejecutar 960 Pactos Con Las Instancias Y Espacios De Participación Ciudadana Y Movilización Social Por Localidad Para La Protección Y Bienestar Animal</v>
      </c>
      <c r="E95" s="64" t="s">
        <v>1208</v>
      </c>
      <c r="F95" s="64" t="s">
        <v>125</v>
      </c>
      <c r="G95" s="65">
        <v>160</v>
      </c>
      <c r="H95" s="64" t="s">
        <v>125</v>
      </c>
      <c r="I95" s="64" t="s">
        <v>125</v>
      </c>
      <c r="J95" s="64" t="s">
        <v>720</v>
      </c>
      <c r="K95" s="64" t="s">
        <v>123</v>
      </c>
      <c r="L95" s="64" t="s">
        <v>125</v>
      </c>
      <c r="M95" s="64" t="s">
        <v>123</v>
      </c>
      <c r="N95" s="64" t="s">
        <v>1209</v>
      </c>
      <c r="O95" s="63">
        <v>1</v>
      </c>
      <c r="P95" s="223" t="s">
        <v>1263</v>
      </c>
      <c r="Q95" s="63" t="s">
        <v>1264</v>
      </c>
      <c r="R95" s="89">
        <v>361</v>
      </c>
      <c r="S95" s="89">
        <v>430</v>
      </c>
      <c r="T95" s="63" t="s">
        <v>129</v>
      </c>
      <c r="U95" s="63" t="s">
        <v>184</v>
      </c>
      <c r="V95" s="63" t="s">
        <v>131</v>
      </c>
      <c r="W95" s="63" t="s">
        <v>1094</v>
      </c>
      <c r="X95" s="63" t="s">
        <v>1095</v>
      </c>
      <c r="Y95" s="71" t="s">
        <v>1265</v>
      </c>
      <c r="Z95" s="98">
        <v>17</v>
      </c>
      <c r="AA95" s="98">
        <v>17</v>
      </c>
      <c r="AB95" s="245">
        <f t="shared" si="41"/>
        <v>1</v>
      </c>
      <c r="AC95" s="155" t="s">
        <v>1266</v>
      </c>
      <c r="AD95" s="98">
        <v>14</v>
      </c>
      <c r="AE95" s="65">
        <v>14</v>
      </c>
      <c r="AF95" s="66">
        <f t="shared" si="42"/>
        <v>1</v>
      </c>
      <c r="AG95" s="155" t="s">
        <v>1267</v>
      </c>
      <c r="AH95" s="98">
        <v>21</v>
      </c>
      <c r="AI95" s="65">
        <v>21</v>
      </c>
      <c r="AJ95" s="66">
        <f t="shared" si="43"/>
        <v>1</v>
      </c>
      <c r="AK95" s="155" t="s">
        <v>1268</v>
      </c>
      <c r="AL95" s="98">
        <v>40</v>
      </c>
      <c r="AM95" s="65">
        <v>40</v>
      </c>
      <c r="AN95" s="66">
        <f t="shared" si="44"/>
        <v>1</v>
      </c>
      <c r="AO95" s="155" t="s">
        <v>1269</v>
      </c>
      <c r="AP95" s="98">
        <v>41</v>
      </c>
      <c r="AQ95" s="65">
        <v>41</v>
      </c>
      <c r="AR95" s="66">
        <f t="shared" si="45"/>
        <v>1</v>
      </c>
      <c r="AS95" s="155" t="s">
        <v>1270</v>
      </c>
      <c r="AT95" s="98">
        <v>42</v>
      </c>
      <c r="AU95" s="65">
        <v>42</v>
      </c>
      <c r="AV95" s="66">
        <f t="shared" si="46"/>
        <v>1</v>
      </c>
      <c r="AW95" s="155" t="s">
        <v>1271</v>
      </c>
      <c r="AX95" s="98">
        <v>42</v>
      </c>
      <c r="AY95" s="65">
        <v>42</v>
      </c>
      <c r="AZ95" s="66">
        <f t="shared" si="47"/>
        <v>1</v>
      </c>
      <c r="BA95" s="155" t="s">
        <v>1272</v>
      </c>
      <c r="BB95" s="98">
        <v>37</v>
      </c>
      <c r="BC95" s="65">
        <v>37</v>
      </c>
      <c r="BD95" s="66">
        <f t="shared" si="48"/>
        <v>1</v>
      </c>
      <c r="BE95" s="155" t="s">
        <v>1273</v>
      </c>
      <c r="BF95" s="98">
        <v>47</v>
      </c>
      <c r="BG95" s="230">
        <v>47</v>
      </c>
      <c r="BH95" s="66">
        <f t="shared" si="49"/>
        <v>1</v>
      </c>
      <c r="BI95" s="155" t="s">
        <v>1274</v>
      </c>
      <c r="BJ95" s="98">
        <v>57</v>
      </c>
      <c r="BK95" s="230">
        <v>57</v>
      </c>
      <c r="BL95" s="66">
        <f t="shared" si="50"/>
        <v>1</v>
      </c>
      <c r="BM95" s="155" t="s">
        <v>1275</v>
      </c>
      <c r="BN95" s="98">
        <v>39</v>
      </c>
      <c r="BO95" s="65">
        <v>40</v>
      </c>
      <c r="BP95" s="66">
        <f t="shared" si="51"/>
        <v>1.0256410256410255</v>
      </c>
      <c r="BQ95" s="253" t="s">
        <v>1276</v>
      </c>
      <c r="BR95" s="98">
        <v>33</v>
      </c>
      <c r="BS95" s="65">
        <v>32</v>
      </c>
      <c r="BT95" s="66">
        <f t="shared" si="52"/>
        <v>0.96969696969696972</v>
      </c>
      <c r="BU95" s="286" t="s">
        <v>1464</v>
      </c>
      <c r="BV95" s="102">
        <f t="shared" si="53"/>
        <v>430</v>
      </c>
      <c r="BW95" s="230">
        <f t="shared" si="54"/>
        <v>430</v>
      </c>
      <c r="BX95" s="66">
        <f t="shared" si="55"/>
        <v>1</v>
      </c>
      <c r="BY95" s="267">
        <f t="shared" si="60"/>
        <v>430</v>
      </c>
      <c r="BZ95" s="267">
        <f t="shared" si="60"/>
        <v>430</v>
      </c>
    </row>
    <row r="96" spans="1:78" s="2" customFormat="1" ht="252.75" customHeight="1" x14ac:dyDescent="0.35">
      <c r="A96" s="145" t="s">
        <v>1207</v>
      </c>
      <c r="B96" s="289">
        <v>7560</v>
      </c>
      <c r="C96" s="65">
        <v>6</v>
      </c>
      <c r="D96" s="65" t="str">
        <f t="shared" si="59"/>
        <v>Gestionar 49 Alianzas Interinstitucionales, Intersectoriales Y De Ciudad Región Que Potencien Las Intervenciones Y Cobertura En Torno A La Protección Y Bienestar Animal.</v>
      </c>
      <c r="E96" s="64" t="s">
        <v>1208</v>
      </c>
      <c r="F96" s="64" t="s">
        <v>125</v>
      </c>
      <c r="G96" s="65">
        <v>160</v>
      </c>
      <c r="H96" s="64" t="s">
        <v>125</v>
      </c>
      <c r="I96" s="64" t="s">
        <v>123</v>
      </c>
      <c r="J96" s="64" t="s">
        <v>720</v>
      </c>
      <c r="K96" s="64" t="s">
        <v>123</v>
      </c>
      <c r="L96" s="64" t="s">
        <v>125</v>
      </c>
      <c r="M96" s="64" t="s">
        <v>123</v>
      </c>
      <c r="N96" s="64" t="s">
        <v>1209</v>
      </c>
      <c r="O96" s="63">
        <v>1</v>
      </c>
      <c r="P96" s="223" t="s">
        <v>1277</v>
      </c>
      <c r="Q96" s="63" t="s">
        <v>1278</v>
      </c>
      <c r="R96" s="63">
        <v>1</v>
      </c>
      <c r="S96" s="63">
        <v>1</v>
      </c>
      <c r="T96" s="63" t="s">
        <v>129</v>
      </c>
      <c r="U96" s="63" t="s">
        <v>130</v>
      </c>
      <c r="V96" s="63" t="s">
        <v>131</v>
      </c>
      <c r="W96" s="63" t="s">
        <v>1094</v>
      </c>
      <c r="X96" s="63" t="s">
        <v>1095</v>
      </c>
      <c r="Y96" s="71" t="s">
        <v>1279</v>
      </c>
      <c r="Z96" s="96">
        <v>0.01</v>
      </c>
      <c r="AA96" s="78">
        <v>0.01</v>
      </c>
      <c r="AB96" s="245">
        <f t="shared" si="41"/>
        <v>1</v>
      </c>
      <c r="AC96" s="155" t="s">
        <v>1280</v>
      </c>
      <c r="AD96" s="96">
        <v>0.06</v>
      </c>
      <c r="AE96" s="78">
        <v>0.06</v>
      </c>
      <c r="AF96" s="66">
        <f t="shared" si="42"/>
        <v>1</v>
      </c>
      <c r="AG96" s="155" t="s">
        <v>1281</v>
      </c>
      <c r="AH96" s="96">
        <v>7.0000000000000007E-2</v>
      </c>
      <c r="AI96" s="78">
        <v>7.0000000000000007E-2</v>
      </c>
      <c r="AJ96" s="66">
        <f t="shared" si="43"/>
        <v>1</v>
      </c>
      <c r="AK96" s="155" t="s">
        <v>1282</v>
      </c>
      <c r="AL96" s="96">
        <v>0.11</v>
      </c>
      <c r="AM96" s="78">
        <v>0.11</v>
      </c>
      <c r="AN96" s="66">
        <f t="shared" si="44"/>
        <v>1</v>
      </c>
      <c r="AO96" s="155" t="s">
        <v>1283</v>
      </c>
      <c r="AP96" s="96">
        <v>0.12</v>
      </c>
      <c r="AQ96" s="78">
        <v>0.12</v>
      </c>
      <c r="AR96" s="66">
        <f t="shared" si="45"/>
        <v>1</v>
      </c>
      <c r="AS96" s="155" t="s">
        <v>1284</v>
      </c>
      <c r="AT96" s="96">
        <v>0.12</v>
      </c>
      <c r="AU96" s="78">
        <v>0.12</v>
      </c>
      <c r="AV96" s="66">
        <f t="shared" si="46"/>
        <v>1</v>
      </c>
      <c r="AW96" s="155" t="s">
        <v>1285</v>
      </c>
      <c r="AX96" s="96">
        <v>0.1</v>
      </c>
      <c r="AY96" s="78">
        <v>0.1</v>
      </c>
      <c r="AZ96" s="66">
        <f t="shared" si="47"/>
        <v>1</v>
      </c>
      <c r="BA96" s="155" t="s">
        <v>1286</v>
      </c>
      <c r="BB96" s="96">
        <v>0.1</v>
      </c>
      <c r="BC96" s="78">
        <v>0.1</v>
      </c>
      <c r="BD96" s="66">
        <f t="shared" si="48"/>
        <v>1</v>
      </c>
      <c r="BE96" s="155" t="s">
        <v>1287</v>
      </c>
      <c r="BF96" s="96">
        <v>0.1</v>
      </c>
      <c r="BG96" s="229">
        <v>0.1</v>
      </c>
      <c r="BH96" s="66">
        <f t="shared" si="49"/>
        <v>1</v>
      </c>
      <c r="BI96" s="155" t="s">
        <v>1288</v>
      </c>
      <c r="BJ96" s="96">
        <v>0.1</v>
      </c>
      <c r="BK96" s="229">
        <v>0.1</v>
      </c>
      <c r="BL96" s="66">
        <f t="shared" si="50"/>
        <v>1</v>
      </c>
      <c r="BM96" s="155" t="s">
        <v>1289</v>
      </c>
      <c r="BN96" s="96">
        <v>0.06</v>
      </c>
      <c r="BO96" s="63">
        <v>0.06</v>
      </c>
      <c r="BP96" s="66">
        <f t="shared" si="51"/>
        <v>1</v>
      </c>
      <c r="BQ96" s="253" t="s">
        <v>1290</v>
      </c>
      <c r="BR96" s="96">
        <v>0.05</v>
      </c>
      <c r="BS96" s="96">
        <v>0.05</v>
      </c>
      <c r="BT96" s="66">
        <f t="shared" si="52"/>
        <v>1</v>
      </c>
      <c r="BU96" s="286" t="s">
        <v>1465</v>
      </c>
      <c r="BV96" s="105">
        <f t="shared" si="53"/>
        <v>1</v>
      </c>
      <c r="BW96" s="111">
        <f t="shared" si="54"/>
        <v>1</v>
      </c>
      <c r="BX96" s="66">
        <f t="shared" si="55"/>
        <v>1</v>
      </c>
      <c r="BY96" s="264">
        <f>+Z96+AD96+AH96+AL96+AP96+AT96+AX96+BB96+BJ96+BN96+BF96+BR96</f>
        <v>0.99999999999999989</v>
      </c>
      <c r="BZ96" s="264">
        <f>+AA96+AE96+AI96+AM96+AQ96+AU96+AY96+BC96+BK96+BO96+BG96+BS96</f>
        <v>0.99999999999999989</v>
      </c>
    </row>
    <row r="97" spans="1:78" s="2" customFormat="1" ht="205.5" customHeight="1" x14ac:dyDescent="0.35">
      <c r="A97" s="145" t="s">
        <v>1207</v>
      </c>
      <c r="B97" s="289" t="s">
        <v>1033</v>
      </c>
      <c r="C97" s="225" t="s">
        <v>1170</v>
      </c>
      <c r="D97" s="65" t="s">
        <v>1035</v>
      </c>
      <c r="E97" s="64" t="s">
        <v>1208</v>
      </c>
      <c r="F97" s="64" t="s">
        <v>125</v>
      </c>
      <c r="G97" s="65">
        <v>160</v>
      </c>
      <c r="H97" s="64" t="s">
        <v>125</v>
      </c>
      <c r="I97" s="64" t="s">
        <v>123</v>
      </c>
      <c r="J97" s="64" t="s">
        <v>720</v>
      </c>
      <c r="K97" s="64" t="s">
        <v>123</v>
      </c>
      <c r="L97" s="64" t="s">
        <v>125</v>
      </c>
      <c r="M97" s="64" t="s">
        <v>123</v>
      </c>
      <c r="N97" s="64" t="s">
        <v>1209</v>
      </c>
      <c r="O97" s="63">
        <v>0.25</v>
      </c>
      <c r="P97" s="146" t="s">
        <v>1291</v>
      </c>
      <c r="Q97" s="63" t="s">
        <v>468</v>
      </c>
      <c r="R97" s="63">
        <v>1</v>
      </c>
      <c r="S97" s="63">
        <v>1</v>
      </c>
      <c r="T97" s="63" t="s">
        <v>152</v>
      </c>
      <c r="U97" s="63" t="s">
        <v>130</v>
      </c>
      <c r="V97" s="63" t="s">
        <v>131</v>
      </c>
      <c r="W97" s="63" t="s">
        <v>1094</v>
      </c>
      <c r="X97" s="63" t="s">
        <v>469</v>
      </c>
      <c r="Y97" s="71" t="s">
        <v>1292</v>
      </c>
      <c r="Z97" s="147">
        <v>1</v>
      </c>
      <c r="AA97" s="122">
        <v>0.8387</v>
      </c>
      <c r="AB97" s="66">
        <f t="shared" si="41"/>
        <v>0.8387</v>
      </c>
      <c r="AC97" s="149" t="s">
        <v>1293</v>
      </c>
      <c r="AD97" s="147">
        <v>1</v>
      </c>
      <c r="AE97" s="148">
        <v>1</v>
      </c>
      <c r="AF97" s="66">
        <f t="shared" si="42"/>
        <v>1</v>
      </c>
      <c r="AG97" s="149" t="s">
        <v>1293</v>
      </c>
      <c r="AH97" s="147">
        <v>1</v>
      </c>
      <c r="AI97" s="122">
        <v>0.98409999999999997</v>
      </c>
      <c r="AJ97" s="66">
        <f t="shared" si="43"/>
        <v>0.98409999999999997</v>
      </c>
      <c r="AK97" s="149" t="s">
        <v>1293</v>
      </c>
      <c r="AL97" s="147">
        <v>1</v>
      </c>
      <c r="AM97" s="122">
        <v>0.97219999999999995</v>
      </c>
      <c r="AN97" s="66">
        <f t="shared" si="44"/>
        <v>0.97219999999999995</v>
      </c>
      <c r="AO97" s="149" t="s">
        <v>1293</v>
      </c>
      <c r="AP97" s="147">
        <v>1</v>
      </c>
      <c r="AQ97" s="122">
        <v>1</v>
      </c>
      <c r="AR97" s="66">
        <f t="shared" si="45"/>
        <v>1</v>
      </c>
      <c r="AS97" s="155" t="s">
        <v>1294</v>
      </c>
      <c r="AT97" s="147">
        <v>1</v>
      </c>
      <c r="AU97" s="148">
        <v>1</v>
      </c>
      <c r="AV97" s="66">
        <f t="shared" si="46"/>
        <v>1</v>
      </c>
      <c r="AW97" s="155" t="s">
        <v>1295</v>
      </c>
      <c r="AX97" s="151">
        <v>1</v>
      </c>
      <c r="AY97" s="152">
        <v>1</v>
      </c>
      <c r="AZ97" s="66">
        <f t="shared" si="47"/>
        <v>1</v>
      </c>
      <c r="BA97" s="155" t="s">
        <v>1295</v>
      </c>
      <c r="BB97" s="151">
        <v>1</v>
      </c>
      <c r="BC97" s="152">
        <v>1</v>
      </c>
      <c r="BD97" s="66">
        <f t="shared" si="48"/>
        <v>1</v>
      </c>
      <c r="BE97" s="155" t="s">
        <v>1296</v>
      </c>
      <c r="BF97" s="151">
        <v>1</v>
      </c>
      <c r="BG97" s="231">
        <v>1</v>
      </c>
      <c r="BH97" s="66">
        <f t="shared" si="49"/>
        <v>1</v>
      </c>
      <c r="BI97" s="155" t="s">
        <v>1297</v>
      </c>
      <c r="BJ97" s="151">
        <v>1</v>
      </c>
      <c r="BK97" s="231">
        <v>1</v>
      </c>
      <c r="BL97" s="66">
        <f t="shared" si="50"/>
        <v>1</v>
      </c>
      <c r="BM97" s="155" t="s">
        <v>1298</v>
      </c>
      <c r="BN97" s="151">
        <v>1</v>
      </c>
      <c r="BO97" s="82">
        <v>0.98250000000000004</v>
      </c>
      <c r="BP97" s="66">
        <f t="shared" si="51"/>
        <v>0.98250000000000004</v>
      </c>
      <c r="BQ97" s="253" t="s">
        <v>1299</v>
      </c>
      <c r="BR97" s="151">
        <v>1</v>
      </c>
      <c r="BS97" s="280">
        <v>1</v>
      </c>
      <c r="BT97" s="66">
        <f t="shared" si="52"/>
        <v>1</v>
      </c>
      <c r="BU97" s="286" t="s">
        <v>1452</v>
      </c>
      <c r="BV97" s="105">
        <f t="shared" si="53"/>
        <v>1</v>
      </c>
      <c r="BW97" s="111">
        <f t="shared" si="54"/>
        <v>1</v>
      </c>
      <c r="BX97" s="66">
        <f t="shared" si="55"/>
        <v>1</v>
      </c>
      <c r="BY97" s="269"/>
      <c r="BZ97" s="264"/>
    </row>
    <row r="98" spans="1:78" s="2" customFormat="1" ht="190.5" customHeight="1" x14ac:dyDescent="0.35">
      <c r="A98" s="145" t="s">
        <v>1207</v>
      </c>
      <c r="B98" s="289" t="s">
        <v>1033</v>
      </c>
      <c r="C98" s="225" t="s">
        <v>1170</v>
      </c>
      <c r="D98" s="65" t="s">
        <v>1035</v>
      </c>
      <c r="E98" s="64" t="s">
        <v>1208</v>
      </c>
      <c r="F98" s="64" t="s">
        <v>125</v>
      </c>
      <c r="G98" s="65">
        <v>160</v>
      </c>
      <c r="H98" s="64" t="s">
        <v>125</v>
      </c>
      <c r="I98" s="64" t="s">
        <v>123</v>
      </c>
      <c r="J98" s="64" t="s">
        <v>720</v>
      </c>
      <c r="K98" s="64" t="s">
        <v>123</v>
      </c>
      <c r="L98" s="64" t="s">
        <v>125</v>
      </c>
      <c r="M98" s="64" t="s">
        <v>123</v>
      </c>
      <c r="N98" s="64" t="s">
        <v>1209</v>
      </c>
      <c r="O98" s="63">
        <v>0.25</v>
      </c>
      <c r="P98" s="146" t="s">
        <v>1300</v>
      </c>
      <c r="Q98" s="63" t="s">
        <v>1301</v>
      </c>
      <c r="R98" s="63">
        <v>1</v>
      </c>
      <c r="S98" s="63">
        <v>1</v>
      </c>
      <c r="T98" s="63" t="s">
        <v>708</v>
      </c>
      <c r="U98" s="63" t="s">
        <v>130</v>
      </c>
      <c r="V98" s="63" t="s">
        <v>131</v>
      </c>
      <c r="W98" s="63" t="s">
        <v>1094</v>
      </c>
      <c r="X98" s="63" t="s">
        <v>680</v>
      </c>
      <c r="Y98" s="71" t="s">
        <v>723</v>
      </c>
      <c r="Z98" s="147">
        <v>1</v>
      </c>
      <c r="AA98" s="122">
        <v>0.78790000000000004</v>
      </c>
      <c r="AB98" s="66">
        <f t="shared" si="41"/>
        <v>0.78790000000000004</v>
      </c>
      <c r="AC98" s="149" t="s">
        <v>1302</v>
      </c>
      <c r="AD98" s="147">
        <v>1</v>
      </c>
      <c r="AE98" s="122">
        <v>0.78790000000000004</v>
      </c>
      <c r="AF98" s="66">
        <f t="shared" si="42"/>
        <v>0.78790000000000004</v>
      </c>
      <c r="AG98" s="149" t="s">
        <v>1303</v>
      </c>
      <c r="AH98" s="147">
        <v>1</v>
      </c>
      <c r="AI98" s="122">
        <v>0.85009999999999997</v>
      </c>
      <c r="AJ98" s="66">
        <f t="shared" si="43"/>
        <v>0.85009999999999997</v>
      </c>
      <c r="AK98" s="149" t="s">
        <v>1304</v>
      </c>
      <c r="AL98" s="147">
        <v>1</v>
      </c>
      <c r="AM98" s="122">
        <v>0.85009999999999997</v>
      </c>
      <c r="AN98" s="66">
        <f t="shared" si="44"/>
        <v>0.85009999999999997</v>
      </c>
      <c r="AO98" s="149" t="s">
        <v>1305</v>
      </c>
      <c r="AP98" s="147">
        <v>1</v>
      </c>
      <c r="AQ98" s="122">
        <v>0.85009999999999997</v>
      </c>
      <c r="AR98" s="66">
        <f t="shared" si="45"/>
        <v>0.85009999999999997</v>
      </c>
      <c r="AS98" s="155" t="s">
        <v>1306</v>
      </c>
      <c r="AT98" s="147">
        <v>1</v>
      </c>
      <c r="AU98" s="122">
        <v>0.85009999999999997</v>
      </c>
      <c r="AV98" s="66">
        <f t="shared" si="46"/>
        <v>0.85009999999999997</v>
      </c>
      <c r="AW98" s="155" t="s">
        <v>1307</v>
      </c>
      <c r="AX98" s="151">
        <v>1</v>
      </c>
      <c r="AY98" s="123">
        <v>0.9274</v>
      </c>
      <c r="AZ98" s="66">
        <f t="shared" si="47"/>
        <v>0.9274</v>
      </c>
      <c r="BA98" s="155" t="s">
        <v>1308</v>
      </c>
      <c r="BB98" s="151">
        <v>1</v>
      </c>
      <c r="BC98" s="123">
        <v>0.9274</v>
      </c>
      <c r="BD98" s="66">
        <f t="shared" si="48"/>
        <v>0.9274</v>
      </c>
      <c r="BE98" s="155" t="s">
        <v>1309</v>
      </c>
      <c r="BF98" s="151">
        <v>1</v>
      </c>
      <c r="BG98" s="231">
        <v>0.95</v>
      </c>
      <c r="BH98" s="66">
        <f t="shared" si="49"/>
        <v>0.95</v>
      </c>
      <c r="BI98" s="155" t="s">
        <v>1310</v>
      </c>
      <c r="BJ98" s="151">
        <v>1</v>
      </c>
      <c r="BK98" s="121">
        <v>0.98019999999999996</v>
      </c>
      <c r="BL98" s="66">
        <f t="shared" si="50"/>
        <v>0.98019999999999996</v>
      </c>
      <c r="BM98" s="155" t="s">
        <v>1311</v>
      </c>
      <c r="BN98" s="151">
        <v>1</v>
      </c>
      <c r="BO98" s="82">
        <v>0.98019999999999996</v>
      </c>
      <c r="BP98" s="66">
        <f t="shared" si="51"/>
        <v>0.98019999999999996</v>
      </c>
      <c r="BQ98" s="253" t="s">
        <v>1312</v>
      </c>
      <c r="BR98" s="151">
        <v>1</v>
      </c>
      <c r="BS98" s="63">
        <v>0.99</v>
      </c>
      <c r="BT98" s="66">
        <f t="shared" si="52"/>
        <v>0.99</v>
      </c>
      <c r="BU98" s="286" t="s">
        <v>1466</v>
      </c>
      <c r="BV98" s="105">
        <f t="shared" si="53"/>
        <v>1</v>
      </c>
      <c r="BW98" s="106">
        <v>0.99</v>
      </c>
      <c r="BX98" s="66">
        <f t="shared" si="55"/>
        <v>0.99</v>
      </c>
      <c r="BY98" s="270"/>
    </row>
    <row r="99" spans="1:78" s="2" customFormat="1" ht="195" customHeight="1" x14ac:dyDescent="0.35">
      <c r="A99" s="145" t="s">
        <v>1207</v>
      </c>
      <c r="B99" s="289" t="s">
        <v>1033</v>
      </c>
      <c r="C99" s="225" t="s">
        <v>1170</v>
      </c>
      <c r="D99" s="65" t="s">
        <v>1035</v>
      </c>
      <c r="E99" s="64" t="s">
        <v>1208</v>
      </c>
      <c r="F99" s="64" t="s">
        <v>125</v>
      </c>
      <c r="G99" s="65">
        <v>160</v>
      </c>
      <c r="H99" s="64" t="s">
        <v>125</v>
      </c>
      <c r="I99" s="64" t="s">
        <v>123</v>
      </c>
      <c r="J99" s="64" t="s">
        <v>720</v>
      </c>
      <c r="K99" s="64" t="s">
        <v>123</v>
      </c>
      <c r="L99" s="64" t="s">
        <v>125</v>
      </c>
      <c r="M99" s="64" t="s">
        <v>123</v>
      </c>
      <c r="N99" s="64" t="s">
        <v>1209</v>
      </c>
      <c r="O99" s="63">
        <v>0.25</v>
      </c>
      <c r="P99" s="146" t="s">
        <v>1313</v>
      </c>
      <c r="Q99" s="63" t="s">
        <v>1314</v>
      </c>
      <c r="R99" s="63">
        <v>1</v>
      </c>
      <c r="S99" s="63">
        <v>0.9</v>
      </c>
      <c r="T99" s="63" t="s">
        <v>708</v>
      </c>
      <c r="U99" s="63" t="s">
        <v>130</v>
      </c>
      <c r="V99" s="63" t="s">
        <v>131</v>
      </c>
      <c r="W99" s="63" t="s">
        <v>1094</v>
      </c>
      <c r="X99" s="63" t="s">
        <v>680</v>
      </c>
      <c r="Y99" s="71" t="s">
        <v>735</v>
      </c>
      <c r="Z99" s="147">
        <v>0.9</v>
      </c>
      <c r="AA99" s="122">
        <v>0</v>
      </c>
      <c r="AB99" s="66">
        <f t="shared" si="41"/>
        <v>0</v>
      </c>
      <c r="AC99" s="149" t="s">
        <v>1315</v>
      </c>
      <c r="AD99" s="147">
        <v>0.9</v>
      </c>
      <c r="AE99" s="122">
        <v>2.24E-2</v>
      </c>
      <c r="AF99" s="66">
        <f t="shared" si="42"/>
        <v>2.4888888888888887E-2</v>
      </c>
      <c r="AG99" s="149" t="s">
        <v>1316</v>
      </c>
      <c r="AH99" s="147">
        <v>0.9</v>
      </c>
      <c r="AI99" s="122">
        <v>0.1087</v>
      </c>
      <c r="AJ99" s="66">
        <f t="shared" si="43"/>
        <v>0.12077777777777778</v>
      </c>
      <c r="AK99" s="149" t="s">
        <v>1317</v>
      </c>
      <c r="AL99" s="147">
        <v>0.9</v>
      </c>
      <c r="AM99" s="122">
        <v>0.19109999999999999</v>
      </c>
      <c r="AN99" s="66">
        <f t="shared" si="44"/>
        <v>0.21233333333333332</v>
      </c>
      <c r="AO99" s="149" t="s">
        <v>1318</v>
      </c>
      <c r="AP99" s="147">
        <v>0.9</v>
      </c>
      <c r="AQ99" s="122">
        <v>0.28720000000000001</v>
      </c>
      <c r="AR99" s="66">
        <f t="shared" si="45"/>
        <v>0.31911111111111112</v>
      </c>
      <c r="AS99" s="155" t="s">
        <v>1319</v>
      </c>
      <c r="AT99" s="147">
        <v>0.9</v>
      </c>
      <c r="AU99" s="122">
        <v>0.38519999999999999</v>
      </c>
      <c r="AV99" s="66">
        <f t="shared" si="46"/>
        <v>0.42799999999999999</v>
      </c>
      <c r="AW99" s="155" t="s">
        <v>1320</v>
      </c>
      <c r="AX99" s="151">
        <v>0.9</v>
      </c>
      <c r="AY99" s="123">
        <v>0.43180000000000002</v>
      </c>
      <c r="AZ99" s="66">
        <f t="shared" si="47"/>
        <v>0.4797777777777778</v>
      </c>
      <c r="BA99" s="155" t="s">
        <v>1321</v>
      </c>
      <c r="BB99" s="151">
        <v>0.9</v>
      </c>
      <c r="BC99" s="123">
        <v>0.52259999999999995</v>
      </c>
      <c r="BD99" s="66">
        <f t="shared" si="48"/>
        <v>0.58066666666666655</v>
      </c>
      <c r="BE99" s="155" t="s">
        <v>1322</v>
      </c>
      <c r="BF99" s="151">
        <v>0.9</v>
      </c>
      <c r="BG99" s="231">
        <v>0.59150000000000003</v>
      </c>
      <c r="BH99" s="66">
        <f t="shared" si="49"/>
        <v>0.65722222222222226</v>
      </c>
      <c r="BI99" s="155" t="s">
        <v>1323</v>
      </c>
      <c r="BJ99" s="151">
        <v>0.9</v>
      </c>
      <c r="BK99" s="121">
        <v>0.67689999999999995</v>
      </c>
      <c r="BL99" s="66">
        <f t="shared" si="50"/>
        <v>0.75211111111111106</v>
      </c>
      <c r="BM99" s="155" t="s">
        <v>1324</v>
      </c>
      <c r="BN99" s="151">
        <v>0.9</v>
      </c>
      <c r="BO99" s="63">
        <v>0.81</v>
      </c>
      <c r="BP99" s="66">
        <f t="shared" si="51"/>
        <v>0.9</v>
      </c>
      <c r="BQ99" s="253" t="s">
        <v>1325</v>
      </c>
      <c r="BR99" s="151">
        <v>0.9</v>
      </c>
      <c r="BS99" s="63">
        <v>0.92</v>
      </c>
      <c r="BT99" s="66">
        <f t="shared" si="52"/>
        <v>1.0222222222222221</v>
      </c>
      <c r="BU99" s="286" t="s">
        <v>1467</v>
      </c>
      <c r="BV99" s="105">
        <f t="shared" si="53"/>
        <v>0.9</v>
      </c>
      <c r="BW99" s="106">
        <v>0.92</v>
      </c>
      <c r="BX99" s="66">
        <f>IF(ISERROR(BW99/BV99),0,(BW99/BV99))</f>
        <v>1.0222222222222221</v>
      </c>
      <c r="BY99" s="270"/>
    </row>
    <row r="100" spans="1:78" s="2" customFormat="1" ht="195.75" customHeight="1" thickBot="1" x14ac:dyDescent="0.4">
      <c r="A100" s="232" t="s">
        <v>1207</v>
      </c>
      <c r="B100" s="299" t="s">
        <v>1033</v>
      </c>
      <c r="C100" s="233" t="s">
        <v>1170</v>
      </c>
      <c r="D100" s="67" t="s">
        <v>1035</v>
      </c>
      <c r="E100" s="68" t="s">
        <v>1208</v>
      </c>
      <c r="F100" s="68" t="s">
        <v>125</v>
      </c>
      <c r="G100" s="67">
        <v>160</v>
      </c>
      <c r="H100" s="68" t="s">
        <v>125</v>
      </c>
      <c r="I100" s="68" t="s">
        <v>123</v>
      </c>
      <c r="J100" s="68" t="s">
        <v>720</v>
      </c>
      <c r="K100" s="68" t="s">
        <v>123</v>
      </c>
      <c r="L100" s="68" t="s">
        <v>125</v>
      </c>
      <c r="M100" s="68" t="s">
        <v>123</v>
      </c>
      <c r="N100" s="68" t="s">
        <v>1209</v>
      </c>
      <c r="O100" s="69">
        <v>0.25</v>
      </c>
      <c r="P100" s="234" t="s">
        <v>1326</v>
      </c>
      <c r="Q100" s="69" t="s">
        <v>1327</v>
      </c>
      <c r="R100" s="69">
        <v>1</v>
      </c>
      <c r="S100" s="69">
        <v>1</v>
      </c>
      <c r="T100" s="69" t="s">
        <v>708</v>
      </c>
      <c r="U100" s="69" t="s">
        <v>130</v>
      </c>
      <c r="V100" s="69" t="s">
        <v>131</v>
      </c>
      <c r="W100" s="69" t="s">
        <v>1094</v>
      </c>
      <c r="X100" s="69" t="s">
        <v>680</v>
      </c>
      <c r="Y100" s="76" t="s">
        <v>748</v>
      </c>
      <c r="Z100" s="235">
        <v>1</v>
      </c>
      <c r="AA100" s="236">
        <v>0.47170000000000001</v>
      </c>
      <c r="AB100" s="66">
        <f t="shared" si="41"/>
        <v>0.47170000000000001</v>
      </c>
      <c r="AC100" s="149" t="s">
        <v>1328</v>
      </c>
      <c r="AD100" s="235">
        <v>1</v>
      </c>
      <c r="AE100" s="236">
        <v>0.62339999999999995</v>
      </c>
      <c r="AF100" s="66">
        <f t="shared" si="42"/>
        <v>0.62339999999999995</v>
      </c>
      <c r="AG100" s="149" t="s">
        <v>1329</v>
      </c>
      <c r="AH100" s="235">
        <v>1</v>
      </c>
      <c r="AI100" s="236">
        <v>0.76870000000000005</v>
      </c>
      <c r="AJ100" s="66">
        <f t="shared" si="43"/>
        <v>0.76870000000000005</v>
      </c>
      <c r="AK100" s="149" t="s">
        <v>1330</v>
      </c>
      <c r="AL100" s="235">
        <v>1</v>
      </c>
      <c r="AM100" s="236">
        <v>0.97299999999999998</v>
      </c>
      <c r="AN100" s="66">
        <f t="shared" si="44"/>
        <v>0.97299999999999998</v>
      </c>
      <c r="AO100" s="149" t="s">
        <v>1331</v>
      </c>
      <c r="AP100" s="235">
        <v>1</v>
      </c>
      <c r="AQ100" s="236">
        <v>0.97299999999999998</v>
      </c>
      <c r="AR100" s="66">
        <f t="shared" si="45"/>
        <v>0.97299999999999998</v>
      </c>
      <c r="AS100" s="155" t="s">
        <v>1332</v>
      </c>
      <c r="AT100" s="235">
        <v>1</v>
      </c>
      <c r="AU100" s="236">
        <v>0.97299999999999998</v>
      </c>
      <c r="AV100" s="70">
        <f t="shared" si="46"/>
        <v>0.97299999999999998</v>
      </c>
      <c r="AW100" s="237" t="s">
        <v>1333</v>
      </c>
      <c r="AX100" s="238">
        <v>1</v>
      </c>
      <c r="AY100" s="239">
        <v>0.97299999999999998</v>
      </c>
      <c r="AZ100" s="66">
        <f t="shared" si="47"/>
        <v>0.97299999999999998</v>
      </c>
      <c r="BA100" s="155" t="s">
        <v>1334</v>
      </c>
      <c r="BB100" s="238">
        <v>1</v>
      </c>
      <c r="BC100" s="239">
        <v>0.97299999999999998</v>
      </c>
      <c r="BD100" s="66">
        <f t="shared" si="48"/>
        <v>0.97299999999999998</v>
      </c>
      <c r="BE100" s="155" t="s">
        <v>1335</v>
      </c>
      <c r="BF100" s="238">
        <v>1</v>
      </c>
      <c r="BG100" s="240">
        <v>1</v>
      </c>
      <c r="BH100" s="66">
        <f t="shared" si="49"/>
        <v>1</v>
      </c>
      <c r="BI100" s="155" t="s">
        <v>1336</v>
      </c>
      <c r="BJ100" s="238">
        <v>1</v>
      </c>
      <c r="BK100" s="240">
        <v>1</v>
      </c>
      <c r="BL100" s="70">
        <f t="shared" si="50"/>
        <v>1</v>
      </c>
      <c r="BM100" s="109" t="s">
        <v>1337</v>
      </c>
      <c r="BN100" s="238">
        <v>1</v>
      </c>
      <c r="BO100" s="69">
        <v>1</v>
      </c>
      <c r="BP100" s="66">
        <f t="shared" si="51"/>
        <v>1</v>
      </c>
      <c r="BQ100" s="261" t="s">
        <v>1338</v>
      </c>
      <c r="BR100" s="238">
        <v>1</v>
      </c>
      <c r="BS100" s="69">
        <v>1</v>
      </c>
      <c r="BT100" s="66">
        <f t="shared" si="52"/>
        <v>1</v>
      </c>
      <c r="BU100" s="286" t="s">
        <v>1468</v>
      </c>
      <c r="BV100" s="108">
        <f t="shared" si="53"/>
        <v>1</v>
      </c>
      <c r="BW100" s="276">
        <v>1</v>
      </c>
      <c r="BX100" s="66">
        <f t="shared" si="55"/>
        <v>1</v>
      </c>
      <c r="BY100" s="270"/>
    </row>
    <row r="101" spans="1:78" s="2" customFormat="1" ht="51" customHeight="1" x14ac:dyDescent="0.35">
      <c r="A101" s="54"/>
      <c r="B101" s="54"/>
      <c r="C101" s="59"/>
      <c r="D101" s="54"/>
      <c r="E101" s="54"/>
      <c r="F101" s="54"/>
      <c r="G101" s="54"/>
      <c r="H101" s="54"/>
      <c r="I101" s="54"/>
      <c r="J101" s="54"/>
      <c r="K101" s="54"/>
      <c r="L101" s="54"/>
      <c r="M101" s="54"/>
      <c r="N101" s="54"/>
      <c r="O101" s="55"/>
      <c r="P101" s="56"/>
      <c r="Q101" s="56"/>
      <c r="R101" s="56"/>
      <c r="S101" s="56"/>
      <c r="T101" s="56"/>
      <c r="U101" s="56"/>
      <c r="V101" s="56"/>
      <c r="W101" s="56"/>
      <c r="X101" s="56"/>
      <c r="Y101" s="56"/>
      <c r="Z101" s="56"/>
      <c r="AA101" s="54"/>
      <c r="AB101" s="54"/>
      <c r="AC101" s="57"/>
      <c r="AD101" s="58"/>
      <c r="AE101" s="54"/>
      <c r="AF101" s="54"/>
      <c r="AG101" s="57"/>
      <c r="AH101" s="58"/>
      <c r="AI101" s="54"/>
      <c r="AJ101" s="54"/>
      <c r="AK101" s="57"/>
      <c r="AL101" s="58"/>
      <c r="AM101" s="54"/>
      <c r="AN101" s="54"/>
      <c r="AO101" s="57"/>
      <c r="AP101" s="58"/>
      <c r="AQ101" s="54"/>
      <c r="AR101" s="54"/>
      <c r="AS101" s="57"/>
      <c r="AT101" s="58"/>
      <c r="AU101" s="54"/>
      <c r="AV101" s="54"/>
      <c r="AW101" s="57"/>
      <c r="AX101" s="58"/>
      <c r="AY101" s="54"/>
      <c r="AZ101" s="54"/>
      <c r="BA101" s="57"/>
      <c r="BB101" s="58"/>
      <c r="BC101" s="54"/>
      <c r="BD101" s="54"/>
      <c r="BE101" s="57"/>
      <c r="BF101" s="58"/>
      <c r="BG101" s="54"/>
      <c r="BH101" s="54"/>
      <c r="BI101" s="57"/>
      <c r="BJ101" s="58"/>
      <c r="BK101" s="54"/>
      <c r="BL101" s="54"/>
      <c r="BM101" s="57"/>
      <c r="BN101" s="58"/>
      <c r="BO101" s="54"/>
      <c r="BP101" s="54"/>
      <c r="BQ101" s="57"/>
      <c r="BR101" s="58"/>
      <c r="BS101" s="54"/>
      <c r="BT101" s="54"/>
      <c r="BU101" s="54"/>
      <c r="BV101" s="58"/>
      <c r="BW101" s="59"/>
      <c r="BX101" s="54"/>
      <c r="BY101" s="57"/>
    </row>
    <row r="102" spans="1:78" s="2" customFormat="1" ht="51" customHeight="1" x14ac:dyDescent="0.35">
      <c r="A102" s="54"/>
      <c r="B102" s="54"/>
      <c r="C102" s="59"/>
      <c r="D102" s="54"/>
      <c r="E102" s="54"/>
      <c r="F102" s="54"/>
      <c r="G102" s="54"/>
      <c r="H102" s="54"/>
      <c r="I102" s="54"/>
      <c r="J102" s="54"/>
      <c r="K102" s="54"/>
      <c r="L102" s="54"/>
      <c r="M102" s="54"/>
      <c r="N102" s="54"/>
      <c r="O102" s="55"/>
      <c r="P102" s="56"/>
      <c r="Q102" s="56"/>
      <c r="R102" s="56"/>
      <c r="S102" s="56"/>
      <c r="T102" s="56"/>
      <c r="U102" s="56"/>
      <c r="V102" s="56"/>
      <c r="W102" s="56"/>
      <c r="X102" s="56"/>
      <c r="Y102" s="56"/>
      <c r="Z102" s="56"/>
      <c r="AA102" s="54"/>
      <c r="AB102" s="54"/>
      <c r="AC102" s="57"/>
      <c r="AD102" s="58"/>
      <c r="AE102" s="54"/>
      <c r="AF102" s="54"/>
      <c r="AG102" s="57"/>
      <c r="AH102" s="58"/>
      <c r="AI102" s="54"/>
      <c r="AJ102" s="54"/>
      <c r="AK102" s="57"/>
      <c r="AL102" s="58"/>
      <c r="AM102" s="54"/>
      <c r="AN102" s="54"/>
      <c r="AO102" s="57"/>
      <c r="AP102" s="58"/>
      <c r="AQ102" s="54"/>
      <c r="AR102" s="54"/>
      <c r="AS102" s="57"/>
      <c r="AT102" s="58"/>
      <c r="AU102" s="54"/>
      <c r="AV102" s="54"/>
      <c r="AW102" s="57"/>
      <c r="AX102" s="58"/>
      <c r="AY102" s="54"/>
      <c r="AZ102" s="54"/>
      <c r="BA102" s="57"/>
      <c r="BB102" s="58"/>
      <c r="BC102" s="54"/>
      <c r="BD102" s="54"/>
      <c r="BE102" s="57"/>
      <c r="BF102" s="58"/>
      <c r="BG102" s="54"/>
      <c r="BH102" s="54"/>
      <c r="BI102" s="57"/>
      <c r="BJ102" s="58"/>
      <c r="BK102" s="54"/>
      <c r="BL102" s="54"/>
      <c r="BM102" s="57"/>
      <c r="BN102" s="58"/>
      <c r="BO102" s="54"/>
      <c r="BP102" s="54"/>
      <c r="BQ102" s="57"/>
      <c r="BR102" s="58"/>
      <c r="BS102" s="54"/>
      <c r="BT102" s="54"/>
      <c r="BU102" s="54"/>
      <c r="BV102" s="58"/>
      <c r="BW102" s="59"/>
      <c r="BX102" s="54"/>
      <c r="BY102" s="57"/>
    </row>
    <row r="103" spans="1:78" s="2" customFormat="1" ht="51" customHeight="1" x14ac:dyDescent="0.35">
      <c r="A103" s="54"/>
      <c r="B103" s="54"/>
      <c r="C103" s="59"/>
      <c r="D103" s="54"/>
      <c r="E103" s="54"/>
      <c r="F103" s="54"/>
      <c r="G103" s="54"/>
      <c r="H103" s="54"/>
      <c r="I103" s="54"/>
      <c r="J103" s="54"/>
      <c r="K103" s="54"/>
      <c r="L103" s="54"/>
      <c r="M103" s="54"/>
      <c r="N103" s="54"/>
      <c r="O103" s="55"/>
      <c r="P103" s="56"/>
      <c r="Q103" s="56"/>
      <c r="R103" s="56"/>
      <c r="S103" s="56"/>
      <c r="T103" s="56"/>
      <c r="U103" s="56"/>
      <c r="V103" s="56"/>
      <c r="W103" s="56"/>
      <c r="X103" s="56"/>
      <c r="Y103" s="56"/>
      <c r="Z103" s="56"/>
      <c r="AA103" s="54"/>
      <c r="AB103" s="54"/>
      <c r="AC103" s="57"/>
      <c r="AD103" s="58"/>
      <c r="AE103" s="54"/>
      <c r="AF103" s="54"/>
      <c r="AG103" s="57"/>
      <c r="AH103" s="58"/>
      <c r="AI103" s="54"/>
      <c r="AJ103" s="54"/>
      <c r="AK103" s="57"/>
      <c r="AL103" s="58"/>
      <c r="AM103" s="54"/>
      <c r="AN103" s="54"/>
      <c r="AO103" s="57"/>
      <c r="AP103" s="58"/>
      <c r="AQ103" s="54"/>
      <c r="AR103" s="54"/>
      <c r="AS103" s="57"/>
      <c r="AT103" s="58"/>
      <c r="AU103" s="54"/>
      <c r="AV103" s="54"/>
      <c r="AW103" s="57"/>
      <c r="AX103" s="58"/>
      <c r="AY103" s="54"/>
      <c r="AZ103" s="54"/>
      <c r="BA103" s="57"/>
      <c r="BB103" s="58"/>
      <c r="BC103" s="54"/>
      <c r="BD103" s="54"/>
      <c r="BE103" s="57"/>
      <c r="BF103" s="58"/>
      <c r="BG103" s="54"/>
      <c r="BH103" s="54"/>
      <c r="BI103" s="57"/>
      <c r="BJ103" s="58"/>
      <c r="BK103" s="54"/>
      <c r="BL103" s="54"/>
      <c r="BM103" s="57"/>
      <c r="BN103" s="58"/>
      <c r="BO103" s="54"/>
      <c r="BP103" s="54"/>
      <c r="BQ103" s="57"/>
      <c r="BR103" s="58"/>
      <c r="BS103" s="54"/>
      <c r="BT103" s="54"/>
      <c r="BU103" s="54"/>
      <c r="BV103" s="58"/>
      <c r="BW103" s="59"/>
      <c r="BX103" s="54"/>
      <c r="BY103" s="57"/>
    </row>
    <row r="104" spans="1:78" s="2" customFormat="1" ht="51" customHeight="1" x14ac:dyDescent="0.35">
      <c r="A104" s="54"/>
      <c r="B104" s="54"/>
      <c r="C104" s="59"/>
      <c r="D104" s="54"/>
      <c r="E104" s="54"/>
      <c r="F104" s="54"/>
      <c r="G104" s="54"/>
      <c r="H104" s="54"/>
      <c r="I104" s="54"/>
      <c r="J104" s="54"/>
      <c r="K104" s="54"/>
      <c r="L104" s="54"/>
      <c r="M104" s="54"/>
      <c r="N104" s="54"/>
      <c r="O104" s="55"/>
      <c r="P104" s="56"/>
      <c r="Q104" s="56"/>
      <c r="R104" s="56"/>
      <c r="S104" s="56"/>
      <c r="T104" s="56"/>
      <c r="U104" s="56"/>
      <c r="V104" s="56"/>
      <c r="W104" s="56"/>
      <c r="X104" s="56"/>
      <c r="Y104" s="56"/>
      <c r="Z104" s="56"/>
      <c r="AA104" s="54"/>
      <c r="AB104" s="54"/>
      <c r="AC104" s="57"/>
      <c r="AD104" s="58"/>
      <c r="AE104" s="54"/>
      <c r="AF104" s="54"/>
      <c r="AG104" s="57"/>
      <c r="AH104" s="58"/>
      <c r="AI104" s="54"/>
      <c r="AJ104" s="54"/>
      <c r="AK104" s="57"/>
      <c r="AL104" s="58"/>
      <c r="AM104" s="54"/>
      <c r="AN104" s="54"/>
      <c r="AO104" s="57"/>
      <c r="AP104" s="58"/>
      <c r="AQ104" s="54"/>
      <c r="AR104" s="54"/>
      <c r="AS104" s="57"/>
      <c r="AT104" s="58"/>
      <c r="AU104" s="54"/>
      <c r="AV104" s="54"/>
      <c r="AW104" s="57"/>
      <c r="AX104" s="58"/>
      <c r="AY104" s="54"/>
      <c r="AZ104" s="54"/>
      <c r="BA104" s="57"/>
      <c r="BB104" s="58"/>
      <c r="BC104" s="54"/>
      <c r="BD104" s="54"/>
      <c r="BE104" s="57"/>
      <c r="BF104" s="58"/>
      <c r="BG104" s="54"/>
      <c r="BH104" s="54"/>
      <c r="BI104" s="57"/>
      <c r="BJ104" s="58"/>
      <c r="BK104" s="54"/>
      <c r="BL104" s="54"/>
      <c r="BM104" s="57"/>
      <c r="BN104" s="58"/>
      <c r="BO104" s="54"/>
      <c r="BP104" s="54"/>
      <c r="BQ104" s="57"/>
      <c r="BR104" s="58"/>
      <c r="BS104" s="54"/>
      <c r="BT104" s="54"/>
      <c r="BU104" s="54"/>
      <c r="BV104" s="58"/>
      <c r="BW104" s="59"/>
      <c r="BX104" s="54"/>
      <c r="BY104" s="57"/>
    </row>
    <row r="105" spans="1:78" s="2" customFormat="1" ht="51" customHeight="1" x14ac:dyDescent="0.35">
      <c r="A105" s="54"/>
      <c r="B105" s="54"/>
      <c r="C105" s="59"/>
      <c r="D105" s="54"/>
      <c r="E105" s="54"/>
      <c r="F105" s="54"/>
      <c r="G105" s="54"/>
      <c r="H105" s="54"/>
      <c r="I105" s="54"/>
      <c r="J105" s="54"/>
      <c r="K105" s="54"/>
      <c r="L105" s="54"/>
      <c r="M105" s="54"/>
      <c r="N105" s="54"/>
      <c r="O105" s="55"/>
      <c r="P105" s="56"/>
      <c r="Q105" s="56"/>
      <c r="R105" s="56"/>
      <c r="S105" s="56"/>
      <c r="T105" s="56"/>
      <c r="U105" s="56"/>
      <c r="V105" s="56"/>
      <c r="W105" s="56"/>
      <c r="X105" s="56"/>
      <c r="Y105" s="56"/>
      <c r="Z105" s="56"/>
      <c r="AA105" s="54"/>
      <c r="AB105" s="54"/>
      <c r="AC105" s="57"/>
      <c r="AD105" s="58"/>
      <c r="AE105" s="54"/>
      <c r="AF105" s="54"/>
      <c r="AG105" s="57"/>
      <c r="AH105" s="58"/>
      <c r="AI105" s="54"/>
      <c r="AJ105" s="54"/>
      <c r="AK105" s="57"/>
      <c r="AL105" s="58"/>
      <c r="AM105" s="54"/>
      <c r="AN105" s="54"/>
      <c r="AO105" s="57"/>
      <c r="AP105" s="58"/>
      <c r="AQ105" s="54"/>
      <c r="AR105" s="54"/>
      <c r="AS105" s="57"/>
      <c r="AT105" s="58"/>
      <c r="AU105" s="54"/>
      <c r="AV105" s="54"/>
      <c r="AW105" s="57"/>
      <c r="AX105" s="58"/>
      <c r="AY105" s="54"/>
      <c r="AZ105" s="54"/>
      <c r="BA105" s="57"/>
      <c r="BB105" s="58"/>
      <c r="BC105" s="54"/>
      <c r="BD105" s="54"/>
      <c r="BE105" s="57"/>
      <c r="BF105" s="58"/>
      <c r="BG105" s="54"/>
      <c r="BH105" s="54"/>
      <c r="BI105" s="57"/>
      <c r="BJ105" s="58"/>
      <c r="BK105" s="54"/>
      <c r="BL105" s="54"/>
      <c r="BM105" s="57"/>
      <c r="BN105" s="58"/>
      <c r="BO105" s="54"/>
      <c r="BP105" s="54"/>
      <c r="BQ105" s="57"/>
      <c r="BR105" s="58"/>
      <c r="BS105" s="54"/>
      <c r="BT105" s="54"/>
      <c r="BU105" s="54"/>
      <c r="BV105" s="58"/>
      <c r="BW105" s="59"/>
      <c r="BX105" s="54"/>
      <c r="BY105" s="57"/>
    </row>
    <row r="106" spans="1:78" s="2" customFormat="1" ht="51" customHeight="1" x14ac:dyDescent="0.35">
      <c r="A106" s="54"/>
      <c r="B106" s="54"/>
      <c r="C106" s="59"/>
      <c r="D106" s="54"/>
      <c r="E106" s="54"/>
      <c r="F106" s="54"/>
      <c r="G106" s="54"/>
      <c r="H106" s="54"/>
      <c r="I106" s="54"/>
      <c r="J106" s="54"/>
      <c r="K106" s="54"/>
      <c r="L106" s="54"/>
      <c r="M106" s="54"/>
      <c r="N106" s="54"/>
      <c r="O106" s="55"/>
      <c r="P106" s="56"/>
      <c r="Q106" s="56"/>
      <c r="R106" s="56"/>
      <c r="S106" s="56"/>
      <c r="T106" s="56"/>
      <c r="U106" s="56"/>
      <c r="V106" s="56"/>
      <c r="W106" s="56"/>
      <c r="X106" s="56"/>
      <c r="Y106" s="56"/>
      <c r="Z106" s="56"/>
      <c r="AA106" s="54"/>
      <c r="AB106" s="54"/>
      <c r="AC106" s="57"/>
      <c r="AD106" s="58"/>
      <c r="AE106" s="54"/>
      <c r="AF106" s="54"/>
      <c r="AG106" s="57"/>
      <c r="AH106" s="58"/>
      <c r="AI106" s="54"/>
      <c r="AJ106" s="54"/>
      <c r="AK106" s="57"/>
      <c r="AL106" s="58"/>
      <c r="AM106" s="54"/>
      <c r="AN106" s="54"/>
      <c r="AO106" s="57"/>
      <c r="AP106" s="58"/>
      <c r="AQ106" s="54"/>
      <c r="AR106" s="54"/>
      <c r="AS106" s="57"/>
      <c r="AT106" s="58"/>
      <c r="AU106" s="54"/>
      <c r="AV106" s="54"/>
      <c r="AW106" s="57"/>
      <c r="AX106" s="58"/>
      <c r="AY106" s="54"/>
      <c r="AZ106" s="54"/>
      <c r="BA106" s="57"/>
      <c r="BB106" s="58"/>
      <c r="BC106" s="54"/>
      <c r="BD106" s="54"/>
      <c r="BE106" s="57"/>
      <c r="BF106" s="58"/>
      <c r="BG106" s="54"/>
      <c r="BH106" s="54"/>
      <c r="BI106" s="57"/>
      <c r="BJ106" s="58"/>
      <c r="BK106" s="54"/>
      <c r="BL106" s="54"/>
      <c r="BM106" s="57"/>
      <c r="BN106" s="58"/>
      <c r="BO106" s="54"/>
      <c r="BP106" s="54"/>
      <c r="BQ106" s="57"/>
      <c r="BR106" s="58"/>
      <c r="BS106" s="54"/>
      <c r="BT106" s="54"/>
      <c r="BU106" s="54"/>
      <c r="BV106" s="58"/>
      <c r="BW106" s="59"/>
      <c r="BX106" s="54"/>
      <c r="BY106" s="57"/>
    </row>
    <row r="107" spans="1:78" s="2" customFormat="1" ht="51" customHeight="1" x14ac:dyDescent="0.35">
      <c r="A107" s="54"/>
      <c r="B107" s="54"/>
      <c r="C107" s="59"/>
      <c r="D107" s="54"/>
      <c r="E107" s="54"/>
      <c r="F107" s="54"/>
      <c r="G107" s="54"/>
      <c r="H107" s="54"/>
      <c r="I107" s="54"/>
      <c r="J107" s="54"/>
      <c r="K107" s="54"/>
      <c r="L107" s="54"/>
      <c r="M107" s="54"/>
      <c r="N107" s="54"/>
      <c r="O107" s="55"/>
      <c r="P107" s="56"/>
      <c r="Q107" s="56"/>
      <c r="R107" s="56"/>
      <c r="S107" s="56"/>
      <c r="T107" s="56"/>
      <c r="U107" s="56"/>
      <c r="V107" s="56"/>
      <c r="W107" s="56"/>
      <c r="X107" s="56"/>
      <c r="Y107" s="56"/>
      <c r="Z107" s="56"/>
      <c r="AA107" s="54"/>
      <c r="AB107" s="54"/>
      <c r="AC107" s="57"/>
      <c r="AD107" s="58"/>
      <c r="AE107" s="54"/>
      <c r="AF107" s="54"/>
      <c r="AG107" s="57"/>
      <c r="AH107" s="58"/>
      <c r="AI107" s="54"/>
      <c r="AJ107" s="54"/>
      <c r="AK107" s="57"/>
      <c r="AL107" s="58"/>
      <c r="AM107" s="54"/>
      <c r="AN107" s="54"/>
      <c r="AO107" s="57"/>
      <c r="AP107" s="58"/>
      <c r="AQ107" s="54"/>
      <c r="AR107" s="54"/>
      <c r="AS107" s="57"/>
      <c r="AT107" s="58"/>
      <c r="AU107" s="54"/>
      <c r="AV107" s="54"/>
      <c r="AW107" s="57"/>
      <c r="AX107" s="58"/>
      <c r="AY107" s="54"/>
      <c r="AZ107" s="54"/>
      <c r="BA107" s="57"/>
      <c r="BB107" s="58"/>
      <c r="BC107" s="54"/>
      <c r="BD107" s="54"/>
      <c r="BE107" s="57"/>
      <c r="BF107" s="58"/>
      <c r="BG107" s="54"/>
      <c r="BH107" s="54"/>
      <c r="BI107" s="57"/>
      <c r="BJ107" s="58"/>
      <c r="BK107" s="54"/>
      <c r="BL107" s="54"/>
      <c r="BM107" s="57"/>
      <c r="BN107" s="58"/>
      <c r="BO107" s="54"/>
      <c r="BP107" s="54"/>
      <c r="BQ107" s="57"/>
      <c r="BR107" s="58"/>
      <c r="BS107" s="54"/>
      <c r="BT107" s="54"/>
      <c r="BU107" s="54"/>
      <c r="BV107" s="58"/>
      <c r="BW107" s="59"/>
      <c r="BX107" s="54"/>
      <c r="BY107" s="57"/>
    </row>
    <row r="108" spans="1:78" s="2" customFormat="1" ht="51" customHeight="1" x14ac:dyDescent="0.35">
      <c r="A108" s="54"/>
      <c r="B108" s="54"/>
      <c r="C108" s="59"/>
      <c r="D108" s="54"/>
      <c r="E108" s="54"/>
      <c r="F108" s="54"/>
      <c r="G108" s="54"/>
      <c r="H108" s="54"/>
      <c r="I108" s="54"/>
      <c r="J108" s="54"/>
      <c r="K108" s="54"/>
      <c r="L108" s="54"/>
      <c r="M108" s="54"/>
      <c r="N108" s="54"/>
      <c r="O108" s="55"/>
      <c r="P108" s="56"/>
      <c r="Q108" s="56"/>
      <c r="R108" s="56"/>
      <c r="S108" s="56"/>
      <c r="T108" s="56"/>
      <c r="U108" s="56"/>
      <c r="V108" s="56"/>
      <c r="W108" s="56"/>
      <c r="X108" s="56"/>
      <c r="Y108" s="56"/>
      <c r="Z108" s="56"/>
      <c r="AA108" s="54"/>
      <c r="AB108" s="54"/>
      <c r="AC108" s="57"/>
      <c r="AD108" s="58"/>
      <c r="AE108" s="54"/>
      <c r="AF108" s="54"/>
      <c r="AG108" s="57"/>
      <c r="AH108" s="58"/>
      <c r="AI108" s="54"/>
      <c r="AJ108" s="54"/>
      <c r="AK108" s="57"/>
      <c r="AL108" s="58"/>
      <c r="AM108" s="54"/>
      <c r="AN108" s="54"/>
      <c r="AO108" s="57"/>
      <c r="AP108" s="58"/>
      <c r="AQ108" s="54"/>
      <c r="AR108" s="54"/>
      <c r="AS108" s="57"/>
      <c r="AT108" s="58"/>
      <c r="AU108" s="54"/>
      <c r="AV108" s="54"/>
      <c r="AW108" s="57"/>
      <c r="AX108" s="58"/>
      <c r="AY108" s="54"/>
      <c r="AZ108" s="54"/>
      <c r="BA108" s="57"/>
      <c r="BB108" s="58"/>
      <c r="BC108" s="54"/>
      <c r="BD108" s="54"/>
      <c r="BE108" s="57"/>
      <c r="BF108" s="58"/>
      <c r="BG108" s="54"/>
      <c r="BH108" s="54"/>
      <c r="BI108" s="57"/>
      <c r="BJ108" s="58"/>
      <c r="BK108" s="54"/>
      <c r="BL108" s="54"/>
      <c r="BM108" s="57"/>
      <c r="BN108" s="58"/>
      <c r="BO108" s="54"/>
      <c r="BP108" s="54"/>
      <c r="BQ108" s="57"/>
      <c r="BR108" s="58"/>
      <c r="BS108" s="54"/>
      <c r="BT108" s="54"/>
      <c r="BU108" s="54"/>
      <c r="BV108" s="58"/>
      <c r="BW108" s="59"/>
      <c r="BX108" s="54"/>
      <c r="BY108" s="57"/>
    </row>
    <row r="109" spans="1:78" s="2" customFormat="1" ht="51" customHeight="1" x14ac:dyDescent="0.35">
      <c r="A109" s="54"/>
      <c r="B109" s="54"/>
      <c r="C109" s="59"/>
      <c r="D109" s="54"/>
      <c r="E109" s="54"/>
      <c r="F109" s="54"/>
      <c r="G109" s="54"/>
      <c r="H109" s="54"/>
      <c r="I109" s="54"/>
      <c r="J109" s="54"/>
      <c r="K109" s="54"/>
      <c r="L109" s="54"/>
      <c r="M109" s="54"/>
      <c r="N109" s="54"/>
      <c r="O109" s="55"/>
      <c r="P109" s="56"/>
      <c r="Q109" s="56"/>
      <c r="R109" s="56"/>
      <c r="S109" s="56"/>
      <c r="T109" s="56"/>
      <c r="U109" s="56"/>
      <c r="V109" s="56"/>
      <c r="W109" s="56"/>
      <c r="X109" s="56"/>
      <c r="Y109" s="56"/>
      <c r="Z109" s="56"/>
      <c r="AA109" s="54"/>
      <c r="AB109" s="54"/>
      <c r="AC109" s="57"/>
      <c r="AD109" s="58"/>
      <c r="AE109" s="54"/>
      <c r="AF109" s="54"/>
      <c r="AG109" s="57"/>
      <c r="AH109" s="58"/>
      <c r="AI109" s="54"/>
      <c r="AJ109" s="54"/>
      <c r="AK109" s="57"/>
      <c r="AL109" s="58"/>
      <c r="AM109" s="54"/>
      <c r="AN109" s="54"/>
      <c r="AO109" s="57"/>
      <c r="AP109" s="58"/>
      <c r="AQ109" s="54"/>
      <c r="AR109" s="54"/>
      <c r="AS109" s="57"/>
      <c r="AT109" s="58"/>
      <c r="AU109" s="54"/>
      <c r="AV109" s="54"/>
      <c r="AW109" s="57"/>
      <c r="AX109" s="58"/>
      <c r="AY109" s="54"/>
      <c r="AZ109" s="54"/>
      <c r="BA109" s="57"/>
      <c r="BB109" s="58"/>
      <c r="BC109" s="54"/>
      <c r="BD109" s="54"/>
      <c r="BE109" s="57"/>
      <c r="BF109" s="58"/>
      <c r="BG109" s="54"/>
      <c r="BH109" s="54"/>
      <c r="BI109" s="57"/>
      <c r="BJ109" s="58"/>
      <c r="BK109" s="54"/>
      <c r="BL109" s="54"/>
      <c r="BM109" s="57"/>
      <c r="BN109" s="58"/>
      <c r="BO109" s="54"/>
      <c r="BP109" s="54"/>
      <c r="BQ109" s="57"/>
      <c r="BR109" s="58"/>
      <c r="BS109" s="54"/>
      <c r="BT109" s="54"/>
      <c r="BU109" s="54"/>
      <c r="BV109" s="58"/>
      <c r="BW109" s="59"/>
      <c r="BX109" s="54"/>
      <c r="BY109" s="57"/>
    </row>
    <row r="110" spans="1:78" s="2" customFormat="1" ht="51" customHeight="1" x14ac:dyDescent="0.35">
      <c r="A110" s="54"/>
      <c r="B110" s="54"/>
      <c r="C110" s="59"/>
      <c r="D110" s="54"/>
      <c r="E110" s="54"/>
      <c r="F110" s="54"/>
      <c r="G110" s="54"/>
      <c r="H110" s="54"/>
      <c r="I110" s="54"/>
      <c r="J110" s="54"/>
      <c r="K110" s="54"/>
      <c r="L110" s="54"/>
      <c r="M110" s="54"/>
      <c r="N110" s="54"/>
      <c r="O110" s="55"/>
      <c r="P110" s="56"/>
      <c r="Q110" s="56"/>
      <c r="R110" s="56"/>
      <c r="S110" s="56"/>
      <c r="T110" s="56"/>
      <c r="U110" s="56"/>
      <c r="V110" s="56"/>
      <c r="W110" s="56"/>
      <c r="X110" s="56"/>
      <c r="Y110" s="56"/>
      <c r="Z110" s="56"/>
      <c r="AA110" s="54"/>
      <c r="AB110" s="54"/>
      <c r="AC110" s="57"/>
      <c r="AD110" s="58"/>
      <c r="AE110" s="54"/>
      <c r="AF110" s="54"/>
      <c r="AG110" s="57"/>
      <c r="AH110" s="58"/>
      <c r="AI110" s="54"/>
      <c r="AJ110" s="54"/>
      <c r="AK110" s="57"/>
      <c r="AL110" s="58"/>
      <c r="AM110" s="54"/>
      <c r="AN110" s="54"/>
      <c r="AO110" s="57"/>
      <c r="AP110" s="58"/>
      <c r="AQ110" s="54"/>
      <c r="AR110" s="54"/>
      <c r="AS110" s="57"/>
      <c r="AT110" s="58"/>
      <c r="AU110" s="54"/>
      <c r="AV110" s="54"/>
      <c r="AW110" s="57"/>
      <c r="AX110" s="58"/>
      <c r="AY110" s="54"/>
      <c r="AZ110" s="54"/>
      <c r="BA110" s="57"/>
      <c r="BB110" s="58"/>
      <c r="BC110" s="54"/>
      <c r="BD110" s="54"/>
      <c r="BE110" s="57"/>
      <c r="BF110" s="58"/>
      <c r="BG110" s="54"/>
      <c r="BH110" s="54"/>
      <c r="BI110" s="57"/>
      <c r="BJ110" s="58"/>
      <c r="BK110" s="54"/>
      <c r="BL110" s="54"/>
      <c r="BM110" s="57"/>
      <c r="BN110" s="58"/>
      <c r="BO110" s="54"/>
      <c r="BP110" s="54"/>
      <c r="BQ110" s="57"/>
      <c r="BR110" s="58"/>
      <c r="BS110" s="54"/>
      <c r="BT110" s="54"/>
      <c r="BU110" s="54"/>
      <c r="BV110" s="58"/>
      <c r="BW110" s="59"/>
      <c r="BX110" s="54"/>
      <c r="BY110" s="57"/>
    </row>
    <row r="111" spans="1:78" s="2" customFormat="1" ht="51" customHeight="1" x14ac:dyDescent="0.35">
      <c r="A111" s="54"/>
      <c r="B111" s="54"/>
      <c r="C111" s="59"/>
      <c r="D111" s="54"/>
      <c r="E111" s="54"/>
      <c r="F111" s="54"/>
      <c r="G111" s="54"/>
      <c r="H111" s="54"/>
      <c r="I111" s="54"/>
      <c r="J111" s="54"/>
      <c r="K111" s="54"/>
      <c r="L111" s="54"/>
      <c r="M111" s="54"/>
      <c r="N111" s="54"/>
      <c r="O111" s="55"/>
      <c r="P111" s="56"/>
      <c r="Q111" s="56"/>
      <c r="R111" s="56"/>
      <c r="S111" s="56"/>
      <c r="T111" s="56"/>
      <c r="U111" s="56"/>
      <c r="V111" s="56"/>
      <c r="W111" s="56"/>
      <c r="X111" s="56"/>
      <c r="Y111" s="56"/>
      <c r="Z111" s="56"/>
      <c r="AA111" s="54"/>
      <c r="AB111" s="54"/>
      <c r="AC111" s="57"/>
      <c r="AD111" s="58"/>
      <c r="AE111" s="54"/>
      <c r="AF111" s="54"/>
      <c r="AG111" s="57"/>
      <c r="AH111" s="58"/>
      <c r="AI111" s="54"/>
      <c r="AJ111" s="54"/>
      <c r="AK111" s="57"/>
      <c r="AL111" s="58"/>
      <c r="AM111" s="54"/>
      <c r="AN111" s="54"/>
      <c r="AO111" s="57"/>
      <c r="AP111" s="58"/>
      <c r="AQ111" s="54"/>
      <c r="AR111" s="54"/>
      <c r="AS111" s="57"/>
      <c r="AT111" s="58"/>
      <c r="AU111" s="54"/>
      <c r="AV111" s="54"/>
      <c r="AW111" s="57"/>
      <c r="AX111" s="58"/>
      <c r="AY111" s="54"/>
      <c r="AZ111" s="54"/>
      <c r="BA111" s="57"/>
      <c r="BB111" s="58"/>
      <c r="BC111" s="54"/>
      <c r="BD111" s="54"/>
      <c r="BE111" s="57"/>
      <c r="BF111" s="58"/>
      <c r="BG111" s="54"/>
      <c r="BH111" s="54"/>
      <c r="BI111" s="57"/>
      <c r="BJ111" s="58"/>
      <c r="BK111" s="54"/>
      <c r="BL111" s="54"/>
      <c r="BM111" s="57"/>
      <c r="BN111" s="58"/>
      <c r="BO111" s="54"/>
      <c r="BP111" s="54"/>
      <c r="BQ111" s="57"/>
      <c r="BR111" s="58"/>
      <c r="BS111" s="54"/>
      <c r="BT111" s="54"/>
      <c r="BU111" s="54"/>
      <c r="BV111" s="58"/>
      <c r="BW111" s="59"/>
      <c r="BX111" s="54"/>
      <c r="BY111" s="57"/>
    </row>
    <row r="112" spans="1:78" s="2" customFormat="1" ht="51" customHeight="1" x14ac:dyDescent="0.35">
      <c r="A112" s="54"/>
      <c r="B112" s="54"/>
      <c r="C112" s="59"/>
      <c r="D112" s="54"/>
      <c r="E112" s="54"/>
      <c r="F112" s="54"/>
      <c r="G112" s="54"/>
      <c r="H112" s="54"/>
      <c r="I112" s="54"/>
      <c r="J112" s="54"/>
      <c r="K112" s="54"/>
      <c r="L112" s="54"/>
      <c r="M112" s="54"/>
      <c r="N112" s="54"/>
      <c r="O112" s="55"/>
      <c r="P112" s="56"/>
      <c r="Q112" s="56"/>
      <c r="R112" s="56"/>
      <c r="S112" s="56"/>
      <c r="T112" s="56"/>
      <c r="U112" s="56"/>
      <c r="V112" s="56"/>
      <c r="W112" s="56"/>
      <c r="X112" s="56"/>
      <c r="Y112" s="56"/>
      <c r="Z112" s="56"/>
      <c r="AA112" s="54"/>
      <c r="AB112" s="54"/>
      <c r="AC112" s="57"/>
      <c r="AD112" s="58"/>
      <c r="AE112" s="54"/>
      <c r="AF112" s="54"/>
      <c r="AG112" s="57"/>
      <c r="AH112" s="58"/>
      <c r="AI112" s="54"/>
      <c r="AJ112" s="54"/>
      <c r="AK112" s="57"/>
      <c r="AL112" s="58"/>
      <c r="AM112" s="54"/>
      <c r="AN112" s="54"/>
      <c r="AO112" s="57"/>
      <c r="AP112" s="58"/>
      <c r="AQ112" s="54"/>
      <c r="AR112" s="54"/>
      <c r="AS112" s="57"/>
      <c r="AT112" s="58"/>
      <c r="AU112" s="54"/>
      <c r="AV112" s="54"/>
      <c r="AW112" s="57"/>
      <c r="AX112" s="58"/>
      <c r="AY112" s="54"/>
      <c r="AZ112" s="54"/>
      <c r="BA112" s="57"/>
      <c r="BB112" s="58"/>
      <c r="BC112" s="54"/>
      <c r="BD112" s="54"/>
      <c r="BE112" s="57"/>
      <c r="BF112" s="58"/>
      <c r="BG112" s="54"/>
      <c r="BH112" s="54"/>
      <c r="BI112" s="57"/>
      <c r="BJ112" s="58"/>
      <c r="BK112" s="54"/>
      <c r="BL112" s="54"/>
      <c r="BM112" s="57"/>
      <c r="BN112" s="58"/>
      <c r="BO112" s="54"/>
      <c r="BP112" s="54"/>
      <c r="BQ112" s="57"/>
      <c r="BR112" s="58"/>
      <c r="BS112" s="54"/>
      <c r="BT112" s="54"/>
      <c r="BU112" s="54"/>
      <c r="BV112" s="58"/>
      <c r="BW112" s="59"/>
      <c r="BX112" s="54"/>
      <c r="BY112" s="57"/>
    </row>
    <row r="113" spans="1:77" s="2" customFormat="1" ht="51" customHeight="1" x14ac:dyDescent="0.35">
      <c r="A113" s="54"/>
      <c r="B113" s="54"/>
      <c r="C113" s="59"/>
      <c r="D113" s="54"/>
      <c r="E113" s="54"/>
      <c r="F113" s="54"/>
      <c r="G113" s="54"/>
      <c r="H113" s="54"/>
      <c r="I113" s="54"/>
      <c r="J113" s="54"/>
      <c r="K113" s="54"/>
      <c r="L113" s="54"/>
      <c r="M113" s="54"/>
      <c r="N113" s="54"/>
      <c r="O113" s="55"/>
      <c r="P113" s="56"/>
      <c r="Q113" s="56"/>
      <c r="R113" s="56"/>
      <c r="S113" s="56"/>
      <c r="T113" s="56"/>
      <c r="U113" s="56"/>
      <c r="V113" s="56"/>
      <c r="W113" s="56"/>
      <c r="X113" s="56"/>
      <c r="Y113" s="56"/>
      <c r="Z113" s="56"/>
      <c r="AA113" s="54"/>
      <c r="AB113" s="54"/>
      <c r="AC113" s="57"/>
      <c r="AD113" s="58"/>
      <c r="AE113" s="54"/>
      <c r="AF113" s="54"/>
      <c r="AG113" s="57"/>
      <c r="AH113" s="58"/>
      <c r="AI113" s="54"/>
      <c r="AJ113" s="54"/>
      <c r="AK113" s="57"/>
      <c r="AL113" s="58"/>
      <c r="AM113" s="54"/>
      <c r="AN113" s="54"/>
      <c r="AO113" s="57"/>
      <c r="AP113" s="58"/>
      <c r="AQ113" s="54"/>
      <c r="AR113" s="54"/>
      <c r="AS113" s="57"/>
      <c r="AT113" s="58"/>
      <c r="AU113" s="54"/>
      <c r="AV113" s="54"/>
      <c r="AW113" s="57"/>
      <c r="AX113" s="58"/>
      <c r="AY113" s="54"/>
      <c r="AZ113" s="54"/>
      <c r="BA113" s="57"/>
      <c r="BB113" s="58"/>
      <c r="BC113" s="54"/>
      <c r="BD113" s="54"/>
      <c r="BE113" s="57"/>
      <c r="BF113" s="58"/>
      <c r="BG113" s="54"/>
      <c r="BH113" s="54"/>
      <c r="BI113" s="57"/>
      <c r="BJ113" s="58"/>
      <c r="BK113" s="54"/>
      <c r="BL113" s="54"/>
      <c r="BM113" s="57"/>
      <c r="BN113" s="58"/>
      <c r="BO113" s="54"/>
      <c r="BP113" s="54"/>
      <c r="BQ113" s="57"/>
      <c r="BR113" s="58"/>
      <c r="BS113" s="54"/>
      <c r="BT113" s="54"/>
      <c r="BU113" s="54"/>
      <c r="BV113" s="58"/>
      <c r="BW113" s="59"/>
      <c r="BX113" s="54"/>
      <c r="BY113" s="57"/>
    </row>
    <row r="114" spans="1:77" s="2" customFormat="1" ht="51" customHeight="1" x14ac:dyDescent="0.35">
      <c r="A114" s="54"/>
      <c r="B114" s="54"/>
      <c r="C114" s="59"/>
      <c r="D114" s="54"/>
      <c r="E114" s="54"/>
      <c r="F114" s="54"/>
      <c r="G114" s="54"/>
      <c r="H114" s="54"/>
      <c r="I114" s="54"/>
      <c r="J114" s="54"/>
      <c r="K114" s="54"/>
      <c r="L114" s="54"/>
      <c r="M114" s="54"/>
      <c r="N114" s="54"/>
      <c r="O114" s="55"/>
      <c r="P114" s="56"/>
      <c r="Q114" s="56"/>
      <c r="R114" s="56"/>
      <c r="S114" s="56"/>
      <c r="T114" s="56"/>
      <c r="U114" s="56"/>
      <c r="V114" s="56"/>
      <c r="W114" s="56"/>
      <c r="X114" s="56"/>
      <c r="Y114" s="56"/>
      <c r="Z114" s="56"/>
      <c r="AA114" s="54"/>
      <c r="AB114" s="54"/>
      <c r="AC114" s="57"/>
      <c r="AD114" s="58"/>
      <c r="AE114" s="54"/>
      <c r="AF114" s="54"/>
      <c r="AG114" s="57"/>
      <c r="AH114" s="58"/>
      <c r="AI114" s="54"/>
      <c r="AJ114" s="54"/>
      <c r="AK114" s="57"/>
      <c r="AL114" s="58"/>
      <c r="AM114" s="54"/>
      <c r="AN114" s="54"/>
      <c r="AO114" s="57"/>
      <c r="AP114" s="58"/>
      <c r="AQ114" s="54"/>
      <c r="AR114" s="54"/>
      <c r="AS114" s="57"/>
      <c r="AT114" s="58"/>
      <c r="AU114" s="54"/>
      <c r="AV114" s="54"/>
      <c r="AW114" s="57"/>
      <c r="AX114" s="58"/>
      <c r="AY114" s="54"/>
      <c r="AZ114" s="54"/>
      <c r="BA114" s="57"/>
      <c r="BB114" s="58"/>
      <c r="BC114" s="54"/>
      <c r="BD114" s="54"/>
      <c r="BE114" s="57"/>
      <c r="BF114" s="58"/>
      <c r="BG114" s="54"/>
      <c r="BH114" s="54"/>
      <c r="BI114" s="57"/>
      <c r="BJ114" s="58"/>
      <c r="BK114" s="54"/>
      <c r="BL114" s="54"/>
      <c r="BM114" s="57"/>
      <c r="BN114" s="58"/>
      <c r="BO114" s="54"/>
      <c r="BP114" s="54"/>
      <c r="BQ114" s="57"/>
      <c r="BR114" s="58"/>
      <c r="BS114" s="54"/>
      <c r="BT114" s="54"/>
      <c r="BU114" s="54"/>
      <c r="BV114" s="58"/>
      <c r="BW114" s="59"/>
      <c r="BX114" s="54"/>
      <c r="BY114" s="57"/>
    </row>
    <row r="115" spans="1:77" s="2" customFormat="1" ht="51" customHeight="1" x14ac:dyDescent="0.35">
      <c r="A115" s="54"/>
      <c r="B115" s="54"/>
      <c r="C115" s="59"/>
      <c r="D115" s="54"/>
      <c r="E115" s="54"/>
      <c r="F115" s="54"/>
      <c r="G115" s="54"/>
      <c r="H115" s="54"/>
      <c r="I115" s="54"/>
      <c r="J115" s="54"/>
      <c r="K115" s="54"/>
      <c r="L115" s="54"/>
      <c r="M115" s="54"/>
      <c r="N115" s="54"/>
      <c r="O115" s="55"/>
      <c r="P115" s="56"/>
      <c r="Q115" s="56"/>
      <c r="R115" s="56"/>
      <c r="S115" s="56"/>
      <c r="T115" s="56"/>
      <c r="U115" s="56"/>
      <c r="V115" s="56"/>
      <c r="W115" s="56"/>
      <c r="X115" s="56"/>
      <c r="Y115" s="56"/>
      <c r="Z115" s="56"/>
      <c r="AA115" s="54"/>
      <c r="AB115" s="54"/>
      <c r="AC115" s="57"/>
      <c r="AD115" s="58"/>
      <c r="AE115" s="54"/>
      <c r="AF115" s="54"/>
      <c r="AG115" s="57"/>
      <c r="AH115" s="58"/>
      <c r="AI115" s="54"/>
      <c r="AJ115" s="54"/>
      <c r="AK115" s="57"/>
      <c r="AL115" s="58"/>
      <c r="AM115" s="54"/>
      <c r="AN115" s="54"/>
      <c r="AO115" s="57"/>
      <c r="AP115" s="58"/>
      <c r="AQ115" s="54"/>
      <c r="AR115" s="54"/>
      <c r="AS115" s="57"/>
      <c r="AT115" s="58"/>
      <c r="AU115" s="54"/>
      <c r="AV115" s="54"/>
      <c r="AW115" s="57"/>
      <c r="AX115" s="58"/>
      <c r="AY115" s="54"/>
      <c r="AZ115" s="54"/>
      <c r="BA115" s="57"/>
      <c r="BB115" s="58"/>
      <c r="BC115" s="54"/>
      <c r="BD115" s="54"/>
      <c r="BE115" s="57"/>
      <c r="BF115" s="58"/>
      <c r="BG115" s="54"/>
      <c r="BH115" s="54"/>
      <c r="BI115" s="57"/>
      <c r="BJ115" s="58"/>
      <c r="BK115" s="54"/>
      <c r="BL115" s="54"/>
      <c r="BM115" s="57"/>
      <c r="BN115" s="58"/>
      <c r="BO115" s="54"/>
      <c r="BP115" s="54"/>
      <c r="BQ115" s="57"/>
      <c r="BR115" s="58"/>
      <c r="BS115" s="54"/>
      <c r="BT115" s="54"/>
      <c r="BU115" s="54"/>
      <c r="BV115" s="58"/>
      <c r="BW115" s="59"/>
      <c r="BX115" s="54"/>
      <c r="BY115" s="57"/>
    </row>
    <row r="116" spans="1:77" s="2" customFormat="1" ht="51" customHeight="1" x14ac:dyDescent="0.35">
      <c r="A116" s="54"/>
      <c r="B116" s="54"/>
      <c r="C116" s="59"/>
      <c r="D116" s="54"/>
      <c r="E116" s="54"/>
      <c r="F116" s="54"/>
      <c r="G116" s="54"/>
      <c r="H116" s="54"/>
      <c r="I116" s="54"/>
      <c r="J116" s="54"/>
      <c r="K116" s="54"/>
      <c r="L116" s="54"/>
      <c r="M116" s="54"/>
      <c r="N116" s="54"/>
      <c r="O116" s="55"/>
      <c r="P116" s="56"/>
      <c r="Q116" s="56"/>
      <c r="R116" s="56"/>
      <c r="S116" s="56"/>
      <c r="T116" s="56"/>
      <c r="U116" s="56"/>
      <c r="V116" s="56"/>
      <c r="W116" s="56"/>
      <c r="X116" s="56"/>
      <c r="Y116" s="56"/>
      <c r="Z116" s="56"/>
      <c r="AA116" s="54"/>
      <c r="AB116" s="54"/>
      <c r="AC116" s="57"/>
      <c r="AD116" s="58"/>
      <c r="AE116" s="54"/>
      <c r="AF116" s="54"/>
      <c r="AG116" s="57"/>
      <c r="AH116" s="58"/>
      <c r="AI116" s="54"/>
      <c r="AJ116" s="54"/>
      <c r="AK116" s="57"/>
      <c r="AL116" s="58"/>
      <c r="AM116" s="54"/>
      <c r="AN116" s="54"/>
      <c r="AO116" s="57"/>
      <c r="AP116" s="58"/>
      <c r="AQ116" s="54"/>
      <c r="AR116" s="54"/>
      <c r="AS116" s="57"/>
      <c r="AT116" s="58"/>
      <c r="AU116" s="54"/>
      <c r="AV116" s="54"/>
      <c r="AW116" s="57"/>
      <c r="AX116" s="58"/>
      <c r="AY116" s="54"/>
      <c r="AZ116" s="54"/>
      <c r="BA116" s="57"/>
      <c r="BB116" s="58"/>
      <c r="BC116" s="54"/>
      <c r="BD116" s="54"/>
      <c r="BE116" s="57"/>
      <c r="BF116" s="58"/>
      <c r="BG116" s="54"/>
      <c r="BH116" s="54"/>
      <c r="BI116" s="57"/>
      <c r="BJ116" s="58"/>
      <c r="BK116" s="54"/>
      <c r="BL116" s="54"/>
      <c r="BM116" s="57"/>
      <c r="BN116" s="58"/>
      <c r="BO116" s="54"/>
      <c r="BP116" s="54"/>
      <c r="BQ116" s="57"/>
      <c r="BR116" s="58"/>
      <c r="BS116" s="54"/>
      <c r="BT116" s="54"/>
      <c r="BU116" s="54"/>
      <c r="BV116" s="58"/>
      <c r="BW116" s="59"/>
      <c r="BX116" s="54"/>
      <c r="BY116" s="57"/>
    </row>
    <row r="117" spans="1:77" s="2" customFormat="1" ht="51" customHeight="1" x14ac:dyDescent="0.35">
      <c r="A117" s="54"/>
      <c r="B117" s="54"/>
      <c r="C117" s="59"/>
      <c r="D117" s="54"/>
      <c r="E117" s="54"/>
      <c r="F117" s="54"/>
      <c r="G117" s="54"/>
      <c r="H117" s="54"/>
      <c r="I117" s="54"/>
      <c r="J117" s="54"/>
      <c r="K117" s="54"/>
      <c r="L117" s="54"/>
      <c r="M117" s="54"/>
      <c r="N117" s="54"/>
      <c r="O117" s="55"/>
      <c r="P117" s="56"/>
      <c r="Q117" s="56"/>
      <c r="R117" s="56"/>
      <c r="S117" s="56"/>
      <c r="T117" s="56"/>
      <c r="U117" s="56"/>
      <c r="V117" s="56"/>
      <c r="W117" s="56"/>
      <c r="X117" s="56"/>
      <c r="Y117" s="56"/>
      <c r="Z117" s="56"/>
      <c r="AA117" s="54"/>
      <c r="AB117" s="54"/>
      <c r="AC117" s="57"/>
      <c r="AD117" s="58"/>
      <c r="AE117" s="54"/>
      <c r="AF117" s="54"/>
      <c r="AG117" s="57"/>
      <c r="AH117" s="58"/>
      <c r="AI117" s="54"/>
      <c r="AJ117" s="54"/>
      <c r="AK117" s="57"/>
      <c r="AL117" s="58"/>
      <c r="AM117" s="54"/>
      <c r="AN117" s="54"/>
      <c r="AO117" s="57"/>
      <c r="AP117" s="58"/>
      <c r="AQ117" s="54"/>
      <c r="AR117" s="54"/>
      <c r="AS117" s="57"/>
      <c r="AT117" s="58"/>
      <c r="AU117" s="54"/>
      <c r="AV117" s="54"/>
      <c r="AW117" s="57"/>
      <c r="AX117" s="58"/>
      <c r="AY117" s="54"/>
      <c r="AZ117" s="54"/>
      <c r="BA117" s="57"/>
      <c r="BB117" s="58"/>
      <c r="BC117" s="54"/>
      <c r="BD117" s="54"/>
      <c r="BE117" s="57"/>
      <c r="BF117" s="58"/>
      <c r="BG117" s="54"/>
      <c r="BH117" s="54"/>
      <c r="BI117" s="57"/>
      <c r="BJ117" s="58"/>
      <c r="BK117" s="54"/>
      <c r="BL117" s="54"/>
      <c r="BM117" s="57"/>
      <c r="BN117" s="58"/>
      <c r="BO117" s="54"/>
      <c r="BP117" s="54"/>
      <c r="BQ117" s="57"/>
      <c r="BR117" s="58"/>
      <c r="BS117" s="54"/>
      <c r="BT117" s="54"/>
      <c r="BU117" s="54"/>
      <c r="BV117" s="58"/>
      <c r="BW117" s="59"/>
      <c r="BX117" s="54"/>
      <c r="BY117" s="57"/>
    </row>
    <row r="118" spans="1:77" s="2" customFormat="1" ht="51" customHeight="1" x14ac:dyDescent="0.35">
      <c r="A118" s="54"/>
      <c r="B118" s="54"/>
      <c r="C118" s="59"/>
      <c r="D118" s="54"/>
      <c r="E118" s="54"/>
      <c r="F118" s="54"/>
      <c r="G118" s="54"/>
      <c r="H118" s="54"/>
      <c r="I118" s="54"/>
      <c r="J118" s="54"/>
      <c r="K118" s="54"/>
      <c r="L118" s="54"/>
      <c r="M118" s="54"/>
      <c r="N118" s="54"/>
      <c r="O118" s="55"/>
      <c r="P118" s="56"/>
      <c r="Q118" s="56"/>
      <c r="R118" s="56"/>
      <c r="S118" s="56"/>
      <c r="T118" s="56"/>
      <c r="U118" s="56"/>
      <c r="V118" s="56"/>
      <c r="W118" s="56"/>
      <c r="X118" s="56"/>
      <c r="Y118" s="56"/>
      <c r="Z118" s="56"/>
      <c r="AA118" s="54"/>
      <c r="AB118" s="54"/>
      <c r="AC118" s="57"/>
      <c r="AD118" s="58"/>
      <c r="AE118" s="54"/>
      <c r="AF118" s="54"/>
      <c r="AG118" s="57"/>
      <c r="AH118" s="58"/>
      <c r="AI118" s="54"/>
      <c r="AJ118" s="54"/>
      <c r="AK118" s="57"/>
      <c r="AL118" s="58"/>
      <c r="AM118" s="54"/>
      <c r="AN118" s="54"/>
      <c r="AO118" s="57"/>
      <c r="AP118" s="58"/>
      <c r="AQ118" s="54"/>
      <c r="AR118" s="54"/>
      <c r="AS118" s="57"/>
      <c r="AT118" s="58"/>
      <c r="AU118" s="54"/>
      <c r="AV118" s="54"/>
      <c r="AW118" s="57"/>
      <c r="AX118" s="58"/>
      <c r="AY118" s="54"/>
      <c r="AZ118" s="54"/>
      <c r="BA118" s="57"/>
      <c r="BB118" s="58"/>
      <c r="BC118" s="54"/>
      <c r="BD118" s="54"/>
      <c r="BE118" s="57"/>
      <c r="BF118" s="58"/>
      <c r="BG118" s="54"/>
      <c r="BH118" s="54"/>
      <c r="BI118" s="57"/>
      <c r="BJ118" s="58"/>
      <c r="BK118" s="54"/>
      <c r="BL118" s="54"/>
      <c r="BM118" s="57"/>
      <c r="BN118" s="58"/>
      <c r="BO118" s="54"/>
      <c r="BP118" s="54"/>
      <c r="BQ118" s="57"/>
      <c r="BR118" s="58"/>
      <c r="BS118" s="54"/>
      <c r="BT118" s="54"/>
      <c r="BU118" s="54"/>
      <c r="BV118" s="58"/>
      <c r="BW118" s="59"/>
      <c r="BX118" s="54"/>
      <c r="BY118" s="57"/>
    </row>
    <row r="119" spans="1:77" s="2" customFormat="1" ht="51" customHeight="1" x14ac:dyDescent="0.35">
      <c r="A119" s="54"/>
      <c r="B119" s="54"/>
      <c r="C119" s="59"/>
      <c r="D119" s="54"/>
      <c r="E119" s="54"/>
      <c r="F119" s="54"/>
      <c r="G119" s="54"/>
      <c r="H119" s="54"/>
      <c r="I119" s="54"/>
      <c r="J119" s="54"/>
      <c r="K119" s="54"/>
      <c r="L119" s="54"/>
      <c r="M119" s="54"/>
      <c r="N119" s="54"/>
      <c r="O119" s="55"/>
      <c r="P119" s="56"/>
      <c r="Q119" s="56"/>
      <c r="R119" s="56"/>
      <c r="S119" s="56"/>
      <c r="T119" s="56"/>
      <c r="U119" s="56"/>
      <c r="V119" s="56"/>
      <c r="W119" s="56"/>
      <c r="X119" s="56"/>
      <c r="Y119" s="56"/>
      <c r="Z119" s="56"/>
      <c r="AA119" s="54"/>
      <c r="AB119" s="54"/>
      <c r="AC119" s="57"/>
      <c r="AD119" s="58"/>
      <c r="AE119" s="54"/>
      <c r="AF119" s="54"/>
      <c r="AG119" s="57"/>
      <c r="AH119" s="58"/>
      <c r="AI119" s="54"/>
      <c r="AJ119" s="54"/>
      <c r="AK119" s="57"/>
      <c r="AL119" s="58"/>
      <c r="AM119" s="54"/>
      <c r="AN119" s="54"/>
      <c r="AO119" s="57"/>
      <c r="AP119" s="58"/>
      <c r="AQ119" s="54"/>
      <c r="AR119" s="54"/>
      <c r="AS119" s="57"/>
      <c r="AT119" s="58"/>
      <c r="AU119" s="54"/>
      <c r="AV119" s="54"/>
      <c r="AW119" s="57"/>
      <c r="AX119" s="58"/>
      <c r="AY119" s="54"/>
      <c r="AZ119" s="54"/>
      <c r="BA119" s="57"/>
      <c r="BB119" s="58"/>
      <c r="BC119" s="54"/>
      <c r="BD119" s="54"/>
      <c r="BE119" s="57"/>
      <c r="BF119" s="58"/>
      <c r="BG119" s="54"/>
      <c r="BH119" s="54"/>
      <c r="BI119" s="57"/>
      <c r="BJ119" s="58"/>
      <c r="BK119" s="54"/>
      <c r="BL119" s="54"/>
      <c r="BM119" s="57"/>
      <c r="BN119" s="58"/>
      <c r="BO119" s="54"/>
      <c r="BP119" s="54"/>
      <c r="BQ119" s="57"/>
      <c r="BR119" s="58"/>
      <c r="BS119" s="54"/>
      <c r="BT119" s="54"/>
      <c r="BU119" s="54"/>
      <c r="BV119" s="58"/>
      <c r="BW119" s="59"/>
      <c r="BX119" s="54"/>
      <c r="BY119" s="57"/>
    </row>
    <row r="120" spans="1:77" s="2" customFormat="1" ht="51" customHeight="1" x14ac:dyDescent="0.35">
      <c r="A120" s="54"/>
      <c r="B120" s="54"/>
      <c r="C120" s="59"/>
      <c r="D120" s="54"/>
      <c r="E120" s="54"/>
      <c r="F120" s="54"/>
      <c r="G120" s="54"/>
      <c r="H120" s="54"/>
      <c r="I120" s="54"/>
      <c r="J120" s="54"/>
      <c r="K120" s="54"/>
      <c r="L120" s="54"/>
      <c r="M120" s="54"/>
      <c r="N120" s="54"/>
      <c r="O120" s="55"/>
      <c r="P120" s="56"/>
      <c r="Q120" s="56"/>
      <c r="R120" s="56"/>
      <c r="S120" s="56"/>
      <c r="T120" s="56"/>
      <c r="U120" s="56"/>
      <c r="V120" s="56"/>
      <c r="W120" s="56"/>
      <c r="X120" s="56"/>
      <c r="Y120" s="56"/>
      <c r="Z120" s="56"/>
      <c r="AA120" s="54"/>
      <c r="AB120" s="54"/>
      <c r="AC120" s="57"/>
      <c r="AD120" s="58"/>
      <c r="AE120" s="54"/>
      <c r="AF120" s="54"/>
      <c r="AG120" s="57"/>
      <c r="AH120" s="58"/>
      <c r="AI120" s="54"/>
      <c r="AJ120" s="54"/>
      <c r="AK120" s="57"/>
      <c r="AL120" s="58"/>
      <c r="AM120" s="54"/>
      <c r="AN120" s="54"/>
      <c r="AO120" s="57"/>
      <c r="AP120" s="58"/>
      <c r="AQ120" s="54"/>
      <c r="AR120" s="54"/>
      <c r="AS120" s="57"/>
      <c r="AT120" s="58"/>
      <c r="AU120" s="54"/>
      <c r="AV120" s="54"/>
      <c r="AW120" s="57"/>
      <c r="AX120" s="58"/>
      <c r="AY120" s="54"/>
      <c r="AZ120" s="54"/>
      <c r="BA120" s="57"/>
      <c r="BB120" s="58"/>
      <c r="BC120" s="54"/>
      <c r="BD120" s="54"/>
      <c r="BE120" s="57"/>
      <c r="BF120" s="58"/>
      <c r="BG120" s="54"/>
      <c r="BH120" s="54"/>
      <c r="BI120" s="57"/>
      <c r="BJ120" s="58"/>
      <c r="BK120" s="54"/>
      <c r="BL120" s="54"/>
      <c r="BM120" s="57"/>
      <c r="BN120" s="58"/>
      <c r="BO120" s="54"/>
      <c r="BP120" s="54"/>
      <c r="BQ120" s="57"/>
      <c r="BR120" s="58"/>
      <c r="BS120" s="54"/>
      <c r="BT120" s="54"/>
      <c r="BU120" s="54"/>
      <c r="BV120" s="58"/>
      <c r="BW120" s="59"/>
      <c r="BX120" s="54"/>
      <c r="BY120" s="57"/>
    </row>
    <row r="121" spans="1:77" s="2" customFormat="1" ht="51" customHeight="1" x14ac:dyDescent="0.35">
      <c r="A121" s="54"/>
      <c r="B121" s="54"/>
      <c r="C121" s="59"/>
      <c r="D121" s="54"/>
      <c r="E121" s="54"/>
      <c r="F121" s="54"/>
      <c r="G121" s="54"/>
      <c r="H121" s="54"/>
      <c r="I121" s="54"/>
      <c r="J121" s="54"/>
      <c r="K121" s="54"/>
      <c r="L121" s="54"/>
      <c r="M121" s="54"/>
      <c r="N121" s="54"/>
      <c r="O121" s="55"/>
      <c r="P121" s="56"/>
      <c r="Q121" s="56"/>
      <c r="R121" s="56"/>
      <c r="S121" s="56"/>
      <c r="T121" s="56"/>
      <c r="U121" s="56"/>
      <c r="V121" s="56"/>
      <c r="W121" s="56"/>
      <c r="X121" s="56"/>
      <c r="Y121" s="56"/>
      <c r="Z121" s="56"/>
      <c r="AA121" s="54"/>
      <c r="AB121" s="54"/>
      <c r="AC121" s="57"/>
      <c r="AD121" s="58"/>
      <c r="AE121" s="54"/>
      <c r="AF121" s="54"/>
      <c r="AG121" s="57"/>
      <c r="AH121" s="58"/>
      <c r="AI121" s="54"/>
      <c r="AJ121" s="54"/>
      <c r="AK121" s="57"/>
      <c r="AL121" s="58"/>
      <c r="AM121" s="54"/>
      <c r="AN121" s="54"/>
      <c r="AO121" s="57"/>
      <c r="AP121" s="58"/>
      <c r="AQ121" s="54"/>
      <c r="AR121" s="54"/>
      <c r="AS121" s="57"/>
      <c r="AT121" s="58"/>
      <c r="AU121" s="54"/>
      <c r="AV121" s="54"/>
      <c r="AW121" s="57"/>
      <c r="AX121" s="58"/>
      <c r="AY121" s="54"/>
      <c r="AZ121" s="54"/>
      <c r="BA121" s="57"/>
      <c r="BB121" s="58"/>
      <c r="BC121" s="54"/>
      <c r="BD121" s="54"/>
      <c r="BE121" s="57"/>
      <c r="BF121" s="58"/>
      <c r="BG121" s="54"/>
      <c r="BH121" s="54"/>
      <c r="BI121" s="57"/>
      <c r="BJ121" s="58"/>
      <c r="BK121" s="54"/>
      <c r="BL121" s="54"/>
      <c r="BM121" s="57"/>
      <c r="BN121" s="58"/>
      <c r="BO121" s="54"/>
      <c r="BP121" s="54"/>
      <c r="BQ121" s="57"/>
      <c r="BR121" s="58"/>
      <c r="BS121" s="54"/>
      <c r="BT121" s="54"/>
      <c r="BU121" s="54"/>
      <c r="BV121" s="58"/>
      <c r="BW121" s="59"/>
      <c r="BX121" s="54"/>
      <c r="BY121" s="57"/>
    </row>
    <row r="122" spans="1:77" s="2" customFormat="1" ht="51" customHeight="1" x14ac:dyDescent="0.35">
      <c r="A122" s="54"/>
      <c r="B122" s="54"/>
      <c r="C122" s="59"/>
      <c r="D122" s="54"/>
      <c r="E122" s="54"/>
      <c r="F122" s="54"/>
      <c r="G122" s="54"/>
      <c r="H122" s="54"/>
      <c r="I122" s="54"/>
      <c r="J122" s="54"/>
      <c r="K122" s="54"/>
      <c r="L122" s="54"/>
      <c r="M122" s="54"/>
      <c r="N122" s="54"/>
      <c r="O122" s="55"/>
      <c r="P122" s="56"/>
      <c r="Q122" s="56"/>
      <c r="R122" s="56"/>
      <c r="S122" s="56"/>
      <c r="T122" s="56"/>
      <c r="U122" s="56"/>
      <c r="V122" s="56"/>
      <c r="W122" s="56"/>
      <c r="X122" s="56"/>
      <c r="Y122" s="56"/>
      <c r="Z122" s="56"/>
      <c r="AA122" s="54"/>
      <c r="AB122" s="54"/>
      <c r="AC122" s="57"/>
      <c r="AD122" s="58"/>
      <c r="AE122" s="54"/>
      <c r="AF122" s="54"/>
      <c r="AG122" s="57"/>
      <c r="AH122" s="58"/>
      <c r="AI122" s="54"/>
      <c r="AJ122" s="54"/>
      <c r="AK122" s="57"/>
      <c r="AL122" s="58"/>
      <c r="AM122" s="54"/>
      <c r="AN122" s="54"/>
      <c r="AO122" s="57"/>
      <c r="AP122" s="58"/>
      <c r="AQ122" s="54"/>
      <c r="AR122" s="54"/>
      <c r="AS122" s="57"/>
      <c r="AT122" s="58"/>
      <c r="AU122" s="54"/>
      <c r="AV122" s="54"/>
      <c r="AW122" s="57"/>
      <c r="AX122" s="58"/>
      <c r="AY122" s="54"/>
      <c r="AZ122" s="54"/>
      <c r="BA122" s="57"/>
      <c r="BB122" s="58"/>
      <c r="BC122" s="54"/>
      <c r="BD122" s="54"/>
      <c r="BE122" s="57"/>
      <c r="BF122" s="58"/>
      <c r="BG122" s="54"/>
      <c r="BH122" s="54"/>
      <c r="BI122" s="57"/>
      <c r="BJ122" s="58"/>
      <c r="BK122" s="54"/>
      <c r="BL122" s="54"/>
      <c r="BM122" s="57"/>
      <c r="BN122" s="58"/>
      <c r="BO122" s="54"/>
      <c r="BP122" s="54"/>
      <c r="BQ122" s="57"/>
      <c r="BR122" s="58"/>
      <c r="BS122" s="54"/>
      <c r="BT122" s="54"/>
      <c r="BU122" s="54"/>
      <c r="BV122" s="58"/>
      <c r="BW122" s="59"/>
      <c r="BX122" s="54"/>
      <c r="BY122" s="57"/>
    </row>
    <row r="123" spans="1:77" s="2" customFormat="1" ht="51" customHeight="1" x14ac:dyDescent="0.35">
      <c r="A123" s="54"/>
      <c r="B123" s="54"/>
      <c r="C123" s="59"/>
      <c r="D123" s="54"/>
      <c r="E123" s="54"/>
      <c r="F123" s="54"/>
      <c r="G123" s="54"/>
      <c r="H123" s="54"/>
      <c r="I123" s="54"/>
      <c r="J123" s="54"/>
      <c r="K123" s="54"/>
      <c r="L123" s="54"/>
      <c r="M123" s="54"/>
      <c r="N123" s="54"/>
      <c r="O123" s="55"/>
      <c r="P123" s="56"/>
      <c r="Q123" s="56"/>
      <c r="R123" s="56"/>
      <c r="S123" s="56"/>
      <c r="T123" s="56"/>
      <c r="U123" s="56"/>
      <c r="V123" s="56"/>
      <c r="W123" s="56"/>
      <c r="X123" s="56"/>
      <c r="Y123" s="56"/>
      <c r="Z123" s="56"/>
      <c r="AA123" s="54"/>
      <c r="AB123" s="54"/>
      <c r="AC123" s="57"/>
      <c r="AD123" s="58"/>
      <c r="AE123" s="54"/>
      <c r="AF123" s="54"/>
      <c r="AG123" s="57"/>
      <c r="AH123" s="58"/>
      <c r="AI123" s="54"/>
      <c r="AJ123" s="54"/>
      <c r="AK123" s="57"/>
      <c r="AL123" s="58"/>
      <c r="AM123" s="54"/>
      <c r="AN123" s="54"/>
      <c r="AO123" s="57"/>
      <c r="AP123" s="58"/>
      <c r="AQ123" s="54"/>
      <c r="AR123" s="54"/>
      <c r="AS123" s="57"/>
      <c r="AT123" s="58"/>
      <c r="AU123" s="54"/>
      <c r="AV123" s="54"/>
      <c r="AW123" s="57"/>
      <c r="AX123" s="58"/>
      <c r="AY123" s="54"/>
      <c r="AZ123" s="54"/>
      <c r="BA123" s="57"/>
      <c r="BB123" s="58"/>
      <c r="BC123" s="54"/>
      <c r="BD123" s="54"/>
      <c r="BE123" s="57"/>
      <c r="BF123" s="58"/>
      <c r="BG123" s="54"/>
      <c r="BH123" s="54"/>
      <c r="BI123" s="57"/>
      <c r="BJ123" s="58"/>
      <c r="BK123" s="54"/>
      <c r="BL123" s="54"/>
      <c r="BM123" s="57"/>
      <c r="BN123" s="58"/>
      <c r="BO123" s="54"/>
      <c r="BP123" s="54"/>
      <c r="BQ123" s="57"/>
      <c r="BR123" s="58"/>
      <c r="BS123" s="54"/>
      <c r="BT123" s="54"/>
      <c r="BU123" s="54"/>
      <c r="BV123" s="58"/>
      <c r="BW123" s="59"/>
      <c r="BX123" s="54"/>
      <c r="BY123" s="57"/>
    </row>
    <row r="124" spans="1:77" s="2" customFormat="1" ht="51" customHeight="1" x14ac:dyDescent="0.35">
      <c r="A124" s="54"/>
      <c r="B124" s="54"/>
      <c r="C124" s="59"/>
      <c r="D124" s="54"/>
      <c r="E124" s="54"/>
      <c r="F124" s="54"/>
      <c r="G124" s="54"/>
      <c r="H124" s="54"/>
      <c r="I124" s="54"/>
      <c r="J124" s="54"/>
      <c r="K124" s="54"/>
      <c r="L124" s="54"/>
      <c r="M124" s="54"/>
      <c r="N124" s="54"/>
      <c r="O124" s="55"/>
      <c r="P124" s="56"/>
      <c r="Q124" s="56"/>
      <c r="R124" s="56"/>
      <c r="S124" s="56"/>
      <c r="T124" s="56"/>
      <c r="U124" s="56"/>
      <c r="V124" s="56"/>
      <c r="W124" s="56"/>
      <c r="X124" s="56"/>
      <c r="Y124" s="56"/>
      <c r="Z124" s="56"/>
      <c r="AA124" s="54"/>
      <c r="AB124" s="54"/>
      <c r="AC124" s="57"/>
      <c r="AD124" s="58"/>
      <c r="AE124" s="54"/>
      <c r="AF124" s="54"/>
      <c r="AG124" s="57"/>
      <c r="AH124" s="58"/>
      <c r="AI124" s="54"/>
      <c r="AJ124" s="54"/>
      <c r="AK124" s="57"/>
      <c r="AL124" s="58"/>
      <c r="AM124" s="54"/>
      <c r="AN124" s="54"/>
      <c r="AO124" s="57"/>
      <c r="AP124" s="58"/>
      <c r="AQ124" s="54"/>
      <c r="AR124" s="54"/>
      <c r="AS124" s="57"/>
      <c r="AT124" s="58"/>
      <c r="AU124" s="54"/>
      <c r="AV124" s="54"/>
      <c r="AW124" s="57"/>
      <c r="AX124" s="58"/>
      <c r="AY124" s="54"/>
      <c r="AZ124" s="54"/>
      <c r="BA124" s="57"/>
      <c r="BB124" s="58"/>
      <c r="BC124" s="54"/>
      <c r="BD124" s="54"/>
      <c r="BE124" s="57"/>
      <c r="BF124" s="58"/>
      <c r="BG124" s="54"/>
      <c r="BH124" s="54"/>
      <c r="BI124" s="57"/>
      <c r="BJ124" s="58"/>
      <c r="BK124" s="54"/>
      <c r="BL124" s="54"/>
      <c r="BM124" s="57"/>
      <c r="BN124" s="58"/>
      <c r="BO124" s="54"/>
      <c r="BP124" s="54"/>
      <c r="BQ124" s="57"/>
      <c r="BR124" s="58"/>
      <c r="BS124" s="54"/>
      <c r="BT124" s="54"/>
      <c r="BU124" s="54"/>
      <c r="BV124" s="58"/>
      <c r="BW124" s="59"/>
      <c r="BX124" s="54"/>
      <c r="BY124" s="57"/>
    </row>
    <row r="125" spans="1:77" s="2" customFormat="1" ht="51" customHeight="1" x14ac:dyDescent="0.35">
      <c r="A125" s="54"/>
      <c r="B125" s="54"/>
      <c r="C125" s="59"/>
      <c r="D125" s="54"/>
      <c r="E125" s="54"/>
      <c r="F125" s="54"/>
      <c r="G125" s="54"/>
      <c r="H125" s="54"/>
      <c r="I125" s="54"/>
      <c r="J125" s="54"/>
      <c r="K125" s="54"/>
      <c r="L125" s="54"/>
      <c r="M125" s="54"/>
      <c r="N125" s="54"/>
      <c r="O125" s="55"/>
      <c r="P125" s="56"/>
      <c r="Q125" s="56"/>
      <c r="R125" s="56"/>
      <c r="S125" s="56"/>
      <c r="T125" s="56"/>
      <c r="U125" s="56"/>
      <c r="V125" s="56"/>
      <c r="W125" s="56"/>
      <c r="X125" s="56"/>
      <c r="Y125" s="56"/>
      <c r="Z125" s="56"/>
      <c r="AA125" s="54"/>
      <c r="AB125" s="54"/>
      <c r="AC125" s="57"/>
      <c r="AD125" s="58"/>
      <c r="AE125" s="54"/>
      <c r="AF125" s="54"/>
      <c r="AG125" s="57"/>
      <c r="AH125" s="58"/>
      <c r="AI125" s="54"/>
      <c r="AJ125" s="54"/>
      <c r="AK125" s="57"/>
      <c r="AL125" s="58"/>
      <c r="AM125" s="54"/>
      <c r="AN125" s="54"/>
      <c r="AO125" s="57"/>
      <c r="AP125" s="58"/>
      <c r="AQ125" s="54"/>
      <c r="AR125" s="54"/>
      <c r="AS125" s="57"/>
      <c r="AT125" s="58"/>
      <c r="AU125" s="54"/>
      <c r="AV125" s="54"/>
      <c r="AW125" s="57"/>
      <c r="AX125" s="58"/>
      <c r="AY125" s="54"/>
      <c r="AZ125" s="54"/>
      <c r="BA125" s="57"/>
      <c r="BB125" s="58"/>
      <c r="BC125" s="54"/>
      <c r="BD125" s="54"/>
      <c r="BE125" s="57"/>
      <c r="BF125" s="58"/>
      <c r="BG125" s="54"/>
      <c r="BH125" s="54"/>
      <c r="BI125" s="57"/>
      <c r="BJ125" s="58"/>
      <c r="BK125" s="54"/>
      <c r="BL125" s="54"/>
      <c r="BM125" s="57"/>
      <c r="BN125" s="58"/>
      <c r="BO125" s="54"/>
      <c r="BP125" s="54"/>
      <c r="BQ125" s="57"/>
      <c r="BR125" s="58"/>
      <c r="BS125" s="54"/>
      <c r="BT125" s="54"/>
      <c r="BU125" s="54"/>
      <c r="BV125" s="58"/>
      <c r="BW125" s="59"/>
      <c r="BX125" s="54"/>
      <c r="BY125" s="57"/>
    </row>
    <row r="126" spans="1:77" s="2" customFormat="1" ht="51" customHeight="1" x14ac:dyDescent="0.35">
      <c r="A126" s="54"/>
      <c r="B126" s="54"/>
      <c r="C126" s="59"/>
      <c r="D126" s="54"/>
      <c r="E126" s="54"/>
      <c r="F126" s="54"/>
      <c r="G126" s="54"/>
      <c r="H126" s="54"/>
      <c r="I126" s="54"/>
      <c r="J126" s="54"/>
      <c r="K126" s="54"/>
      <c r="L126" s="54"/>
      <c r="M126" s="54"/>
      <c r="N126" s="54"/>
      <c r="O126" s="55"/>
      <c r="P126" s="56"/>
      <c r="Q126" s="56"/>
      <c r="R126" s="56"/>
      <c r="S126" s="56"/>
      <c r="T126" s="56"/>
      <c r="U126" s="56"/>
      <c r="V126" s="56"/>
      <c r="W126" s="56"/>
      <c r="X126" s="56"/>
      <c r="Y126" s="56"/>
      <c r="Z126" s="56"/>
      <c r="AA126" s="54"/>
      <c r="AB126" s="54"/>
      <c r="AC126" s="57"/>
      <c r="AD126" s="58"/>
      <c r="AE126" s="54"/>
      <c r="AF126" s="54"/>
      <c r="AG126" s="57"/>
      <c r="AH126" s="58"/>
      <c r="AI126" s="54"/>
      <c r="AJ126" s="54"/>
      <c r="AK126" s="57"/>
      <c r="AL126" s="58"/>
      <c r="AM126" s="54"/>
      <c r="AN126" s="54"/>
      <c r="AO126" s="57"/>
      <c r="AP126" s="58"/>
      <c r="AQ126" s="54"/>
      <c r="AR126" s="54"/>
      <c r="AS126" s="57"/>
      <c r="AT126" s="58"/>
      <c r="AU126" s="54"/>
      <c r="AV126" s="54"/>
      <c r="AW126" s="57"/>
      <c r="AX126" s="58"/>
      <c r="AY126" s="54"/>
      <c r="AZ126" s="54"/>
      <c r="BA126" s="57"/>
      <c r="BB126" s="58"/>
      <c r="BC126" s="54"/>
      <c r="BD126" s="54"/>
      <c r="BE126" s="57"/>
      <c r="BF126" s="58"/>
      <c r="BG126" s="54"/>
      <c r="BH126" s="54"/>
      <c r="BI126" s="57"/>
      <c r="BJ126" s="58"/>
      <c r="BK126" s="54"/>
      <c r="BL126" s="54"/>
      <c r="BM126" s="57"/>
      <c r="BN126" s="58"/>
      <c r="BO126" s="54"/>
      <c r="BP126" s="54"/>
      <c r="BQ126" s="57"/>
      <c r="BR126" s="58"/>
      <c r="BS126" s="54"/>
      <c r="BT126" s="54"/>
      <c r="BU126" s="54"/>
      <c r="BV126" s="58"/>
      <c r="BW126" s="59"/>
      <c r="BX126" s="54"/>
      <c r="BY126" s="57"/>
    </row>
    <row r="127" spans="1:77" s="2" customFormat="1" ht="51" customHeight="1" x14ac:dyDescent="0.35">
      <c r="A127" s="54"/>
      <c r="B127" s="54"/>
      <c r="C127" s="59"/>
      <c r="D127" s="54"/>
      <c r="E127" s="54"/>
      <c r="F127" s="54"/>
      <c r="G127" s="54"/>
      <c r="H127" s="54"/>
      <c r="I127" s="54"/>
      <c r="J127" s="54"/>
      <c r="K127" s="54"/>
      <c r="L127" s="54"/>
      <c r="M127" s="54"/>
      <c r="N127" s="54"/>
      <c r="O127" s="55"/>
      <c r="P127" s="56"/>
      <c r="Q127" s="56"/>
      <c r="R127" s="56"/>
      <c r="S127" s="56"/>
      <c r="T127" s="56"/>
      <c r="U127" s="56"/>
      <c r="V127" s="56"/>
      <c r="W127" s="56"/>
      <c r="X127" s="56"/>
      <c r="Y127" s="56"/>
      <c r="Z127" s="56"/>
      <c r="AA127" s="54"/>
      <c r="AB127" s="54"/>
      <c r="AC127" s="57"/>
      <c r="AD127" s="58"/>
      <c r="AE127" s="54"/>
      <c r="AF127" s="54"/>
      <c r="AG127" s="57"/>
      <c r="AH127" s="58"/>
      <c r="AI127" s="54"/>
      <c r="AJ127" s="54"/>
      <c r="AK127" s="57"/>
      <c r="AL127" s="58"/>
      <c r="AM127" s="54"/>
      <c r="AN127" s="54"/>
      <c r="AO127" s="57"/>
      <c r="AP127" s="58"/>
      <c r="AQ127" s="54"/>
      <c r="AR127" s="54"/>
      <c r="AS127" s="57"/>
      <c r="AT127" s="58"/>
      <c r="AU127" s="54"/>
      <c r="AV127" s="54"/>
      <c r="AW127" s="57"/>
      <c r="AX127" s="58"/>
      <c r="AY127" s="54"/>
      <c r="AZ127" s="54"/>
      <c r="BA127" s="57"/>
      <c r="BB127" s="58"/>
      <c r="BC127" s="54"/>
      <c r="BD127" s="54"/>
      <c r="BE127" s="57"/>
      <c r="BF127" s="58"/>
      <c r="BG127" s="54"/>
      <c r="BH127" s="54"/>
      <c r="BI127" s="57"/>
      <c r="BJ127" s="58"/>
      <c r="BK127" s="54"/>
      <c r="BL127" s="54"/>
      <c r="BM127" s="57"/>
      <c r="BN127" s="58"/>
      <c r="BO127" s="54"/>
      <c r="BP127" s="54"/>
      <c r="BQ127" s="57"/>
      <c r="BR127" s="58"/>
      <c r="BS127" s="54"/>
      <c r="BT127" s="54"/>
      <c r="BU127" s="54"/>
      <c r="BV127" s="58"/>
      <c r="BW127" s="59"/>
      <c r="BX127" s="54"/>
      <c r="BY127" s="57"/>
    </row>
    <row r="128" spans="1:77" s="2" customFormat="1" ht="51" customHeight="1" x14ac:dyDescent="0.35">
      <c r="A128" s="54"/>
      <c r="B128" s="54"/>
      <c r="C128" s="59"/>
      <c r="D128" s="54"/>
      <c r="E128" s="54"/>
      <c r="F128" s="54"/>
      <c r="G128" s="54"/>
      <c r="H128" s="54"/>
      <c r="I128" s="54"/>
      <c r="J128" s="54"/>
      <c r="K128" s="54"/>
      <c r="L128" s="54"/>
      <c r="M128" s="54"/>
      <c r="N128" s="54"/>
      <c r="O128" s="55"/>
      <c r="P128" s="56"/>
      <c r="Q128" s="56"/>
      <c r="R128" s="56"/>
      <c r="S128" s="56"/>
      <c r="T128" s="56"/>
      <c r="U128" s="56"/>
      <c r="V128" s="56"/>
      <c r="W128" s="56"/>
      <c r="X128" s="56"/>
      <c r="Y128" s="56"/>
      <c r="Z128" s="56"/>
      <c r="AA128" s="54"/>
      <c r="AB128" s="54"/>
      <c r="AC128" s="57"/>
      <c r="AD128" s="58"/>
      <c r="AE128" s="54"/>
      <c r="AF128" s="54"/>
      <c r="AG128" s="57"/>
      <c r="AH128" s="58"/>
      <c r="AI128" s="54"/>
      <c r="AJ128" s="54"/>
      <c r="AK128" s="57"/>
      <c r="AL128" s="58"/>
      <c r="AM128" s="54"/>
      <c r="AN128" s="54"/>
      <c r="AO128" s="57"/>
      <c r="AP128" s="58"/>
      <c r="AQ128" s="54"/>
      <c r="AR128" s="54"/>
      <c r="AS128" s="57"/>
      <c r="AT128" s="58"/>
      <c r="AU128" s="54"/>
      <c r="AV128" s="54"/>
      <c r="AW128" s="57"/>
      <c r="AX128" s="58"/>
      <c r="AY128" s="54"/>
      <c r="AZ128" s="54"/>
      <c r="BA128" s="57"/>
      <c r="BB128" s="58"/>
      <c r="BC128" s="54"/>
      <c r="BD128" s="54"/>
      <c r="BE128" s="57"/>
      <c r="BF128" s="58"/>
      <c r="BG128" s="54"/>
      <c r="BH128" s="54"/>
      <c r="BI128" s="57"/>
      <c r="BJ128" s="58"/>
      <c r="BK128" s="54"/>
      <c r="BL128" s="54"/>
      <c r="BM128" s="57"/>
      <c r="BN128" s="58"/>
      <c r="BO128" s="54"/>
      <c r="BP128" s="54"/>
      <c r="BQ128" s="57"/>
      <c r="BR128" s="58"/>
      <c r="BS128" s="54"/>
      <c r="BT128" s="54"/>
      <c r="BU128" s="54"/>
      <c r="BV128" s="58"/>
      <c r="BW128" s="59"/>
      <c r="BX128" s="54"/>
      <c r="BY128" s="57"/>
    </row>
    <row r="129" spans="1:77" s="2" customFormat="1" ht="51" customHeight="1" x14ac:dyDescent="0.35">
      <c r="A129" s="54"/>
      <c r="B129" s="54"/>
      <c r="C129" s="59"/>
      <c r="D129" s="54"/>
      <c r="E129" s="54"/>
      <c r="F129" s="54"/>
      <c r="G129" s="54"/>
      <c r="H129" s="54"/>
      <c r="I129" s="54"/>
      <c r="J129" s="54"/>
      <c r="K129" s="54"/>
      <c r="L129" s="54"/>
      <c r="M129" s="54"/>
      <c r="N129" s="54"/>
      <c r="O129" s="55"/>
      <c r="P129" s="56"/>
      <c r="Q129" s="56"/>
      <c r="R129" s="56"/>
      <c r="S129" s="56"/>
      <c r="T129" s="56"/>
      <c r="U129" s="56"/>
      <c r="V129" s="56"/>
      <c r="W129" s="56"/>
      <c r="X129" s="56"/>
      <c r="Y129" s="56"/>
      <c r="Z129" s="56"/>
      <c r="AA129" s="54"/>
      <c r="AB129" s="54"/>
      <c r="AC129" s="57"/>
      <c r="AD129" s="58"/>
      <c r="AE129" s="54"/>
      <c r="AF129" s="54"/>
      <c r="AG129" s="57"/>
      <c r="AH129" s="58"/>
      <c r="AI129" s="54"/>
      <c r="AJ129" s="54"/>
      <c r="AK129" s="57"/>
      <c r="AL129" s="58"/>
      <c r="AM129" s="54"/>
      <c r="AN129" s="54"/>
      <c r="AO129" s="57"/>
      <c r="AP129" s="58"/>
      <c r="AQ129" s="54"/>
      <c r="AR129" s="54"/>
      <c r="AS129" s="57"/>
      <c r="AT129" s="58"/>
      <c r="AU129" s="54"/>
      <c r="AV129" s="54"/>
      <c r="AW129" s="57"/>
      <c r="AX129" s="58"/>
      <c r="AY129" s="54"/>
      <c r="AZ129" s="54"/>
      <c r="BA129" s="57"/>
      <c r="BB129" s="58"/>
      <c r="BC129" s="54"/>
      <c r="BD129" s="54"/>
      <c r="BE129" s="57"/>
      <c r="BF129" s="58"/>
      <c r="BG129" s="54"/>
      <c r="BH129" s="54"/>
      <c r="BI129" s="57"/>
      <c r="BJ129" s="58"/>
      <c r="BK129" s="54"/>
      <c r="BL129" s="54"/>
      <c r="BM129" s="57"/>
      <c r="BN129" s="58"/>
      <c r="BO129" s="54"/>
      <c r="BP129" s="54"/>
      <c r="BQ129" s="57"/>
      <c r="BR129" s="58"/>
      <c r="BS129" s="54"/>
      <c r="BT129" s="54"/>
      <c r="BU129" s="54"/>
      <c r="BV129" s="58"/>
      <c r="BW129" s="59"/>
      <c r="BX129" s="54"/>
      <c r="BY129" s="57"/>
    </row>
    <row r="130" spans="1:77" s="2" customFormat="1" ht="51" customHeight="1" x14ac:dyDescent="0.35">
      <c r="A130" s="54"/>
      <c r="B130" s="54"/>
      <c r="C130" s="59"/>
      <c r="D130" s="54"/>
      <c r="E130" s="54"/>
      <c r="F130" s="54"/>
      <c r="G130" s="54"/>
      <c r="H130" s="54"/>
      <c r="I130" s="54"/>
      <c r="J130" s="54"/>
      <c r="K130" s="54"/>
      <c r="L130" s="54"/>
      <c r="M130" s="54"/>
      <c r="N130" s="54"/>
      <c r="O130" s="55"/>
      <c r="P130" s="56"/>
      <c r="Q130" s="56"/>
      <c r="R130" s="56"/>
      <c r="S130" s="56"/>
      <c r="T130" s="56"/>
      <c r="U130" s="56"/>
      <c r="V130" s="56"/>
      <c r="W130" s="56"/>
      <c r="X130" s="56"/>
      <c r="Y130" s="56"/>
      <c r="Z130" s="56"/>
      <c r="AA130" s="54"/>
      <c r="AB130" s="54"/>
      <c r="AC130" s="57"/>
      <c r="AD130" s="58"/>
      <c r="AE130" s="54"/>
      <c r="AF130" s="54"/>
      <c r="AG130" s="57"/>
      <c r="AH130" s="58"/>
      <c r="AI130" s="54"/>
      <c r="AJ130" s="54"/>
      <c r="AK130" s="57"/>
      <c r="AL130" s="58"/>
      <c r="AM130" s="54"/>
      <c r="AN130" s="54"/>
      <c r="AO130" s="57"/>
      <c r="AP130" s="58"/>
      <c r="AQ130" s="54"/>
      <c r="AR130" s="54"/>
      <c r="AS130" s="57"/>
      <c r="AT130" s="58"/>
      <c r="AU130" s="54"/>
      <c r="AV130" s="54"/>
      <c r="AW130" s="57"/>
      <c r="AX130" s="58"/>
      <c r="AY130" s="54"/>
      <c r="AZ130" s="54"/>
      <c r="BA130" s="57"/>
      <c r="BB130" s="58"/>
      <c r="BC130" s="54"/>
      <c r="BD130" s="54"/>
      <c r="BE130" s="57"/>
      <c r="BF130" s="58"/>
      <c r="BG130" s="54"/>
      <c r="BH130" s="54"/>
      <c r="BI130" s="57"/>
      <c r="BJ130" s="58"/>
      <c r="BK130" s="54"/>
      <c r="BL130" s="54"/>
      <c r="BM130" s="57"/>
      <c r="BN130" s="58"/>
      <c r="BO130" s="54"/>
      <c r="BP130" s="54"/>
      <c r="BQ130" s="57"/>
      <c r="BR130" s="58"/>
      <c r="BS130" s="54"/>
      <c r="BT130" s="54"/>
      <c r="BU130" s="54"/>
      <c r="BV130" s="58"/>
      <c r="BW130" s="59"/>
      <c r="BX130" s="54"/>
      <c r="BY130" s="57"/>
    </row>
    <row r="131" spans="1:77" s="2" customFormat="1" ht="51" customHeight="1" x14ac:dyDescent="0.35">
      <c r="A131" s="54"/>
      <c r="B131" s="54"/>
      <c r="C131" s="59"/>
      <c r="D131" s="54"/>
      <c r="E131" s="54"/>
      <c r="F131" s="54"/>
      <c r="G131" s="54"/>
      <c r="H131" s="54"/>
      <c r="I131" s="54"/>
      <c r="J131" s="54"/>
      <c r="K131" s="54"/>
      <c r="L131" s="54"/>
      <c r="M131" s="54"/>
      <c r="N131" s="54"/>
      <c r="O131" s="55"/>
      <c r="P131" s="56"/>
      <c r="Q131" s="56"/>
      <c r="R131" s="56"/>
      <c r="S131" s="56"/>
      <c r="T131" s="56"/>
      <c r="U131" s="56"/>
      <c r="V131" s="56"/>
      <c r="W131" s="56"/>
      <c r="X131" s="56"/>
      <c r="Y131" s="56"/>
      <c r="Z131" s="56"/>
      <c r="AA131" s="54"/>
      <c r="AB131" s="54"/>
      <c r="AC131" s="57"/>
      <c r="AD131" s="58"/>
      <c r="AE131" s="54"/>
      <c r="AF131" s="54"/>
      <c r="AG131" s="57"/>
      <c r="AH131" s="58"/>
      <c r="AI131" s="54"/>
      <c r="AJ131" s="54"/>
      <c r="AK131" s="57"/>
      <c r="AL131" s="58"/>
      <c r="AM131" s="54"/>
      <c r="AN131" s="54"/>
      <c r="AO131" s="57"/>
      <c r="AP131" s="58"/>
      <c r="AQ131" s="54"/>
      <c r="AR131" s="54"/>
      <c r="AS131" s="57"/>
      <c r="AT131" s="58"/>
      <c r="AU131" s="54"/>
      <c r="AV131" s="54"/>
      <c r="AW131" s="57"/>
      <c r="AX131" s="58"/>
      <c r="AY131" s="54"/>
      <c r="AZ131" s="54"/>
      <c r="BA131" s="57"/>
      <c r="BB131" s="58"/>
      <c r="BC131" s="54"/>
      <c r="BD131" s="54"/>
      <c r="BE131" s="57"/>
      <c r="BF131" s="58"/>
      <c r="BG131" s="54"/>
      <c r="BH131" s="54"/>
      <c r="BI131" s="57"/>
      <c r="BJ131" s="58"/>
      <c r="BK131" s="54"/>
      <c r="BL131" s="54"/>
      <c r="BM131" s="57"/>
      <c r="BN131" s="58"/>
      <c r="BO131" s="54"/>
      <c r="BP131" s="54"/>
      <c r="BQ131" s="57"/>
      <c r="BR131" s="58"/>
      <c r="BS131" s="54"/>
      <c r="BT131" s="54"/>
      <c r="BU131" s="54"/>
      <c r="BV131" s="58"/>
      <c r="BW131" s="59"/>
      <c r="BX131" s="54"/>
      <c r="BY131" s="57"/>
    </row>
    <row r="132" spans="1:77" s="2" customFormat="1" ht="51" customHeight="1" x14ac:dyDescent="0.35">
      <c r="A132" s="54"/>
      <c r="B132" s="54"/>
      <c r="C132" s="59"/>
      <c r="D132" s="54"/>
      <c r="E132" s="54"/>
      <c r="F132" s="54"/>
      <c r="G132" s="54"/>
      <c r="H132" s="54"/>
      <c r="I132" s="54"/>
      <c r="J132" s="54"/>
      <c r="K132" s="54"/>
      <c r="L132" s="54"/>
      <c r="M132" s="54"/>
      <c r="N132" s="54"/>
      <c r="O132" s="55"/>
      <c r="P132" s="56"/>
      <c r="Q132" s="56"/>
      <c r="R132" s="56"/>
      <c r="S132" s="56"/>
      <c r="T132" s="56"/>
      <c r="U132" s="56"/>
      <c r="V132" s="56"/>
      <c r="W132" s="56"/>
      <c r="X132" s="56"/>
      <c r="Y132" s="56"/>
      <c r="Z132" s="56"/>
      <c r="AA132" s="54"/>
      <c r="AB132" s="54"/>
      <c r="AC132" s="57"/>
      <c r="AD132" s="58"/>
      <c r="AE132" s="54"/>
      <c r="AF132" s="54"/>
      <c r="AG132" s="57"/>
      <c r="AH132" s="58"/>
      <c r="AI132" s="54"/>
      <c r="AJ132" s="54"/>
      <c r="AK132" s="57"/>
      <c r="AL132" s="58"/>
      <c r="AM132" s="54"/>
      <c r="AN132" s="54"/>
      <c r="AO132" s="57"/>
      <c r="AP132" s="58"/>
      <c r="AQ132" s="54"/>
      <c r="AR132" s="54"/>
      <c r="AS132" s="57"/>
      <c r="AT132" s="58"/>
      <c r="AU132" s="54"/>
      <c r="AV132" s="54"/>
      <c r="AW132" s="57"/>
      <c r="AX132" s="58"/>
      <c r="AY132" s="54"/>
      <c r="AZ132" s="54"/>
      <c r="BA132" s="57"/>
      <c r="BB132" s="58"/>
      <c r="BC132" s="54"/>
      <c r="BD132" s="54"/>
      <c r="BE132" s="57"/>
      <c r="BF132" s="58"/>
      <c r="BG132" s="54"/>
      <c r="BH132" s="54"/>
      <c r="BI132" s="57"/>
      <c r="BJ132" s="58"/>
      <c r="BK132" s="54"/>
      <c r="BL132" s="54"/>
      <c r="BM132" s="57"/>
      <c r="BN132" s="58"/>
      <c r="BO132" s="54"/>
      <c r="BP132" s="54"/>
      <c r="BQ132" s="57"/>
      <c r="BR132" s="58"/>
      <c r="BS132" s="54"/>
      <c r="BT132" s="54"/>
      <c r="BU132" s="54"/>
      <c r="BV132" s="58"/>
      <c r="BW132" s="59"/>
      <c r="BX132" s="54"/>
      <c r="BY132" s="57"/>
    </row>
    <row r="133" spans="1:77" s="2" customFormat="1" ht="51" customHeight="1" x14ac:dyDescent="0.35">
      <c r="A133" s="54"/>
      <c r="B133" s="54"/>
      <c r="C133" s="59"/>
      <c r="D133" s="54"/>
      <c r="E133" s="54"/>
      <c r="F133" s="54"/>
      <c r="G133" s="54"/>
      <c r="H133" s="54"/>
      <c r="I133" s="54"/>
      <c r="J133" s="54"/>
      <c r="K133" s="54"/>
      <c r="L133" s="54"/>
      <c r="M133" s="54"/>
      <c r="N133" s="54"/>
      <c r="O133" s="55"/>
      <c r="P133" s="56"/>
      <c r="Q133" s="56"/>
      <c r="R133" s="56"/>
      <c r="S133" s="56"/>
      <c r="T133" s="56"/>
      <c r="U133" s="56"/>
      <c r="V133" s="56"/>
      <c r="W133" s="56"/>
      <c r="X133" s="56"/>
      <c r="Y133" s="56"/>
      <c r="Z133" s="56"/>
      <c r="AA133" s="54"/>
      <c r="AB133" s="54"/>
      <c r="AC133" s="57"/>
      <c r="AD133" s="58"/>
      <c r="AE133" s="54"/>
      <c r="AF133" s="54"/>
      <c r="AG133" s="57"/>
      <c r="AH133" s="58"/>
      <c r="AI133" s="54"/>
      <c r="AJ133" s="54"/>
      <c r="AK133" s="57"/>
      <c r="AL133" s="58"/>
      <c r="AM133" s="54"/>
      <c r="AN133" s="54"/>
      <c r="AO133" s="57"/>
      <c r="AP133" s="58"/>
      <c r="AQ133" s="54"/>
      <c r="AR133" s="54"/>
      <c r="AS133" s="57"/>
      <c r="AT133" s="58"/>
      <c r="AU133" s="54"/>
      <c r="AV133" s="54"/>
      <c r="AW133" s="57"/>
      <c r="AX133" s="58"/>
      <c r="AY133" s="54"/>
      <c r="AZ133" s="54"/>
      <c r="BA133" s="57"/>
      <c r="BB133" s="58"/>
      <c r="BC133" s="54"/>
      <c r="BD133" s="54"/>
      <c r="BE133" s="57"/>
      <c r="BF133" s="58"/>
      <c r="BG133" s="54"/>
      <c r="BH133" s="54"/>
      <c r="BI133" s="57"/>
      <c r="BJ133" s="58"/>
      <c r="BK133" s="54"/>
      <c r="BL133" s="54"/>
      <c r="BM133" s="57"/>
      <c r="BN133" s="58"/>
      <c r="BO133" s="54"/>
      <c r="BP133" s="54"/>
      <c r="BQ133" s="57"/>
      <c r="BR133" s="58"/>
      <c r="BS133" s="54"/>
      <c r="BT133" s="54"/>
      <c r="BU133" s="54"/>
      <c r="BV133" s="58"/>
      <c r="BW133" s="59"/>
      <c r="BX133" s="54"/>
      <c r="BY133" s="57"/>
    </row>
    <row r="134" spans="1:77" s="2" customFormat="1" ht="51" customHeight="1" x14ac:dyDescent="0.35">
      <c r="A134" s="54"/>
      <c r="B134" s="54"/>
      <c r="C134" s="59"/>
      <c r="D134" s="54"/>
      <c r="E134" s="54"/>
      <c r="F134" s="54"/>
      <c r="G134" s="54"/>
      <c r="H134" s="54"/>
      <c r="I134" s="54"/>
      <c r="J134" s="54"/>
      <c r="K134" s="54"/>
      <c r="L134" s="54"/>
      <c r="M134" s="54"/>
      <c r="N134" s="54"/>
      <c r="O134" s="55"/>
      <c r="P134" s="56"/>
      <c r="Q134" s="56"/>
      <c r="R134" s="56"/>
      <c r="S134" s="56"/>
      <c r="T134" s="56"/>
      <c r="U134" s="56"/>
      <c r="V134" s="56"/>
      <c r="W134" s="56"/>
      <c r="X134" s="56"/>
      <c r="Y134" s="56"/>
      <c r="Z134" s="56"/>
      <c r="AA134" s="54"/>
      <c r="AB134" s="54"/>
      <c r="AC134" s="57"/>
      <c r="AD134" s="58"/>
      <c r="AE134" s="54"/>
      <c r="AF134" s="54"/>
      <c r="AG134" s="57"/>
      <c r="AH134" s="58"/>
      <c r="AI134" s="54"/>
      <c r="AJ134" s="54"/>
      <c r="AK134" s="57"/>
      <c r="AL134" s="58"/>
      <c r="AM134" s="54"/>
      <c r="AN134" s="54"/>
      <c r="AO134" s="57"/>
      <c r="AP134" s="58"/>
      <c r="AQ134" s="54"/>
      <c r="AR134" s="54"/>
      <c r="AS134" s="57"/>
      <c r="AT134" s="58"/>
      <c r="AU134" s="54"/>
      <c r="AV134" s="54"/>
      <c r="AW134" s="57"/>
      <c r="AX134" s="58"/>
      <c r="AY134" s="54"/>
      <c r="AZ134" s="54"/>
      <c r="BA134" s="57"/>
      <c r="BB134" s="58"/>
      <c r="BC134" s="54"/>
      <c r="BD134" s="54"/>
      <c r="BE134" s="57"/>
      <c r="BF134" s="58"/>
      <c r="BG134" s="54"/>
      <c r="BH134" s="54"/>
      <c r="BI134" s="57"/>
      <c r="BJ134" s="58"/>
      <c r="BK134" s="54"/>
      <c r="BL134" s="54"/>
      <c r="BM134" s="57"/>
      <c r="BN134" s="58"/>
      <c r="BO134" s="54"/>
      <c r="BP134" s="54"/>
      <c r="BQ134" s="57"/>
      <c r="BR134" s="58"/>
      <c r="BS134" s="54"/>
      <c r="BT134" s="54"/>
      <c r="BU134" s="54"/>
      <c r="BV134" s="58"/>
      <c r="BW134" s="59"/>
      <c r="BX134" s="54"/>
      <c r="BY134" s="57"/>
    </row>
    <row r="135" spans="1:77" s="2" customFormat="1" ht="51" customHeight="1" x14ac:dyDescent="0.35">
      <c r="A135" s="54"/>
      <c r="B135" s="54"/>
      <c r="C135" s="59"/>
      <c r="D135" s="54"/>
      <c r="E135" s="54"/>
      <c r="F135" s="54"/>
      <c r="G135" s="54"/>
      <c r="H135" s="54"/>
      <c r="I135" s="54"/>
      <c r="J135" s="54"/>
      <c r="K135" s="54"/>
      <c r="L135" s="54"/>
      <c r="M135" s="54"/>
      <c r="N135" s="54"/>
      <c r="O135" s="55"/>
      <c r="P135" s="56"/>
      <c r="Q135" s="56"/>
      <c r="R135" s="56"/>
      <c r="S135" s="56"/>
      <c r="T135" s="56"/>
      <c r="U135" s="56"/>
      <c r="V135" s="56"/>
      <c r="W135" s="56"/>
      <c r="X135" s="56"/>
      <c r="Y135" s="56"/>
      <c r="Z135" s="56"/>
      <c r="AA135" s="54"/>
      <c r="AB135" s="54"/>
      <c r="AC135" s="57"/>
      <c r="AD135" s="58"/>
      <c r="AE135" s="54"/>
      <c r="AF135" s="54"/>
      <c r="AG135" s="57"/>
      <c r="AH135" s="58"/>
      <c r="AI135" s="54"/>
      <c r="AJ135" s="54"/>
      <c r="AK135" s="57"/>
      <c r="AL135" s="58"/>
      <c r="AM135" s="54"/>
      <c r="AN135" s="54"/>
      <c r="AO135" s="57"/>
      <c r="AP135" s="58"/>
      <c r="AQ135" s="54"/>
      <c r="AR135" s="54"/>
      <c r="AS135" s="57"/>
      <c r="AT135" s="58"/>
      <c r="AU135" s="54"/>
      <c r="AV135" s="54"/>
      <c r="AW135" s="57"/>
      <c r="AX135" s="58"/>
      <c r="AY135" s="54"/>
      <c r="AZ135" s="54"/>
      <c r="BA135" s="57"/>
      <c r="BB135" s="58"/>
      <c r="BC135" s="54"/>
      <c r="BD135" s="54"/>
      <c r="BE135" s="57"/>
      <c r="BF135" s="58"/>
      <c r="BG135" s="54"/>
      <c r="BH135" s="54"/>
      <c r="BI135" s="57"/>
      <c r="BJ135" s="58"/>
      <c r="BK135" s="54"/>
      <c r="BL135" s="54"/>
      <c r="BM135" s="57"/>
      <c r="BN135" s="58"/>
      <c r="BO135" s="54"/>
      <c r="BP135" s="54"/>
      <c r="BQ135" s="57"/>
      <c r="BR135" s="58"/>
      <c r="BS135" s="54"/>
      <c r="BT135" s="54"/>
      <c r="BU135" s="54"/>
      <c r="BV135" s="58"/>
      <c r="BW135" s="59"/>
      <c r="BX135" s="54"/>
      <c r="BY135" s="57"/>
    </row>
    <row r="136" spans="1:77" s="2" customFormat="1" ht="51" customHeight="1" x14ac:dyDescent="0.35">
      <c r="A136" s="54"/>
      <c r="B136" s="54"/>
      <c r="C136" s="59"/>
      <c r="D136" s="54"/>
      <c r="E136" s="54"/>
      <c r="F136" s="54"/>
      <c r="G136" s="54"/>
      <c r="H136" s="54"/>
      <c r="I136" s="54"/>
      <c r="J136" s="54"/>
      <c r="K136" s="54"/>
      <c r="L136" s="54"/>
      <c r="M136" s="54"/>
      <c r="N136" s="54"/>
      <c r="O136" s="55"/>
      <c r="P136" s="56"/>
      <c r="Q136" s="56"/>
      <c r="R136" s="56"/>
      <c r="S136" s="56"/>
      <c r="T136" s="56"/>
      <c r="U136" s="56"/>
      <c r="V136" s="56"/>
      <c r="W136" s="56"/>
      <c r="X136" s="56"/>
      <c r="Y136" s="56"/>
      <c r="Z136" s="56"/>
      <c r="AA136" s="54"/>
      <c r="AB136" s="54"/>
      <c r="AC136" s="57"/>
      <c r="AD136" s="58"/>
      <c r="AE136" s="54"/>
      <c r="AF136" s="54"/>
      <c r="AG136" s="57"/>
      <c r="AH136" s="58"/>
      <c r="AI136" s="54"/>
      <c r="AJ136" s="54"/>
      <c r="AK136" s="57"/>
      <c r="AL136" s="58"/>
      <c r="AM136" s="54"/>
      <c r="AN136" s="54"/>
      <c r="AO136" s="57"/>
      <c r="AP136" s="58"/>
      <c r="AQ136" s="54"/>
      <c r="AR136" s="54"/>
      <c r="AS136" s="57"/>
      <c r="AT136" s="58"/>
      <c r="AU136" s="54"/>
      <c r="AV136" s="54"/>
      <c r="AW136" s="57"/>
      <c r="AX136" s="58"/>
      <c r="AY136" s="54"/>
      <c r="AZ136" s="54"/>
      <c r="BA136" s="57"/>
      <c r="BB136" s="58"/>
      <c r="BC136" s="54"/>
      <c r="BD136" s="54"/>
      <c r="BE136" s="57"/>
      <c r="BF136" s="58"/>
      <c r="BG136" s="54"/>
      <c r="BH136" s="54"/>
      <c r="BI136" s="57"/>
      <c r="BJ136" s="58"/>
      <c r="BK136" s="54"/>
      <c r="BL136" s="54"/>
      <c r="BM136" s="57"/>
      <c r="BN136" s="58"/>
      <c r="BO136" s="54"/>
      <c r="BP136" s="54"/>
      <c r="BQ136" s="57"/>
      <c r="BR136" s="58"/>
      <c r="BS136" s="54"/>
      <c r="BT136" s="54"/>
      <c r="BU136" s="54"/>
      <c r="BV136" s="58"/>
      <c r="BW136" s="59"/>
      <c r="BX136" s="54"/>
      <c r="BY136" s="57"/>
    </row>
    <row r="137" spans="1:77" s="2" customFormat="1" ht="51" customHeight="1" x14ac:dyDescent="0.35">
      <c r="A137" s="54"/>
      <c r="B137" s="54"/>
      <c r="C137" s="59"/>
      <c r="D137" s="54"/>
      <c r="E137" s="54"/>
      <c r="F137" s="54"/>
      <c r="G137" s="54"/>
      <c r="H137" s="54"/>
      <c r="I137" s="54"/>
      <c r="J137" s="54"/>
      <c r="K137" s="54"/>
      <c r="L137" s="54"/>
      <c r="M137" s="54"/>
      <c r="N137" s="54"/>
      <c r="O137" s="55"/>
      <c r="P137" s="56"/>
      <c r="Q137" s="56"/>
      <c r="R137" s="56"/>
      <c r="S137" s="56"/>
      <c r="T137" s="56"/>
      <c r="U137" s="56"/>
      <c r="V137" s="56"/>
      <c r="W137" s="56"/>
      <c r="X137" s="56"/>
      <c r="Y137" s="56"/>
      <c r="Z137" s="56"/>
      <c r="AA137" s="54"/>
      <c r="AB137" s="54"/>
      <c r="AC137" s="57"/>
      <c r="AD137" s="58"/>
      <c r="AE137" s="54"/>
      <c r="AF137" s="54"/>
      <c r="AG137" s="57"/>
      <c r="AH137" s="58"/>
      <c r="AI137" s="54"/>
      <c r="AJ137" s="54"/>
      <c r="AK137" s="57"/>
      <c r="AL137" s="58"/>
      <c r="AM137" s="54"/>
      <c r="AN137" s="54"/>
      <c r="AO137" s="57"/>
      <c r="AP137" s="58"/>
      <c r="AQ137" s="54"/>
      <c r="AR137" s="54"/>
      <c r="AS137" s="57"/>
      <c r="AT137" s="58"/>
      <c r="AU137" s="54"/>
      <c r="AV137" s="54"/>
      <c r="AW137" s="57"/>
      <c r="AX137" s="58"/>
      <c r="AY137" s="54"/>
      <c r="AZ137" s="54"/>
      <c r="BA137" s="57"/>
      <c r="BB137" s="58"/>
      <c r="BC137" s="54"/>
      <c r="BD137" s="54"/>
      <c r="BE137" s="57"/>
      <c r="BF137" s="58"/>
      <c r="BG137" s="54"/>
      <c r="BH137" s="54"/>
      <c r="BI137" s="57"/>
      <c r="BJ137" s="58"/>
      <c r="BK137" s="54"/>
      <c r="BL137" s="54"/>
      <c r="BM137" s="57"/>
      <c r="BN137" s="58"/>
      <c r="BO137" s="54"/>
      <c r="BP137" s="54"/>
      <c r="BQ137" s="57"/>
      <c r="BR137" s="58"/>
      <c r="BS137" s="54"/>
      <c r="BT137" s="54"/>
      <c r="BU137" s="54"/>
      <c r="BV137" s="58"/>
      <c r="BW137" s="59"/>
      <c r="BX137" s="54"/>
      <c r="BY137" s="57"/>
    </row>
    <row r="138" spans="1:77" s="2" customFormat="1" ht="51" customHeight="1" x14ac:dyDescent="0.35">
      <c r="A138" s="54"/>
      <c r="B138" s="54"/>
      <c r="C138" s="59"/>
      <c r="D138" s="54"/>
      <c r="E138" s="54"/>
      <c r="F138" s="54"/>
      <c r="G138" s="54"/>
      <c r="H138" s="54"/>
      <c r="I138" s="54"/>
      <c r="J138" s="54"/>
      <c r="K138" s="54"/>
      <c r="L138" s="54"/>
      <c r="M138" s="54"/>
      <c r="N138" s="54"/>
      <c r="O138" s="55"/>
      <c r="P138" s="56"/>
      <c r="Q138" s="56"/>
      <c r="R138" s="56"/>
      <c r="S138" s="56"/>
      <c r="T138" s="56"/>
      <c r="U138" s="56"/>
      <c r="V138" s="56"/>
      <c r="W138" s="56"/>
      <c r="X138" s="56"/>
      <c r="Y138" s="56"/>
      <c r="Z138" s="56"/>
      <c r="AA138" s="54"/>
      <c r="AB138" s="54"/>
      <c r="AC138" s="57"/>
      <c r="AD138" s="58"/>
      <c r="AE138" s="54"/>
      <c r="AF138" s="54"/>
      <c r="AG138" s="57"/>
      <c r="AH138" s="58"/>
      <c r="AI138" s="54"/>
      <c r="AJ138" s="54"/>
      <c r="AK138" s="57"/>
      <c r="AL138" s="58"/>
      <c r="AM138" s="54"/>
      <c r="AN138" s="54"/>
      <c r="AO138" s="57"/>
      <c r="AP138" s="58"/>
      <c r="AQ138" s="54"/>
      <c r="AR138" s="54"/>
      <c r="AS138" s="57"/>
      <c r="AT138" s="58"/>
      <c r="AU138" s="54"/>
      <c r="AV138" s="54"/>
      <c r="AW138" s="57"/>
      <c r="AX138" s="58"/>
      <c r="AY138" s="54"/>
      <c r="AZ138" s="54"/>
      <c r="BA138" s="57"/>
      <c r="BB138" s="58"/>
      <c r="BC138" s="54"/>
      <c r="BD138" s="54"/>
      <c r="BE138" s="57"/>
      <c r="BF138" s="58"/>
      <c r="BG138" s="54"/>
      <c r="BH138" s="54"/>
      <c r="BI138" s="57"/>
      <c r="BJ138" s="58"/>
      <c r="BK138" s="54"/>
      <c r="BL138" s="54"/>
      <c r="BM138" s="57"/>
      <c r="BN138" s="58"/>
      <c r="BO138" s="54"/>
      <c r="BP138" s="54"/>
      <c r="BQ138" s="57"/>
      <c r="BR138" s="58"/>
      <c r="BS138" s="54"/>
      <c r="BT138" s="54"/>
      <c r="BU138" s="54"/>
      <c r="BV138" s="58"/>
      <c r="BW138" s="59"/>
      <c r="BX138" s="54"/>
      <c r="BY138" s="57"/>
    </row>
    <row r="139" spans="1:77" s="2" customFormat="1" ht="51" customHeight="1" x14ac:dyDescent="0.35">
      <c r="A139" s="54"/>
      <c r="B139" s="54"/>
      <c r="C139" s="59"/>
      <c r="D139" s="54"/>
      <c r="E139" s="54"/>
      <c r="F139" s="54"/>
      <c r="G139" s="54"/>
      <c r="H139" s="54"/>
      <c r="I139" s="54"/>
      <c r="J139" s="54"/>
      <c r="K139" s="54"/>
      <c r="L139" s="54"/>
      <c r="M139" s="54"/>
      <c r="N139" s="54"/>
      <c r="O139" s="55"/>
      <c r="P139" s="56"/>
      <c r="Q139" s="56"/>
      <c r="R139" s="56"/>
      <c r="S139" s="56"/>
      <c r="T139" s="56"/>
      <c r="U139" s="56"/>
      <c r="V139" s="56"/>
      <c r="W139" s="56"/>
      <c r="X139" s="56"/>
      <c r="Y139" s="56"/>
      <c r="Z139" s="56"/>
      <c r="AA139" s="54"/>
      <c r="AB139" s="54"/>
      <c r="AC139" s="57"/>
      <c r="AD139" s="58"/>
      <c r="AE139" s="54"/>
      <c r="AF139" s="54"/>
      <c r="AG139" s="57"/>
      <c r="AH139" s="58"/>
      <c r="AI139" s="54"/>
      <c r="AJ139" s="54"/>
      <c r="AK139" s="57"/>
      <c r="AL139" s="58"/>
      <c r="AM139" s="54"/>
      <c r="AN139" s="54"/>
      <c r="AO139" s="57"/>
      <c r="AP139" s="58"/>
      <c r="AQ139" s="54"/>
      <c r="AR139" s="54"/>
      <c r="AS139" s="57"/>
      <c r="AT139" s="58"/>
      <c r="AU139" s="54"/>
      <c r="AV139" s="54"/>
      <c r="AW139" s="57"/>
      <c r="AX139" s="58"/>
      <c r="AY139" s="54"/>
      <c r="AZ139" s="54"/>
      <c r="BA139" s="57"/>
      <c r="BB139" s="58"/>
      <c r="BC139" s="54"/>
      <c r="BD139" s="54"/>
      <c r="BE139" s="57"/>
      <c r="BF139" s="58"/>
      <c r="BG139" s="54"/>
      <c r="BH139" s="54"/>
      <c r="BI139" s="57"/>
      <c r="BJ139" s="58"/>
      <c r="BK139" s="54"/>
      <c r="BL139" s="54"/>
      <c r="BM139" s="57"/>
      <c r="BN139" s="58"/>
      <c r="BO139" s="54"/>
      <c r="BP139" s="54"/>
      <c r="BQ139" s="57"/>
      <c r="BR139" s="58"/>
      <c r="BS139" s="54"/>
      <c r="BT139" s="54"/>
      <c r="BU139" s="54"/>
      <c r="BV139" s="58"/>
      <c r="BW139" s="59"/>
      <c r="BX139" s="54"/>
      <c r="BY139" s="57"/>
    </row>
    <row r="140" spans="1:77" s="2" customFormat="1" ht="51" customHeight="1" x14ac:dyDescent="0.35">
      <c r="A140" s="54"/>
      <c r="B140" s="54"/>
      <c r="C140" s="59"/>
      <c r="D140" s="54"/>
      <c r="E140" s="54"/>
      <c r="F140" s="54"/>
      <c r="G140" s="54"/>
      <c r="H140" s="54"/>
      <c r="I140" s="54"/>
      <c r="J140" s="54"/>
      <c r="K140" s="54"/>
      <c r="L140" s="54"/>
      <c r="M140" s="54"/>
      <c r="N140" s="54"/>
      <c r="O140" s="55"/>
      <c r="P140" s="56"/>
      <c r="Q140" s="56"/>
      <c r="R140" s="56"/>
      <c r="S140" s="56"/>
      <c r="T140" s="56"/>
      <c r="U140" s="56"/>
      <c r="V140" s="56"/>
      <c r="W140" s="56"/>
      <c r="X140" s="56"/>
      <c r="Y140" s="56"/>
      <c r="Z140" s="56"/>
      <c r="AA140" s="54"/>
      <c r="AB140" s="54"/>
      <c r="AC140" s="57"/>
      <c r="AD140" s="58"/>
      <c r="AE140" s="54"/>
      <c r="AF140" s="54"/>
      <c r="AG140" s="57"/>
      <c r="AH140" s="58"/>
      <c r="AI140" s="54"/>
      <c r="AJ140" s="54"/>
      <c r="AK140" s="57"/>
      <c r="AL140" s="58"/>
      <c r="AM140" s="54"/>
      <c r="AN140" s="54"/>
      <c r="AO140" s="57"/>
      <c r="AP140" s="58"/>
      <c r="AQ140" s="54"/>
      <c r="AR140" s="54"/>
      <c r="AS140" s="57"/>
      <c r="AT140" s="58"/>
      <c r="AU140" s="54"/>
      <c r="AV140" s="54"/>
      <c r="AW140" s="57"/>
      <c r="AX140" s="58"/>
      <c r="AY140" s="54"/>
      <c r="AZ140" s="54"/>
      <c r="BA140" s="57"/>
      <c r="BB140" s="58"/>
      <c r="BC140" s="54"/>
      <c r="BD140" s="54"/>
      <c r="BE140" s="57"/>
      <c r="BF140" s="58"/>
      <c r="BG140" s="54"/>
      <c r="BH140" s="54"/>
      <c r="BI140" s="57"/>
      <c r="BJ140" s="58"/>
      <c r="BK140" s="54"/>
      <c r="BL140" s="54"/>
      <c r="BM140" s="57"/>
      <c r="BN140" s="58"/>
      <c r="BO140" s="54"/>
      <c r="BP140" s="54"/>
      <c r="BQ140" s="57"/>
      <c r="BR140" s="58"/>
      <c r="BS140" s="54"/>
      <c r="BT140" s="54"/>
      <c r="BU140" s="54"/>
      <c r="BV140" s="58"/>
      <c r="BW140" s="59"/>
      <c r="BX140" s="54"/>
      <c r="BY140" s="57"/>
    </row>
    <row r="141" spans="1:77" s="2" customFormat="1" ht="51" customHeight="1" x14ac:dyDescent="0.35">
      <c r="A141" s="54"/>
      <c r="B141" s="54"/>
      <c r="C141" s="59"/>
      <c r="D141" s="54"/>
      <c r="E141" s="54"/>
      <c r="F141" s="54"/>
      <c r="G141" s="54"/>
      <c r="H141" s="54"/>
      <c r="I141" s="54"/>
      <c r="J141" s="54"/>
      <c r="K141" s="54"/>
      <c r="L141" s="54"/>
      <c r="M141" s="54"/>
      <c r="N141" s="54"/>
      <c r="O141" s="55"/>
      <c r="P141" s="56"/>
      <c r="Q141" s="56"/>
      <c r="R141" s="56"/>
      <c r="S141" s="56"/>
      <c r="T141" s="56"/>
      <c r="U141" s="56"/>
      <c r="V141" s="56"/>
      <c r="W141" s="56"/>
      <c r="X141" s="56"/>
      <c r="Y141" s="56"/>
      <c r="Z141" s="56"/>
      <c r="AA141" s="54"/>
      <c r="AB141" s="54"/>
      <c r="AC141" s="57"/>
      <c r="AD141" s="58"/>
      <c r="AE141" s="54"/>
      <c r="AF141" s="54"/>
      <c r="AG141" s="57"/>
      <c r="AH141" s="58"/>
      <c r="AI141" s="54"/>
      <c r="AJ141" s="54"/>
      <c r="AK141" s="57"/>
      <c r="AL141" s="58"/>
      <c r="AM141" s="54"/>
      <c r="AN141" s="54"/>
      <c r="AO141" s="57"/>
      <c r="AP141" s="58"/>
      <c r="AQ141" s="54"/>
      <c r="AR141" s="54"/>
      <c r="AS141" s="57"/>
      <c r="AT141" s="58"/>
      <c r="AU141" s="54"/>
      <c r="AV141" s="54"/>
      <c r="AW141" s="57"/>
      <c r="AX141" s="58"/>
      <c r="AY141" s="54"/>
      <c r="AZ141" s="54"/>
      <c r="BA141" s="57"/>
      <c r="BB141" s="58"/>
      <c r="BC141" s="54"/>
      <c r="BD141" s="54"/>
      <c r="BE141" s="57"/>
      <c r="BF141" s="58"/>
      <c r="BG141" s="54"/>
      <c r="BH141" s="54"/>
      <c r="BI141" s="57"/>
      <c r="BJ141" s="58"/>
      <c r="BK141" s="54"/>
      <c r="BL141" s="54"/>
      <c r="BM141" s="57"/>
      <c r="BN141" s="58"/>
      <c r="BO141" s="54"/>
      <c r="BP141" s="54"/>
      <c r="BQ141" s="57"/>
      <c r="BR141" s="58"/>
      <c r="BS141" s="54"/>
      <c r="BT141" s="54"/>
      <c r="BU141" s="54"/>
      <c r="BV141" s="58"/>
      <c r="BW141" s="59"/>
      <c r="BX141" s="54"/>
      <c r="BY141" s="57"/>
    </row>
    <row r="142" spans="1:77" s="2" customFormat="1" ht="51" customHeight="1" x14ac:dyDescent="0.35">
      <c r="A142" s="54"/>
      <c r="B142" s="54"/>
      <c r="C142" s="59"/>
      <c r="D142" s="54"/>
      <c r="E142" s="54"/>
      <c r="F142" s="54"/>
      <c r="G142" s="54"/>
      <c r="H142" s="54"/>
      <c r="I142" s="54"/>
      <c r="J142" s="54"/>
      <c r="K142" s="54"/>
      <c r="L142" s="54"/>
      <c r="M142" s="54"/>
      <c r="N142" s="54"/>
      <c r="O142" s="55"/>
      <c r="P142" s="56"/>
      <c r="Q142" s="56"/>
      <c r="R142" s="56"/>
      <c r="S142" s="56"/>
      <c r="T142" s="56"/>
      <c r="U142" s="56"/>
      <c r="V142" s="56"/>
      <c r="W142" s="56"/>
      <c r="X142" s="56"/>
      <c r="Y142" s="56"/>
      <c r="Z142" s="56"/>
      <c r="AA142" s="54"/>
      <c r="AB142" s="54"/>
      <c r="AC142" s="57"/>
      <c r="AD142" s="58"/>
      <c r="AE142" s="54"/>
      <c r="AF142" s="54"/>
      <c r="AG142" s="57"/>
      <c r="AH142" s="58"/>
      <c r="AI142" s="54"/>
      <c r="AJ142" s="54"/>
      <c r="AK142" s="57"/>
      <c r="AL142" s="58"/>
      <c r="AM142" s="54"/>
      <c r="AN142" s="54"/>
      <c r="AO142" s="57"/>
      <c r="AP142" s="58"/>
      <c r="AQ142" s="54"/>
      <c r="AR142" s="54"/>
      <c r="AS142" s="57"/>
      <c r="AT142" s="58"/>
      <c r="AU142" s="54"/>
      <c r="AV142" s="54"/>
      <c r="AW142" s="57"/>
      <c r="AX142" s="58"/>
      <c r="AY142" s="54"/>
      <c r="AZ142" s="54"/>
      <c r="BA142" s="57"/>
      <c r="BB142" s="58"/>
      <c r="BC142" s="54"/>
      <c r="BD142" s="54"/>
      <c r="BE142" s="57"/>
      <c r="BF142" s="58"/>
      <c r="BG142" s="54"/>
      <c r="BH142" s="54"/>
      <c r="BI142" s="57"/>
      <c r="BJ142" s="58"/>
      <c r="BK142" s="54"/>
      <c r="BL142" s="54"/>
      <c r="BM142" s="57"/>
      <c r="BN142" s="58"/>
      <c r="BO142" s="54"/>
      <c r="BP142" s="54"/>
      <c r="BQ142" s="57"/>
      <c r="BR142" s="58"/>
      <c r="BS142" s="54"/>
      <c r="BT142" s="54"/>
      <c r="BU142" s="54"/>
      <c r="BV142" s="58"/>
      <c r="BW142" s="59"/>
      <c r="BX142" s="54"/>
      <c r="BY142" s="57"/>
    </row>
    <row r="143" spans="1:77" s="2" customFormat="1" ht="51" customHeight="1" x14ac:dyDescent="0.35">
      <c r="A143" s="54"/>
      <c r="B143" s="54"/>
      <c r="C143" s="59"/>
      <c r="D143" s="54"/>
      <c r="E143" s="54"/>
      <c r="F143" s="54"/>
      <c r="G143" s="54"/>
      <c r="H143" s="54"/>
      <c r="I143" s="54"/>
      <c r="J143" s="54"/>
      <c r="K143" s="54"/>
      <c r="L143" s="54"/>
      <c r="M143" s="54"/>
      <c r="N143" s="54"/>
      <c r="O143" s="55"/>
      <c r="P143" s="56"/>
      <c r="Q143" s="56"/>
      <c r="R143" s="56"/>
      <c r="S143" s="56"/>
      <c r="T143" s="56"/>
      <c r="U143" s="56"/>
      <c r="V143" s="56"/>
      <c r="W143" s="56"/>
      <c r="X143" s="56"/>
      <c r="Y143" s="56"/>
      <c r="Z143" s="56"/>
      <c r="AA143" s="54"/>
      <c r="AB143" s="54"/>
      <c r="AC143" s="57"/>
      <c r="AD143" s="58"/>
      <c r="AE143" s="54"/>
      <c r="AF143" s="54"/>
      <c r="AG143" s="57"/>
      <c r="AH143" s="58"/>
      <c r="AI143" s="54"/>
      <c r="AJ143" s="54"/>
      <c r="AK143" s="57"/>
      <c r="AL143" s="58"/>
      <c r="AM143" s="54"/>
      <c r="AN143" s="54"/>
      <c r="AO143" s="57"/>
      <c r="AP143" s="58"/>
      <c r="AQ143" s="54"/>
      <c r="AR143" s="54"/>
      <c r="AS143" s="57"/>
      <c r="AT143" s="58"/>
      <c r="AU143" s="54"/>
      <c r="AV143" s="54"/>
      <c r="AW143" s="57"/>
      <c r="AX143" s="58"/>
      <c r="AY143" s="54"/>
      <c r="AZ143" s="54"/>
      <c r="BA143" s="57"/>
      <c r="BB143" s="58"/>
      <c r="BC143" s="54"/>
      <c r="BD143" s="54"/>
      <c r="BE143" s="57"/>
      <c r="BF143" s="58"/>
      <c r="BG143" s="54"/>
      <c r="BH143" s="54"/>
      <c r="BI143" s="57"/>
      <c r="BJ143" s="58"/>
      <c r="BK143" s="54"/>
      <c r="BL143" s="54"/>
      <c r="BM143" s="57"/>
      <c r="BN143" s="58"/>
      <c r="BO143" s="54"/>
      <c r="BP143" s="54"/>
      <c r="BQ143" s="57"/>
      <c r="BR143" s="58"/>
      <c r="BS143" s="54"/>
      <c r="BT143" s="54"/>
      <c r="BU143" s="54"/>
      <c r="BV143" s="58"/>
      <c r="BW143" s="59"/>
      <c r="BX143" s="54"/>
      <c r="BY143" s="57"/>
    </row>
    <row r="144" spans="1:77" s="2" customFormat="1" ht="51" customHeight="1" x14ac:dyDescent="0.35">
      <c r="A144" s="54"/>
      <c r="B144" s="54"/>
      <c r="C144" s="59"/>
      <c r="D144" s="54"/>
      <c r="E144" s="54"/>
      <c r="F144" s="54"/>
      <c r="G144" s="54"/>
      <c r="H144" s="54"/>
      <c r="I144" s="54"/>
      <c r="J144" s="54"/>
      <c r="K144" s="54"/>
      <c r="L144" s="54"/>
      <c r="M144" s="54"/>
      <c r="N144" s="54"/>
      <c r="O144" s="55"/>
      <c r="P144" s="56"/>
      <c r="Q144" s="56"/>
      <c r="R144" s="56"/>
      <c r="S144" s="56"/>
      <c r="T144" s="56"/>
      <c r="U144" s="56"/>
      <c r="V144" s="56"/>
      <c r="W144" s="56"/>
      <c r="X144" s="56"/>
      <c r="Y144" s="56"/>
      <c r="Z144" s="56"/>
      <c r="AA144" s="54"/>
      <c r="AB144" s="54"/>
      <c r="AC144" s="57"/>
      <c r="AD144" s="58"/>
      <c r="AE144" s="54"/>
      <c r="AF144" s="54"/>
      <c r="AG144" s="57"/>
      <c r="AH144" s="58"/>
      <c r="AI144" s="54"/>
      <c r="AJ144" s="54"/>
      <c r="AK144" s="57"/>
      <c r="AL144" s="58"/>
      <c r="AM144" s="54"/>
      <c r="AN144" s="54"/>
      <c r="AO144" s="57"/>
      <c r="AP144" s="58"/>
      <c r="AQ144" s="54"/>
      <c r="AR144" s="54"/>
      <c r="AS144" s="57"/>
      <c r="AT144" s="58"/>
      <c r="AU144" s="54"/>
      <c r="AV144" s="54"/>
      <c r="AW144" s="57"/>
      <c r="AX144" s="58"/>
      <c r="AY144" s="54"/>
      <c r="AZ144" s="54"/>
      <c r="BA144" s="57"/>
      <c r="BB144" s="58"/>
      <c r="BC144" s="54"/>
      <c r="BD144" s="54"/>
      <c r="BE144" s="57"/>
      <c r="BF144" s="58"/>
      <c r="BG144" s="54"/>
      <c r="BH144" s="54"/>
      <c r="BI144" s="57"/>
      <c r="BJ144" s="58"/>
      <c r="BK144" s="54"/>
      <c r="BL144" s="54"/>
      <c r="BM144" s="57"/>
      <c r="BN144" s="58"/>
      <c r="BO144" s="54"/>
      <c r="BP144" s="54"/>
      <c r="BQ144" s="57"/>
      <c r="BR144" s="58"/>
      <c r="BS144" s="54"/>
      <c r="BT144" s="54"/>
      <c r="BU144" s="54"/>
      <c r="BV144" s="58"/>
      <c r="BW144" s="59"/>
      <c r="BX144" s="54"/>
      <c r="BY144" s="57"/>
    </row>
    <row r="145" spans="1:77" s="2" customFormat="1" ht="51" customHeight="1" x14ac:dyDescent="0.35">
      <c r="A145" s="54"/>
      <c r="B145" s="54"/>
      <c r="C145" s="59"/>
      <c r="D145" s="54"/>
      <c r="E145" s="54"/>
      <c r="F145" s="54"/>
      <c r="G145" s="54"/>
      <c r="H145" s="54"/>
      <c r="I145" s="54"/>
      <c r="J145" s="54"/>
      <c r="K145" s="54"/>
      <c r="L145" s="54"/>
      <c r="M145" s="54"/>
      <c r="N145" s="54"/>
      <c r="O145" s="55"/>
      <c r="P145" s="56"/>
      <c r="Q145" s="56"/>
      <c r="R145" s="56"/>
      <c r="S145" s="56"/>
      <c r="T145" s="56"/>
      <c r="U145" s="56"/>
      <c r="V145" s="56"/>
      <c r="W145" s="56"/>
      <c r="X145" s="56"/>
      <c r="Y145" s="56"/>
      <c r="Z145" s="56"/>
      <c r="AA145" s="54"/>
      <c r="AB145" s="54"/>
      <c r="AC145" s="57"/>
      <c r="AD145" s="58"/>
      <c r="AE145" s="54"/>
      <c r="AF145" s="54"/>
      <c r="AG145" s="57"/>
      <c r="AH145" s="58"/>
      <c r="AI145" s="54"/>
      <c r="AJ145" s="54"/>
      <c r="AK145" s="57"/>
      <c r="AL145" s="58"/>
      <c r="AM145" s="54"/>
      <c r="AN145" s="54"/>
      <c r="AO145" s="57"/>
      <c r="AP145" s="58"/>
      <c r="AQ145" s="54"/>
      <c r="AR145" s="54"/>
      <c r="AS145" s="57"/>
      <c r="AT145" s="58"/>
      <c r="AU145" s="54"/>
      <c r="AV145" s="54"/>
      <c r="AW145" s="57"/>
      <c r="AX145" s="58"/>
      <c r="AY145" s="54"/>
      <c r="AZ145" s="54"/>
      <c r="BA145" s="57"/>
      <c r="BB145" s="58"/>
      <c r="BC145" s="54"/>
      <c r="BD145" s="54"/>
      <c r="BE145" s="57"/>
      <c r="BF145" s="58"/>
      <c r="BG145" s="54"/>
      <c r="BH145" s="54"/>
      <c r="BI145" s="57"/>
      <c r="BJ145" s="58"/>
      <c r="BK145" s="54"/>
      <c r="BL145" s="54"/>
      <c r="BM145" s="57"/>
      <c r="BN145" s="58"/>
      <c r="BO145" s="54"/>
      <c r="BP145" s="54"/>
      <c r="BQ145" s="57"/>
      <c r="BR145" s="58"/>
      <c r="BS145" s="54"/>
      <c r="BT145" s="54"/>
      <c r="BU145" s="54"/>
      <c r="BV145" s="58"/>
      <c r="BW145" s="59"/>
      <c r="BX145" s="54"/>
      <c r="BY145" s="57"/>
    </row>
    <row r="146" spans="1:77" s="2" customFormat="1" ht="51" customHeight="1" x14ac:dyDescent="0.35">
      <c r="A146" s="54"/>
      <c r="B146" s="54"/>
      <c r="C146" s="59"/>
      <c r="D146" s="54"/>
      <c r="E146" s="54"/>
      <c r="F146" s="54"/>
      <c r="G146" s="54"/>
      <c r="H146" s="54"/>
      <c r="I146" s="54"/>
      <c r="J146" s="54"/>
      <c r="K146" s="54"/>
      <c r="L146" s="54"/>
      <c r="M146" s="54"/>
      <c r="N146" s="54"/>
      <c r="O146" s="55"/>
      <c r="P146" s="56"/>
      <c r="Q146" s="56"/>
      <c r="R146" s="56"/>
      <c r="S146" s="56"/>
      <c r="T146" s="56"/>
      <c r="U146" s="56"/>
      <c r="V146" s="56"/>
      <c r="W146" s="56"/>
      <c r="X146" s="56"/>
      <c r="Y146" s="56"/>
      <c r="Z146" s="56"/>
      <c r="AA146" s="54"/>
      <c r="AB146" s="54"/>
      <c r="AC146" s="57"/>
      <c r="AD146" s="58"/>
      <c r="AE146" s="54"/>
      <c r="AF146" s="54"/>
      <c r="AG146" s="57"/>
      <c r="AH146" s="58"/>
      <c r="AI146" s="54"/>
      <c r="AJ146" s="54"/>
      <c r="AK146" s="57"/>
      <c r="AL146" s="58"/>
      <c r="AM146" s="54"/>
      <c r="AN146" s="54"/>
      <c r="AO146" s="57"/>
      <c r="AP146" s="58"/>
      <c r="AQ146" s="54"/>
      <c r="AR146" s="54"/>
      <c r="AS146" s="57"/>
      <c r="AT146" s="58"/>
      <c r="AU146" s="54"/>
      <c r="AV146" s="54"/>
      <c r="AW146" s="57"/>
      <c r="AX146" s="58"/>
      <c r="AY146" s="54"/>
      <c r="AZ146" s="54"/>
      <c r="BA146" s="57"/>
      <c r="BB146" s="58"/>
      <c r="BC146" s="54"/>
      <c r="BD146" s="54"/>
      <c r="BE146" s="57"/>
      <c r="BF146" s="58"/>
      <c r="BG146" s="54"/>
      <c r="BH146" s="54"/>
      <c r="BI146" s="57"/>
      <c r="BJ146" s="58"/>
      <c r="BK146" s="54"/>
      <c r="BL146" s="54"/>
      <c r="BM146" s="57"/>
      <c r="BN146" s="58"/>
      <c r="BO146" s="54"/>
      <c r="BP146" s="54"/>
      <c r="BQ146" s="57"/>
      <c r="BR146" s="58"/>
      <c r="BS146" s="54"/>
      <c r="BT146" s="54"/>
      <c r="BU146" s="54"/>
      <c r="BV146" s="58"/>
      <c r="BW146" s="59"/>
      <c r="BX146" s="54"/>
      <c r="BY146" s="57"/>
    </row>
    <row r="147" spans="1:77" s="2" customFormat="1" ht="51" customHeight="1" x14ac:dyDescent="0.35">
      <c r="A147" s="54"/>
      <c r="B147" s="54"/>
      <c r="C147" s="59"/>
      <c r="D147" s="54"/>
      <c r="E147" s="54"/>
      <c r="F147" s="54"/>
      <c r="G147" s="54"/>
      <c r="H147" s="54"/>
      <c r="I147" s="54"/>
      <c r="J147" s="54"/>
      <c r="K147" s="54"/>
      <c r="L147" s="54"/>
      <c r="M147" s="54"/>
      <c r="N147" s="54"/>
      <c r="O147" s="55"/>
      <c r="P147" s="56"/>
      <c r="Q147" s="56"/>
      <c r="R147" s="56"/>
      <c r="S147" s="56"/>
      <c r="T147" s="56"/>
      <c r="U147" s="56"/>
      <c r="V147" s="56"/>
      <c r="W147" s="56"/>
      <c r="X147" s="56"/>
      <c r="Y147" s="56"/>
      <c r="Z147" s="56"/>
      <c r="AA147" s="54"/>
      <c r="AB147" s="54"/>
      <c r="AC147" s="57"/>
      <c r="AD147" s="58"/>
      <c r="AE147" s="54"/>
      <c r="AF147" s="54"/>
      <c r="AG147" s="57"/>
      <c r="AH147" s="58"/>
      <c r="AI147" s="54"/>
      <c r="AJ147" s="54"/>
      <c r="AK147" s="57"/>
      <c r="AL147" s="58"/>
      <c r="AM147" s="54"/>
      <c r="AN147" s="54"/>
      <c r="AO147" s="57"/>
      <c r="AP147" s="58"/>
      <c r="AQ147" s="54"/>
      <c r="AR147" s="54"/>
      <c r="AS147" s="57"/>
      <c r="AT147" s="58"/>
      <c r="AU147" s="54"/>
      <c r="AV147" s="54"/>
      <c r="AW147" s="57"/>
      <c r="AX147" s="58"/>
      <c r="AY147" s="54"/>
      <c r="AZ147" s="54"/>
      <c r="BA147" s="57"/>
      <c r="BB147" s="58"/>
      <c r="BC147" s="54"/>
      <c r="BD147" s="54"/>
      <c r="BE147" s="57"/>
      <c r="BF147" s="58"/>
      <c r="BG147" s="54"/>
      <c r="BH147" s="54"/>
      <c r="BI147" s="57"/>
      <c r="BJ147" s="58"/>
      <c r="BK147" s="54"/>
      <c r="BL147" s="54"/>
      <c r="BM147" s="57"/>
      <c r="BN147" s="58"/>
      <c r="BO147" s="54"/>
      <c r="BP147" s="54"/>
      <c r="BQ147" s="57"/>
      <c r="BR147" s="58"/>
      <c r="BS147" s="54"/>
      <c r="BT147" s="54"/>
      <c r="BU147" s="54"/>
      <c r="BV147" s="58"/>
      <c r="BW147" s="59"/>
      <c r="BX147" s="54"/>
      <c r="BY147" s="57"/>
    </row>
    <row r="148" spans="1:77" s="2" customFormat="1" ht="51" customHeight="1" x14ac:dyDescent="0.35">
      <c r="A148" s="54"/>
      <c r="B148" s="54"/>
      <c r="C148" s="59"/>
      <c r="D148" s="54"/>
      <c r="E148" s="54"/>
      <c r="F148" s="54"/>
      <c r="G148" s="54"/>
      <c r="H148" s="54"/>
      <c r="I148" s="54"/>
      <c r="J148" s="54"/>
      <c r="K148" s="54"/>
      <c r="L148" s="54"/>
      <c r="M148" s="54"/>
      <c r="N148" s="54"/>
      <c r="O148" s="55"/>
      <c r="P148" s="56"/>
      <c r="Q148" s="56"/>
      <c r="R148" s="56"/>
      <c r="S148" s="56"/>
      <c r="T148" s="56"/>
      <c r="U148" s="56"/>
      <c r="V148" s="56"/>
      <c r="W148" s="56"/>
      <c r="X148" s="56"/>
      <c r="Y148" s="56"/>
      <c r="Z148" s="56"/>
      <c r="AA148" s="54"/>
      <c r="AB148" s="54"/>
      <c r="AC148" s="57"/>
      <c r="AD148" s="58"/>
      <c r="AE148" s="54"/>
      <c r="AF148" s="54"/>
      <c r="AG148" s="57"/>
      <c r="AH148" s="58"/>
      <c r="AI148" s="54"/>
      <c r="AJ148" s="54"/>
      <c r="AK148" s="57"/>
      <c r="AL148" s="58"/>
      <c r="AM148" s="54"/>
      <c r="AN148" s="54"/>
      <c r="AO148" s="57"/>
      <c r="AP148" s="58"/>
      <c r="AQ148" s="54"/>
      <c r="AR148" s="54"/>
      <c r="AS148" s="57"/>
      <c r="AT148" s="58"/>
      <c r="AU148" s="54"/>
      <c r="AV148" s="54"/>
      <c r="AW148" s="57"/>
      <c r="AX148" s="58"/>
      <c r="AY148" s="54"/>
      <c r="AZ148" s="54"/>
      <c r="BA148" s="57"/>
      <c r="BB148" s="58"/>
      <c r="BC148" s="54"/>
      <c r="BD148" s="54"/>
      <c r="BE148" s="57"/>
      <c r="BF148" s="58"/>
      <c r="BG148" s="54"/>
      <c r="BH148" s="54"/>
      <c r="BI148" s="57"/>
      <c r="BJ148" s="58"/>
      <c r="BK148" s="54"/>
      <c r="BL148" s="54"/>
      <c r="BM148" s="57"/>
      <c r="BN148" s="58"/>
      <c r="BO148" s="54"/>
      <c r="BP148" s="54"/>
      <c r="BQ148" s="57"/>
      <c r="BR148" s="58"/>
      <c r="BS148" s="54"/>
      <c r="BT148" s="54"/>
      <c r="BU148" s="54"/>
      <c r="BV148" s="58"/>
      <c r="BW148" s="59"/>
      <c r="BX148" s="54"/>
      <c r="BY148" s="57"/>
    </row>
    <row r="149" spans="1:77" s="2" customFormat="1" ht="51" customHeight="1" x14ac:dyDescent="0.35">
      <c r="A149" s="54"/>
      <c r="B149" s="54"/>
      <c r="C149" s="59"/>
      <c r="D149" s="54"/>
      <c r="E149" s="54"/>
      <c r="F149" s="54"/>
      <c r="G149" s="54"/>
      <c r="H149" s="54"/>
      <c r="I149" s="54"/>
      <c r="J149" s="54"/>
      <c r="K149" s="54"/>
      <c r="L149" s="54"/>
      <c r="M149" s="54"/>
      <c r="N149" s="54"/>
      <c r="O149" s="55"/>
      <c r="P149" s="56"/>
      <c r="Q149" s="56"/>
      <c r="R149" s="56"/>
      <c r="S149" s="56"/>
      <c r="T149" s="56"/>
      <c r="U149" s="56"/>
      <c r="V149" s="56"/>
      <c r="W149" s="56"/>
      <c r="X149" s="56"/>
      <c r="Y149" s="56"/>
      <c r="Z149" s="56"/>
      <c r="AA149" s="54"/>
      <c r="AB149" s="54"/>
      <c r="AC149" s="57"/>
      <c r="AD149" s="58"/>
      <c r="AE149" s="54"/>
      <c r="AF149" s="54"/>
      <c r="AG149" s="57"/>
      <c r="AH149" s="58"/>
      <c r="AI149" s="54"/>
      <c r="AJ149" s="54"/>
      <c r="AK149" s="57"/>
      <c r="AL149" s="58"/>
      <c r="AM149" s="54"/>
      <c r="AN149" s="54"/>
      <c r="AO149" s="57"/>
      <c r="AP149" s="58"/>
      <c r="AQ149" s="54"/>
      <c r="AR149" s="54"/>
      <c r="AS149" s="57"/>
      <c r="AT149" s="58"/>
      <c r="AU149" s="54"/>
      <c r="AV149" s="54"/>
      <c r="AW149" s="57"/>
      <c r="AX149" s="58"/>
      <c r="AY149" s="54"/>
      <c r="AZ149" s="54"/>
      <c r="BA149" s="57"/>
      <c r="BB149" s="58"/>
      <c r="BC149" s="54"/>
      <c r="BD149" s="54"/>
      <c r="BE149" s="57"/>
      <c r="BF149" s="58"/>
      <c r="BG149" s="54"/>
      <c r="BH149" s="54"/>
      <c r="BI149" s="57"/>
      <c r="BJ149" s="58"/>
      <c r="BK149" s="54"/>
      <c r="BL149" s="54"/>
      <c r="BM149" s="57"/>
      <c r="BN149" s="58"/>
      <c r="BO149" s="54"/>
      <c r="BP149" s="54"/>
      <c r="BQ149" s="57"/>
      <c r="BR149" s="58"/>
      <c r="BS149" s="54"/>
      <c r="BT149" s="54"/>
      <c r="BU149" s="54"/>
      <c r="BV149" s="58"/>
      <c r="BW149" s="59"/>
      <c r="BX149" s="54"/>
      <c r="BY149" s="57"/>
    </row>
    <row r="150" spans="1:77" s="2" customFormat="1" ht="51" customHeight="1" x14ac:dyDescent="0.35">
      <c r="A150" s="54"/>
      <c r="B150" s="54"/>
      <c r="C150" s="59"/>
      <c r="D150" s="54"/>
      <c r="E150" s="54"/>
      <c r="F150" s="54"/>
      <c r="G150" s="54"/>
      <c r="H150" s="54"/>
      <c r="I150" s="54"/>
      <c r="J150" s="54"/>
      <c r="K150" s="54"/>
      <c r="L150" s="54"/>
      <c r="M150" s="54"/>
      <c r="N150" s="54"/>
      <c r="O150" s="55"/>
      <c r="P150" s="56"/>
      <c r="Q150" s="56"/>
      <c r="R150" s="56"/>
      <c r="S150" s="56"/>
      <c r="T150" s="56"/>
      <c r="U150" s="56"/>
      <c r="V150" s="56"/>
      <c r="W150" s="56"/>
      <c r="X150" s="56"/>
      <c r="Y150" s="56"/>
      <c r="Z150" s="56"/>
      <c r="AA150" s="54"/>
      <c r="AB150" s="54"/>
      <c r="AC150" s="57"/>
      <c r="AD150" s="58"/>
      <c r="AE150" s="54"/>
      <c r="AF150" s="54"/>
      <c r="AG150" s="57"/>
      <c r="AH150" s="58"/>
      <c r="AI150" s="54"/>
      <c r="AJ150" s="54"/>
      <c r="AK150" s="57"/>
      <c r="AL150" s="58"/>
      <c r="AM150" s="54"/>
      <c r="AN150" s="54"/>
      <c r="AO150" s="57"/>
      <c r="AP150" s="58"/>
      <c r="AQ150" s="54"/>
      <c r="AR150" s="54"/>
      <c r="AS150" s="57"/>
      <c r="AT150" s="58"/>
      <c r="AU150" s="54"/>
      <c r="AV150" s="54"/>
      <c r="AW150" s="57"/>
      <c r="AX150" s="58"/>
      <c r="AY150" s="54"/>
      <c r="AZ150" s="54"/>
      <c r="BA150" s="57"/>
      <c r="BB150" s="58"/>
      <c r="BC150" s="54"/>
      <c r="BD150" s="54"/>
      <c r="BE150" s="57"/>
      <c r="BF150" s="58"/>
      <c r="BG150" s="54"/>
      <c r="BH150" s="54"/>
      <c r="BI150" s="57"/>
      <c r="BJ150" s="58"/>
      <c r="BK150" s="54"/>
      <c r="BL150" s="54"/>
      <c r="BM150" s="57"/>
      <c r="BN150" s="58"/>
      <c r="BO150" s="54"/>
      <c r="BP150" s="54"/>
      <c r="BQ150" s="57"/>
      <c r="BR150" s="58"/>
      <c r="BS150" s="54"/>
      <c r="BT150" s="54"/>
      <c r="BU150" s="54"/>
      <c r="BV150" s="58"/>
      <c r="BW150" s="59"/>
      <c r="BX150" s="54"/>
      <c r="BY150" s="57"/>
    </row>
    <row r="151" spans="1:77" s="2" customFormat="1" ht="51" customHeight="1" x14ac:dyDescent="0.35">
      <c r="A151" s="54"/>
      <c r="B151" s="54"/>
      <c r="C151" s="59"/>
      <c r="D151" s="54"/>
      <c r="E151" s="54"/>
      <c r="F151" s="54"/>
      <c r="G151" s="54"/>
      <c r="H151" s="54"/>
      <c r="I151" s="54"/>
      <c r="J151" s="54"/>
      <c r="K151" s="54"/>
      <c r="L151" s="54"/>
      <c r="M151" s="54"/>
      <c r="N151" s="54"/>
      <c r="O151" s="55"/>
      <c r="P151" s="56"/>
      <c r="Q151" s="56"/>
      <c r="R151" s="56"/>
      <c r="S151" s="56"/>
      <c r="T151" s="56"/>
      <c r="U151" s="56"/>
      <c r="V151" s="56"/>
      <c r="W151" s="56"/>
      <c r="X151" s="56"/>
      <c r="Y151" s="56"/>
      <c r="Z151" s="56"/>
      <c r="AA151" s="54"/>
      <c r="AB151" s="54"/>
      <c r="AC151" s="57"/>
      <c r="AD151" s="58"/>
      <c r="AE151" s="54"/>
      <c r="AF151" s="54"/>
      <c r="AG151" s="57"/>
      <c r="AH151" s="58"/>
      <c r="AI151" s="54"/>
      <c r="AJ151" s="54"/>
      <c r="AK151" s="57"/>
      <c r="AL151" s="58"/>
      <c r="AM151" s="54"/>
      <c r="AN151" s="54"/>
      <c r="AO151" s="57"/>
      <c r="AP151" s="58"/>
      <c r="AQ151" s="54"/>
      <c r="AR151" s="54"/>
      <c r="AS151" s="57"/>
      <c r="AT151" s="58"/>
      <c r="AU151" s="54"/>
      <c r="AV151" s="54"/>
      <c r="AW151" s="57"/>
      <c r="AX151" s="58"/>
      <c r="AY151" s="54"/>
      <c r="AZ151" s="54"/>
      <c r="BA151" s="57"/>
      <c r="BB151" s="58"/>
      <c r="BC151" s="54"/>
      <c r="BD151" s="54"/>
      <c r="BE151" s="57"/>
      <c r="BF151" s="58"/>
      <c r="BG151" s="54"/>
      <c r="BH151" s="54"/>
      <c r="BI151" s="57"/>
      <c r="BJ151" s="58"/>
      <c r="BK151" s="54"/>
      <c r="BL151" s="54"/>
      <c r="BM151" s="57"/>
      <c r="BN151" s="58"/>
      <c r="BO151" s="54"/>
      <c r="BP151" s="54"/>
      <c r="BQ151" s="57"/>
      <c r="BR151" s="58"/>
      <c r="BS151" s="54"/>
      <c r="BT151" s="54"/>
      <c r="BU151" s="54"/>
      <c r="BV151" s="58"/>
      <c r="BW151" s="59"/>
      <c r="BX151" s="54"/>
      <c r="BY151" s="57"/>
    </row>
    <row r="152" spans="1:77" s="2" customFormat="1" ht="51" customHeight="1" x14ac:dyDescent="0.35">
      <c r="A152" s="54"/>
      <c r="B152" s="54"/>
      <c r="C152" s="59"/>
      <c r="D152" s="54"/>
      <c r="E152" s="54"/>
      <c r="F152" s="54"/>
      <c r="G152" s="54"/>
      <c r="H152" s="54"/>
      <c r="I152" s="54"/>
      <c r="J152" s="54"/>
      <c r="K152" s="54"/>
      <c r="L152" s="54"/>
      <c r="M152" s="54"/>
      <c r="N152" s="54"/>
      <c r="O152" s="55"/>
      <c r="P152" s="56"/>
      <c r="Q152" s="56"/>
      <c r="R152" s="56"/>
      <c r="S152" s="56"/>
      <c r="T152" s="56"/>
      <c r="U152" s="56"/>
      <c r="V152" s="56"/>
      <c r="W152" s="56"/>
      <c r="X152" s="56"/>
      <c r="Y152" s="56"/>
      <c r="Z152" s="56"/>
      <c r="AA152" s="54"/>
      <c r="AB152" s="54"/>
      <c r="AC152" s="57"/>
      <c r="AD152" s="58"/>
      <c r="AE152" s="54"/>
      <c r="AF152" s="54"/>
      <c r="AG152" s="57"/>
      <c r="AH152" s="58"/>
      <c r="AI152" s="54"/>
      <c r="AJ152" s="54"/>
      <c r="AK152" s="57"/>
      <c r="AL152" s="58"/>
      <c r="AM152" s="54"/>
      <c r="AN152" s="54"/>
      <c r="AO152" s="57"/>
      <c r="AP152" s="58"/>
      <c r="AQ152" s="54"/>
      <c r="AR152" s="54"/>
      <c r="AS152" s="57"/>
      <c r="AT152" s="58"/>
      <c r="AU152" s="54"/>
      <c r="AV152" s="54"/>
      <c r="AW152" s="57"/>
      <c r="AX152" s="58"/>
      <c r="AY152" s="54"/>
      <c r="AZ152" s="54"/>
      <c r="BA152" s="57"/>
      <c r="BB152" s="58"/>
      <c r="BC152" s="54"/>
      <c r="BD152" s="54"/>
      <c r="BE152" s="57"/>
      <c r="BF152" s="58"/>
      <c r="BG152" s="54"/>
      <c r="BH152" s="54"/>
      <c r="BI152" s="57"/>
      <c r="BJ152" s="58"/>
      <c r="BK152" s="54"/>
      <c r="BL152" s="54"/>
      <c r="BM152" s="57"/>
      <c r="BN152" s="58"/>
      <c r="BO152" s="54"/>
      <c r="BP152" s="54"/>
      <c r="BQ152" s="57"/>
      <c r="BR152" s="58"/>
      <c r="BS152" s="54"/>
      <c r="BT152" s="54"/>
      <c r="BU152" s="54"/>
      <c r="BV152" s="58"/>
      <c r="BW152" s="59"/>
      <c r="BX152" s="54"/>
      <c r="BY152" s="57"/>
    </row>
    <row r="153" spans="1:77" s="2" customFormat="1" ht="51" customHeight="1" x14ac:dyDescent="0.35">
      <c r="A153" s="54"/>
      <c r="B153" s="54"/>
      <c r="C153" s="59"/>
      <c r="D153" s="54"/>
      <c r="E153" s="54"/>
      <c r="F153" s="54"/>
      <c r="G153" s="54"/>
      <c r="H153" s="54"/>
      <c r="I153" s="54"/>
      <c r="J153" s="54"/>
      <c r="K153" s="54"/>
      <c r="L153" s="54"/>
      <c r="M153" s="54"/>
      <c r="N153" s="54"/>
      <c r="O153" s="55"/>
      <c r="P153" s="56"/>
      <c r="Q153" s="56"/>
      <c r="R153" s="56"/>
      <c r="S153" s="56"/>
      <c r="T153" s="56"/>
      <c r="U153" s="56"/>
      <c r="V153" s="56"/>
      <c r="W153" s="56"/>
      <c r="X153" s="56"/>
      <c r="Y153" s="56"/>
      <c r="Z153" s="56"/>
      <c r="AA153" s="54"/>
      <c r="AB153" s="54"/>
      <c r="AC153" s="57"/>
      <c r="AD153" s="58"/>
      <c r="AE153" s="54"/>
      <c r="AF153" s="54"/>
      <c r="AG153" s="57"/>
      <c r="AH153" s="58"/>
      <c r="AI153" s="54"/>
      <c r="AJ153" s="54"/>
      <c r="AK153" s="57"/>
      <c r="AL153" s="58"/>
      <c r="AM153" s="54"/>
      <c r="AN153" s="54"/>
      <c r="AO153" s="57"/>
      <c r="AP153" s="58"/>
      <c r="AQ153" s="54"/>
      <c r="AR153" s="54"/>
      <c r="AS153" s="57"/>
      <c r="AT153" s="58"/>
      <c r="AU153" s="54"/>
      <c r="AV153" s="54"/>
      <c r="AW153" s="57"/>
      <c r="AX153" s="58"/>
      <c r="AY153" s="54"/>
      <c r="AZ153" s="54"/>
      <c r="BA153" s="57"/>
      <c r="BB153" s="58"/>
      <c r="BC153" s="54"/>
      <c r="BD153" s="54"/>
      <c r="BE153" s="57"/>
      <c r="BF153" s="58"/>
      <c r="BG153" s="54"/>
      <c r="BH153" s="54"/>
      <c r="BI153" s="57"/>
      <c r="BJ153" s="58"/>
      <c r="BK153" s="54"/>
      <c r="BL153" s="54"/>
      <c r="BM153" s="57"/>
      <c r="BN153" s="58"/>
      <c r="BO153" s="54"/>
      <c r="BP153" s="54"/>
      <c r="BQ153" s="57"/>
      <c r="BR153" s="58"/>
      <c r="BS153" s="54"/>
      <c r="BT153" s="54"/>
      <c r="BU153" s="54"/>
      <c r="BV153" s="58"/>
      <c r="BW153" s="59"/>
      <c r="BX153" s="54"/>
      <c r="BY153" s="57"/>
    </row>
    <row r="154" spans="1:77" s="2" customFormat="1" ht="51" customHeight="1" x14ac:dyDescent="0.35">
      <c r="A154" s="54"/>
      <c r="B154" s="54"/>
      <c r="C154" s="59"/>
      <c r="D154" s="54"/>
      <c r="E154" s="54"/>
      <c r="F154" s="54"/>
      <c r="G154" s="54"/>
      <c r="H154" s="54"/>
      <c r="I154" s="54"/>
      <c r="J154" s="54"/>
      <c r="K154" s="54"/>
      <c r="L154" s="54"/>
      <c r="M154" s="54"/>
      <c r="N154" s="54"/>
      <c r="O154" s="55"/>
      <c r="P154" s="56"/>
      <c r="Q154" s="56"/>
      <c r="R154" s="56"/>
      <c r="S154" s="56"/>
      <c r="T154" s="56"/>
      <c r="U154" s="56"/>
      <c r="V154" s="56"/>
      <c r="W154" s="56"/>
      <c r="X154" s="56"/>
      <c r="Y154" s="56"/>
      <c r="Z154" s="56"/>
      <c r="AA154" s="54"/>
      <c r="AB154" s="54"/>
      <c r="AC154" s="57"/>
      <c r="AD154" s="58"/>
      <c r="AE154" s="54"/>
      <c r="AF154" s="54"/>
      <c r="AG154" s="57"/>
      <c r="AH154" s="58"/>
      <c r="AI154" s="54"/>
      <c r="AJ154" s="54"/>
      <c r="AK154" s="57"/>
      <c r="AL154" s="58"/>
      <c r="AM154" s="54"/>
      <c r="AN154" s="54"/>
      <c r="AO154" s="57"/>
      <c r="AP154" s="58"/>
      <c r="AQ154" s="54"/>
      <c r="AR154" s="54"/>
      <c r="AS154" s="57"/>
      <c r="AT154" s="58"/>
      <c r="AU154" s="54"/>
      <c r="AV154" s="54"/>
      <c r="AW154" s="57"/>
      <c r="AX154" s="58"/>
      <c r="AY154" s="54"/>
      <c r="AZ154" s="54"/>
      <c r="BA154" s="57"/>
      <c r="BB154" s="58"/>
      <c r="BC154" s="54"/>
      <c r="BD154" s="54"/>
      <c r="BE154" s="57"/>
      <c r="BF154" s="58"/>
      <c r="BG154" s="54"/>
      <c r="BH154" s="54"/>
      <c r="BI154" s="57"/>
      <c r="BJ154" s="58"/>
      <c r="BK154" s="54"/>
      <c r="BL154" s="54"/>
      <c r="BM154" s="57"/>
      <c r="BN154" s="58"/>
      <c r="BO154" s="54"/>
      <c r="BP154" s="54"/>
      <c r="BQ154" s="57"/>
      <c r="BR154" s="58"/>
      <c r="BS154" s="54"/>
      <c r="BT154" s="54"/>
      <c r="BU154" s="54"/>
      <c r="BV154" s="58"/>
      <c r="BW154" s="59"/>
      <c r="BX154" s="54"/>
      <c r="BY154" s="57"/>
    </row>
    <row r="155" spans="1:77" s="2" customFormat="1" ht="51" customHeight="1" x14ac:dyDescent="0.35">
      <c r="A155" s="54"/>
      <c r="B155" s="54"/>
      <c r="C155" s="59"/>
      <c r="D155" s="54"/>
      <c r="E155" s="54"/>
      <c r="F155" s="54"/>
      <c r="G155" s="54"/>
      <c r="H155" s="54"/>
      <c r="I155" s="54"/>
      <c r="J155" s="54"/>
      <c r="K155" s="54"/>
      <c r="L155" s="54"/>
      <c r="M155" s="54"/>
      <c r="N155" s="54"/>
      <c r="O155" s="55"/>
      <c r="P155" s="56"/>
      <c r="Q155" s="56"/>
      <c r="R155" s="56"/>
      <c r="S155" s="56"/>
      <c r="T155" s="56"/>
      <c r="U155" s="56"/>
      <c r="V155" s="56"/>
      <c r="W155" s="56"/>
      <c r="X155" s="56"/>
      <c r="Y155" s="56"/>
      <c r="Z155" s="56"/>
      <c r="AA155" s="54"/>
      <c r="AB155" s="54"/>
      <c r="AC155" s="57"/>
      <c r="AD155" s="58"/>
      <c r="AE155" s="54"/>
      <c r="AF155" s="54"/>
      <c r="AG155" s="57"/>
      <c r="AH155" s="58"/>
      <c r="AI155" s="54"/>
      <c r="AJ155" s="54"/>
      <c r="AK155" s="57"/>
      <c r="AL155" s="58"/>
      <c r="AM155" s="54"/>
      <c r="AN155" s="54"/>
      <c r="AO155" s="57"/>
      <c r="AP155" s="58"/>
      <c r="AQ155" s="54"/>
      <c r="AR155" s="54"/>
      <c r="AS155" s="57"/>
      <c r="AT155" s="58"/>
      <c r="AU155" s="54"/>
      <c r="AV155" s="54"/>
      <c r="AW155" s="57"/>
      <c r="AX155" s="58"/>
      <c r="AY155" s="54"/>
      <c r="AZ155" s="54"/>
      <c r="BA155" s="57"/>
      <c r="BB155" s="58"/>
      <c r="BC155" s="54"/>
      <c r="BD155" s="54"/>
      <c r="BE155" s="57"/>
      <c r="BF155" s="58"/>
      <c r="BG155" s="54"/>
      <c r="BH155" s="54"/>
      <c r="BI155" s="57"/>
      <c r="BJ155" s="58"/>
      <c r="BK155" s="54"/>
      <c r="BL155" s="54"/>
      <c r="BM155" s="57"/>
      <c r="BN155" s="58"/>
      <c r="BO155" s="54"/>
      <c r="BP155" s="54"/>
      <c r="BQ155" s="57"/>
      <c r="BR155" s="58"/>
      <c r="BS155" s="54"/>
      <c r="BT155" s="54"/>
      <c r="BU155" s="54"/>
      <c r="BV155" s="58"/>
      <c r="BW155" s="59"/>
      <c r="BX155" s="54"/>
      <c r="BY155" s="57"/>
    </row>
    <row r="156" spans="1:77" s="2" customFormat="1" ht="51" customHeight="1" x14ac:dyDescent="0.35">
      <c r="A156" s="54"/>
      <c r="B156" s="54"/>
      <c r="C156" s="59"/>
      <c r="D156" s="54"/>
      <c r="E156" s="54"/>
      <c r="F156" s="54"/>
      <c r="G156" s="54"/>
      <c r="H156" s="54"/>
      <c r="I156" s="54"/>
      <c r="J156" s="54"/>
      <c r="K156" s="54"/>
      <c r="L156" s="54"/>
      <c r="M156" s="54"/>
      <c r="N156" s="54"/>
      <c r="O156" s="55"/>
      <c r="P156" s="56"/>
      <c r="Q156" s="56"/>
      <c r="R156" s="56"/>
      <c r="S156" s="56"/>
      <c r="T156" s="56"/>
      <c r="U156" s="56"/>
      <c r="V156" s="56"/>
      <c r="W156" s="56"/>
      <c r="X156" s="56"/>
      <c r="Y156" s="56"/>
      <c r="Z156" s="56"/>
      <c r="AA156" s="54"/>
      <c r="AB156" s="54"/>
      <c r="AC156" s="57"/>
      <c r="AD156" s="58"/>
      <c r="AE156" s="54"/>
      <c r="AF156" s="54"/>
      <c r="AG156" s="57"/>
      <c r="AH156" s="58"/>
      <c r="AI156" s="54"/>
      <c r="AJ156" s="54"/>
      <c r="AK156" s="57"/>
      <c r="AL156" s="58"/>
      <c r="AM156" s="54"/>
      <c r="AN156" s="54"/>
      <c r="AO156" s="57"/>
      <c r="AP156" s="58"/>
      <c r="AQ156" s="54"/>
      <c r="AR156" s="54"/>
      <c r="AS156" s="57"/>
      <c r="AT156" s="58"/>
      <c r="AU156" s="54"/>
      <c r="AV156" s="54"/>
      <c r="AW156" s="57"/>
      <c r="AX156" s="58"/>
      <c r="AY156" s="54"/>
      <c r="AZ156" s="54"/>
      <c r="BA156" s="57"/>
      <c r="BB156" s="58"/>
      <c r="BC156" s="54"/>
      <c r="BD156" s="54"/>
      <c r="BE156" s="57"/>
      <c r="BF156" s="58"/>
      <c r="BG156" s="54"/>
      <c r="BH156" s="54"/>
      <c r="BI156" s="57"/>
      <c r="BJ156" s="58"/>
      <c r="BK156" s="54"/>
      <c r="BL156" s="54"/>
      <c r="BM156" s="57"/>
      <c r="BN156" s="58"/>
      <c r="BO156" s="54"/>
      <c r="BP156" s="54"/>
      <c r="BQ156" s="57"/>
      <c r="BR156" s="58"/>
      <c r="BS156" s="54"/>
      <c r="BT156" s="54"/>
      <c r="BU156" s="54"/>
      <c r="BV156" s="58"/>
      <c r="BW156" s="59"/>
      <c r="BX156" s="54"/>
      <c r="BY156" s="57"/>
    </row>
    <row r="157" spans="1:77" s="2" customFormat="1" ht="51" customHeight="1" x14ac:dyDescent="0.35">
      <c r="A157" s="54"/>
      <c r="B157" s="54"/>
      <c r="C157" s="59"/>
      <c r="D157" s="54"/>
      <c r="E157" s="54"/>
      <c r="F157" s="54"/>
      <c r="G157" s="54"/>
      <c r="H157" s="54"/>
      <c r="I157" s="54"/>
      <c r="J157" s="54"/>
      <c r="K157" s="54"/>
      <c r="L157" s="54"/>
      <c r="M157" s="54"/>
      <c r="N157" s="54"/>
      <c r="O157" s="55"/>
      <c r="P157" s="56"/>
      <c r="Q157" s="56"/>
      <c r="R157" s="56"/>
      <c r="S157" s="56"/>
      <c r="T157" s="56"/>
      <c r="U157" s="56"/>
      <c r="V157" s="56"/>
      <c r="W157" s="56"/>
      <c r="X157" s="56"/>
      <c r="Y157" s="56"/>
      <c r="Z157" s="56"/>
      <c r="AA157" s="54"/>
      <c r="AB157" s="54"/>
      <c r="AC157" s="57"/>
      <c r="AD157" s="58"/>
      <c r="AE157" s="54"/>
      <c r="AF157" s="54"/>
      <c r="AG157" s="57"/>
      <c r="AH157" s="58"/>
      <c r="AI157" s="54"/>
      <c r="AJ157" s="54"/>
      <c r="AK157" s="57"/>
      <c r="AL157" s="58"/>
      <c r="AM157" s="54"/>
      <c r="AN157" s="54"/>
      <c r="AO157" s="57"/>
      <c r="AP157" s="58"/>
      <c r="AQ157" s="54"/>
      <c r="AR157" s="54"/>
      <c r="AS157" s="57"/>
      <c r="AT157" s="58"/>
      <c r="AU157" s="54"/>
      <c r="AV157" s="54"/>
      <c r="AW157" s="57"/>
      <c r="AX157" s="58"/>
      <c r="AY157" s="54"/>
      <c r="AZ157" s="54"/>
      <c r="BA157" s="57"/>
      <c r="BB157" s="58"/>
      <c r="BC157" s="54"/>
      <c r="BD157" s="54"/>
      <c r="BE157" s="57"/>
      <c r="BF157" s="58"/>
      <c r="BG157" s="54"/>
      <c r="BH157" s="54"/>
      <c r="BI157" s="57"/>
      <c r="BJ157" s="58"/>
      <c r="BK157" s="54"/>
      <c r="BL157" s="54"/>
      <c r="BM157" s="57"/>
      <c r="BN157" s="58"/>
      <c r="BO157" s="54"/>
      <c r="BP157" s="54"/>
      <c r="BQ157" s="57"/>
      <c r="BR157" s="58"/>
      <c r="BS157" s="54"/>
      <c r="BT157" s="54"/>
      <c r="BU157" s="54"/>
      <c r="BV157" s="58"/>
      <c r="BW157" s="59"/>
      <c r="BX157" s="54"/>
      <c r="BY157" s="57"/>
    </row>
    <row r="158" spans="1:77" s="2" customFormat="1" ht="51" customHeight="1" x14ac:dyDescent="0.35">
      <c r="A158" s="54"/>
      <c r="B158" s="54"/>
      <c r="C158" s="59"/>
      <c r="D158" s="54"/>
      <c r="E158" s="54"/>
      <c r="F158" s="54"/>
      <c r="G158" s="54"/>
      <c r="H158" s="54"/>
      <c r="I158" s="54"/>
      <c r="J158" s="54"/>
      <c r="K158" s="54"/>
      <c r="L158" s="54"/>
      <c r="M158" s="54"/>
      <c r="N158" s="54"/>
      <c r="O158" s="55"/>
      <c r="P158" s="56"/>
      <c r="Q158" s="56"/>
      <c r="R158" s="56"/>
      <c r="S158" s="56"/>
      <c r="T158" s="56"/>
      <c r="U158" s="56"/>
      <c r="V158" s="56"/>
      <c r="W158" s="56"/>
      <c r="X158" s="56"/>
      <c r="Y158" s="56"/>
      <c r="Z158" s="56"/>
      <c r="AA158" s="54"/>
      <c r="AB158" s="54"/>
      <c r="AC158" s="57"/>
      <c r="AD158" s="58"/>
      <c r="AE158" s="54"/>
      <c r="AF158" s="54"/>
      <c r="AG158" s="57"/>
      <c r="AH158" s="58"/>
      <c r="AI158" s="54"/>
      <c r="AJ158" s="54"/>
      <c r="AK158" s="57"/>
      <c r="AL158" s="58"/>
      <c r="AM158" s="54"/>
      <c r="AN158" s="54"/>
      <c r="AO158" s="57"/>
      <c r="AP158" s="58"/>
      <c r="AQ158" s="54"/>
      <c r="AR158" s="54"/>
      <c r="AS158" s="57"/>
      <c r="AT158" s="58"/>
      <c r="AU158" s="54"/>
      <c r="AV158" s="54"/>
      <c r="AW158" s="57"/>
      <c r="AX158" s="58"/>
      <c r="AY158" s="54"/>
      <c r="AZ158" s="54"/>
      <c r="BA158" s="57"/>
      <c r="BB158" s="58"/>
      <c r="BC158" s="54"/>
      <c r="BD158" s="54"/>
      <c r="BE158" s="57"/>
      <c r="BF158" s="58"/>
      <c r="BG158" s="54"/>
      <c r="BH158" s="54"/>
      <c r="BI158" s="57"/>
      <c r="BJ158" s="58"/>
      <c r="BK158" s="54"/>
      <c r="BL158" s="54"/>
      <c r="BM158" s="57"/>
      <c r="BN158" s="58"/>
      <c r="BO158" s="54"/>
      <c r="BP158" s="54"/>
      <c r="BQ158" s="57"/>
      <c r="BR158" s="58"/>
      <c r="BS158" s="54"/>
      <c r="BT158" s="54"/>
      <c r="BU158" s="54"/>
      <c r="BV158" s="58"/>
      <c r="BW158" s="59"/>
      <c r="BX158" s="54"/>
      <c r="BY158" s="57"/>
    </row>
    <row r="159" spans="1:77" s="2" customFormat="1" ht="51" customHeight="1" x14ac:dyDescent="0.35">
      <c r="A159" s="54"/>
      <c r="B159" s="54"/>
      <c r="C159" s="59"/>
      <c r="D159" s="54"/>
      <c r="E159" s="54"/>
      <c r="F159" s="54"/>
      <c r="G159" s="54"/>
      <c r="H159" s="54"/>
      <c r="I159" s="54"/>
      <c r="J159" s="54"/>
      <c r="K159" s="54"/>
      <c r="L159" s="54"/>
      <c r="M159" s="54"/>
      <c r="N159" s="54"/>
      <c r="O159" s="55"/>
      <c r="P159" s="56"/>
      <c r="Q159" s="56"/>
      <c r="R159" s="56"/>
      <c r="S159" s="56"/>
      <c r="T159" s="56"/>
      <c r="U159" s="56"/>
      <c r="V159" s="56"/>
      <c r="W159" s="56"/>
      <c r="X159" s="56"/>
      <c r="Y159" s="56"/>
      <c r="Z159" s="56"/>
      <c r="AA159" s="54"/>
      <c r="AB159" s="54"/>
      <c r="AC159" s="57"/>
      <c r="AD159" s="58"/>
      <c r="AE159" s="54"/>
      <c r="AF159" s="54"/>
      <c r="AG159" s="57"/>
      <c r="AH159" s="58"/>
      <c r="AI159" s="54"/>
      <c r="AJ159" s="54"/>
      <c r="AK159" s="57"/>
      <c r="AL159" s="58"/>
      <c r="AM159" s="54"/>
      <c r="AN159" s="54"/>
      <c r="AO159" s="57"/>
      <c r="AP159" s="58"/>
      <c r="AQ159" s="54"/>
      <c r="AR159" s="54"/>
      <c r="AS159" s="57"/>
      <c r="AT159" s="58"/>
      <c r="AU159" s="54"/>
      <c r="AV159" s="54"/>
      <c r="AW159" s="57"/>
      <c r="AX159" s="58"/>
      <c r="AY159" s="54"/>
      <c r="AZ159" s="54"/>
      <c r="BA159" s="57"/>
      <c r="BB159" s="58"/>
      <c r="BC159" s="54"/>
      <c r="BD159" s="54"/>
      <c r="BE159" s="57"/>
      <c r="BF159" s="58"/>
      <c r="BG159" s="54"/>
      <c r="BH159" s="54"/>
      <c r="BI159" s="57"/>
      <c r="BJ159" s="58"/>
      <c r="BK159" s="54"/>
      <c r="BL159" s="54"/>
      <c r="BM159" s="57"/>
      <c r="BN159" s="58"/>
      <c r="BO159" s="54"/>
      <c r="BP159" s="54"/>
      <c r="BQ159" s="57"/>
      <c r="BR159" s="58"/>
      <c r="BS159" s="54"/>
      <c r="BT159" s="54"/>
      <c r="BU159" s="54"/>
      <c r="BV159" s="58"/>
      <c r="BW159" s="59"/>
      <c r="BX159" s="54"/>
      <c r="BY159" s="57"/>
    </row>
    <row r="160" spans="1:77" s="2" customFormat="1" ht="51" customHeight="1" x14ac:dyDescent="0.35">
      <c r="A160" s="54"/>
      <c r="B160" s="54"/>
      <c r="C160" s="59"/>
      <c r="D160" s="54"/>
      <c r="E160" s="54"/>
      <c r="F160" s="54"/>
      <c r="G160" s="54"/>
      <c r="H160" s="54"/>
      <c r="I160" s="54"/>
      <c r="J160" s="54"/>
      <c r="K160" s="54"/>
      <c r="L160" s="54"/>
      <c r="M160" s="54"/>
      <c r="N160" s="54"/>
      <c r="O160" s="55"/>
      <c r="P160" s="56"/>
      <c r="Q160" s="56"/>
      <c r="R160" s="56"/>
      <c r="S160" s="56"/>
      <c r="T160" s="56"/>
      <c r="U160" s="56"/>
      <c r="V160" s="56"/>
      <c r="W160" s="56"/>
      <c r="X160" s="56"/>
      <c r="Y160" s="56"/>
      <c r="Z160" s="56"/>
      <c r="AA160" s="54"/>
      <c r="AB160" s="54"/>
      <c r="AC160" s="57"/>
      <c r="AD160" s="58"/>
      <c r="AE160" s="54"/>
      <c r="AF160" s="54"/>
      <c r="AG160" s="57"/>
      <c r="AH160" s="58"/>
      <c r="AI160" s="54"/>
      <c r="AJ160" s="54"/>
      <c r="AK160" s="57"/>
      <c r="AL160" s="58"/>
      <c r="AM160" s="54"/>
      <c r="AN160" s="54"/>
      <c r="AO160" s="57"/>
      <c r="AP160" s="58"/>
      <c r="AQ160" s="54"/>
      <c r="AR160" s="54"/>
      <c r="AS160" s="57"/>
      <c r="AT160" s="58"/>
      <c r="AU160" s="54"/>
      <c r="AV160" s="54"/>
      <c r="AW160" s="57"/>
      <c r="AX160" s="58"/>
      <c r="AY160" s="54"/>
      <c r="AZ160" s="54"/>
      <c r="BA160" s="57"/>
      <c r="BB160" s="58"/>
      <c r="BC160" s="54"/>
      <c r="BD160" s="54"/>
      <c r="BE160" s="57"/>
      <c r="BF160" s="58"/>
      <c r="BG160" s="54"/>
      <c r="BH160" s="54"/>
      <c r="BI160" s="57"/>
      <c r="BJ160" s="58"/>
      <c r="BK160" s="54"/>
      <c r="BL160" s="54"/>
      <c r="BM160" s="57"/>
      <c r="BN160" s="58"/>
      <c r="BO160" s="54"/>
      <c r="BP160" s="54"/>
      <c r="BQ160" s="57"/>
      <c r="BR160" s="58"/>
      <c r="BS160" s="54"/>
      <c r="BT160" s="54"/>
      <c r="BU160" s="54"/>
      <c r="BV160" s="58"/>
      <c r="BW160" s="59"/>
      <c r="BX160" s="54"/>
      <c r="BY160" s="57"/>
    </row>
    <row r="161" spans="1:77" s="2" customFormat="1" ht="51" customHeight="1" x14ac:dyDescent="0.35">
      <c r="A161" s="54"/>
      <c r="B161" s="54"/>
      <c r="C161" s="59"/>
      <c r="D161" s="54"/>
      <c r="E161" s="54"/>
      <c r="F161" s="54"/>
      <c r="G161" s="54"/>
      <c r="H161" s="54"/>
      <c r="I161" s="54"/>
      <c r="J161" s="54"/>
      <c r="K161" s="54"/>
      <c r="L161" s="54"/>
      <c r="M161" s="54"/>
      <c r="N161" s="54"/>
      <c r="O161" s="55"/>
      <c r="P161" s="56"/>
      <c r="Q161" s="56"/>
      <c r="R161" s="56"/>
      <c r="S161" s="56"/>
      <c r="T161" s="56"/>
      <c r="U161" s="56"/>
      <c r="V161" s="56"/>
      <c r="W161" s="56"/>
      <c r="X161" s="56"/>
      <c r="Y161" s="56"/>
      <c r="Z161" s="56"/>
      <c r="AA161" s="54"/>
      <c r="AB161" s="54"/>
      <c r="AC161" s="57"/>
      <c r="AD161" s="58"/>
      <c r="AE161" s="54"/>
      <c r="AF161" s="54"/>
      <c r="AG161" s="57"/>
      <c r="AH161" s="58"/>
      <c r="AI161" s="54"/>
      <c r="AJ161" s="54"/>
      <c r="AK161" s="57"/>
      <c r="AL161" s="58"/>
      <c r="AM161" s="54"/>
      <c r="AN161" s="54"/>
      <c r="AO161" s="57"/>
      <c r="AP161" s="58"/>
      <c r="AQ161" s="54"/>
      <c r="AR161" s="54"/>
      <c r="AS161" s="57"/>
      <c r="AT161" s="58"/>
      <c r="AU161" s="54"/>
      <c r="AV161" s="54"/>
      <c r="AW161" s="57"/>
      <c r="AX161" s="58"/>
      <c r="AY161" s="54"/>
      <c r="AZ161" s="54"/>
      <c r="BA161" s="57"/>
      <c r="BB161" s="58"/>
      <c r="BC161" s="54"/>
      <c r="BD161" s="54"/>
      <c r="BE161" s="57"/>
      <c r="BF161" s="58"/>
      <c r="BG161" s="54"/>
      <c r="BH161" s="54"/>
      <c r="BI161" s="57"/>
      <c r="BJ161" s="58"/>
      <c r="BK161" s="54"/>
      <c r="BL161" s="54"/>
      <c r="BM161" s="57"/>
      <c r="BN161" s="58"/>
      <c r="BO161" s="54"/>
      <c r="BP161" s="54"/>
      <c r="BQ161" s="57"/>
      <c r="BR161" s="58"/>
      <c r="BS161" s="54"/>
      <c r="BT161" s="54"/>
      <c r="BU161" s="54"/>
      <c r="BV161" s="58"/>
      <c r="BW161" s="59"/>
      <c r="BX161" s="54"/>
      <c r="BY161" s="57"/>
    </row>
    <row r="162" spans="1:77" s="2" customFormat="1" ht="51" customHeight="1" x14ac:dyDescent="0.35">
      <c r="A162" s="54"/>
      <c r="B162" s="54"/>
      <c r="C162" s="59"/>
      <c r="D162" s="54"/>
      <c r="E162" s="54"/>
      <c r="F162" s="54"/>
      <c r="G162" s="54"/>
      <c r="H162" s="54"/>
      <c r="I162" s="54"/>
      <c r="J162" s="54"/>
      <c r="K162" s="54"/>
      <c r="L162" s="54"/>
      <c r="M162" s="54"/>
      <c r="N162" s="54"/>
      <c r="O162" s="55"/>
      <c r="P162" s="56"/>
      <c r="Q162" s="56"/>
      <c r="R162" s="56"/>
      <c r="S162" s="56"/>
      <c r="T162" s="56"/>
      <c r="U162" s="56"/>
      <c r="V162" s="56"/>
      <c r="W162" s="56"/>
      <c r="X162" s="56"/>
      <c r="Y162" s="56"/>
      <c r="Z162" s="56"/>
      <c r="AA162" s="54"/>
      <c r="AB162" s="54"/>
      <c r="AC162" s="57"/>
      <c r="AD162" s="58"/>
      <c r="AE162" s="54"/>
      <c r="AF162" s="54"/>
      <c r="AG162" s="57"/>
      <c r="AH162" s="58"/>
      <c r="AI162" s="54"/>
      <c r="AJ162" s="54"/>
      <c r="AK162" s="57"/>
      <c r="AL162" s="58"/>
      <c r="AM162" s="54"/>
      <c r="AN162" s="54"/>
      <c r="AO162" s="57"/>
      <c r="AP162" s="58"/>
      <c r="AQ162" s="54"/>
      <c r="AR162" s="54"/>
      <c r="AS162" s="57"/>
      <c r="AT162" s="58"/>
      <c r="AU162" s="54"/>
      <c r="AV162" s="54"/>
      <c r="AW162" s="57"/>
      <c r="AX162" s="58"/>
      <c r="AY162" s="54"/>
      <c r="AZ162" s="54"/>
      <c r="BA162" s="57"/>
      <c r="BB162" s="58"/>
      <c r="BC162" s="54"/>
      <c r="BD162" s="54"/>
      <c r="BE162" s="57"/>
      <c r="BF162" s="58"/>
      <c r="BG162" s="54"/>
      <c r="BH162" s="54"/>
      <c r="BI162" s="57"/>
      <c r="BJ162" s="58"/>
      <c r="BK162" s="54"/>
      <c r="BL162" s="54"/>
      <c r="BM162" s="57"/>
      <c r="BN162" s="58"/>
      <c r="BO162" s="54"/>
      <c r="BP162" s="54"/>
      <c r="BQ162" s="57"/>
      <c r="BR162" s="58"/>
      <c r="BS162" s="54"/>
      <c r="BT162" s="54"/>
      <c r="BU162" s="54"/>
      <c r="BV162" s="58"/>
      <c r="BW162" s="59"/>
      <c r="BX162" s="54"/>
      <c r="BY162" s="57"/>
    </row>
    <row r="163" spans="1:77" s="2" customFormat="1" ht="51" customHeight="1" x14ac:dyDescent="0.35">
      <c r="A163" s="54"/>
      <c r="B163" s="54"/>
      <c r="C163" s="59"/>
      <c r="D163" s="54"/>
      <c r="E163" s="54"/>
      <c r="F163" s="54"/>
      <c r="G163" s="54"/>
      <c r="H163" s="54"/>
      <c r="I163" s="54"/>
      <c r="J163" s="54"/>
      <c r="K163" s="54"/>
      <c r="L163" s="54"/>
      <c r="M163" s="54"/>
      <c r="N163" s="54"/>
      <c r="O163" s="55"/>
      <c r="P163" s="56"/>
      <c r="Q163" s="56"/>
      <c r="R163" s="56"/>
      <c r="S163" s="56"/>
      <c r="T163" s="56"/>
      <c r="U163" s="56"/>
      <c r="V163" s="56"/>
      <c r="W163" s="56"/>
      <c r="X163" s="56"/>
      <c r="Y163" s="56"/>
      <c r="Z163" s="56"/>
      <c r="AA163" s="54"/>
      <c r="AB163" s="54"/>
      <c r="AC163" s="57"/>
      <c r="AD163" s="58"/>
      <c r="AE163" s="54"/>
      <c r="AF163" s="54"/>
      <c r="AG163" s="57"/>
      <c r="AH163" s="58"/>
      <c r="AI163" s="54"/>
      <c r="AJ163" s="54"/>
      <c r="AK163" s="57"/>
      <c r="AL163" s="58"/>
      <c r="AM163" s="54"/>
      <c r="AN163" s="54"/>
      <c r="AO163" s="57"/>
      <c r="AP163" s="58"/>
      <c r="AQ163" s="54"/>
      <c r="AR163" s="54"/>
      <c r="AS163" s="57"/>
      <c r="AT163" s="58"/>
      <c r="AU163" s="54"/>
      <c r="AV163" s="54"/>
      <c r="AW163" s="57"/>
      <c r="AX163" s="58"/>
      <c r="AY163" s="54"/>
      <c r="AZ163" s="54"/>
      <c r="BA163" s="57"/>
      <c r="BB163" s="58"/>
      <c r="BC163" s="54"/>
      <c r="BD163" s="54"/>
      <c r="BE163" s="57"/>
      <c r="BF163" s="58"/>
      <c r="BG163" s="54"/>
      <c r="BH163" s="54"/>
      <c r="BI163" s="57"/>
      <c r="BJ163" s="58"/>
      <c r="BK163" s="54"/>
      <c r="BL163" s="54"/>
      <c r="BM163" s="57"/>
      <c r="BN163" s="58"/>
      <c r="BO163" s="54"/>
      <c r="BP163" s="54"/>
      <c r="BQ163" s="57"/>
      <c r="BR163" s="58"/>
      <c r="BS163" s="54"/>
      <c r="BT163" s="54"/>
      <c r="BU163" s="54"/>
      <c r="BV163" s="58"/>
      <c r="BW163" s="59"/>
      <c r="BX163" s="54"/>
      <c r="BY163" s="57"/>
    </row>
    <row r="164" spans="1:77" s="2" customFormat="1" ht="51" customHeight="1" x14ac:dyDescent="0.35">
      <c r="A164" s="54"/>
      <c r="B164" s="54"/>
      <c r="C164" s="59"/>
      <c r="D164" s="54"/>
      <c r="E164" s="54"/>
      <c r="F164" s="54"/>
      <c r="G164" s="54"/>
      <c r="H164" s="54"/>
      <c r="I164" s="54"/>
      <c r="J164" s="54"/>
      <c r="K164" s="54"/>
      <c r="L164" s="54"/>
      <c r="M164" s="54"/>
      <c r="N164" s="54"/>
      <c r="O164" s="55"/>
      <c r="P164" s="56"/>
      <c r="Q164" s="56"/>
      <c r="R164" s="56"/>
      <c r="S164" s="56"/>
      <c r="T164" s="56"/>
      <c r="U164" s="56"/>
      <c r="V164" s="56"/>
      <c r="W164" s="56"/>
      <c r="X164" s="56"/>
      <c r="Y164" s="56"/>
      <c r="Z164" s="56"/>
      <c r="AA164" s="54"/>
      <c r="AB164" s="54"/>
      <c r="AC164" s="57"/>
      <c r="AD164" s="58"/>
      <c r="AE164" s="54"/>
      <c r="AF164" s="54"/>
      <c r="AG164" s="57"/>
      <c r="AH164" s="58"/>
      <c r="AI164" s="54"/>
      <c r="AJ164" s="54"/>
      <c r="AK164" s="57"/>
      <c r="AL164" s="58"/>
      <c r="AM164" s="54"/>
      <c r="AN164" s="54"/>
      <c r="AO164" s="57"/>
      <c r="AP164" s="58"/>
      <c r="AQ164" s="54"/>
      <c r="AR164" s="54"/>
      <c r="AS164" s="57"/>
      <c r="AT164" s="58"/>
      <c r="AU164" s="54"/>
      <c r="AV164" s="54"/>
      <c r="AW164" s="57"/>
      <c r="AX164" s="58"/>
      <c r="AY164" s="54"/>
      <c r="AZ164" s="54"/>
      <c r="BA164" s="57"/>
      <c r="BB164" s="58"/>
      <c r="BC164" s="54"/>
      <c r="BD164" s="54"/>
      <c r="BE164" s="57"/>
      <c r="BF164" s="58"/>
      <c r="BG164" s="54"/>
      <c r="BH164" s="54"/>
      <c r="BI164" s="57"/>
      <c r="BJ164" s="58"/>
      <c r="BK164" s="54"/>
      <c r="BL164" s="54"/>
      <c r="BM164" s="57"/>
      <c r="BN164" s="58"/>
      <c r="BO164" s="54"/>
      <c r="BP164" s="54"/>
      <c r="BQ164" s="57"/>
      <c r="BR164" s="58"/>
      <c r="BS164" s="54"/>
      <c r="BT164" s="54"/>
      <c r="BU164" s="54"/>
      <c r="BV164" s="58"/>
      <c r="BW164" s="59"/>
      <c r="BX164" s="54"/>
      <c r="BY164" s="57"/>
    </row>
    <row r="165" spans="1:77" s="2" customFormat="1" ht="51" customHeight="1" x14ac:dyDescent="0.35">
      <c r="A165" s="54"/>
      <c r="B165" s="54"/>
      <c r="C165" s="59"/>
      <c r="D165" s="54"/>
      <c r="E165" s="54"/>
      <c r="F165" s="54"/>
      <c r="G165" s="54"/>
      <c r="H165" s="54"/>
      <c r="I165" s="54"/>
      <c r="J165" s="54"/>
      <c r="K165" s="54"/>
      <c r="L165" s="54"/>
      <c r="M165" s="54"/>
      <c r="N165" s="54"/>
      <c r="O165" s="55"/>
      <c r="P165" s="56"/>
      <c r="Q165" s="56"/>
      <c r="R165" s="56"/>
      <c r="S165" s="56"/>
      <c r="T165" s="56"/>
      <c r="U165" s="56"/>
      <c r="V165" s="56"/>
      <c r="W165" s="56"/>
      <c r="X165" s="56"/>
      <c r="Y165" s="56"/>
      <c r="Z165" s="56"/>
      <c r="AA165" s="54"/>
      <c r="AB165" s="54"/>
      <c r="AC165" s="57"/>
      <c r="AD165" s="58"/>
      <c r="AE165" s="54"/>
      <c r="AF165" s="54"/>
      <c r="AG165" s="57"/>
      <c r="AH165" s="58"/>
      <c r="AI165" s="54"/>
      <c r="AJ165" s="54"/>
      <c r="AK165" s="57"/>
      <c r="AL165" s="58"/>
      <c r="AM165" s="54"/>
      <c r="AN165" s="54"/>
      <c r="AO165" s="57"/>
      <c r="AP165" s="58"/>
      <c r="AQ165" s="54"/>
      <c r="AR165" s="54"/>
      <c r="AS165" s="57"/>
      <c r="AT165" s="58"/>
      <c r="AU165" s="54"/>
      <c r="AV165" s="54"/>
      <c r="AW165" s="57"/>
      <c r="AX165" s="58"/>
      <c r="AY165" s="54"/>
      <c r="AZ165" s="54"/>
      <c r="BA165" s="57"/>
      <c r="BB165" s="58"/>
      <c r="BC165" s="54"/>
      <c r="BD165" s="54"/>
      <c r="BE165" s="57"/>
      <c r="BF165" s="58"/>
      <c r="BG165" s="54"/>
      <c r="BH165" s="54"/>
      <c r="BI165" s="57"/>
      <c r="BJ165" s="58"/>
      <c r="BK165" s="54"/>
      <c r="BL165" s="54"/>
      <c r="BM165" s="57"/>
      <c r="BN165" s="58"/>
      <c r="BO165" s="54"/>
      <c r="BP165" s="54"/>
      <c r="BQ165" s="57"/>
      <c r="BR165" s="58"/>
      <c r="BS165" s="54"/>
      <c r="BT165" s="54"/>
      <c r="BU165" s="54"/>
      <c r="BV165" s="58"/>
      <c r="BW165" s="59"/>
      <c r="BX165" s="54"/>
      <c r="BY165" s="57"/>
    </row>
    <row r="166" spans="1:77" s="2" customFormat="1" ht="51" customHeight="1" x14ac:dyDescent="0.35">
      <c r="A166" s="54"/>
      <c r="B166" s="54"/>
      <c r="C166" s="59"/>
      <c r="D166" s="54"/>
      <c r="E166" s="54"/>
      <c r="F166" s="54"/>
      <c r="G166" s="54"/>
      <c r="H166" s="54"/>
      <c r="I166" s="54"/>
      <c r="J166" s="54"/>
      <c r="K166" s="54"/>
      <c r="L166" s="54"/>
      <c r="M166" s="54"/>
      <c r="N166" s="54"/>
      <c r="O166" s="55"/>
      <c r="P166" s="56"/>
      <c r="Q166" s="56"/>
      <c r="R166" s="56"/>
      <c r="S166" s="56"/>
      <c r="T166" s="56"/>
      <c r="U166" s="56"/>
      <c r="V166" s="56"/>
      <c r="W166" s="56"/>
      <c r="X166" s="56"/>
      <c r="Y166" s="56"/>
      <c r="Z166" s="56"/>
      <c r="AA166" s="54"/>
      <c r="AB166" s="54"/>
      <c r="AC166" s="57"/>
      <c r="AD166" s="58"/>
      <c r="AE166" s="54"/>
      <c r="AF166" s="54"/>
      <c r="AG166" s="57"/>
      <c r="AH166" s="58"/>
      <c r="AI166" s="54"/>
      <c r="AJ166" s="54"/>
      <c r="AK166" s="57"/>
      <c r="AL166" s="58"/>
      <c r="AM166" s="54"/>
      <c r="AN166" s="54"/>
      <c r="AO166" s="57"/>
      <c r="AP166" s="58"/>
      <c r="AQ166" s="54"/>
      <c r="AR166" s="54"/>
      <c r="AS166" s="57"/>
      <c r="AT166" s="58"/>
      <c r="AU166" s="54"/>
      <c r="AV166" s="54"/>
      <c r="AW166" s="57"/>
      <c r="AX166" s="58"/>
      <c r="AY166" s="54"/>
      <c r="AZ166" s="54"/>
      <c r="BA166" s="57"/>
      <c r="BB166" s="58"/>
      <c r="BC166" s="54"/>
      <c r="BD166" s="54"/>
      <c r="BE166" s="57"/>
      <c r="BF166" s="58"/>
      <c r="BG166" s="54"/>
      <c r="BH166" s="54"/>
      <c r="BI166" s="57"/>
      <c r="BJ166" s="58"/>
      <c r="BK166" s="54"/>
      <c r="BL166" s="54"/>
      <c r="BM166" s="57"/>
      <c r="BN166" s="58"/>
      <c r="BO166" s="54"/>
      <c r="BP166" s="54"/>
      <c r="BQ166" s="57"/>
      <c r="BR166" s="58"/>
      <c r="BS166" s="54"/>
      <c r="BT166" s="54"/>
      <c r="BU166" s="54"/>
      <c r="BV166" s="58"/>
      <c r="BW166" s="59"/>
      <c r="BX166" s="54"/>
      <c r="BY166" s="57"/>
    </row>
    <row r="167" spans="1:77" s="2" customFormat="1" ht="51" customHeight="1" x14ac:dyDescent="0.35">
      <c r="A167" s="54"/>
      <c r="B167" s="54"/>
      <c r="C167" s="59"/>
      <c r="D167" s="54"/>
      <c r="E167" s="54"/>
      <c r="F167" s="54"/>
      <c r="G167" s="54"/>
      <c r="H167" s="54"/>
      <c r="I167" s="54"/>
      <c r="J167" s="54"/>
      <c r="K167" s="54"/>
      <c r="L167" s="54"/>
      <c r="M167" s="54"/>
      <c r="N167" s="54"/>
      <c r="O167" s="55"/>
      <c r="P167" s="56"/>
      <c r="Q167" s="56"/>
      <c r="R167" s="56"/>
      <c r="S167" s="56"/>
      <c r="T167" s="56"/>
      <c r="U167" s="56"/>
      <c r="V167" s="56"/>
      <c r="W167" s="56"/>
      <c r="X167" s="56"/>
      <c r="Y167" s="56"/>
      <c r="Z167" s="56"/>
      <c r="AA167" s="54"/>
      <c r="AB167" s="54"/>
      <c r="AC167" s="57"/>
      <c r="AD167" s="58"/>
      <c r="AE167" s="54"/>
      <c r="AF167" s="54"/>
      <c r="AG167" s="57"/>
      <c r="AH167" s="58"/>
      <c r="AI167" s="54"/>
      <c r="AJ167" s="54"/>
      <c r="AK167" s="57"/>
      <c r="AL167" s="58"/>
      <c r="AM167" s="54"/>
      <c r="AN167" s="54"/>
      <c r="AO167" s="57"/>
      <c r="AP167" s="58"/>
      <c r="AQ167" s="54"/>
      <c r="AR167" s="54"/>
      <c r="AS167" s="57"/>
      <c r="AT167" s="58"/>
      <c r="AU167" s="54"/>
      <c r="AV167" s="54"/>
      <c r="AW167" s="57"/>
      <c r="AX167" s="58"/>
      <c r="AY167" s="54"/>
      <c r="AZ167" s="54"/>
      <c r="BA167" s="57"/>
      <c r="BB167" s="58"/>
      <c r="BC167" s="54"/>
      <c r="BD167" s="54"/>
      <c r="BE167" s="57"/>
      <c r="BF167" s="58"/>
      <c r="BG167" s="54"/>
      <c r="BH167" s="54"/>
      <c r="BI167" s="57"/>
      <c r="BJ167" s="58"/>
      <c r="BK167" s="54"/>
      <c r="BL167" s="54"/>
      <c r="BM167" s="57"/>
      <c r="BN167" s="58"/>
      <c r="BO167" s="54"/>
      <c r="BP167" s="54"/>
      <c r="BQ167" s="57"/>
      <c r="BR167" s="58"/>
      <c r="BS167" s="54"/>
      <c r="BT167" s="54"/>
      <c r="BU167" s="54"/>
      <c r="BV167" s="58"/>
      <c r="BW167" s="59"/>
      <c r="BX167" s="54"/>
      <c r="BY167" s="57"/>
    </row>
    <row r="168" spans="1:77" s="2" customFormat="1" ht="51" customHeight="1" x14ac:dyDescent="0.35">
      <c r="A168" s="54"/>
      <c r="B168" s="54"/>
      <c r="C168" s="59"/>
      <c r="D168" s="54"/>
      <c r="E168" s="54"/>
      <c r="F168" s="54"/>
      <c r="G168" s="54"/>
      <c r="H168" s="54"/>
      <c r="I168" s="54"/>
      <c r="J168" s="54"/>
      <c r="K168" s="54"/>
      <c r="L168" s="54"/>
      <c r="M168" s="54"/>
      <c r="N168" s="54"/>
      <c r="O168" s="55"/>
      <c r="P168" s="56"/>
      <c r="Q168" s="56"/>
      <c r="R168" s="56"/>
      <c r="S168" s="56"/>
      <c r="T168" s="56"/>
      <c r="U168" s="56"/>
      <c r="V168" s="56"/>
      <c r="W168" s="56"/>
      <c r="X168" s="56"/>
      <c r="Y168" s="56"/>
      <c r="Z168" s="56"/>
      <c r="AA168" s="54"/>
      <c r="AB168" s="54"/>
      <c r="AC168" s="57"/>
      <c r="AD168" s="58"/>
      <c r="AE168" s="54"/>
      <c r="AF168" s="54"/>
      <c r="AG168" s="57"/>
      <c r="AH168" s="58"/>
      <c r="AI168" s="54"/>
      <c r="AJ168" s="54"/>
      <c r="AK168" s="57"/>
      <c r="AL168" s="58"/>
      <c r="AM168" s="54"/>
      <c r="AN168" s="54"/>
      <c r="AO168" s="57"/>
      <c r="AP168" s="58"/>
      <c r="AQ168" s="54"/>
      <c r="AR168" s="54"/>
      <c r="AS168" s="57"/>
      <c r="AT168" s="58"/>
      <c r="AU168" s="54"/>
      <c r="AV168" s="54"/>
      <c r="AW168" s="57"/>
      <c r="AX168" s="58"/>
      <c r="AY168" s="54"/>
      <c r="AZ168" s="54"/>
      <c r="BA168" s="57"/>
      <c r="BB168" s="58"/>
      <c r="BC168" s="54"/>
      <c r="BD168" s="54"/>
      <c r="BE168" s="57"/>
      <c r="BF168" s="58"/>
      <c r="BG168" s="54"/>
      <c r="BH168" s="54"/>
      <c r="BI168" s="57"/>
      <c r="BJ168" s="58"/>
      <c r="BK168" s="54"/>
      <c r="BL168" s="54"/>
      <c r="BM168" s="57"/>
      <c r="BN168" s="58"/>
      <c r="BO168" s="54"/>
      <c r="BP168" s="54"/>
      <c r="BQ168" s="57"/>
      <c r="BR168" s="58"/>
      <c r="BS168" s="54"/>
      <c r="BT168" s="54"/>
      <c r="BU168" s="54"/>
      <c r="BV168" s="58"/>
      <c r="BW168" s="59"/>
      <c r="BX168" s="54"/>
      <c r="BY168" s="57"/>
    </row>
    <row r="169" spans="1:77" s="2" customFormat="1" ht="51" customHeight="1" x14ac:dyDescent="0.35">
      <c r="A169" s="54"/>
      <c r="B169" s="54"/>
      <c r="C169" s="59"/>
      <c r="D169" s="54"/>
      <c r="E169" s="54"/>
      <c r="F169" s="54"/>
      <c r="G169" s="54"/>
      <c r="H169" s="54"/>
      <c r="I169" s="54"/>
      <c r="J169" s="54"/>
      <c r="K169" s="54"/>
      <c r="L169" s="54"/>
      <c r="M169" s="54"/>
      <c r="N169" s="54"/>
      <c r="O169" s="55"/>
      <c r="P169" s="56"/>
      <c r="Q169" s="56"/>
      <c r="R169" s="56"/>
      <c r="S169" s="56"/>
      <c r="T169" s="56"/>
      <c r="U169" s="56"/>
      <c r="V169" s="56"/>
      <c r="W169" s="56"/>
      <c r="X169" s="56"/>
      <c r="Y169" s="56"/>
      <c r="Z169" s="56"/>
      <c r="AA169" s="54"/>
      <c r="AB169" s="54"/>
      <c r="AC169" s="57"/>
      <c r="AD169" s="58"/>
      <c r="AE169" s="54"/>
      <c r="AF169" s="54"/>
      <c r="AG169" s="57"/>
      <c r="AH169" s="58"/>
      <c r="AI169" s="54"/>
      <c r="AJ169" s="54"/>
      <c r="AK169" s="57"/>
      <c r="AL169" s="58"/>
      <c r="AM169" s="54"/>
      <c r="AN169" s="54"/>
      <c r="AO169" s="57"/>
      <c r="AP169" s="58"/>
      <c r="AQ169" s="54"/>
      <c r="AR169" s="54"/>
      <c r="AS169" s="57"/>
      <c r="AT169" s="58"/>
      <c r="AU169" s="54"/>
      <c r="AV169" s="54"/>
      <c r="AW169" s="57"/>
      <c r="AX169" s="58"/>
      <c r="AY169" s="54"/>
      <c r="AZ169" s="54"/>
      <c r="BA169" s="57"/>
      <c r="BB169" s="58"/>
      <c r="BC169" s="54"/>
      <c r="BD169" s="54"/>
      <c r="BE169" s="57"/>
      <c r="BF169" s="58"/>
      <c r="BG169" s="54"/>
      <c r="BH169" s="54"/>
      <c r="BI169" s="57"/>
      <c r="BJ169" s="58"/>
      <c r="BK169" s="54"/>
      <c r="BL169" s="54"/>
      <c r="BN169" s="58"/>
      <c r="BO169" s="54"/>
      <c r="BP169" s="54"/>
      <c r="BQ169" s="57"/>
      <c r="BR169" s="58"/>
      <c r="BS169" s="54"/>
      <c r="BT169" s="54"/>
      <c r="BU169" s="54"/>
      <c r="BV169" s="58"/>
      <c r="BW169" s="59"/>
      <c r="BX169" s="54"/>
      <c r="BY169" s="57"/>
    </row>
    <row r="170" spans="1:77" s="2" customFormat="1" ht="12.2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V170" s="288"/>
      <c r="BW170" s="288"/>
      <c r="BX170" s="288"/>
    </row>
    <row r="171" spans="1:77" s="2" customForma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V171" s="288"/>
      <c r="BW171" s="288"/>
      <c r="BX171" s="288"/>
    </row>
    <row r="172" spans="1:77" s="2" customForma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V172" s="288"/>
      <c r="BW172" s="288"/>
      <c r="BX172" s="288"/>
    </row>
    <row r="173" spans="1:77" s="2" customForma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V173" s="288"/>
      <c r="BW173" s="288"/>
      <c r="BX173" s="288"/>
    </row>
    <row r="174" spans="1:77" s="2" customForma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V174" s="288"/>
      <c r="BW174" s="288"/>
      <c r="BX174" s="288"/>
    </row>
    <row r="175" spans="1:77" s="2" customForma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V175" s="288"/>
      <c r="BW175" s="288"/>
      <c r="BX175" s="288"/>
    </row>
    <row r="176" spans="1:77" s="2" customForma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V176" s="288"/>
      <c r="BW176" s="288"/>
      <c r="BX176" s="288"/>
    </row>
    <row r="177" spans="1:76" s="2" customForma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V177" s="288"/>
      <c r="BW177" s="288"/>
      <c r="BX177" s="288"/>
    </row>
    <row r="178" spans="1:76" s="2" customForma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V178" s="288"/>
      <c r="BW178" s="288"/>
      <c r="BX178" s="288"/>
    </row>
    <row r="179" spans="1:76" s="2" customForma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V179" s="288"/>
      <c r="BW179" s="288"/>
      <c r="BX179" s="288"/>
    </row>
    <row r="180" spans="1:76" s="2" customForma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V180" s="288"/>
      <c r="BW180" s="288"/>
      <c r="BX180" s="288"/>
    </row>
    <row r="181" spans="1:76" s="2" customForma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V181" s="288"/>
      <c r="BW181" s="288"/>
      <c r="BX181" s="288"/>
    </row>
    <row r="182" spans="1:76" s="2" customForma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V182" s="288"/>
      <c r="BW182" s="288"/>
      <c r="BX182" s="288"/>
    </row>
    <row r="183" spans="1:76" s="2" customForma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V183" s="288"/>
      <c r="BW183" s="288"/>
      <c r="BX183" s="288"/>
    </row>
    <row r="184" spans="1:76" s="2" customForma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V184" s="288"/>
      <c r="BW184" s="288"/>
      <c r="BX184" s="288"/>
    </row>
    <row r="185" spans="1:76" s="2" customForma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V185" s="288"/>
      <c r="BW185" s="288"/>
      <c r="BX185" s="288"/>
    </row>
    <row r="186" spans="1:76" s="2" customForma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V186" s="288"/>
      <c r="BW186" s="288"/>
      <c r="BX186" s="288"/>
    </row>
    <row r="187" spans="1:76" s="2" customForma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V187" s="288"/>
      <c r="BW187" s="288"/>
      <c r="BX187" s="288"/>
    </row>
    <row r="188" spans="1:76" s="2" customForma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V188" s="288"/>
      <c r="BW188" s="288"/>
      <c r="BX188" s="288"/>
    </row>
    <row r="189" spans="1:76" s="2" customForma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V189" s="288"/>
      <c r="BW189" s="288"/>
      <c r="BX189" s="288"/>
    </row>
    <row r="190" spans="1:76" s="2" customForma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V190" s="288"/>
      <c r="BW190" s="288"/>
      <c r="BX190" s="288"/>
    </row>
    <row r="191" spans="1:76" s="2" customForma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V191" s="288"/>
      <c r="BW191" s="288"/>
      <c r="BX191" s="288"/>
    </row>
    <row r="192" spans="1:76" s="2" customForma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V192" s="288"/>
      <c r="BW192" s="288"/>
      <c r="BX192" s="288"/>
    </row>
    <row r="193" spans="1:76" s="2" customForma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V193" s="288"/>
      <c r="BW193" s="288"/>
      <c r="BX193" s="288"/>
    </row>
    <row r="194" spans="1:76" s="2" customForma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V194" s="288"/>
      <c r="BW194" s="288"/>
      <c r="BX194" s="288"/>
    </row>
    <row r="195" spans="1:76" s="2" customForma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V195" s="288"/>
      <c r="BW195" s="288"/>
      <c r="BX195" s="288"/>
    </row>
    <row r="196" spans="1:76" s="2" customForma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V196" s="288"/>
      <c r="BW196" s="288"/>
      <c r="BX196" s="288"/>
    </row>
    <row r="197" spans="1:76" s="2" customForma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V197" s="288"/>
      <c r="BW197" s="288"/>
      <c r="BX197" s="288"/>
    </row>
    <row r="198" spans="1:76" s="2" customForma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V198" s="288"/>
      <c r="BW198" s="288"/>
      <c r="BX198" s="288"/>
    </row>
    <row r="199" spans="1:76" s="2" customForma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V199" s="288"/>
      <c r="BW199" s="288"/>
      <c r="BX199" s="288"/>
    </row>
    <row r="200" spans="1:76" s="2" customForma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V200" s="288"/>
      <c r="BW200" s="288"/>
      <c r="BX200" s="288"/>
    </row>
    <row r="201" spans="1:76" s="2" customForma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V201" s="288"/>
      <c r="BW201" s="288"/>
      <c r="BX201" s="288"/>
    </row>
    <row r="202" spans="1:76" s="2" customForma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V202" s="288"/>
      <c r="BW202" s="288"/>
      <c r="BX202" s="288"/>
    </row>
    <row r="203" spans="1:76" s="2" customForma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V203" s="288"/>
      <c r="BW203" s="288"/>
      <c r="BX203" s="288"/>
    </row>
    <row r="204" spans="1:76" s="2" customForma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V204" s="288"/>
      <c r="BW204" s="288"/>
      <c r="BX204" s="288"/>
    </row>
    <row r="205" spans="1:76" s="2" customForma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V205" s="288"/>
      <c r="BW205" s="288"/>
      <c r="BX205" s="288"/>
    </row>
    <row r="206" spans="1:76" s="2" customForma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V206" s="288"/>
      <c r="BW206" s="288"/>
      <c r="BX206" s="288"/>
    </row>
    <row r="207" spans="1:76" s="2" customForma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V207" s="288"/>
      <c r="BW207" s="288"/>
      <c r="BX207" s="288"/>
    </row>
    <row r="208" spans="1:76" s="2" customForma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V208" s="288"/>
      <c r="BW208" s="288"/>
      <c r="BX208" s="288"/>
    </row>
    <row r="209" spans="1:76" s="2" customForma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V209" s="288"/>
      <c r="BW209" s="288"/>
      <c r="BX209" s="288"/>
    </row>
    <row r="210" spans="1:76" s="2" customForma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V210" s="288"/>
      <c r="BW210" s="288"/>
      <c r="BX210" s="288"/>
    </row>
    <row r="211" spans="1:76" s="2" customForma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V211" s="288"/>
      <c r="BW211" s="288"/>
      <c r="BX211" s="288"/>
    </row>
    <row r="212" spans="1:76" s="2" customForma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V212" s="288"/>
      <c r="BW212" s="288"/>
      <c r="BX212" s="288"/>
    </row>
    <row r="213" spans="1:76" s="2" customForma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V213" s="288"/>
      <c r="BW213" s="288"/>
      <c r="BX213" s="288"/>
    </row>
    <row r="214" spans="1:76" s="2" customForma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V214" s="288"/>
      <c r="BW214" s="288"/>
      <c r="BX214" s="288"/>
    </row>
    <row r="215" spans="1:76" s="2" customForma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V215" s="288"/>
      <c r="BW215" s="288"/>
      <c r="BX215" s="288"/>
    </row>
    <row r="216" spans="1:76" s="2" customForma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V216" s="288"/>
      <c r="BW216" s="288"/>
      <c r="BX216" s="288"/>
    </row>
    <row r="217" spans="1:76" s="2" customForma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V217" s="288"/>
      <c r="BW217" s="288"/>
      <c r="BX217" s="288"/>
    </row>
    <row r="218" spans="1:76" s="2" customForma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V218" s="288"/>
      <c r="BW218" s="288"/>
      <c r="BX218" s="288"/>
    </row>
    <row r="219" spans="1:76" s="2" customForma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V219" s="288"/>
      <c r="BW219" s="288"/>
      <c r="BX219" s="288"/>
    </row>
    <row r="220" spans="1:76" s="2" customForma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V220" s="288"/>
      <c r="BW220" s="288"/>
      <c r="BX220" s="288"/>
    </row>
    <row r="221" spans="1:76" s="2" customForma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V221" s="288"/>
      <c r="BW221" s="288"/>
      <c r="BX221" s="288"/>
    </row>
    <row r="222" spans="1:76" s="2" customForma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V222" s="288"/>
      <c r="BW222" s="288"/>
      <c r="BX222" s="288"/>
    </row>
    <row r="223" spans="1:76" s="2" customForma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V223" s="288"/>
      <c r="BW223" s="288"/>
      <c r="BX223" s="288"/>
    </row>
    <row r="224" spans="1:76" s="2" customForma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V224" s="288"/>
      <c r="BW224" s="288"/>
      <c r="BX224" s="288"/>
    </row>
    <row r="225" spans="1:76" s="2" customForma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V225" s="288"/>
      <c r="BW225" s="288"/>
      <c r="BX225" s="288"/>
    </row>
    <row r="226" spans="1:76" s="2" customForma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V226" s="288"/>
      <c r="BW226" s="288"/>
      <c r="BX226" s="288"/>
    </row>
    <row r="227" spans="1:76" s="2" customForma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V227" s="288"/>
      <c r="BW227" s="288"/>
      <c r="BX227" s="288"/>
    </row>
    <row r="228" spans="1:76" s="2" customForma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V228" s="288"/>
      <c r="BW228" s="288"/>
      <c r="BX228" s="288"/>
    </row>
    <row r="229" spans="1:76" s="2" customForma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V229" s="288"/>
      <c r="BW229" s="288"/>
      <c r="BX229" s="288"/>
    </row>
    <row r="230" spans="1:76" s="2" customFormat="1" x14ac:dyDescent="0.25">
      <c r="A230" s="1"/>
      <c r="B230" s="1"/>
      <c r="C230" s="1"/>
      <c r="D230" s="3"/>
      <c r="E230" s="3"/>
      <c r="F230" s="3"/>
      <c r="G230" s="3"/>
      <c r="H230" s="3"/>
      <c r="I230" s="3"/>
      <c r="J230" s="3"/>
      <c r="K230" s="3"/>
      <c r="L230" s="3"/>
      <c r="M230" s="3"/>
      <c r="N230" s="3"/>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V230" s="288"/>
      <c r="BW230" s="288"/>
      <c r="BX230" s="288"/>
    </row>
    <row r="231" spans="1:76" s="2" customFormat="1" x14ac:dyDescent="0.25">
      <c r="A231" s="1"/>
      <c r="B231" s="1"/>
      <c r="C231" s="1"/>
      <c r="D231" s="3"/>
      <c r="E231" s="3"/>
      <c r="F231" s="3"/>
      <c r="G231" s="3"/>
      <c r="H231" s="3"/>
      <c r="I231" s="3"/>
      <c r="J231" s="3"/>
      <c r="K231" s="3"/>
      <c r="L231" s="3"/>
      <c r="M231" s="3"/>
      <c r="N231" s="3"/>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V231" s="288"/>
      <c r="BW231" s="288"/>
      <c r="BX231" s="288"/>
    </row>
    <row r="232" spans="1:76" s="2" customFormat="1" x14ac:dyDescent="0.25">
      <c r="A232" s="1"/>
      <c r="B232" s="1"/>
      <c r="C232" s="1"/>
      <c r="D232" s="3"/>
      <c r="E232" s="3"/>
      <c r="F232" s="3"/>
      <c r="G232" s="3"/>
      <c r="H232" s="3"/>
      <c r="I232" s="3"/>
      <c r="J232" s="3"/>
      <c r="K232" s="3"/>
      <c r="L232" s="3"/>
      <c r="M232" s="3"/>
      <c r="N232" s="3"/>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V232" s="288"/>
      <c r="BW232" s="288"/>
      <c r="BX232" s="288"/>
    </row>
    <row r="233" spans="1:76" s="2" customFormat="1" x14ac:dyDescent="0.25">
      <c r="A233" s="1"/>
      <c r="B233" s="1"/>
      <c r="C233" s="1"/>
      <c r="D233" s="3"/>
      <c r="E233" s="3"/>
      <c r="F233" s="3"/>
      <c r="G233" s="3"/>
      <c r="H233" s="3"/>
      <c r="I233" s="3"/>
      <c r="J233" s="3"/>
      <c r="K233" s="3"/>
      <c r="L233" s="3"/>
      <c r="M233" s="3"/>
      <c r="N233" s="3"/>
      <c r="O233" s="1"/>
      <c r="P233" s="4"/>
      <c r="Q233" s="4"/>
      <c r="R233" s="4"/>
      <c r="S233" s="4"/>
      <c r="T233" s="4"/>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V233" s="288"/>
      <c r="BW233" s="288"/>
      <c r="BX233" s="288"/>
    </row>
    <row r="234" spans="1:76" s="2" customFormat="1" x14ac:dyDescent="0.25">
      <c r="A234" s="1"/>
      <c r="B234" s="1"/>
      <c r="C234" s="1"/>
      <c r="D234" s="1"/>
      <c r="E234" s="1"/>
      <c r="F234" s="1"/>
      <c r="G234" s="1"/>
      <c r="H234" s="1"/>
      <c r="I234" s="1"/>
      <c r="J234" s="1"/>
      <c r="K234" s="1"/>
      <c r="L234" s="1"/>
      <c r="M234" s="1"/>
      <c r="N234" s="1"/>
      <c r="O234" s="1"/>
      <c r="P234" s="4"/>
      <c r="Q234" s="4"/>
      <c r="R234" s="4"/>
      <c r="S234" s="4"/>
      <c r="T234" s="4"/>
      <c r="U234" s="1"/>
      <c r="V234" s="1"/>
      <c r="W234" s="1"/>
      <c r="X234" s="1"/>
      <c r="Y234" s="1"/>
      <c r="Z234" s="1"/>
      <c r="AA234" s="3"/>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V234" s="288"/>
      <c r="BW234" s="288"/>
      <c r="BX234" s="288"/>
    </row>
    <row r="235" spans="1:76" s="2" customFormat="1" x14ac:dyDescent="0.25">
      <c r="A235" s="1"/>
      <c r="B235" s="1"/>
      <c r="C235" s="1"/>
      <c r="D235" s="1"/>
      <c r="E235" s="1"/>
      <c r="F235" s="1"/>
      <c r="G235" s="1"/>
      <c r="H235" s="1"/>
      <c r="I235" s="1"/>
      <c r="J235" s="1"/>
      <c r="K235" s="1"/>
      <c r="L235" s="1"/>
      <c r="M235" s="1"/>
      <c r="N235" s="1"/>
      <c r="O235" s="1"/>
      <c r="P235" s="4"/>
      <c r="Q235" s="4"/>
      <c r="R235" s="4"/>
      <c r="S235" s="4"/>
      <c r="T235" s="4"/>
      <c r="U235" s="1"/>
      <c r="V235" s="1"/>
      <c r="W235" s="1"/>
      <c r="X235" s="1"/>
      <c r="Y235" s="1"/>
      <c r="Z235" s="1"/>
      <c r="AA235" s="3"/>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V235" s="288"/>
      <c r="BW235" s="288"/>
      <c r="BX235" s="288"/>
    </row>
    <row r="236" spans="1:76" s="2" customForma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3"/>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V236" s="288"/>
      <c r="BW236" s="288"/>
      <c r="BX236" s="288"/>
    </row>
    <row r="237" spans="1:76" s="2" customForma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V237" s="288"/>
      <c r="BW237" s="288"/>
      <c r="BX237" s="288"/>
    </row>
    <row r="238" spans="1:76" s="2" customFormat="1" ht="13" x14ac:dyDescent="0.35">
      <c r="A238" s="1"/>
      <c r="B238" s="1"/>
      <c r="C238" s="1"/>
      <c r="D238" s="1"/>
      <c r="E238" s="1"/>
      <c r="F238" s="55" t="s">
        <v>1339</v>
      </c>
      <c r="G238" s="55" t="s">
        <v>1340</v>
      </c>
      <c r="H238" s="55"/>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V238" s="288"/>
      <c r="BW238" s="288"/>
      <c r="BX238" s="288"/>
    </row>
    <row r="239" spans="1:76" s="2" customFormat="1" ht="50.5" x14ac:dyDescent="0.3">
      <c r="A239" s="1">
        <v>2018</v>
      </c>
      <c r="B239" s="1"/>
      <c r="C239" s="1"/>
      <c r="D239" s="50" t="s">
        <v>1341</v>
      </c>
      <c r="E239" s="50"/>
      <c r="F239" s="60" t="s">
        <v>1342</v>
      </c>
      <c r="G239" s="3" t="s">
        <v>125</v>
      </c>
      <c r="H239" s="3"/>
      <c r="I239" s="50" t="s">
        <v>77</v>
      </c>
      <c r="J239" s="50" t="s">
        <v>1343</v>
      </c>
      <c r="K239" s="50" t="s">
        <v>1344</v>
      </c>
      <c r="L239" s="50" t="s">
        <v>1345</v>
      </c>
      <c r="M239" s="50"/>
      <c r="N239" s="50" t="s">
        <v>1346</v>
      </c>
      <c r="O239" s="50"/>
      <c r="P239" s="50"/>
      <c r="Q239" s="4" t="s">
        <v>1347</v>
      </c>
      <c r="R239" s="1"/>
      <c r="S239" s="1"/>
      <c r="T239" s="1"/>
      <c r="U239" s="1"/>
      <c r="V239" s="1"/>
      <c r="W239" s="1"/>
      <c r="X239" s="1"/>
      <c r="Y239" s="1"/>
      <c r="Z239" s="1"/>
      <c r="AA239" s="1"/>
      <c r="AB239" s="1"/>
      <c r="AC239" s="4"/>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V239" s="288"/>
      <c r="BW239" s="288"/>
      <c r="BX239" s="288"/>
    </row>
    <row r="240" spans="1:76" s="2" customFormat="1" ht="75" x14ac:dyDescent="0.25">
      <c r="A240" s="1">
        <v>2019</v>
      </c>
      <c r="B240" s="1"/>
      <c r="C240" s="1"/>
      <c r="D240" s="3" t="s">
        <v>269</v>
      </c>
      <c r="E240" s="3"/>
      <c r="F240" s="60" t="s">
        <v>1348</v>
      </c>
      <c r="G240" s="3" t="s">
        <v>123</v>
      </c>
      <c r="H240" s="3"/>
      <c r="I240" s="61" t="s">
        <v>1033</v>
      </c>
      <c r="J240" s="61" t="s">
        <v>1349</v>
      </c>
      <c r="K240" s="61" t="s">
        <v>1349</v>
      </c>
      <c r="L240" s="62" t="s">
        <v>1035</v>
      </c>
      <c r="M240" s="3"/>
      <c r="N240" s="3" t="s">
        <v>126</v>
      </c>
      <c r="O240" s="1" t="s">
        <v>1350</v>
      </c>
      <c r="P240" s="4" t="s">
        <v>1351</v>
      </c>
      <c r="Q240" s="4"/>
      <c r="R240" s="4"/>
      <c r="S240" s="4"/>
      <c r="T240" s="4"/>
      <c r="U240" s="4" t="s">
        <v>1352</v>
      </c>
      <c r="V240" s="4" t="s">
        <v>1353</v>
      </c>
      <c r="W240" s="4"/>
      <c r="X240" s="4"/>
      <c r="Y240" s="4"/>
      <c r="Z240" s="4"/>
      <c r="AA240" s="241" t="s">
        <v>1354</v>
      </c>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M240" s="5"/>
      <c r="BV240" s="288"/>
      <c r="BW240" s="288"/>
      <c r="BX240" s="288"/>
    </row>
    <row r="241" spans="1:76" s="2" customFormat="1" ht="62.5" x14ac:dyDescent="0.25">
      <c r="A241" s="1">
        <v>2020</v>
      </c>
      <c r="B241" s="1"/>
      <c r="C241" s="1"/>
      <c r="D241" s="3" t="s">
        <v>126</v>
      </c>
      <c r="E241" s="3"/>
      <c r="F241" s="60" t="s">
        <v>1355</v>
      </c>
      <c r="G241" s="3" t="s">
        <v>1356</v>
      </c>
      <c r="H241" s="3"/>
      <c r="I241" s="61">
        <v>7560</v>
      </c>
      <c r="J241" s="61">
        <v>1</v>
      </c>
      <c r="K241" s="61" t="str">
        <f>+CONCATENATE(I241,"-",J241)</f>
        <v>7560-1</v>
      </c>
      <c r="L241" s="62" t="s">
        <v>1357</v>
      </c>
      <c r="M241" s="3"/>
      <c r="N241" s="3" t="s">
        <v>268</v>
      </c>
      <c r="O241" s="1" t="s">
        <v>1358</v>
      </c>
      <c r="P241" s="4" t="s">
        <v>1359</v>
      </c>
      <c r="Q241" s="4"/>
      <c r="R241" s="4"/>
      <c r="S241" s="4"/>
      <c r="T241" s="4"/>
      <c r="U241" s="4" t="s">
        <v>1352</v>
      </c>
      <c r="V241" s="4" t="s">
        <v>1353</v>
      </c>
      <c r="W241" s="4"/>
      <c r="X241" s="4"/>
      <c r="Y241" s="4"/>
      <c r="Z241" s="4"/>
      <c r="AA241" s="52" t="s">
        <v>1360</v>
      </c>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5"/>
      <c r="BE241" s="5"/>
      <c r="BF241" s="5"/>
      <c r="BG241" s="5"/>
      <c r="BH241" s="5"/>
      <c r="BI241" s="5"/>
      <c r="BJ241" s="5"/>
      <c r="BK241" s="5"/>
      <c r="BL241" s="5"/>
      <c r="BM241" s="5"/>
      <c r="BN241" s="5"/>
      <c r="BV241" s="288"/>
      <c r="BW241" s="288"/>
      <c r="BX241" s="288"/>
    </row>
    <row r="242" spans="1:76" s="2" customFormat="1" ht="112.5" x14ac:dyDescent="0.25">
      <c r="A242" s="1">
        <v>2021</v>
      </c>
      <c r="B242" s="1"/>
      <c r="C242" s="1"/>
      <c r="D242" s="3" t="s">
        <v>148</v>
      </c>
      <c r="E242" s="3"/>
      <c r="F242" s="60" t="s">
        <v>1361</v>
      </c>
      <c r="G242" s="3" t="s">
        <v>1356</v>
      </c>
      <c r="H242" s="3"/>
      <c r="I242" s="61">
        <v>7560</v>
      </c>
      <c r="J242" s="61">
        <v>2</v>
      </c>
      <c r="K242" s="61" t="str">
        <f t="shared" ref="K242:K269" si="61">+CONCATENATE(I242,"-",J242)</f>
        <v>7560-2</v>
      </c>
      <c r="L242" s="62" t="s">
        <v>1362</v>
      </c>
      <c r="M242" s="3"/>
      <c r="N242" s="3" t="s">
        <v>124</v>
      </c>
      <c r="O242" s="1" t="s">
        <v>1363</v>
      </c>
      <c r="P242" s="4" t="s">
        <v>1359</v>
      </c>
      <c r="Q242" s="4"/>
      <c r="R242" s="4"/>
      <c r="S242" s="4"/>
      <c r="T242" s="4"/>
      <c r="U242" s="4" t="s">
        <v>1352</v>
      </c>
      <c r="V242" s="4" t="s">
        <v>1353</v>
      </c>
      <c r="W242" s="4"/>
      <c r="X242" s="4"/>
      <c r="Y242" s="4"/>
      <c r="Z242" s="4"/>
      <c r="AA242" s="52" t="s">
        <v>1364</v>
      </c>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5"/>
      <c r="BE242" s="5"/>
      <c r="BF242" s="5"/>
      <c r="BG242" s="5"/>
      <c r="BH242" s="5"/>
      <c r="BI242" s="5"/>
      <c r="BJ242" s="5"/>
      <c r="BK242" s="5"/>
      <c r="BL242" s="5"/>
      <c r="BM242" s="5"/>
      <c r="BN242" s="5"/>
      <c r="BV242" s="288"/>
      <c r="BW242" s="288"/>
      <c r="BX242" s="288"/>
    </row>
    <row r="243" spans="1:76" s="2" customFormat="1" ht="237.5" x14ac:dyDescent="0.25">
      <c r="A243" s="1">
        <v>2022</v>
      </c>
      <c r="B243" s="1"/>
      <c r="C243" s="1"/>
      <c r="D243" s="3" t="s">
        <v>880</v>
      </c>
      <c r="E243" s="3"/>
      <c r="F243" s="60" t="s">
        <v>1365</v>
      </c>
      <c r="G243" s="3" t="s">
        <v>1356</v>
      </c>
      <c r="H243" s="3"/>
      <c r="I243" s="61">
        <v>7560</v>
      </c>
      <c r="J243" s="61">
        <v>3</v>
      </c>
      <c r="K243" s="61" t="str">
        <f t="shared" si="61"/>
        <v>7560-3</v>
      </c>
      <c r="L243" s="62" t="s">
        <v>1366</v>
      </c>
      <c r="M243" s="3"/>
      <c r="N243" s="3" t="s">
        <v>720</v>
      </c>
      <c r="O243" s="1" t="s">
        <v>1367</v>
      </c>
      <c r="P243" s="4" t="s">
        <v>1368</v>
      </c>
      <c r="Q243" s="4"/>
      <c r="R243" s="4"/>
      <c r="S243" s="4"/>
      <c r="T243" s="4"/>
      <c r="U243" s="4" t="s">
        <v>1369</v>
      </c>
      <c r="V243" s="4" t="s">
        <v>1353</v>
      </c>
      <c r="W243" s="4"/>
      <c r="X243" s="4"/>
      <c r="Y243" s="4"/>
      <c r="Z243" s="4"/>
      <c r="AA243" s="241" t="s">
        <v>1370</v>
      </c>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5"/>
      <c r="BE243" s="5"/>
      <c r="BF243" s="5"/>
      <c r="BG243" s="5"/>
      <c r="BH243" s="5"/>
      <c r="BI243" s="5"/>
      <c r="BJ243" s="5"/>
      <c r="BK243" s="5"/>
      <c r="BL243" s="5"/>
      <c r="BM243" s="5"/>
      <c r="BN243" s="5"/>
      <c r="BV243" s="288"/>
      <c r="BW243" s="288"/>
      <c r="BX243" s="288"/>
    </row>
    <row r="244" spans="1:76" s="2" customFormat="1" ht="237.5" x14ac:dyDescent="0.25">
      <c r="A244" s="1">
        <v>2023</v>
      </c>
      <c r="B244" s="1"/>
      <c r="C244" s="1"/>
      <c r="D244" s="3" t="s">
        <v>1209</v>
      </c>
      <c r="E244" s="3"/>
      <c r="F244" s="60" t="s">
        <v>1371</v>
      </c>
      <c r="G244" s="3" t="s">
        <v>1356</v>
      </c>
      <c r="H244" s="3"/>
      <c r="I244" s="61">
        <v>7560</v>
      </c>
      <c r="J244" s="61">
        <v>4</v>
      </c>
      <c r="K244" s="61" t="str">
        <f t="shared" si="61"/>
        <v>7560-4</v>
      </c>
      <c r="L244" s="62" t="s">
        <v>1372</v>
      </c>
      <c r="M244" s="3"/>
      <c r="N244" s="3" t="s">
        <v>167</v>
      </c>
      <c r="O244" s="1" t="s">
        <v>1373</v>
      </c>
      <c r="P244" s="4" t="s">
        <v>1374</v>
      </c>
      <c r="Q244" s="4"/>
      <c r="R244" s="4"/>
      <c r="S244" s="4"/>
      <c r="T244" s="4"/>
      <c r="U244" s="4" t="s">
        <v>1369</v>
      </c>
      <c r="V244" s="4" t="s">
        <v>1353</v>
      </c>
      <c r="W244" s="4"/>
      <c r="X244" s="4"/>
      <c r="Y244" s="4"/>
      <c r="Z244" s="4"/>
      <c r="AA244" s="241" t="s">
        <v>1375</v>
      </c>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5"/>
      <c r="BE244" s="5"/>
      <c r="BF244" s="5"/>
      <c r="BG244" s="5"/>
      <c r="BH244" s="5"/>
      <c r="BI244" s="5"/>
      <c r="BJ244" s="5"/>
      <c r="BK244" s="5"/>
      <c r="BL244" s="5"/>
      <c r="BM244" s="4"/>
      <c r="BN244" s="5"/>
      <c r="BV244" s="288"/>
      <c r="BW244" s="288"/>
      <c r="BX244" s="288"/>
    </row>
    <row r="245" spans="1:76" ht="112.5" x14ac:dyDescent="0.25">
      <c r="A245" s="1">
        <v>2024</v>
      </c>
      <c r="D245" s="3" t="s">
        <v>1376</v>
      </c>
      <c r="E245" s="3"/>
      <c r="F245" s="60" t="s">
        <v>1377</v>
      </c>
      <c r="G245" s="3" t="s">
        <v>1356</v>
      </c>
      <c r="H245" s="3"/>
      <c r="I245" s="61">
        <v>7560</v>
      </c>
      <c r="J245" s="61">
        <v>5</v>
      </c>
      <c r="K245" s="61" t="str">
        <f t="shared" si="61"/>
        <v>7560-5</v>
      </c>
      <c r="L245" s="62" t="s">
        <v>1378</v>
      </c>
      <c r="M245" s="3"/>
      <c r="N245" s="3" t="s">
        <v>1090</v>
      </c>
      <c r="O245" s="1" t="s">
        <v>1379</v>
      </c>
      <c r="P245" s="4" t="s">
        <v>1374</v>
      </c>
      <c r="Q245" s="4"/>
      <c r="R245" s="4"/>
      <c r="S245" s="4"/>
      <c r="T245" s="4"/>
      <c r="U245" s="4" t="s">
        <v>1369</v>
      </c>
      <c r="V245" s="4" t="s">
        <v>1353</v>
      </c>
      <c r="W245" s="4"/>
      <c r="X245" s="4"/>
      <c r="Y245" s="4"/>
      <c r="Z245" s="4"/>
      <c r="AA245" s="241" t="s">
        <v>151</v>
      </c>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row>
    <row r="246" spans="1:76" ht="112.5" x14ac:dyDescent="0.25">
      <c r="A246" s="1">
        <v>2025</v>
      </c>
      <c r="D246" s="3" t="s">
        <v>1091</v>
      </c>
      <c r="E246" s="3"/>
      <c r="F246" s="60" t="s">
        <v>1380</v>
      </c>
      <c r="G246" s="3" t="s">
        <v>1356</v>
      </c>
      <c r="H246" s="3"/>
      <c r="I246" s="61">
        <v>7560</v>
      </c>
      <c r="J246" s="61">
        <v>6</v>
      </c>
      <c r="K246" s="61" t="str">
        <f t="shared" si="61"/>
        <v>7560-6</v>
      </c>
      <c r="L246" s="62" t="s">
        <v>1381</v>
      </c>
      <c r="M246" s="3"/>
      <c r="N246" s="3" t="s">
        <v>1382</v>
      </c>
      <c r="O246" s="1" t="s">
        <v>1383</v>
      </c>
      <c r="P246" s="4" t="s">
        <v>1374</v>
      </c>
      <c r="Q246" s="4"/>
      <c r="R246" s="4"/>
      <c r="S246" s="4"/>
      <c r="T246" s="4"/>
      <c r="U246" s="4" t="s">
        <v>1369</v>
      </c>
      <c r="V246" s="4" t="s">
        <v>1353</v>
      </c>
      <c r="W246" s="4"/>
      <c r="X246" s="4"/>
      <c r="Y246" s="4"/>
      <c r="Z246" s="4"/>
      <c r="AA246" s="241" t="s">
        <v>1384</v>
      </c>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row>
    <row r="247" spans="1:76" ht="100" x14ac:dyDescent="0.25">
      <c r="A247" s="1">
        <v>2026</v>
      </c>
      <c r="D247" s="3" t="s">
        <v>1385</v>
      </c>
      <c r="E247" s="3"/>
      <c r="F247" s="60" t="s">
        <v>1386</v>
      </c>
      <c r="G247" s="3" t="s">
        <v>1356</v>
      </c>
      <c r="H247" s="3"/>
      <c r="I247" s="61">
        <v>7551</v>
      </c>
      <c r="J247" s="61">
        <v>1</v>
      </c>
      <c r="K247" s="61" t="str">
        <f t="shared" si="61"/>
        <v>7551-1</v>
      </c>
      <c r="L247" s="62" t="s">
        <v>1387</v>
      </c>
      <c r="M247" s="3"/>
      <c r="N247" s="3"/>
      <c r="O247" s="1" t="s">
        <v>1388</v>
      </c>
      <c r="P247" s="4" t="s">
        <v>1368</v>
      </c>
      <c r="Q247" s="4"/>
      <c r="R247" s="4"/>
      <c r="S247" s="4"/>
      <c r="T247" s="4"/>
      <c r="U247" s="4" t="s">
        <v>1369</v>
      </c>
      <c r="V247" s="4" t="s">
        <v>1353</v>
      </c>
      <c r="W247" s="4"/>
      <c r="X247" s="4"/>
      <c r="Y247" s="4"/>
      <c r="Z247" s="4"/>
      <c r="AA247" s="241" t="s">
        <v>1389</v>
      </c>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row>
    <row r="248" spans="1:76" ht="137.5" x14ac:dyDescent="0.25">
      <c r="A248" s="1">
        <v>2027</v>
      </c>
      <c r="D248" s="3" t="s">
        <v>466</v>
      </c>
      <c r="E248" s="3"/>
      <c r="F248" s="60" t="s">
        <v>1390</v>
      </c>
      <c r="G248" s="3" t="s">
        <v>1356</v>
      </c>
      <c r="H248" s="3"/>
      <c r="I248" s="61">
        <v>7551</v>
      </c>
      <c r="J248" s="61">
        <v>2</v>
      </c>
      <c r="K248" s="61" t="str">
        <f t="shared" si="61"/>
        <v>7551-2</v>
      </c>
      <c r="L248" s="62" t="s">
        <v>1391</v>
      </c>
      <c r="M248" s="3"/>
      <c r="N248" s="3"/>
      <c r="O248" s="1" t="s">
        <v>1392</v>
      </c>
      <c r="P248" s="4" t="s">
        <v>1359</v>
      </c>
      <c r="Q248" s="4"/>
      <c r="R248" s="4"/>
      <c r="S248" s="4"/>
      <c r="T248" s="4"/>
      <c r="U248" s="3" t="s">
        <v>1393</v>
      </c>
      <c r="V248" s="4" t="s">
        <v>1353</v>
      </c>
      <c r="W248" s="4"/>
      <c r="X248" s="4"/>
      <c r="Y248" s="4"/>
      <c r="Z248" s="4"/>
      <c r="AA248" s="241" t="s">
        <v>1394</v>
      </c>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row>
    <row r="249" spans="1:76" ht="100" x14ac:dyDescent="0.25">
      <c r="A249" s="1">
        <v>2028</v>
      </c>
      <c r="D249" s="3" t="s">
        <v>366</v>
      </c>
      <c r="E249" s="3"/>
      <c r="F249" s="60" t="s">
        <v>879</v>
      </c>
      <c r="G249" s="3" t="s">
        <v>1356</v>
      </c>
      <c r="H249" s="3"/>
      <c r="I249" s="61">
        <v>7551</v>
      </c>
      <c r="J249" s="61">
        <v>3</v>
      </c>
      <c r="K249" s="61" t="str">
        <f t="shared" si="61"/>
        <v>7551-3</v>
      </c>
      <c r="L249" s="62" t="s">
        <v>1395</v>
      </c>
      <c r="M249" s="3"/>
      <c r="N249" s="3"/>
      <c r="O249" s="1" t="s">
        <v>1396</v>
      </c>
      <c r="P249" s="4" t="s">
        <v>1397</v>
      </c>
      <c r="Q249" s="4"/>
      <c r="R249" s="4"/>
      <c r="S249" s="4"/>
      <c r="T249" s="4"/>
      <c r="U249" s="3" t="s">
        <v>1393</v>
      </c>
      <c r="V249" s="4" t="s">
        <v>1353</v>
      </c>
      <c r="W249" s="4"/>
      <c r="X249" s="4"/>
      <c r="Y249" s="4"/>
      <c r="Z249" s="4"/>
      <c r="AA249" s="241" t="s">
        <v>1398</v>
      </c>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row>
    <row r="250" spans="1:76" ht="87.5" x14ac:dyDescent="0.25">
      <c r="D250" s="3" t="s">
        <v>598</v>
      </c>
      <c r="E250" s="3"/>
      <c r="F250" s="60" t="s">
        <v>1399</v>
      </c>
      <c r="G250" s="3" t="s">
        <v>1356</v>
      </c>
      <c r="H250" s="3"/>
      <c r="I250" s="61">
        <v>7551</v>
      </c>
      <c r="J250" s="61">
        <v>4</v>
      </c>
      <c r="K250" s="61" t="str">
        <f t="shared" si="61"/>
        <v>7551-4</v>
      </c>
      <c r="L250" s="62" t="s">
        <v>1400</v>
      </c>
      <c r="M250" s="3"/>
      <c r="N250" s="3"/>
      <c r="O250" s="1" t="s">
        <v>1401</v>
      </c>
      <c r="P250" s="4" t="s">
        <v>1359</v>
      </c>
      <c r="Q250" s="4"/>
      <c r="R250" s="4"/>
      <c r="S250" s="4"/>
      <c r="T250" s="4"/>
      <c r="U250" s="3" t="s">
        <v>1393</v>
      </c>
      <c r="V250" s="4" t="s">
        <v>1353</v>
      </c>
      <c r="W250" s="4"/>
      <c r="X250" s="4"/>
      <c r="Y250" s="4"/>
      <c r="Z250" s="4"/>
      <c r="AA250" s="241" t="s">
        <v>1402</v>
      </c>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row>
    <row r="251" spans="1:76" ht="62.5" x14ac:dyDescent="0.25">
      <c r="D251" s="3" t="s">
        <v>836</v>
      </c>
      <c r="E251" s="3"/>
      <c r="F251" s="60" t="s">
        <v>1208</v>
      </c>
      <c r="G251" s="3" t="s">
        <v>1356</v>
      </c>
      <c r="H251" s="3"/>
      <c r="I251" s="61">
        <v>7556</v>
      </c>
      <c r="J251" s="61">
        <v>1</v>
      </c>
      <c r="K251" s="61" t="str">
        <f t="shared" si="61"/>
        <v>7556-1</v>
      </c>
      <c r="L251" s="62" t="s">
        <v>1403</v>
      </c>
      <c r="M251" s="3"/>
      <c r="N251" s="3"/>
      <c r="O251" s="1" t="s">
        <v>1404</v>
      </c>
      <c r="P251" s="4" t="s">
        <v>1359</v>
      </c>
      <c r="Q251" s="4"/>
      <c r="R251" s="4"/>
      <c r="S251" s="4"/>
      <c r="T251" s="4"/>
      <c r="U251" s="3" t="s">
        <v>1393</v>
      </c>
      <c r="V251" s="4" t="s">
        <v>1353</v>
      </c>
      <c r="W251" s="4"/>
      <c r="X251" s="4"/>
      <c r="Y251" s="4"/>
      <c r="Z251" s="4"/>
      <c r="AA251" s="241" t="s">
        <v>1405</v>
      </c>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row>
    <row r="252" spans="1:76" ht="87.5" x14ac:dyDescent="0.25">
      <c r="D252" s="3" t="s">
        <v>676</v>
      </c>
      <c r="E252" s="3"/>
      <c r="F252" s="60" t="s">
        <v>1406</v>
      </c>
      <c r="G252" s="3" t="s">
        <v>1356</v>
      </c>
      <c r="H252" s="3"/>
      <c r="I252" s="61">
        <v>7556</v>
      </c>
      <c r="J252" s="61">
        <v>2</v>
      </c>
      <c r="K252" s="61" t="str">
        <f t="shared" si="61"/>
        <v>7556-2</v>
      </c>
      <c r="L252" s="62" t="s">
        <v>1407</v>
      </c>
      <c r="M252" s="3"/>
      <c r="N252" s="3"/>
      <c r="O252" s="1" t="s">
        <v>1408</v>
      </c>
      <c r="P252" s="4" t="s">
        <v>1359</v>
      </c>
      <c r="Q252" s="4"/>
      <c r="R252" s="4"/>
      <c r="S252" s="4"/>
      <c r="T252" s="4"/>
      <c r="U252" s="3" t="s">
        <v>1393</v>
      </c>
      <c r="V252" s="4" t="s">
        <v>1353</v>
      </c>
      <c r="W252" s="4"/>
      <c r="X252" s="4"/>
      <c r="Y252" s="4"/>
      <c r="Z252" s="4"/>
      <c r="AA252" s="241" t="s">
        <v>1409</v>
      </c>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row>
    <row r="253" spans="1:76" ht="175" x14ac:dyDescent="0.25">
      <c r="D253" s="3" t="s">
        <v>1410</v>
      </c>
      <c r="E253" s="3"/>
      <c r="F253" s="60" t="s">
        <v>1089</v>
      </c>
      <c r="G253" s="3" t="s">
        <v>1356</v>
      </c>
      <c r="H253" s="3"/>
      <c r="I253" s="61">
        <v>7556</v>
      </c>
      <c r="J253" s="61">
        <v>3</v>
      </c>
      <c r="K253" s="61" t="str">
        <f t="shared" si="61"/>
        <v>7556-3</v>
      </c>
      <c r="L253" s="62" t="s">
        <v>1411</v>
      </c>
      <c r="M253" s="3"/>
      <c r="N253" s="3"/>
      <c r="O253" s="1" t="s">
        <v>1412</v>
      </c>
      <c r="P253" s="4" t="s">
        <v>1413</v>
      </c>
      <c r="Q253" s="4"/>
      <c r="R253" s="4"/>
      <c r="S253" s="4"/>
      <c r="T253" s="4"/>
      <c r="U253" s="4" t="s">
        <v>1414</v>
      </c>
      <c r="V253" s="4" t="s">
        <v>1353</v>
      </c>
      <c r="W253" s="4"/>
      <c r="X253" s="4"/>
      <c r="Y253" s="4"/>
      <c r="Z253" s="4"/>
      <c r="AA253" s="3" t="s">
        <v>1415</v>
      </c>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row>
    <row r="254" spans="1:76" ht="125" x14ac:dyDescent="0.25">
      <c r="D254" s="242"/>
      <c r="E254" s="242"/>
      <c r="F254" s="60" t="s">
        <v>122</v>
      </c>
      <c r="G254" s="242" t="s">
        <v>1356</v>
      </c>
      <c r="H254" s="242"/>
      <c r="I254" s="61">
        <v>7556</v>
      </c>
      <c r="J254" s="61">
        <v>4</v>
      </c>
      <c r="K254" s="61" t="str">
        <f t="shared" si="61"/>
        <v>7556-4</v>
      </c>
      <c r="L254" s="62" t="s">
        <v>1416</v>
      </c>
      <c r="M254" s="242"/>
      <c r="N254" s="242"/>
      <c r="O254" s="242"/>
      <c r="AB254" s="3"/>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spans="1:76" ht="112.5" x14ac:dyDescent="0.25">
      <c r="D255" s="242"/>
      <c r="E255" s="242"/>
      <c r="F255" s="60" t="s">
        <v>1417</v>
      </c>
      <c r="G255" s="242" t="s">
        <v>1356</v>
      </c>
      <c r="H255" s="242"/>
      <c r="I255" s="61">
        <v>7556</v>
      </c>
      <c r="J255" s="61">
        <v>5</v>
      </c>
      <c r="K255" s="61" t="str">
        <f t="shared" si="61"/>
        <v>7556-5</v>
      </c>
      <c r="L255" s="62" t="s">
        <v>1418</v>
      </c>
      <c r="M255" s="242"/>
      <c r="N255" s="242"/>
      <c r="O255" s="242"/>
      <c r="AB255" s="3"/>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spans="1:76" ht="75" x14ac:dyDescent="0.3">
      <c r="D256" s="50" t="s">
        <v>1419</v>
      </c>
      <c r="E256" s="50"/>
      <c r="F256" s="50"/>
      <c r="G256" s="50"/>
      <c r="H256" s="50"/>
      <c r="I256" s="61">
        <v>7556</v>
      </c>
      <c r="J256" s="61">
        <v>6</v>
      </c>
      <c r="K256" s="61" t="str">
        <f t="shared" si="61"/>
        <v>7556-6</v>
      </c>
      <c r="L256" s="62" t="s">
        <v>1420</v>
      </c>
      <c r="M256" s="50"/>
      <c r="N256" s="50"/>
      <c r="O256" s="50"/>
      <c r="AB256" s="3"/>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spans="4:67" ht="75" x14ac:dyDescent="0.25">
      <c r="D257" s="4" t="s">
        <v>1421</v>
      </c>
      <c r="E257" s="4"/>
      <c r="F257" s="4"/>
      <c r="G257" s="4"/>
      <c r="H257" s="4"/>
      <c r="I257" s="61">
        <v>7550</v>
      </c>
      <c r="J257" s="61">
        <v>1</v>
      </c>
      <c r="K257" s="61" t="str">
        <f t="shared" si="61"/>
        <v>7550-1</v>
      </c>
      <c r="L257" s="62" t="s">
        <v>1422</v>
      </c>
      <c r="M257" s="4"/>
      <c r="N257" s="4"/>
      <c r="O257" s="4"/>
      <c r="Q257" s="4"/>
      <c r="R257" s="4"/>
      <c r="S257" s="4"/>
      <c r="T257" s="4"/>
      <c r="U257" s="4"/>
      <c r="V257" s="4"/>
      <c r="W257" s="4"/>
      <c r="X257" s="4"/>
      <c r="Y257" s="4"/>
      <c r="Z257" s="4"/>
      <c r="AA257" s="4"/>
      <c r="AB257" s="3"/>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N257" s="4"/>
      <c r="BO257" s="4"/>
    </row>
    <row r="258" spans="4:67" ht="25" x14ac:dyDescent="0.25">
      <c r="D258" s="4" t="s">
        <v>1423</v>
      </c>
      <c r="E258" s="4"/>
      <c r="F258" s="4"/>
      <c r="G258" s="4"/>
      <c r="H258" s="4"/>
      <c r="I258" s="61">
        <v>7550</v>
      </c>
      <c r="J258" s="61">
        <v>2</v>
      </c>
      <c r="K258" s="61" t="str">
        <f t="shared" si="61"/>
        <v>7550-2</v>
      </c>
      <c r="L258" s="62" t="s">
        <v>1424</v>
      </c>
      <c r="M258" s="4"/>
      <c r="N258" s="4"/>
      <c r="O258" s="4"/>
      <c r="Q258" s="4"/>
      <c r="R258" s="4"/>
      <c r="S258" s="4"/>
      <c r="T258" s="4"/>
      <c r="U258" s="4"/>
      <c r="V258" s="4"/>
      <c r="W258" s="4"/>
      <c r="X258" s="4"/>
      <c r="Y258" s="4"/>
      <c r="Z258" s="4"/>
      <c r="AA258" s="4"/>
      <c r="AB258" s="3"/>
      <c r="AC258" s="4"/>
    </row>
    <row r="259" spans="4:67" ht="75" x14ac:dyDescent="0.25">
      <c r="D259" s="4" t="s">
        <v>1425</v>
      </c>
      <c r="E259" s="4"/>
      <c r="F259" s="4"/>
      <c r="G259" s="4"/>
      <c r="H259" s="4"/>
      <c r="I259" s="61">
        <v>7550</v>
      </c>
      <c r="J259" s="61">
        <v>3</v>
      </c>
      <c r="K259" s="61" t="str">
        <f t="shared" si="61"/>
        <v>7550-3</v>
      </c>
      <c r="L259" s="62" t="s">
        <v>1426</v>
      </c>
      <c r="M259" s="4"/>
      <c r="N259" s="4"/>
      <c r="O259" s="4"/>
      <c r="AB259" s="3"/>
    </row>
    <row r="260" spans="4:67" ht="50" x14ac:dyDescent="0.25">
      <c r="D260" s="4"/>
      <c r="E260" s="4"/>
      <c r="F260" s="4"/>
      <c r="G260" s="4"/>
      <c r="H260" s="4"/>
      <c r="I260" s="61">
        <v>7550</v>
      </c>
      <c r="J260" s="61">
        <v>4</v>
      </c>
      <c r="K260" s="61" t="str">
        <f t="shared" si="61"/>
        <v>7550-4</v>
      </c>
      <c r="L260" s="62" t="s">
        <v>1427</v>
      </c>
      <c r="M260" s="4"/>
      <c r="N260" s="4"/>
      <c r="O260" s="4"/>
      <c r="AB260" s="3"/>
    </row>
    <row r="261" spans="4:67" ht="100" x14ac:dyDescent="0.3">
      <c r="D261" s="50" t="s">
        <v>1428</v>
      </c>
      <c r="E261" s="50"/>
      <c r="F261" s="50"/>
      <c r="G261" s="50"/>
      <c r="H261" s="50"/>
      <c r="I261" s="61">
        <v>7550</v>
      </c>
      <c r="J261" s="61">
        <v>5</v>
      </c>
      <c r="K261" s="61" t="str">
        <f t="shared" si="61"/>
        <v>7550-5</v>
      </c>
      <c r="L261" s="62" t="s">
        <v>1429</v>
      </c>
      <c r="M261" s="50"/>
      <c r="N261" s="50"/>
      <c r="O261" s="50"/>
      <c r="P261" s="3"/>
      <c r="Q261" s="3"/>
      <c r="R261" s="3"/>
      <c r="S261" s="3"/>
      <c r="T261" s="3"/>
      <c r="U261" s="3"/>
      <c r="AB261" s="3"/>
    </row>
    <row r="262" spans="4:67" ht="100" x14ac:dyDescent="0.25">
      <c r="D262" s="4" t="s">
        <v>130</v>
      </c>
      <c r="E262" s="4"/>
      <c r="F262" s="4"/>
      <c r="G262" s="4"/>
      <c r="H262" s="4"/>
      <c r="I262" s="61">
        <v>7550</v>
      </c>
      <c r="J262" s="61">
        <v>6</v>
      </c>
      <c r="K262" s="61" t="str">
        <f t="shared" si="61"/>
        <v>7550-6</v>
      </c>
      <c r="L262" s="62" t="s">
        <v>1430</v>
      </c>
      <c r="M262" s="4"/>
      <c r="N262" s="4"/>
      <c r="O262" s="4"/>
      <c r="P262" s="60"/>
      <c r="Q262" s="60"/>
      <c r="R262" s="60"/>
      <c r="S262" s="60"/>
      <c r="T262" s="60"/>
      <c r="U262" s="60"/>
      <c r="AB262" s="3"/>
    </row>
    <row r="263" spans="4:67" ht="112.5" x14ac:dyDescent="0.25">
      <c r="D263" s="4" t="s">
        <v>184</v>
      </c>
      <c r="E263" s="4"/>
      <c r="F263" s="4"/>
      <c r="G263" s="4"/>
      <c r="H263" s="4"/>
      <c r="I263" s="61">
        <v>7550</v>
      </c>
      <c r="J263" s="61">
        <v>7</v>
      </c>
      <c r="K263" s="61" t="str">
        <f t="shared" si="61"/>
        <v>7550-7</v>
      </c>
      <c r="L263" s="62" t="s">
        <v>1431</v>
      </c>
      <c r="M263" s="4"/>
      <c r="N263" s="4"/>
      <c r="O263" s="4"/>
      <c r="P263" s="3"/>
      <c r="Q263" s="3"/>
      <c r="R263" s="3"/>
      <c r="S263" s="3"/>
      <c r="T263" s="3"/>
      <c r="U263" s="3"/>
      <c r="AB263" s="3"/>
    </row>
    <row r="264" spans="4:67" ht="100" x14ac:dyDescent="0.3">
      <c r="D264" s="50"/>
      <c r="E264" s="50"/>
      <c r="F264" s="50"/>
      <c r="G264" s="50"/>
      <c r="H264" s="50"/>
      <c r="I264" s="61">
        <v>7555</v>
      </c>
      <c r="J264" s="61">
        <v>1</v>
      </c>
      <c r="K264" s="61" t="str">
        <f t="shared" si="61"/>
        <v>7555-1</v>
      </c>
      <c r="L264" s="62" t="s">
        <v>1432</v>
      </c>
      <c r="M264" s="50"/>
      <c r="N264" s="50"/>
      <c r="O264" s="50"/>
      <c r="P264" s="3"/>
      <c r="Q264" s="3"/>
      <c r="R264" s="3"/>
      <c r="S264" s="3"/>
      <c r="T264" s="3"/>
      <c r="U264" s="3"/>
      <c r="AB264" s="3"/>
    </row>
    <row r="265" spans="4:67" ht="100" x14ac:dyDescent="0.3">
      <c r="D265" s="50" t="s">
        <v>1433</v>
      </c>
      <c r="E265" s="50" t="s">
        <v>1434</v>
      </c>
      <c r="F265" s="50"/>
      <c r="G265" s="50"/>
      <c r="H265" s="50"/>
      <c r="I265" s="61">
        <v>7555</v>
      </c>
      <c r="J265" s="61">
        <v>2</v>
      </c>
      <c r="K265" s="61" t="str">
        <f t="shared" si="61"/>
        <v>7555-2</v>
      </c>
      <c r="L265" s="62" t="s">
        <v>1435</v>
      </c>
      <c r="M265" s="50"/>
      <c r="N265" s="50"/>
      <c r="O265" s="50"/>
      <c r="P265" s="3"/>
      <c r="Q265" s="3"/>
      <c r="R265" s="3"/>
      <c r="S265" s="3"/>
      <c r="T265" s="3"/>
      <c r="U265" s="3"/>
      <c r="AB265" s="3"/>
    </row>
    <row r="266" spans="4:67" ht="100" x14ac:dyDescent="0.25">
      <c r="E266" s="1" t="s">
        <v>131</v>
      </c>
      <c r="I266" s="61">
        <v>7555</v>
      </c>
      <c r="J266" s="61">
        <v>3</v>
      </c>
      <c r="K266" s="61" t="str">
        <f t="shared" si="61"/>
        <v>7555-3</v>
      </c>
      <c r="L266" s="62" t="s">
        <v>1436</v>
      </c>
      <c r="P266" s="3"/>
      <c r="Q266" s="3"/>
      <c r="R266" s="3"/>
      <c r="S266" s="3"/>
      <c r="T266" s="3"/>
      <c r="U266" s="3"/>
      <c r="AB266" s="3"/>
    </row>
    <row r="267" spans="4:67" ht="137.5" x14ac:dyDescent="0.25">
      <c r="D267" s="4" t="s">
        <v>129</v>
      </c>
      <c r="E267" s="4" t="s">
        <v>1437</v>
      </c>
      <c r="F267" s="4"/>
      <c r="G267" s="4"/>
      <c r="H267" s="4"/>
      <c r="I267" s="61">
        <v>7555</v>
      </c>
      <c r="J267" s="54">
        <v>4</v>
      </c>
      <c r="K267" s="61" t="str">
        <f t="shared" si="61"/>
        <v>7555-4</v>
      </c>
      <c r="L267" s="62" t="s">
        <v>1438</v>
      </c>
      <c r="M267" s="4"/>
      <c r="N267" s="4"/>
      <c r="O267" s="4"/>
      <c r="P267" s="3"/>
      <c r="Q267" s="3"/>
      <c r="R267" s="3"/>
      <c r="S267" s="3"/>
      <c r="T267" s="3"/>
      <c r="U267" s="3"/>
      <c r="AB267" s="3"/>
    </row>
    <row r="268" spans="4:67" ht="75" x14ac:dyDescent="0.25">
      <c r="D268" s="4" t="s">
        <v>152</v>
      </c>
      <c r="E268" s="4" t="s">
        <v>1439</v>
      </c>
      <c r="F268" s="4"/>
      <c r="G268" s="4"/>
      <c r="H268" s="4"/>
      <c r="I268" s="61">
        <v>7555</v>
      </c>
      <c r="J268" s="61">
        <v>5</v>
      </c>
      <c r="K268" s="61" t="str">
        <f t="shared" si="61"/>
        <v>7555-5</v>
      </c>
      <c r="L268" s="62" t="s">
        <v>1440</v>
      </c>
      <c r="M268" s="4"/>
      <c r="N268" s="4"/>
      <c r="O268" s="4"/>
      <c r="P268" s="3"/>
      <c r="Q268" s="3"/>
      <c r="R268" s="3"/>
      <c r="S268" s="3"/>
      <c r="T268" s="3"/>
      <c r="U268" s="3"/>
      <c r="AB268" s="3"/>
    </row>
    <row r="269" spans="4:67" ht="125" x14ac:dyDescent="0.25">
      <c r="D269" s="4" t="s">
        <v>708</v>
      </c>
      <c r="E269" s="4" t="s">
        <v>341</v>
      </c>
      <c r="F269" s="3"/>
      <c r="G269" s="3"/>
      <c r="H269" s="3"/>
      <c r="I269" s="61">
        <v>7555</v>
      </c>
      <c r="J269" s="61">
        <v>6</v>
      </c>
      <c r="K269" s="61" t="str">
        <f t="shared" si="61"/>
        <v>7555-6</v>
      </c>
      <c r="L269" s="62" t="s">
        <v>1441</v>
      </c>
      <c r="M269" s="3"/>
      <c r="N269" s="3"/>
      <c r="O269" s="3"/>
      <c r="P269" s="3"/>
      <c r="Q269" s="3"/>
      <c r="R269" s="3"/>
      <c r="S269" s="3"/>
      <c r="T269" s="3"/>
      <c r="AA269" s="3"/>
    </row>
    <row r="270" spans="4:67" x14ac:dyDescent="0.25">
      <c r="D270" s="4" t="s">
        <v>1442</v>
      </c>
      <c r="E270" s="4" t="s">
        <v>1443</v>
      </c>
      <c r="F270" s="3"/>
      <c r="G270" s="3"/>
      <c r="H270" s="3"/>
      <c r="I270" s="3"/>
      <c r="J270" s="3"/>
      <c r="K270" s="3"/>
      <c r="L270" s="3"/>
      <c r="M270" s="3"/>
      <c r="N270" s="3"/>
      <c r="O270" s="3"/>
      <c r="P270" s="3"/>
      <c r="Q270" s="3"/>
      <c r="R270" s="3"/>
      <c r="S270" s="3"/>
      <c r="T270" s="3"/>
      <c r="AA270" s="3"/>
    </row>
    <row r="271" spans="4:67" x14ac:dyDescent="0.25">
      <c r="D271" s="3"/>
      <c r="E271" s="3"/>
      <c r="F271" s="3"/>
      <c r="G271" s="3"/>
      <c r="H271" s="3"/>
      <c r="I271" s="3"/>
      <c r="J271" s="3"/>
      <c r="K271" s="3"/>
      <c r="L271" s="3"/>
      <c r="M271" s="3"/>
      <c r="N271" s="3"/>
      <c r="O271" s="3"/>
      <c r="P271" s="3"/>
      <c r="Q271" s="3"/>
      <c r="R271" s="3"/>
      <c r="S271" s="3"/>
      <c r="T271" s="3"/>
      <c r="AA271" s="3"/>
    </row>
    <row r="272" spans="4:67" ht="13" x14ac:dyDescent="0.3">
      <c r="D272" s="50" t="s">
        <v>1444</v>
      </c>
      <c r="E272" s="3"/>
      <c r="F272" s="3"/>
      <c r="G272" s="3"/>
      <c r="H272" s="3"/>
      <c r="I272" s="3"/>
      <c r="J272" s="3"/>
      <c r="K272" s="3"/>
      <c r="L272" s="3"/>
      <c r="M272" s="3"/>
      <c r="N272" s="3"/>
      <c r="O272" s="3"/>
      <c r="P272" s="3"/>
      <c r="Q272" s="3"/>
      <c r="R272" s="3"/>
      <c r="S272" s="3"/>
      <c r="T272" s="3"/>
      <c r="AA272" s="3"/>
    </row>
    <row r="273" spans="3:27" ht="87.5" x14ac:dyDescent="0.25">
      <c r="C273" s="1">
        <v>1</v>
      </c>
      <c r="D273" s="1" t="s">
        <v>878</v>
      </c>
      <c r="E273" s="4"/>
      <c r="F273" s="4"/>
      <c r="G273" s="4"/>
      <c r="H273" s="4"/>
      <c r="I273" s="3"/>
      <c r="J273" s="3"/>
      <c r="K273" s="3"/>
      <c r="L273" s="3"/>
      <c r="M273" s="4"/>
      <c r="N273" s="4"/>
      <c r="O273" s="3"/>
      <c r="P273" s="3"/>
      <c r="Q273" s="3"/>
      <c r="R273" s="3"/>
      <c r="S273" s="3"/>
      <c r="T273" s="3"/>
      <c r="AA273" s="3"/>
    </row>
    <row r="274" spans="3:27" ht="100" x14ac:dyDescent="0.25">
      <c r="C274" s="1">
        <v>2</v>
      </c>
      <c r="D274" s="1" t="s">
        <v>1207</v>
      </c>
      <c r="E274" s="4"/>
      <c r="F274" s="4"/>
      <c r="G274" s="4"/>
      <c r="H274" s="4"/>
      <c r="I274" s="4"/>
      <c r="J274" s="4"/>
      <c r="K274" s="4"/>
      <c r="L274" s="4"/>
      <c r="M274" s="4"/>
      <c r="N274" s="4"/>
      <c r="O274" s="3"/>
      <c r="P274" s="3"/>
      <c r="Q274" s="3"/>
      <c r="R274" s="3"/>
      <c r="S274" s="3"/>
      <c r="T274" s="3"/>
      <c r="AA274" s="3"/>
    </row>
    <row r="275" spans="3:27" ht="75" x14ac:dyDescent="0.25">
      <c r="C275" s="1">
        <v>3</v>
      </c>
      <c r="D275" s="1" t="s">
        <v>835</v>
      </c>
      <c r="E275" s="4"/>
      <c r="F275" s="4"/>
      <c r="G275" s="4"/>
      <c r="H275" s="4"/>
      <c r="I275" s="4"/>
      <c r="J275" s="4"/>
      <c r="K275" s="4"/>
      <c r="L275" s="4"/>
      <c r="M275" s="4"/>
      <c r="N275" s="4"/>
      <c r="AA275" s="3"/>
    </row>
    <row r="276" spans="3:27" ht="112.5" x14ac:dyDescent="0.25">
      <c r="C276" s="1">
        <v>4</v>
      </c>
      <c r="D276" s="1" t="s">
        <v>147</v>
      </c>
      <c r="E276" s="4"/>
      <c r="F276" s="4"/>
      <c r="G276" s="4"/>
      <c r="H276" s="4"/>
      <c r="I276" s="4"/>
      <c r="J276" s="4"/>
      <c r="K276" s="4"/>
      <c r="L276" s="4"/>
      <c r="M276" s="4"/>
      <c r="N276" s="4"/>
      <c r="AA276" s="3"/>
    </row>
    <row r="277" spans="3:27" ht="87.5" x14ac:dyDescent="0.25">
      <c r="C277" s="1">
        <v>5</v>
      </c>
      <c r="D277" s="1" t="s">
        <v>121</v>
      </c>
      <c r="E277" s="4"/>
      <c r="F277" s="4"/>
      <c r="G277" s="4"/>
      <c r="H277" s="4"/>
      <c r="I277" s="4"/>
      <c r="J277" s="4"/>
      <c r="K277" s="4"/>
      <c r="L277" s="4"/>
      <c r="M277" s="4"/>
      <c r="N277" s="4"/>
      <c r="AA277" s="3"/>
    </row>
    <row r="278" spans="3:27" x14ac:dyDescent="0.25">
      <c r="D278" s="4"/>
      <c r="E278" s="4"/>
      <c r="F278" s="4"/>
      <c r="G278" s="4"/>
      <c r="H278" s="4"/>
      <c r="I278" s="4"/>
      <c r="J278" s="4"/>
      <c r="K278" s="4"/>
      <c r="L278" s="4"/>
      <c r="M278" s="4"/>
      <c r="N278" s="4"/>
      <c r="AA278" s="3"/>
    </row>
    <row r="279" spans="3:27" x14ac:dyDescent="0.25">
      <c r="D279" s="4"/>
      <c r="E279" s="4"/>
      <c r="F279" s="4"/>
      <c r="G279" s="4"/>
      <c r="H279" s="4"/>
      <c r="I279" s="4"/>
      <c r="J279" s="4"/>
      <c r="K279" s="4"/>
      <c r="L279" s="4"/>
      <c r="M279" s="4"/>
      <c r="N279" s="4"/>
      <c r="AA279" s="3"/>
    </row>
    <row r="280" spans="3:27" x14ac:dyDescent="0.25">
      <c r="C280" s="51"/>
      <c r="D280" s="52"/>
      <c r="E280" s="52"/>
      <c r="F280" s="52"/>
      <c r="G280" s="52"/>
      <c r="H280" s="52"/>
      <c r="I280" s="4"/>
      <c r="J280" s="4"/>
      <c r="K280" s="4"/>
      <c r="L280" s="4"/>
      <c r="M280" s="52"/>
      <c r="N280" s="52"/>
      <c r="AA280" s="3"/>
    </row>
    <row r="281" spans="3:27" x14ac:dyDescent="0.25">
      <c r="C281" s="51"/>
      <c r="D281" s="52"/>
      <c r="E281" s="52"/>
      <c r="F281" s="52"/>
      <c r="G281" s="52"/>
      <c r="H281" s="52"/>
      <c r="I281" s="52"/>
      <c r="J281" s="52"/>
      <c r="K281" s="52"/>
      <c r="L281" s="52"/>
      <c r="M281" s="52"/>
      <c r="N281" s="52"/>
      <c r="AA281" s="3"/>
    </row>
    <row r="282" spans="3:27" x14ac:dyDescent="0.25">
      <c r="C282" s="51"/>
      <c r="D282" s="52"/>
      <c r="E282" s="52"/>
      <c r="F282" s="52"/>
      <c r="G282" s="52"/>
      <c r="H282" s="52"/>
      <c r="I282" s="52"/>
      <c r="J282" s="52"/>
      <c r="K282" s="52"/>
      <c r="L282" s="52"/>
      <c r="M282" s="52"/>
      <c r="N282" s="52"/>
      <c r="AA282" s="3"/>
    </row>
    <row r="283" spans="3:27" x14ac:dyDescent="0.25">
      <c r="D283" s="4"/>
      <c r="E283" s="4"/>
      <c r="F283" s="4"/>
      <c r="G283" s="4"/>
      <c r="H283" s="4"/>
      <c r="I283" s="52"/>
      <c r="J283" s="52"/>
      <c r="K283" s="52"/>
      <c r="L283" s="52"/>
      <c r="M283" s="4"/>
      <c r="N283" s="4"/>
      <c r="AA283" s="3"/>
    </row>
    <row r="284" spans="3:27" x14ac:dyDescent="0.25">
      <c r="D284" s="4"/>
      <c r="E284" s="4"/>
      <c r="F284" s="4"/>
      <c r="G284" s="4"/>
      <c r="H284" s="4"/>
      <c r="I284" s="4"/>
      <c r="J284" s="4"/>
      <c r="K284" s="4"/>
      <c r="L284" s="4"/>
      <c r="M284" s="4"/>
      <c r="N284" s="4"/>
      <c r="AA284" s="3"/>
    </row>
    <row r="285" spans="3:27" x14ac:dyDescent="0.25">
      <c r="D285" s="4"/>
      <c r="E285" s="4"/>
      <c r="F285" s="4"/>
      <c r="G285" s="4"/>
      <c r="H285" s="4"/>
      <c r="I285" s="4"/>
      <c r="J285" s="4"/>
      <c r="K285" s="4"/>
      <c r="L285" s="4"/>
      <c r="M285" s="4"/>
      <c r="N285" s="4"/>
      <c r="AA285" s="3"/>
    </row>
    <row r="286" spans="3:27" x14ac:dyDescent="0.25">
      <c r="D286" s="4"/>
      <c r="E286" s="4"/>
      <c r="F286" s="4"/>
      <c r="G286" s="4"/>
      <c r="H286" s="4"/>
      <c r="I286" s="4"/>
      <c r="J286" s="4"/>
      <c r="K286" s="4"/>
      <c r="L286" s="4"/>
      <c r="M286" s="4"/>
      <c r="N286" s="4"/>
      <c r="AA286" s="3"/>
    </row>
    <row r="287" spans="3:27" x14ac:dyDescent="0.25">
      <c r="D287" s="4"/>
      <c r="E287" s="4"/>
      <c r="F287" s="4"/>
      <c r="G287" s="4"/>
      <c r="H287" s="4"/>
      <c r="I287" s="4"/>
      <c r="J287" s="4"/>
      <c r="K287" s="4"/>
      <c r="L287" s="4"/>
      <c r="M287" s="4"/>
      <c r="N287" s="4"/>
      <c r="AA287" s="3"/>
    </row>
    <row r="288" spans="3:27" x14ac:dyDescent="0.25">
      <c r="D288" s="4"/>
      <c r="E288" s="4"/>
      <c r="F288" s="4"/>
      <c r="G288" s="4"/>
      <c r="H288" s="4"/>
      <c r="I288" s="4"/>
      <c r="J288" s="4"/>
      <c r="K288" s="4"/>
      <c r="L288" s="4"/>
      <c r="M288" s="4"/>
      <c r="N288" s="4"/>
      <c r="AA288" s="3"/>
    </row>
    <row r="289" spans="4:27" x14ac:dyDescent="0.25">
      <c r="D289" s="4"/>
      <c r="E289" s="4"/>
      <c r="F289" s="4"/>
      <c r="G289" s="4"/>
      <c r="H289" s="4"/>
      <c r="I289" s="4"/>
      <c r="J289" s="4"/>
      <c r="K289" s="4"/>
      <c r="L289" s="4"/>
      <c r="M289" s="4"/>
      <c r="N289" s="4"/>
      <c r="AA289" s="3"/>
    </row>
    <row r="290" spans="4:27" x14ac:dyDescent="0.25">
      <c r="D290" s="4"/>
      <c r="E290" s="4"/>
      <c r="F290" s="4"/>
      <c r="G290" s="4"/>
      <c r="H290" s="4"/>
      <c r="I290" s="4"/>
      <c r="J290" s="4"/>
      <c r="K290" s="4"/>
      <c r="L290" s="4"/>
      <c r="M290" s="4"/>
      <c r="N290" s="4"/>
      <c r="AA290" s="3"/>
    </row>
    <row r="291" spans="4:27" x14ac:dyDescent="0.25">
      <c r="D291" s="4"/>
      <c r="E291" s="4"/>
      <c r="F291" s="4"/>
      <c r="G291" s="4"/>
      <c r="H291" s="4"/>
      <c r="I291" s="4"/>
      <c r="J291" s="4"/>
      <c r="K291" s="4"/>
      <c r="L291" s="4"/>
      <c r="M291" s="4"/>
      <c r="N291" s="4"/>
      <c r="AA291" s="3"/>
    </row>
    <row r="292" spans="4:27" x14ac:dyDescent="0.25">
      <c r="D292" s="4"/>
      <c r="E292" s="4"/>
      <c r="F292" s="4"/>
      <c r="G292" s="4"/>
      <c r="H292" s="4"/>
      <c r="I292" s="4"/>
      <c r="J292" s="4"/>
      <c r="K292" s="4"/>
      <c r="L292" s="4"/>
      <c r="M292" s="4"/>
      <c r="N292" s="4"/>
      <c r="AA292" s="3"/>
    </row>
    <row r="293" spans="4:27" x14ac:dyDescent="0.25">
      <c r="D293" s="4"/>
      <c r="E293" s="4"/>
      <c r="F293" s="4"/>
      <c r="G293" s="4"/>
      <c r="H293" s="4"/>
      <c r="I293" s="4"/>
      <c r="J293" s="4"/>
      <c r="K293" s="4"/>
      <c r="L293" s="4"/>
      <c r="M293" s="4"/>
      <c r="N293" s="4"/>
      <c r="AA293" s="3"/>
    </row>
    <row r="294" spans="4:27" x14ac:dyDescent="0.25">
      <c r="D294" s="4"/>
      <c r="E294" s="4"/>
      <c r="F294" s="4"/>
      <c r="G294" s="4"/>
      <c r="H294" s="4"/>
      <c r="I294" s="4"/>
      <c r="J294" s="4"/>
      <c r="K294" s="4"/>
      <c r="L294" s="4"/>
      <c r="M294" s="4"/>
      <c r="N294" s="4"/>
      <c r="AA294" s="3"/>
    </row>
    <row r="295" spans="4:27" x14ac:dyDescent="0.25">
      <c r="D295" s="4"/>
      <c r="E295" s="4"/>
      <c r="F295" s="4"/>
      <c r="G295" s="4"/>
      <c r="H295" s="4"/>
      <c r="I295" s="4"/>
      <c r="J295" s="4"/>
      <c r="K295" s="4"/>
      <c r="L295" s="4"/>
      <c r="M295" s="4"/>
      <c r="N295" s="4"/>
      <c r="AA295" s="3"/>
    </row>
    <row r="296" spans="4:27" x14ac:dyDescent="0.25">
      <c r="D296" s="4"/>
      <c r="E296" s="4"/>
      <c r="F296" s="4"/>
      <c r="G296" s="4"/>
      <c r="H296" s="4"/>
      <c r="I296" s="4"/>
      <c r="J296" s="4"/>
      <c r="K296" s="4"/>
      <c r="L296" s="4"/>
      <c r="M296" s="4"/>
      <c r="N296" s="4"/>
      <c r="AA296" s="3"/>
    </row>
    <row r="297" spans="4:27" x14ac:dyDescent="0.35">
      <c r="D297" s="4"/>
      <c r="E297" s="4"/>
      <c r="F297" s="4"/>
      <c r="G297" s="4"/>
      <c r="H297" s="4"/>
      <c r="I297" s="4"/>
      <c r="J297" s="4"/>
      <c r="K297" s="4"/>
      <c r="L297" s="4"/>
      <c r="M297" s="4"/>
      <c r="N297" s="4"/>
    </row>
    <row r="298" spans="4:27" x14ac:dyDescent="0.35">
      <c r="D298" s="4"/>
      <c r="E298" s="4"/>
      <c r="F298" s="4"/>
      <c r="G298" s="4"/>
      <c r="H298" s="4"/>
      <c r="I298" s="4"/>
      <c r="J298" s="4"/>
      <c r="K298" s="4"/>
      <c r="L298" s="4"/>
      <c r="M298" s="4"/>
      <c r="N298" s="4"/>
    </row>
    <row r="299" spans="4:27" x14ac:dyDescent="0.35">
      <c r="D299" s="4"/>
      <c r="E299" s="4"/>
      <c r="F299" s="4"/>
      <c r="G299" s="4"/>
      <c r="H299" s="4"/>
      <c r="I299" s="4"/>
      <c r="J299" s="4"/>
      <c r="K299" s="4"/>
      <c r="L299" s="4"/>
      <c r="M299" s="4"/>
      <c r="N299" s="4"/>
    </row>
    <row r="300" spans="4:27" x14ac:dyDescent="0.35">
      <c r="D300" s="4"/>
      <c r="E300" s="4"/>
      <c r="F300" s="4"/>
      <c r="G300" s="4"/>
      <c r="H300" s="4"/>
      <c r="I300" s="4"/>
      <c r="J300" s="4"/>
      <c r="K300" s="4"/>
      <c r="L300" s="4"/>
      <c r="M300" s="4"/>
      <c r="N300" s="4"/>
    </row>
    <row r="301" spans="4:27" x14ac:dyDescent="0.35">
      <c r="D301" s="4"/>
      <c r="E301" s="4"/>
      <c r="F301" s="4"/>
      <c r="G301" s="4"/>
      <c r="H301" s="4"/>
      <c r="I301" s="4"/>
      <c r="J301" s="4"/>
      <c r="K301" s="4"/>
      <c r="L301" s="4"/>
      <c r="M301" s="4"/>
      <c r="N301" s="4"/>
    </row>
    <row r="302" spans="4:27" x14ac:dyDescent="0.35">
      <c r="D302" s="4"/>
      <c r="E302" s="4"/>
      <c r="F302" s="4"/>
      <c r="G302" s="4"/>
      <c r="H302" s="4"/>
      <c r="I302" s="4"/>
      <c r="J302" s="4"/>
      <c r="K302" s="4"/>
      <c r="L302" s="4"/>
      <c r="M302" s="4"/>
      <c r="N302" s="4"/>
    </row>
    <row r="303" spans="4:27" x14ac:dyDescent="0.35">
      <c r="D303" s="4"/>
      <c r="E303" s="4"/>
      <c r="F303" s="4"/>
      <c r="G303" s="4"/>
      <c r="H303" s="4"/>
      <c r="I303" s="4"/>
      <c r="J303" s="4"/>
      <c r="K303" s="4"/>
      <c r="L303" s="4"/>
      <c r="M303" s="4"/>
      <c r="N303" s="4"/>
    </row>
    <row r="304" spans="4:27" x14ac:dyDescent="0.35">
      <c r="D304" s="4"/>
      <c r="E304" s="4"/>
      <c r="F304" s="4"/>
      <c r="G304" s="4"/>
      <c r="H304" s="4"/>
      <c r="I304" s="4"/>
      <c r="J304" s="4"/>
      <c r="K304" s="4"/>
      <c r="L304" s="4"/>
      <c r="M304" s="4"/>
      <c r="N304" s="4"/>
    </row>
    <row r="305" spans="4:14" x14ac:dyDescent="0.35">
      <c r="D305" s="4"/>
      <c r="E305" s="4"/>
      <c r="F305" s="4"/>
      <c r="G305" s="4"/>
      <c r="H305" s="4"/>
      <c r="I305" s="4"/>
      <c r="J305" s="4"/>
      <c r="K305" s="4"/>
      <c r="L305" s="4"/>
      <c r="M305" s="4"/>
      <c r="N305" s="4"/>
    </row>
    <row r="306" spans="4:14" x14ac:dyDescent="0.35">
      <c r="D306" s="4"/>
      <c r="E306" s="4"/>
      <c r="F306" s="4"/>
      <c r="G306" s="4"/>
      <c r="H306" s="4"/>
      <c r="I306" s="4"/>
      <c r="J306" s="4"/>
      <c r="K306" s="4"/>
      <c r="L306" s="4"/>
      <c r="M306" s="4"/>
      <c r="N306" s="4"/>
    </row>
    <row r="307" spans="4:14" x14ac:dyDescent="0.35">
      <c r="D307" s="4"/>
      <c r="E307" s="4"/>
      <c r="F307" s="4"/>
      <c r="G307" s="4"/>
      <c r="H307" s="4"/>
      <c r="I307" s="4"/>
      <c r="J307" s="4"/>
      <c r="K307" s="4"/>
      <c r="L307" s="4"/>
      <c r="M307" s="4"/>
      <c r="N307" s="4"/>
    </row>
    <row r="308" spans="4:14" x14ac:dyDescent="0.35">
      <c r="D308" s="4"/>
      <c r="E308" s="4"/>
      <c r="F308" s="4"/>
      <c r="G308" s="4"/>
      <c r="H308" s="4"/>
      <c r="I308" s="4"/>
      <c r="J308" s="4"/>
      <c r="K308" s="4"/>
      <c r="L308" s="4"/>
      <c r="M308" s="4"/>
      <c r="N308" s="4"/>
    </row>
    <row r="309" spans="4:14" x14ac:dyDescent="0.35">
      <c r="D309" s="4"/>
      <c r="E309" s="4"/>
      <c r="F309" s="4"/>
      <c r="G309" s="4"/>
      <c r="H309" s="4"/>
      <c r="I309" s="4"/>
      <c r="J309" s="4"/>
      <c r="K309" s="4"/>
      <c r="L309" s="4"/>
      <c r="M309" s="4"/>
      <c r="N309" s="4"/>
    </row>
    <row r="310" spans="4:14" x14ac:dyDescent="0.35">
      <c r="D310" s="4"/>
      <c r="E310" s="4"/>
      <c r="F310" s="4"/>
      <c r="G310" s="4"/>
      <c r="H310" s="4"/>
      <c r="I310" s="4"/>
      <c r="J310" s="4"/>
      <c r="K310" s="4"/>
      <c r="L310" s="4"/>
      <c r="M310" s="4"/>
      <c r="N310" s="4"/>
    </row>
    <row r="311" spans="4:14" x14ac:dyDescent="0.35">
      <c r="D311" s="4"/>
      <c r="E311" s="4"/>
      <c r="F311" s="4"/>
      <c r="G311" s="4"/>
      <c r="H311" s="4"/>
      <c r="I311" s="4"/>
      <c r="J311" s="4"/>
      <c r="K311" s="4"/>
      <c r="L311" s="4"/>
      <c r="M311" s="4"/>
      <c r="N311" s="4"/>
    </row>
    <row r="312" spans="4:14" x14ac:dyDescent="0.35">
      <c r="D312" s="4"/>
      <c r="E312" s="4"/>
      <c r="F312" s="4"/>
      <c r="G312" s="4"/>
      <c r="H312" s="4"/>
      <c r="I312" s="4"/>
      <c r="J312" s="4"/>
      <c r="K312" s="4"/>
      <c r="L312" s="4"/>
      <c r="M312" s="4"/>
      <c r="N312" s="4"/>
    </row>
    <row r="313" spans="4:14" x14ac:dyDescent="0.35">
      <c r="D313" s="4"/>
      <c r="E313" s="4"/>
      <c r="F313" s="4"/>
      <c r="G313" s="4"/>
      <c r="H313" s="4"/>
      <c r="I313" s="4"/>
      <c r="J313" s="4"/>
      <c r="K313" s="4"/>
      <c r="L313" s="4"/>
      <c r="M313" s="4"/>
      <c r="N313" s="4"/>
    </row>
    <row r="314" spans="4:14" x14ac:dyDescent="0.35">
      <c r="D314" s="4"/>
      <c r="E314" s="4"/>
      <c r="F314" s="4"/>
      <c r="G314" s="4"/>
      <c r="H314" s="4"/>
      <c r="I314" s="4"/>
      <c r="J314" s="4"/>
      <c r="K314" s="4"/>
      <c r="L314" s="4"/>
      <c r="M314" s="4"/>
      <c r="N314" s="4"/>
    </row>
    <row r="315" spans="4:14" x14ac:dyDescent="0.35">
      <c r="D315" s="4"/>
      <c r="E315" s="4"/>
      <c r="F315" s="4"/>
      <c r="G315" s="4"/>
      <c r="H315" s="4"/>
      <c r="I315" s="4"/>
      <c r="J315" s="4"/>
      <c r="K315" s="4"/>
      <c r="L315" s="4"/>
      <c r="M315" s="4"/>
      <c r="N315" s="4"/>
    </row>
    <row r="316" spans="4:14" x14ac:dyDescent="0.35">
      <c r="D316" s="4"/>
      <c r="E316" s="4"/>
      <c r="F316" s="4"/>
      <c r="G316" s="4"/>
      <c r="H316" s="4"/>
      <c r="I316" s="4"/>
      <c r="J316" s="4"/>
      <c r="K316" s="4"/>
      <c r="L316" s="4"/>
      <c r="M316" s="4"/>
      <c r="N316" s="4"/>
    </row>
    <row r="317" spans="4:14" x14ac:dyDescent="0.35">
      <c r="D317" s="4"/>
      <c r="E317" s="4"/>
      <c r="F317" s="4"/>
      <c r="G317" s="4"/>
      <c r="H317" s="4"/>
      <c r="I317" s="4"/>
      <c r="J317" s="4"/>
      <c r="K317" s="4"/>
      <c r="L317" s="4"/>
      <c r="M317" s="4"/>
      <c r="N317" s="4"/>
    </row>
    <row r="318" spans="4:14" x14ac:dyDescent="0.35">
      <c r="D318" s="4"/>
      <c r="E318" s="4"/>
      <c r="F318" s="4"/>
      <c r="G318" s="4"/>
      <c r="H318" s="4"/>
      <c r="I318" s="4"/>
      <c r="J318" s="4"/>
      <c r="K318" s="4"/>
      <c r="L318" s="4"/>
      <c r="M318" s="4"/>
      <c r="N318" s="4"/>
    </row>
    <row r="319" spans="4:14" x14ac:dyDescent="0.35">
      <c r="D319" s="4"/>
      <c r="E319" s="4"/>
      <c r="F319" s="4"/>
      <c r="G319" s="4"/>
      <c r="H319" s="4"/>
      <c r="I319" s="4"/>
      <c r="J319" s="4"/>
      <c r="K319" s="4"/>
      <c r="L319" s="4"/>
      <c r="M319" s="4"/>
      <c r="N319" s="4"/>
    </row>
    <row r="320" spans="4:14" x14ac:dyDescent="0.35">
      <c r="D320" s="4"/>
      <c r="E320" s="4"/>
      <c r="F320" s="4"/>
      <c r="G320" s="4"/>
      <c r="H320" s="4"/>
      <c r="I320" s="4"/>
      <c r="J320" s="4"/>
      <c r="K320" s="4"/>
      <c r="L320" s="4"/>
      <c r="M320" s="4"/>
      <c r="N320" s="4"/>
    </row>
    <row r="321" spans="4:14" x14ac:dyDescent="0.35">
      <c r="D321" s="4"/>
      <c r="E321" s="4"/>
      <c r="F321" s="4"/>
      <c r="G321" s="4"/>
      <c r="H321" s="4"/>
      <c r="I321" s="4"/>
      <c r="J321" s="4"/>
      <c r="K321" s="4"/>
      <c r="L321" s="4"/>
      <c r="M321" s="4"/>
      <c r="N321" s="4"/>
    </row>
    <row r="322" spans="4:14" x14ac:dyDescent="0.35">
      <c r="D322" s="4"/>
      <c r="E322" s="4"/>
      <c r="F322" s="4"/>
      <c r="G322" s="4"/>
      <c r="H322" s="4"/>
      <c r="I322" s="4"/>
      <c r="J322" s="4"/>
      <c r="K322" s="4"/>
      <c r="L322" s="4"/>
      <c r="M322" s="4"/>
      <c r="N322" s="4"/>
    </row>
    <row r="323" spans="4:14" x14ac:dyDescent="0.35">
      <c r="D323" s="4"/>
      <c r="E323" s="4"/>
      <c r="F323" s="4"/>
      <c r="G323" s="4"/>
      <c r="H323" s="4"/>
      <c r="I323" s="4"/>
      <c r="J323" s="4"/>
      <c r="K323" s="4"/>
      <c r="L323" s="4"/>
      <c r="M323" s="4"/>
      <c r="N323" s="4"/>
    </row>
    <row r="324" spans="4:14" x14ac:dyDescent="0.35">
      <c r="D324" s="4"/>
      <c r="E324" s="4"/>
      <c r="F324" s="4"/>
      <c r="G324" s="4"/>
      <c r="H324" s="4"/>
      <c r="I324" s="4"/>
      <c r="J324" s="4"/>
      <c r="K324" s="4"/>
      <c r="L324" s="4"/>
      <c r="M324" s="4"/>
      <c r="N324" s="4"/>
    </row>
    <row r="325" spans="4:14" x14ac:dyDescent="0.35">
      <c r="D325" s="4"/>
      <c r="E325" s="4"/>
      <c r="F325" s="4"/>
      <c r="G325" s="4"/>
      <c r="H325" s="4"/>
      <c r="I325" s="4"/>
      <c r="J325" s="4"/>
      <c r="K325" s="4"/>
      <c r="L325" s="4"/>
      <c r="M325" s="4"/>
      <c r="N325" s="4"/>
    </row>
    <row r="326" spans="4:14" x14ac:dyDescent="0.35">
      <c r="D326" s="4"/>
      <c r="E326" s="4"/>
      <c r="F326" s="4"/>
      <c r="G326" s="4"/>
      <c r="H326" s="4"/>
      <c r="I326" s="4"/>
      <c r="J326" s="4"/>
      <c r="K326" s="4"/>
      <c r="L326" s="4"/>
      <c r="M326" s="4"/>
      <c r="N326" s="4"/>
    </row>
    <row r="327" spans="4:14" x14ac:dyDescent="0.35">
      <c r="I327" s="4"/>
      <c r="J327" s="4"/>
      <c r="K327" s="4"/>
      <c r="L327" s="4"/>
    </row>
  </sheetData>
  <sheetProtection sheet="1" formatCells="0" formatColumns="0" formatRows="0" insertColumns="0" insertRows="0" insertHyperlinks="0" deleteColumns="0" deleteRows="0" sort="0" autoFilter="0" pivotTables="0"/>
  <mergeCells count="50">
    <mergeCell ref="D1:BU1"/>
    <mergeCell ref="D2:BU2"/>
    <mergeCell ref="AU3:BU3"/>
    <mergeCell ref="C6:C8"/>
    <mergeCell ref="D3:AT3"/>
    <mergeCell ref="D6:D8"/>
    <mergeCell ref="W6:W8"/>
    <mergeCell ref="X6:X8"/>
    <mergeCell ref="E6:E8"/>
    <mergeCell ref="F6:F8"/>
    <mergeCell ref="G6:G8"/>
    <mergeCell ref="H6:H8"/>
    <mergeCell ref="I6:I8"/>
    <mergeCell ref="J6:J8"/>
    <mergeCell ref="K6:K8"/>
    <mergeCell ref="A5:D5"/>
    <mergeCell ref="B6:B8"/>
    <mergeCell ref="AR5:BX5"/>
    <mergeCell ref="E4:BX4"/>
    <mergeCell ref="A4:D4"/>
    <mergeCell ref="A1:C3"/>
    <mergeCell ref="E5:AQ5"/>
    <mergeCell ref="Z6:BX6"/>
    <mergeCell ref="BV7:BX7"/>
    <mergeCell ref="AH7:AK7"/>
    <mergeCell ref="A6:A8"/>
    <mergeCell ref="AP7:AS7"/>
    <mergeCell ref="BB7:BE7"/>
    <mergeCell ref="AX7:BA7"/>
    <mergeCell ref="BV1:BX3"/>
    <mergeCell ref="N6:N8"/>
    <mergeCell ref="T6:T8"/>
    <mergeCell ref="AL7:AO7"/>
    <mergeCell ref="L6:L8"/>
    <mergeCell ref="M6:M8"/>
    <mergeCell ref="P6:P8"/>
    <mergeCell ref="Q6:Q8"/>
    <mergeCell ref="R6:R8"/>
    <mergeCell ref="AD7:AG7"/>
    <mergeCell ref="Y6:Y8"/>
    <mergeCell ref="Z7:AC7"/>
    <mergeCell ref="O6:O8"/>
    <mergeCell ref="U6:U8"/>
    <mergeCell ref="S6:S8"/>
    <mergeCell ref="V6:V8"/>
    <mergeCell ref="BR7:BT7"/>
    <mergeCell ref="BN7:BQ7"/>
    <mergeCell ref="BJ7:BM7"/>
    <mergeCell ref="BF7:BI7"/>
    <mergeCell ref="AT7:AW7"/>
  </mergeCells>
  <conditionalFormatting sqref="AC101:AC169 AG101:AG169 AS101:AS169 AW101:AW169 BA101:BA169 AK101:AK169 AO101:AO169 BE101:BE169 BI101:BI169 BM101:BM168 BQ101:BQ169">
    <cfRule type="cellIs" dxfId="12" priority="145" stopIfTrue="1" operator="greaterThan">
      <formula>1</formula>
    </cfRule>
    <cfRule type="cellIs" dxfId="11" priority="146" stopIfTrue="1" operator="between">
      <formula>0.9</formula>
      <formula>1</formula>
    </cfRule>
    <cfRule type="cellIs" dxfId="10" priority="147" stopIfTrue="1" operator="between">
      <formula>0.7</formula>
      <formula>0.8999</formula>
    </cfRule>
    <cfRule type="cellIs" dxfId="9" priority="148" stopIfTrue="1" operator="between">
      <formula>0.00001</formula>
      <formula>0.6999</formula>
    </cfRule>
  </conditionalFormatting>
  <conditionalFormatting sqref="BY101:BY169">
    <cfRule type="cellIs" dxfId="8" priority="128" stopIfTrue="1" operator="equal">
      <formula>0</formula>
    </cfRule>
    <cfRule type="cellIs" dxfId="7" priority="129" stopIfTrue="1" operator="greaterThan">
      <formula>1</formula>
    </cfRule>
    <cfRule type="cellIs" dxfId="6" priority="130" stopIfTrue="1" operator="between">
      <formula>0.9</formula>
      <formula>1</formula>
    </cfRule>
    <cfRule type="cellIs" dxfId="5" priority="131" stopIfTrue="1" operator="between">
      <formula>0.7</formula>
      <formula>0.8999</formula>
    </cfRule>
    <cfRule type="cellIs" dxfId="4" priority="132" stopIfTrue="1" operator="between">
      <formula>0.00001</formula>
      <formula>0.6999</formula>
    </cfRule>
  </conditionalFormatting>
  <conditionalFormatting sqref="AB9:AB100 AF9:AF100 AJ9:AJ100 AN9:AN100 AR9:AR100 AV9:AV100 AZ9:AZ100 BD9:BD100 BH9:BH100 BL9:BL100 BP9:BP100 BX9:BX100 BT9:BT54 BT56:BT100">
    <cfRule type="cellIs" dxfId="3" priority="9" stopIfTrue="1" operator="greaterThan">
      <formula>1</formula>
    </cfRule>
    <cfRule type="cellIs" dxfId="2" priority="10" stopIfTrue="1" operator="between">
      <formula>0.9</formula>
      <formula>1</formula>
    </cfRule>
    <cfRule type="cellIs" dxfId="1" priority="11" stopIfTrue="1" operator="between">
      <formula>0.7</formula>
      <formula>0.8999</formula>
    </cfRule>
    <cfRule type="cellIs" dxfId="0" priority="12" stopIfTrue="1" operator="between">
      <formula>0.00001</formula>
      <formula>0.6999</formula>
    </cfRule>
  </conditionalFormatting>
  <dataValidations xWindow="238" yWindow="377" count="16">
    <dataValidation allowBlank="1" showInputMessage="1" showErrorMessage="1" error="Debe seleccionar uno de los campos del menu desplegable" prompt="Elija una opción del menu desplegable" sqref="T101:U169 P9:P19 P28:P33 S11:S19 S21:S47 S49:S100" xr:uid="{00000000-0002-0000-0200-000000000000}"/>
    <dataValidation type="list" allowBlank="1" showInputMessage="1" showErrorMessage="1" prompt="Elija una opción del menú desplegable" sqref="E9:E100" xr:uid="{00000000-0002-0000-0200-000001000000}">
      <formula1>$F$239:$F$255</formula1>
    </dataValidation>
    <dataValidation type="list" allowBlank="1" showInputMessage="1" showErrorMessage="1" prompt="Elija una opción del menú desplegable" sqref="F9:F100" xr:uid="{00000000-0002-0000-0200-000002000000}">
      <formula1>$G$239:$G$240</formula1>
    </dataValidation>
    <dataValidation type="list" allowBlank="1" showErrorMessage="1" prompt="_x000a_" sqref="C10:C77 C82:C87 C91:C96" xr:uid="{00000000-0002-0000-0200-000003000000}">
      <formula1>IF(B10=7560,$J$241:$J$246,IF(B10=7551,$J$247:$J$250,IF(B10=7550,$J$257:$J$263,IF(7555,$J$264:$J$269))))</formula1>
    </dataValidation>
    <dataValidation type="list" allowBlank="1" showInputMessage="1" showErrorMessage="1" error="Debe seleccionar uno de los campos del menu desplegable" prompt="Elija una opción del menu desplegable" sqref="T9:T100" xr:uid="{00000000-0002-0000-0200-000004000000}">
      <formula1>$D$267:$D$270</formula1>
    </dataValidation>
    <dataValidation type="list" allowBlank="1" showInputMessage="1" showErrorMessage="1" prompt="Elija una opción del menu desplegable" sqref="V9:V100" xr:uid="{00000000-0002-0000-0200-000005000000}">
      <formula1>$E$266:$E$270</formula1>
    </dataValidation>
    <dataValidation type="list" allowBlank="1" showInputMessage="1" showErrorMessage="1" prompt="Seleccione el Objetivo Estratégico" sqref="A9:A100" xr:uid="{00000000-0002-0000-0200-000006000000}">
      <formula1>$D$273:$D$277</formula1>
    </dataValidation>
    <dataValidation type="list" allowBlank="1" showErrorMessage="1" prompt="Elija una opción del menú desplegable" sqref="F9:F100 K9:M100 H9:I100" xr:uid="{00000000-0002-0000-0200-000007000000}">
      <formula1>$G$239:$G$240</formula1>
    </dataValidation>
    <dataValidation type="list" allowBlank="1" showErrorMessage="1" prompt="Elija una opción del menú desplegable" sqref="N9:N100" xr:uid="{00000000-0002-0000-0200-000008000000}">
      <formula1>$D$240:$D$253</formula1>
    </dataValidation>
    <dataValidation allowBlank="1" showErrorMessage="1" sqref="A101:O169 H9:I100 K9:N100 W9:Y100" xr:uid="{00000000-0002-0000-0200-000009000000}"/>
    <dataValidation type="list" allowBlank="1" showInputMessage="1" showErrorMessage="1" prompt="Elija una opción del menu desplegable" sqref="V101:Z169 U9:U100" xr:uid="{00000000-0002-0000-0200-00000A000000}">
      <formula1>$D$262:$D$263</formula1>
    </dataValidation>
    <dataValidation type="list" allowBlank="1" showInputMessage="1" showErrorMessage="1" sqref="B9:B100" xr:uid="{00000000-0002-0000-0200-00000B000000}">
      <formula1>"7550,7551,7555,7560,Transversal"</formula1>
    </dataValidation>
    <dataValidation type="list" allowBlank="1" showErrorMessage="1" prompt="_x000a_" sqref="C9" xr:uid="{00000000-0002-0000-0200-00000C000000}">
      <formula1>IF(B9="Transversal",$J$240,IF(B9=7560,$J$241:$J$246,IF(B9=7551,$J$247:$J$250,IF(B9=7550,$J$257:$J$263,IF(7555,$J$264:$J$269)))))</formula1>
    </dataValidation>
    <dataValidation allowBlank="1" showErrorMessage="1" prompt="_x000a_" sqref="C78:C81 C88:C90 C97:C100" xr:uid="{00000000-0002-0000-0200-00000D000000}"/>
    <dataValidation type="list" allowBlank="1" showErrorMessage="1" sqref="J9:J100" xr:uid="{00000000-0002-0000-0200-00000E000000}">
      <formula1>$N$240:$N$246</formula1>
    </dataValidation>
    <dataValidation type="list" allowBlank="1" showErrorMessage="1" prompt="Elija una opción del menú desplegable" sqref="J9:J100" xr:uid="{00000000-0002-0000-0200-00000F000000}">
      <formula1>$N$240:$N$246</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52" max="14" man="1"/>
  </colBreaks>
  <ignoredErrors>
    <ignoredError sqref="BY10:BZ1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Props1.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E427EE-A2FA-4103-AAA7-F4AEAD52E576}">
  <ds:schemaRefs>
    <ds:schemaRef ds:uri="d472a95f-029e-48ed-8556-580ff62e7833"/>
    <ds:schemaRef ds:uri="http://schemas.microsoft.com/office/2006/metadata/propertie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08ebe415-1e9a-4b26-acfc-09642d3d19df"/>
    <ds:schemaRef ds:uri="http://www.w3.org/XML/1998/namespace"/>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4.xml><?xml version="1.0" encoding="utf-8"?>
<ds:datastoreItem xmlns:ds="http://schemas.openxmlformats.org/officeDocument/2006/customXml" ds:itemID="{D95D8844-789E-4060-A892-76F53D5F4E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MORA</dc:creator>
  <cp:lastModifiedBy>Diana Marcela Sánchez Moncaleano</cp:lastModifiedBy>
  <cp:revision/>
  <dcterms:created xsi:type="dcterms:W3CDTF">2011-07-07T02:30:11Z</dcterms:created>
  <dcterms:modified xsi:type="dcterms:W3CDTF">2023-01-26T19:11:43Z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