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https://d.docs.live.net/e8e09841e3023327/IDIPYBA/2023/POA/POA Marzo 2023/Iniciales DMSM/POA Marzo Finales public y mail/"/>
    </mc:Choice>
  </mc:AlternateContent>
  <xr:revisionPtr revIDLastSave="80" documentId="11_6739652CC4F506082A25FB7A7E4F8BC474107859" xr6:coauthVersionLast="47" xr6:coauthVersionMax="47" xr10:uidLastSave="{02D9B33E-6FC2-4FE6-9693-C9075450B1BC}"/>
  <bookViews>
    <workbookView xWindow="-110" yWindow="-110" windowWidth="19420" windowHeight="1030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OPERATIVO'!$A$8:$CU$92</definedName>
    <definedName name="_xlnm.Print_Area" localSheetId="0">'METAS PDD 2011'!$A$1:$Q$21</definedName>
    <definedName name="_xlnm.Print_Area" localSheetId="1">'METAS PROYECTO'!$A$1:$J$18</definedName>
    <definedName name="_xlnm.Print_Area" localSheetId="2">'PLAN OPERATIVO'!$A$1:$BQ$92</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T80" i="8" l="1"/>
  <c r="CT72" i="8"/>
  <c r="CT73" i="8"/>
  <c r="CT71" i="8"/>
  <c r="CS80" i="8" l="1"/>
  <c r="CT82" i="8" l="1"/>
  <c r="CT81" i="8"/>
  <c r="CU80" i="8"/>
  <c r="CT92" i="8" l="1"/>
  <c r="CU92" i="8" s="1"/>
  <c r="CS92" i="8"/>
  <c r="CP92" i="8"/>
  <c r="CJ92" i="8"/>
  <c r="CD92" i="8"/>
  <c r="BX92" i="8"/>
  <c r="BR92" i="8"/>
  <c r="BL92" i="8"/>
  <c r="BF92" i="8"/>
  <c r="AZ92" i="8"/>
  <c r="AT92" i="8"/>
  <c r="AN92" i="8"/>
  <c r="AH92" i="8"/>
  <c r="AB92" i="8"/>
  <c r="CT91" i="8"/>
  <c r="CU91" i="8" s="1"/>
  <c r="CP91" i="8"/>
  <c r="CJ91" i="8"/>
  <c r="CD91" i="8"/>
  <c r="BX91" i="8"/>
  <c r="BR91" i="8"/>
  <c r="BL91" i="8"/>
  <c r="BF91" i="8"/>
  <c r="AZ91" i="8"/>
  <c r="AT91" i="8"/>
  <c r="AN91" i="8"/>
  <c r="AH91" i="8"/>
  <c r="AB91" i="8"/>
  <c r="CU90" i="8"/>
  <c r="CP90" i="8"/>
  <c r="CJ90" i="8"/>
  <c r="CD90" i="8"/>
  <c r="BX90" i="8"/>
  <c r="BR90" i="8"/>
  <c r="BL90" i="8"/>
  <c r="BF90" i="8"/>
  <c r="AZ90" i="8"/>
  <c r="AT90" i="8"/>
  <c r="AN90" i="8"/>
  <c r="AH90" i="8"/>
  <c r="AB90" i="8"/>
  <c r="CU89" i="8"/>
  <c r="CP89" i="8"/>
  <c r="CJ89" i="8"/>
  <c r="CD89" i="8"/>
  <c r="BX89" i="8"/>
  <c r="BR89" i="8"/>
  <c r="BL89" i="8"/>
  <c r="BF89" i="8"/>
  <c r="AZ89" i="8"/>
  <c r="AT89" i="8"/>
  <c r="AN89" i="8"/>
  <c r="AH89" i="8"/>
  <c r="AB89" i="8"/>
  <c r="CT89" i="8" s="1"/>
  <c r="CT88" i="8"/>
  <c r="CS88" i="8"/>
  <c r="CP88" i="8"/>
  <c r="CJ88" i="8"/>
  <c r="CD88" i="8"/>
  <c r="BX88" i="8"/>
  <c r="BR88" i="8"/>
  <c r="BL88" i="8"/>
  <c r="BF88" i="8"/>
  <c r="AZ88" i="8"/>
  <c r="AT88" i="8"/>
  <c r="AN88" i="8"/>
  <c r="AH88" i="8"/>
  <c r="AB88" i="8"/>
  <c r="CT87" i="8"/>
  <c r="CS87" i="8"/>
  <c r="CP87" i="8"/>
  <c r="CJ87" i="8"/>
  <c r="CD87" i="8"/>
  <c r="BX87" i="8"/>
  <c r="BR87" i="8"/>
  <c r="BL87" i="8"/>
  <c r="BF87" i="8"/>
  <c r="AZ87" i="8"/>
  <c r="AT87" i="8"/>
  <c r="AN87" i="8"/>
  <c r="AH87" i="8"/>
  <c r="AB87" i="8"/>
  <c r="CT86" i="8"/>
  <c r="CS86" i="8"/>
  <c r="CP86" i="8"/>
  <c r="CJ86" i="8"/>
  <c r="CD86" i="8"/>
  <c r="BX86" i="8"/>
  <c r="BR86" i="8"/>
  <c r="BL86" i="8"/>
  <c r="BF86" i="8"/>
  <c r="AZ86" i="8"/>
  <c r="AT86" i="8"/>
  <c r="AN86" i="8"/>
  <c r="AH86" i="8"/>
  <c r="AB86" i="8"/>
  <c r="CT85" i="8"/>
  <c r="CS85" i="8"/>
  <c r="CP85" i="8"/>
  <c r="CJ85" i="8"/>
  <c r="CD85" i="8"/>
  <c r="BX85" i="8"/>
  <c r="BR85" i="8"/>
  <c r="BL85" i="8"/>
  <c r="BF85" i="8"/>
  <c r="AZ85" i="8"/>
  <c r="AT85" i="8"/>
  <c r="AN85" i="8"/>
  <c r="AH85" i="8"/>
  <c r="AB85" i="8"/>
  <c r="CT84" i="8"/>
  <c r="CS84" i="8"/>
  <c r="CP84" i="8"/>
  <c r="CJ84" i="8"/>
  <c r="CD84" i="8"/>
  <c r="BX84" i="8"/>
  <c r="BR84" i="8"/>
  <c r="BL84" i="8"/>
  <c r="BF84" i="8"/>
  <c r="AZ84" i="8"/>
  <c r="AT84" i="8"/>
  <c r="AN84" i="8"/>
  <c r="AH84" i="8"/>
  <c r="AB84" i="8"/>
  <c r="CT83" i="8"/>
  <c r="CS83" i="8"/>
  <c r="CP83" i="8"/>
  <c r="CJ83" i="8"/>
  <c r="CD83" i="8"/>
  <c r="BX83" i="8"/>
  <c r="BR83" i="8"/>
  <c r="BL83" i="8"/>
  <c r="BF83" i="8"/>
  <c r="AZ83" i="8"/>
  <c r="AT83" i="8"/>
  <c r="AN83" i="8"/>
  <c r="AH83" i="8"/>
  <c r="AB83" i="8"/>
  <c r="CS82" i="8"/>
  <c r="CU82" i="8" s="1"/>
  <c r="CP82" i="8"/>
  <c r="CJ82" i="8"/>
  <c r="CD82" i="8"/>
  <c r="BX82" i="8"/>
  <c r="BR82" i="8"/>
  <c r="BL82" i="8"/>
  <c r="BF82" i="8"/>
  <c r="AZ82" i="8"/>
  <c r="AT82" i="8"/>
  <c r="AN82" i="8"/>
  <c r="AH82" i="8"/>
  <c r="AB82" i="8"/>
  <c r="CS81" i="8"/>
  <c r="CU81" i="8" s="1"/>
  <c r="CP81" i="8"/>
  <c r="CJ81" i="8"/>
  <c r="CD81" i="8"/>
  <c r="BX81" i="8"/>
  <c r="BR81" i="8"/>
  <c r="BL81" i="8"/>
  <c r="BF81" i="8"/>
  <c r="AZ81" i="8"/>
  <c r="AT81" i="8"/>
  <c r="AN81" i="8"/>
  <c r="AH81" i="8"/>
  <c r="AB81" i="8"/>
  <c r="CP80" i="8"/>
  <c r="CJ80" i="8"/>
  <c r="CD80" i="8"/>
  <c r="BX80" i="8"/>
  <c r="BR80" i="8"/>
  <c r="BL80" i="8"/>
  <c r="BF80" i="8"/>
  <c r="AZ80" i="8"/>
  <c r="AT80" i="8"/>
  <c r="AN80" i="8"/>
  <c r="AH80" i="8"/>
  <c r="AB80" i="8"/>
  <c r="CT79" i="8"/>
  <c r="CS79" i="8"/>
  <c r="CP79" i="8"/>
  <c r="CJ79" i="8"/>
  <c r="CD79" i="8"/>
  <c r="BX79" i="8"/>
  <c r="BR79" i="8"/>
  <c r="BL79" i="8"/>
  <c r="BF79" i="8"/>
  <c r="AZ79" i="8"/>
  <c r="AT79" i="8"/>
  <c r="AN79" i="8"/>
  <c r="AH79" i="8"/>
  <c r="AB79" i="8"/>
  <c r="CT78" i="8"/>
  <c r="CU78" i="8" s="1"/>
  <c r="CS78" i="8"/>
  <c r="CP78" i="8"/>
  <c r="CJ78" i="8"/>
  <c r="CD78" i="8"/>
  <c r="BX78" i="8"/>
  <c r="BR78" i="8"/>
  <c r="BL78" i="8"/>
  <c r="BF78" i="8"/>
  <c r="AZ78" i="8"/>
  <c r="AT78" i="8"/>
  <c r="AN78" i="8"/>
  <c r="AH78" i="8"/>
  <c r="AB78" i="8"/>
  <c r="CT77" i="8"/>
  <c r="CU77" i="8" s="1"/>
  <c r="CS77" i="8"/>
  <c r="CP77" i="8"/>
  <c r="CJ77" i="8"/>
  <c r="CD77" i="8"/>
  <c r="BX77" i="8"/>
  <c r="BR77" i="8"/>
  <c r="BL77" i="8"/>
  <c r="BF77" i="8"/>
  <c r="AZ77" i="8"/>
  <c r="AT77" i="8"/>
  <c r="AN77" i="8"/>
  <c r="AH77" i="8"/>
  <c r="AB77" i="8"/>
  <c r="CT76" i="8"/>
  <c r="CS76" i="8"/>
  <c r="CP76" i="8"/>
  <c r="CJ76" i="8"/>
  <c r="CD76" i="8"/>
  <c r="BX76" i="8"/>
  <c r="BR76" i="8"/>
  <c r="BL76" i="8"/>
  <c r="BF76" i="8"/>
  <c r="AZ76" i="8"/>
  <c r="AT76" i="8"/>
  <c r="AN76" i="8"/>
  <c r="AH76" i="8"/>
  <c r="AB76" i="8"/>
  <c r="CT75" i="8"/>
  <c r="CS75" i="8"/>
  <c r="CP75" i="8"/>
  <c r="CJ75" i="8"/>
  <c r="CD75" i="8"/>
  <c r="BX75" i="8"/>
  <c r="BR75" i="8"/>
  <c r="BL75" i="8"/>
  <c r="BF75" i="8"/>
  <c r="AZ75" i="8"/>
  <c r="AT75" i="8"/>
  <c r="AN75" i="8"/>
  <c r="AH75" i="8"/>
  <c r="AB75" i="8"/>
  <c r="CT74" i="8"/>
  <c r="CS74" i="8"/>
  <c r="CP74" i="8"/>
  <c r="CJ74" i="8"/>
  <c r="CD74" i="8"/>
  <c r="BX74" i="8"/>
  <c r="BR74" i="8"/>
  <c r="BL74" i="8"/>
  <c r="BF74" i="8"/>
  <c r="AZ74" i="8"/>
  <c r="AT74" i="8"/>
  <c r="AN74" i="8"/>
  <c r="AH74" i="8"/>
  <c r="AB74" i="8"/>
  <c r="CU73" i="8"/>
  <c r="CS73" i="8"/>
  <c r="CP73" i="8"/>
  <c r="CJ73" i="8"/>
  <c r="CD73" i="8"/>
  <c r="BX73" i="8"/>
  <c r="BR73" i="8"/>
  <c r="BL73" i="8"/>
  <c r="BF73" i="8"/>
  <c r="AZ73" i="8"/>
  <c r="AT73" i="8"/>
  <c r="AN73" i="8"/>
  <c r="AH73" i="8"/>
  <c r="AB73" i="8"/>
  <c r="CS72" i="8"/>
  <c r="CU72" i="8" s="1"/>
  <c r="CP72" i="8"/>
  <c r="CJ72" i="8"/>
  <c r="CD72" i="8"/>
  <c r="BX72" i="8"/>
  <c r="BR72" i="8"/>
  <c r="BL72" i="8"/>
  <c r="BF72" i="8"/>
  <c r="AZ72" i="8"/>
  <c r="AT72" i="8"/>
  <c r="AN72" i="8"/>
  <c r="AH72" i="8"/>
  <c r="AB72" i="8"/>
  <c r="CS71" i="8"/>
  <c r="CU71" i="8" s="1"/>
  <c r="CP71" i="8"/>
  <c r="CJ71" i="8"/>
  <c r="CD71" i="8"/>
  <c r="BX71" i="8"/>
  <c r="BR71" i="8"/>
  <c r="BL71" i="8"/>
  <c r="BF71" i="8"/>
  <c r="AZ71" i="8"/>
  <c r="AT71" i="8"/>
  <c r="AN71" i="8"/>
  <c r="AH71" i="8"/>
  <c r="AB71" i="8"/>
  <c r="CU70" i="8"/>
  <c r="CP70" i="8"/>
  <c r="CJ70" i="8"/>
  <c r="CD70" i="8"/>
  <c r="BX70" i="8"/>
  <c r="BR70" i="8"/>
  <c r="BL70" i="8"/>
  <c r="BF70" i="8"/>
  <c r="AZ70" i="8"/>
  <c r="AT70" i="8"/>
  <c r="AN70" i="8"/>
  <c r="AH70" i="8"/>
  <c r="AB70" i="8"/>
  <c r="CT70" i="8" s="1"/>
  <c r="CT69" i="8"/>
  <c r="CS69" i="8"/>
  <c r="CP69" i="8"/>
  <c r="CJ69" i="8"/>
  <c r="CD69" i="8"/>
  <c r="BX69" i="8"/>
  <c r="BR69" i="8"/>
  <c r="BL69" i="8"/>
  <c r="BF69" i="8"/>
  <c r="AZ69" i="8"/>
  <c r="AT69" i="8"/>
  <c r="AN69" i="8"/>
  <c r="AH69" i="8"/>
  <c r="AB69" i="8"/>
  <c r="CT68" i="8"/>
  <c r="CS68" i="8"/>
  <c r="CP68" i="8"/>
  <c r="CJ68" i="8"/>
  <c r="CD68" i="8"/>
  <c r="BX68" i="8"/>
  <c r="BR68" i="8"/>
  <c r="BL68" i="8"/>
  <c r="BF68" i="8"/>
  <c r="AZ68" i="8"/>
  <c r="AT68" i="8"/>
  <c r="AN68" i="8"/>
  <c r="AH68" i="8"/>
  <c r="AB68" i="8"/>
  <c r="CT67" i="8"/>
  <c r="CU67" i="8" s="1"/>
  <c r="CS67" i="8"/>
  <c r="CP67" i="8"/>
  <c r="CJ67" i="8"/>
  <c r="CD67" i="8"/>
  <c r="BX67" i="8"/>
  <c r="BR67" i="8"/>
  <c r="BL67" i="8"/>
  <c r="BF67" i="8"/>
  <c r="AZ67" i="8"/>
  <c r="AT67" i="8"/>
  <c r="AN67" i="8"/>
  <c r="AH67" i="8"/>
  <c r="AB67" i="8"/>
  <c r="CT66" i="8"/>
  <c r="CS66" i="8"/>
  <c r="CP66" i="8"/>
  <c r="CJ66" i="8"/>
  <c r="CD66" i="8"/>
  <c r="BX66" i="8"/>
  <c r="BR66" i="8"/>
  <c r="BL66" i="8"/>
  <c r="BF66" i="8"/>
  <c r="AZ66" i="8"/>
  <c r="AT66" i="8"/>
  <c r="AN66" i="8"/>
  <c r="AH66" i="8"/>
  <c r="AB66" i="8"/>
  <c r="CT65" i="8"/>
  <c r="CS65" i="8"/>
  <c r="CP65" i="8"/>
  <c r="CJ65" i="8"/>
  <c r="CD65" i="8"/>
  <c r="BX65" i="8"/>
  <c r="BR65" i="8"/>
  <c r="BL65" i="8"/>
  <c r="BF65" i="8"/>
  <c r="AZ65" i="8"/>
  <c r="AT65" i="8"/>
  <c r="AN65" i="8"/>
  <c r="AH65" i="8"/>
  <c r="AB65" i="8"/>
  <c r="CT64" i="8"/>
  <c r="CS64" i="8"/>
  <c r="CP64" i="8"/>
  <c r="CJ64" i="8"/>
  <c r="CD64" i="8"/>
  <c r="BX64" i="8"/>
  <c r="BR64" i="8"/>
  <c r="BL64" i="8"/>
  <c r="BF64" i="8"/>
  <c r="AZ64" i="8"/>
  <c r="AT64" i="8"/>
  <c r="AN64" i="8"/>
  <c r="AH64" i="8"/>
  <c r="AB64" i="8"/>
  <c r="CT63" i="8"/>
  <c r="CU63" i="8" s="1"/>
  <c r="CS63" i="8"/>
  <c r="CP63" i="8"/>
  <c r="CJ63" i="8"/>
  <c r="CD63" i="8"/>
  <c r="BX63" i="8"/>
  <c r="BR63" i="8"/>
  <c r="BL63" i="8"/>
  <c r="BF63" i="8"/>
  <c r="AZ63" i="8"/>
  <c r="AT63" i="8"/>
  <c r="AN63" i="8"/>
  <c r="AH63" i="8"/>
  <c r="AB63" i="8"/>
  <c r="CT62" i="8"/>
  <c r="CP62" i="8"/>
  <c r="CJ62" i="8"/>
  <c r="CB62" i="8"/>
  <c r="CD62" i="8" s="1"/>
  <c r="BV62" i="8"/>
  <c r="CS62" i="8" s="1"/>
  <c r="BR62" i="8"/>
  <c r="BL62" i="8"/>
  <c r="BF62" i="8"/>
  <c r="AZ62" i="8"/>
  <c r="AT62" i="8"/>
  <c r="AN62" i="8"/>
  <c r="AH62" i="8"/>
  <c r="AB62" i="8"/>
  <c r="CT61" i="8"/>
  <c r="CU61" i="8" s="1"/>
  <c r="CS61" i="8"/>
  <c r="CP61" i="8"/>
  <c r="CJ61" i="8"/>
  <c r="CD61" i="8"/>
  <c r="BX61" i="8"/>
  <c r="BR61" i="8"/>
  <c r="BL61" i="8"/>
  <c r="BF61" i="8"/>
  <c r="AZ61" i="8"/>
  <c r="AT61" i="8"/>
  <c r="AN61" i="8"/>
  <c r="AH61" i="8"/>
  <c r="AB61" i="8"/>
  <c r="CT60" i="8"/>
  <c r="CS60" i="8"/>
  <c r="CP60" i="8"/>
  <c r="CJ60" i="8"/>
  <c r="CD60" i="8"/>
  <c r="BX60" i="8"/>
  <c r="BR60" i="8"/>
  <c r="BL60" i="8"/>
  <c r="BF60" i="8"/>
  <c r="AZ60" i="8"/>
  <c r="AT60" i="8"/>
  <c r="AN60" i="8"/>
  <c r="AH60" i="8"/>
  <c r="AB60" i="8"/>
  <c r="CU59" i="8"/>
  <c r="CP59" i="8"/>
  <c r="CJ59" i="8"/>
  <c r="CD59" i="8"/>
  <c r="BX59" i="8"/>
  <c r="BR59" i="8"/>
  <c r="BL59" i="8"/>
  <c r="BF59" i="8"/>
  <c r="AZ59" i="8"/>
  <c r="AT59" i="8"/>
  <c r="AN59" i="8"/>
  <c r="AH59" i="8"/>
  <c r="AB59" i="8"/>
  <c r="CT58" i="8"/>
  <c r="CS58" i="8"/>
  <c r="CP58" i="8"/>
  <c r="CJ58" i="8"/>
  <c r="CD58" i="8"/>
  <c r="BX58" i="8"/>
  <c r="BR58" i="8"/>
  <c r="BL58" i="8"/>
  <c r="BF58" i="8"/>
  <c r="AZ58" i="8"/>
  <c r="AT58" i="8"/>
  <c r="AN58" i="8"/>
  <c r="AH58" i="8"/>
  <c r="AB58" i="8"/>
  <c r="CT57" i="8"/>
  <c r="CS57" i="8"/>
  <c r="CP57" i="8"/>
  <c r="CJ57" i="8"/>
  <c r="CD57" i="8"/>
  <c r="BX57" i="8"/>
  <c r="BR57" i="8"/>
  <c r="BL57" i="8"/>
  <c r="BF57" i="8"/>
  <c r="AZ57" i="8"/>
  <c r="AT57" i="8"/>
  <c r="AN57" i="8"/>
  <c r="AH57" i="8"/>
  <c r="AB57" i="8"/>
  <c r="CT56" i="8"/>
  <c r="CS56" i="8"/>
  <c r="AN56" i="8"/>
  <c r="AH56" i="8"/>
  <c r="AB56" i="8"/>
  <c r="CU55" i="8"/>
  <c r="AH55" i="8"/>
  <c r="AB55" i="8"/>
  <c r="CT54" i="8"/>
  <c r="CS54" i="8"/>
  <c r="CP54" i="8"/>
  <c r="CJ54" i="8"/>
  <c r="CD54" i="8"/>
  <c r="BX54" i="8"/>
  <c r="BR54" i="8"/>
  <c r="BL54" i="8"/>
  <c r="BF54" i="8"/>
  <c r="AZ54" i="8"/>
  <c r="AT54" i="8"/>
  <c r="AN54" i="8"/>
  <c r="AH54" i="8"/>
  <c r="AB54" i="8"/>
  <c r="CT53" i="8"/>
  <c r="CU53" i="8" s="1"/>
  <c r="AL53" i="8"/>
  <c r="AN53" i="8" s="1"/>
  <c r="AF53" i="8"/>
  <c r="AH53" i="8" s="1"/>
  <c r="AB53" i="8"/>
  <c r="AF52" i="8"/>
  <c r="AH52" i="8" s="1"/>
  <c r="AB52" i="8"/>
  <c r="CU51" i="8"/>
  <c r="AF51" i="8"/>
  <c r="AL51" i="8" s="1"/>
  <c r="AB51" i="8"/>
  <c r="CU50" i="8"/>
  <c r="AN50" i="8"/>
  <c r="AH50" i="8"/>
  <c r="AB50" i="8"/>
  <c r="AF49" i="8"/>
  <c r="AL49" i="8" s="1"/>
  <c r="AR49" i="8" s="1"/>
  <c r="AX49" i="8" s="1"/>
  <c r="BD49" i="8" s="1"/>
  <c r="BJ49" i="8" s="1"/>
  <c r="BP49" i="8" s="1"/>
  <c r="BV49" i="8" s="1"/>
  <c r="CB49" i="8" s="1"/>
  <c r="CH49" i="8" s="1"/>
  <c r="CN49" i="8" s="1"/>
  <c r="CS49" i="8" s="1"/>
  <c r="CU49" i="8" s="1"/>
  <c r="CU48" i="8"/>
  <c r="AN48" i="8"/>
  <c r="AH48" i="8"/>
  <c r="AB48" i="8"/>
  <c r="CU47" i="8"/>
  <c r="AF47" i="8"/>
  <c r="AL47" i="8" s="1"/>
  <c r="AB47" i="8"/>
  <c r="CT46" i="8"/>
  <c r="CU46" i="8" s="1"/>
  <c r="CP46" i="8"/>
  <c r="CJ46" i="8"/>
  <c r="CD46" i="8"/>
  <c r="BX46" i="8"/>
  <c r="BR46" i="8"/>
  <c r="BL46" i="8"/>
  <c r="BF46" i="8"/>
  <c r="AZ46" i="8"/>
  <c r="AT46" i="8"/>
  <c r="AN46" i="8"/>
  <c r="AH46" i="8"/>
  <c r="AB46" i="8"/>
  <c r="CT45" i="8"/>
  <c r="CS45" i="8"/>
  <c r="CP45" i="8"/>
  <c r="CJ45" i="8"/>
  <c r="CD45" i="8"/>
  <c r="BX45" i="8"/>
  <c r="BR45" i="8"/>
  <c r="BL45" i="8"/>
  <c r="BF45" i="8"/>
  <c r="AZ45" i="8"/>
  <c r="AT45" i="8"/>
  <c r="AN45" i="8"/>
  <c r="AH45" i="8"/>
  <c r="AB45" i="8"/>
  <c r="CT44" i="8"/>
  <c r="CU44" i="8" s="1"/>
  <c r="CP44" i="8"/>
  <c r="CJ44" i="8"/>
  <c r="CD44" i="8"/>
  <c r="BX44" i="8"/>
  <c r="BR44" i="8"/>
  <c r="BL44" i="8"/>
  <c r="BF44" i="8"/>
  <c r="AZ44" i="8"/>
  <c r="AT44" i="8"/>
  <c r="AN44" i="8"/>
  <c r="AH44" i="8"/>
  <c r="AB44" i="8"/>
  <c r="CU43" i="8"/>
  <c r="CO43" i="8"/>
  <c r="CP43" i="8" s="1"/>
  <c r="CJ43" i="8"/>
  <c r="CC43" i="8"/>
  <c r="CD43" i="8" s="1"/>
  <c r="BX43" i="8"/>
  <c r="BR43" i="8"/>
  <c r="BL43" i="8"/>
  <c r="BF43" i="8"/>
  <c r="AZ43" i="8"/>
  <c r="AT43" i="8"/>
  <c r="AN43" i="8"/>
  <c r="AH43" i="8"/>
  <c r="AB43" i="8"/>
  <c r="CT42" i="8"/>
  <c r="CU42" i="8" s="1"/>
  <c r="CO42" i="8"/>
  <c r="CP42" i="8" s="1"/>
  <c r="CI42" i="8"/>
  <c r="CJ42" i="8" s="1"/>
  <c r="CC42" i="8"/>
  <c r="CD42" i="8" s="1"/>
  <c r="BX42" i="8"/>
  <c r="BR42" i="8"/>
  <c r="BL42" i="8"/>
  <c r="BF42" i="8"/>
  <c r="AZ42" i="8"/>
  <c r="AT42" i="8"/>
  <c r="AN42" i="8"/>
  <c r="AH42" i="8"/>
  <c r="AB42" i="8"/>
  <c r="CT41" i="8"/>
  <c r="CS41" i="8"/>
  <c r="CP41" i="8"/>
  <c r="CJ41" i="8"/>
  <c r="CD41" i="8"/>
  <c r="BX41" i="8"/>
  <c r="BR41" i="8"/>
  <c r="BL41" i="8"/>
  <c r="BF41" i="8"/>
  <c r="AZ41" i="8"/>
  <c r="AT41" i="8"/>
  <c r="AN41" i="8"/>
  <c r="AH41" i="8"/>
  <c r="AB41" i="8"/>
  <c r="CT40" i="8"/>
  <c r="CS40" i="8"/>
  <c r="CP40" i="8"/>
  <c r="CJ40" i="8"/>
  <c r="CD40" i="8"/>
  <c r="BX40" i="8"/>
  <c r="BR40" i="8"/>
  <c r="BL40" i="8"/>
  <c r="BF40" i="8"/>
  <c r="AZ40" i="8"/>
  <c r="AT40" i="8"/>
  <c r="AN40" i="8"/>
  <c r="AH40" i="8"/>
  <c r="AB40" i="8"/>
  <c r="CT39" i="8"/>
  <c r="CS39" i="8"/>
  <c r="CU39" i="8" s="1"/>
  <c r="CP39" i="8"/>
  <c r="CJ39" i="8"/>
  <c r="CD39" i="8"/>
  <c r="BX39" i="8"/>
  <c r="BR39" i="8"/>
  <c r="BL39" i="8"/>
  <c r="BF39" i="8"/>
  <c r="AZ39" i="8"/>
  <c r="AT39" i="8"/>
  <c r="AN39" i="8"/>
  <c r="AH39" i="8"/>
  <c r="AB39" i="8"/>
  <c r="CT38" i="8"/>
  <c r="CS38" i="8"/>
  <c r="CP38" i="8"/>
  <c r="CJ38" i="8"/>
  <c r="CD38" i="8"/>
  <c r="BX38" i="8"/>
  <c r="BR38" i="8"/>
  <c r="BL38" i="8"/>
  <c r="BF38" i="8"/>
  <c r="AZ38" i="8"/>
  <c r="AT38" i="8"/>
  <c r="AN38" i="8"/>
  <c r="AH38" i="8"/>
  <c r="AB38" i="8"/>
  <c r="CU37" i="8"/>
  <c r="CP37" i="8"/>
  <c r="CJ37" i="8"/>
  <c r="CD37" i="8"/>
  <c r="BX37" i="8"/>
  <c r="BR37" i="8"/>
  <c r="BL37" i="8"/>
  <c r="BF37" i="8"/>
  <c r="AZ37" i="8"/>
  <c r="AT37" i="8"/>
  <c r="AN37" i="8"/>
  <c r="AH37" i="8"/>
  <c r="AB37" i="8"/>
  <c r="CU36" i="8"/>
  <c r="CP36" i="8"/>
  <c r="CJ36" i="8"/>
  <c r="CD36" i="8"/>
  <c r="BX36" i="8"/>
  <c r="BR36" i="8"/>
  <c r="BL36" i="8"/>
  <c r="BF36" i="8"/>
  <c r="AZ36" i="8"/>
  <c r="AT36" i="8"/>
  <c r="AN36" i="8"/>
  <c r="AH36" i="8"/>
  <c r="AB36" i="8"/>
  <c r="CU35" i="8"/>
  <c r="CP35" i="8"/>
  <c r="CJ35" i="8"/>
  <c r="CD35" i="8"/>
  <c r="BX35" i="8"/>
  <c r="BR35" i="8"/>
  <c r="BL35" i="8"/>
  <c r="BF35" i="8"/>
  <c r="AZ35" i="8"/>
  <c r="AT35" i="8"/>
  <c r="AN35" i="8"/>
  <c r="AH35" i="8"/>
  <c r="AB35" i="8"/>
  <c r="CU34" i="8"/>
  <c r="CP34" i="8"/>
  <c r="CJ34" i="8"/>
  <c r="CD34" i="8"/>
  <c r="BX34" i="8"/>
  <c r="BR34" i="8"/>
  <c r="BL34" i="8"/>
  <c r="BF34" i="8"/>
  <c r="AZ34" i="8"/>
  <c r="AT34" i="8"/>
  <c r="AN34" i="8"/>
  <c r="AH34" i="8"/>
  <c r="AB34" i="8"/>
  <c r="CU33" i="8"/>
  <c r="CP33" i="8"/>
  <c r="CJ33" i="8"/>
  <c r="CD33" i="8"/>
  <c r="BX33" i="8"/>
  <c r="BR33" i="8"/>
  <c r="BL33" i="8"/>
  <c r="BF33" i="8"/>
  <c r="AZ33" i="8"/>
  <c r="AT33" i="8"/>
  <c r="AN33" i="8"/>
  <c r="AH33" i="8"/>
  <c r="AB33" i="8"/>
  <c r="CU32" i="8"/>
  <c r="CP32" i="8"/>
  <c r="CJ32" i="8"/>
  <c r="CD32" i="8"/>
  <c r="BX32" i="8"/>
  <c r="BR32" i="8"/>
  <c r="BL32" i="8"/>
  <c r="BF32" i="8"/>
  <c r="AZ32" i="8"/>
  <c r="AT32" i="8"/>
  <c r="AN32" i="8"/>
  <c r="AH32" i="8"/>
  <c r="AB32" i="8"/>
  <c r="CU31" i="8"/>
  <c r="CP31" i="8"/>
  <c r="CJ31" i="8"/>
  <c r="CD31" i="8"/>
  <c r="BX31" i="8"/>
  <c r="BR31" i="8"/>
  <c r="BL31" i="8"/>
  <c r="BF31" i="8"/>
  <c r="AZ31" i="8"/>
  <c r="AT31" i="8"/>
  <c r="AN31" i="8"/>
  <c r="AH31" i="8"/>
  <c r="AB31" i="8"/>
  <c r="CU30" i="8"/>
  <c r="CP30" i="8"/>
  <c r="CJ30" i="8"/>
  <c r="CD30" i="8"/>
  <c r="BX30" i="8"/>
  <c r="BR30" i="8"/>
  <c r="BL30" i="8"/>
  <c r="BF30" i="8"/>
  <c r="AZ30" i="8"/>
  <c r="AT30" i="8"/>
  <c r="AN30" i="8"/>
  <c r="AH30" i="8"/>
  <c r="AB30" i="8"/>
  <c r="CU29" i="8"/>
  <c r="CP29" i="8"/>
  <c r="CJ29" i="8"/>
  <c r="CD29" i="8"/>
  <c r="BX29" i="8"/>
  <c r="BR29" i="8"/>
  <c r="BL29" i="8"/>
  <c r="BF29" i="8"/>
  <c r="AZ29" i="8"/>
  <c r="AT29" i="8"/>
  <c r="AN29" i="8"/>
  <c r="AH29" i="8"/>
  <c r="AB29" i="8"/>
  <c r="CU28" i="8"/>
  <c r="CP28" i="8"/>
  <c r="CJ28" i="8"/>
  <c r="CD28" i="8"/>
  <c r="BX28" i="8"/>
  <c r="BR28" i="8"/>
  <c r="BL28" i="8"/>
  <c r="BF28" i="8"/>
  <c r="AZ28" i="8"/>
  <c r="AT28" i="8"/>
  <c r="AN28" i="8"/>
  <c r="AH28" i="8"/>
  <c r="AB28" i="8"/>
  <c r="CU27" i="8"/>
  <c r="CP27" i="8"/>
  <c r="CJ27" i="8"/>
  <c r="CD27" i="8"/>
  <c r="BX27" i="8"/>
  <c r="BR27" i="8"/>
  <c r="BL27" i="8"/>
  <c r="BF27" i="8"/>
  <c r="AZ27" i="8"/>
  <c r="AT27" i="8"/>
  <c r="AN27" i="8"/>
  <c r="AH27" i="8"/>
  <c r="AB27" i="8"/>
  <c r="CU26" i="8"/>
  <c r="CP26" i="8"/>
  <c r="CJ26" i="8"/>
  <c r="CD26" i="8"/>
  <c r="BX26" i="8"/>
  <c r="BR26" i="8"/>
  <c r="BL26" i="8"/>
  <c r="BF26" i="8"/>
  <c r="AZ26" i="8"/>
  <c r="AT26" i="8"/>
  <c r="AN26" i="8"/>
  <c r="AH26" i="8"/>
  <c r="AB26" i="8"/>
  <c r="CS25" i="8"/>
  <c r="CU25" i="8" s="1"/>
  <c r="CP25" i="8"/>
  <c r="CJ25" i="8"/>
  <c r="CD25" i="8"/>
  <c r="BX25" i="8"/>
  <c r="BR25" i="8"/>
  <c r="BL25" i="8"/>
  <c r="BF25" i="8"/>
  <c r="AZ25" i="8"/>
  <c r="AT25" i="8"/>
  <c r="AN25" i="8"/>
  <c r="AH25" i="8"/>
  <c r="AB25" i="8"/>
  <c r="CS24" i="8"/>
  <c r="CU24" i="8" s="1"/>
  <c r="CP24" i="8"/>
  <c r="CJ24" i="8"/>
  <c r="CD24" i="8"/>
  <c r="BX24" i="8"/>
  <c r="BR24" i="8"/>
  <c r="BL24" i="8"/>
  <c r="BF24" i="8"/>
  <c r="AZ24" i="8"/>
  <c r="AT24" i="8"/>
  <c r="AN24" i="8"/>
  <c r="AH24" i="8"/>
  <c r="AB24" i="8"/>
  <c r="CS23" i="8"/>
  <c r="CU23" i="8" s="1"/>
  <c r="CP23" i="8"/>
  <c r="CJ23" i="8"/>
  <c r="CD23" i="8"/>
  <c r="BX23" i="8"/>
  <c r="BR23" i="8"/>
  <c r="BL23" i="8"/>
  <c r="BF23" i="8"/>
  <c r="AZ23" i="8"/>
  <c r="AT23" i="8"/>
  <c r="AN23" i="8"/>
  <c r="AH23" i="8"/>
  <c r="AB23" i="8"/>
  <c r="CS22" i="8"/>
  <c r="CU22" i="8" s="1"/>
  <c r="CP22" i="8"/>
  <c r="CJ22" i="8"/>
  <c r="CD22" i="8"/>
  <c r="BX22" i="8"/>
  <c r="BR22" i="8"/>
  <c r="BL22" i="8"/>
  <c r="BF22" i="8"/>
  <c r="AZ22" i="8"/>
  <c r="AT22" i="8"/>
  <c r="AN22" i="8"/>
  <c r="AH22" i="8"/>
  <c r="AB22" i="8"/>
  <c r="CS21" i="8"/>
  <c r="CU21" i="8" s="1"/>
  <c r="CP21" i="8"/>
  <c r="CJ21" i="8"/>
  <c r="CD21" i="8"/>
  <c r="BX21" i="8"/>
  <c r="BR21" i="8"/>
  <c r="BL21" i="8"/>
  <c r="BF21" i="8"/>
  <c r="AZ21" i="8"/>
  <c r="AT21" i="8"/>
  <c r="AN21" i="8"/>
  <c r="AH21" i="8"/>
  <c r="AB21" i="8"/>
  <c r="CT20" i="8"/>
  <c r="CS20" i="8"/>
  <c r="CP20" i="8"/>
  <c r="CJ20" i="8"/>
  <c r="CD20" i="8"/>
  <c r="BX20" i="8"/>
  <c r="BR20" i="8"/>
  <c r="BL20" i="8"/>
  <c r="BF20" i="8"/>
  <c r="AZ20" i="8"/>
  <c r="AT20" i="8"/>
  <c r="AN20" i="8"/>
  <c r="AH20" i="8"/>
  <c r="AB20" i="8"/>
  <c r="CT19" i="8"/>
  <c r="CS19" i="8"/>
  <c r="CP19" i="8"/>
  <c r="CJ19" i="8"/>
  <c r="CD19" i="8"/>
  <c r="BX19" i="8"/>
  <c r="BR19" i="8"/>
  <c r="BL19" i="8"/>
  <c r="BF19" i="8"/>
  <c r="AZ19" i="8"/>
  <c r="AT19" i="8"/>
  <c r="AN19" i="8"/>
  <c r="AH19" i="8"/>
  <c r="AB19" i="8"/>
  <c r="CU18" i="8"/>
  <c r="CP18" i="8"/>
  <c r="CJ18" i="8"/>
  <c r="CD18" i="8"/>
  <c r="BX18" i="8"/>
  <c r="BR18" i="8"/>
  <c r="BL18" i="8"/>
  <c r="BF18" i="8"/>
  <c r="AZ18" i="8"/>
  <c r="AT18" i="8"/>
  <c r="AN18" i="8"/>
  <c r="AH18" i="8"/>
  <c r="AB18" i="8"/>
  <c r="CP17" i="8"/>
  <c r="CJ17" i="8"/>
  <c r="CD17" i="8"/>
  <c r="BX17" i="8"/>
  <c r="BR17" i="8"/>
  <c r="BL17" i="8"/>
  <c r="BF17" i="8"/>
  <c r="AZ17" i="8"/>
  <c r="AT17" i="8"/>
  <c r="AN17" i="8"/>
  <c r="AH17" i="8"/>
  <c r="AB17" i="8"/>
  <c r="CU16" i="8"/>
  <c r="CP16" i="8"/>
  <c r="CJ16" i="8"/>
  <c r="CD16" i="8"/>
  <c r="BX16" i="8"/>
  <c r="BR16" i="8"/>
  <c r="BL16" i="8"/>
  <c r="BF16" i="8"/>
  <c r="AZ16" i="8"/>
  <c r="AT16" i="8"/>
  <c r="AN16" i="8"/>
  <c r="AH16" i="8"/>
  <c r="AB16" i="8"/>
  <c r="CU15" i="8"/>
  <c r="CP15" i="8"/>
  <c r="CJ15" i="8"/>
  <c r="CD15" i="8"/>
  <c r="BX15" i="8"/>
  <c r="BR15" i="8"/>
  <c r="BL15" i="8"/>
  <c r="BF15" i="8"/>
  <c r="AZ15" i="8"/>
  <c r="AT15" i="8"/>
  <c r="AN15" i="8"/>
  <c r="AH15" i="8"/>
  <c r="AB15" i="8"/>
  <c r="CU14" i="8"/>
  <c r="CP14" i="8"/>
  <c r="CJ14" i="8"/>
  <c r="CD14" i="8"/>
  <c r="BX14" i="8"/>
  <c r="BR14" i="8"/>
  <c r="BL14" i="8"/>
  <c r="BF14" i="8"/>
  <c r="AZ14" i="8"/>
  <c r="AT14" i="8"/>
  <c r="AN14" i="8"/>
  <c r="AH14" i="8"/>
  <c r="AB14" i="8"/>
  <c r="CU13" i="8"/>
  <c r="CP13" i="8"/>
  <c r="CJ13" i="8"/>
  <c r="CD13" i="8"/>
  <c r="BX13" i="8"/>
  <c r="BR13" i="8"/>
  <c r="BL13" i="8"/>
  <c r="BF13" i="8"/>
  <c r="AZ13" i="8"/>
  <c r="AT13" i="8"/>
  <c r="AN13" i="8"/>
  <c r="AH13" i="8"/>
  <c r="AB13" i="8"/>
  <c r="CT12" i="8"/>
  <c r="CS12" i="8"/>
  <c r="CP12" i="8"/>
  <c r="CJ12" i="8"/>
  <c r="CD12" i="8"/>
  <c r="BX12" i="8"/>
  <c r="BR12" i="8"/>
  <c r="BL12" i="8"/>
  <c r="BF12" i="8"/>
  <c r="AZ12" i="8"/>
  <c r="AT12" i="8"/>
  <c r="AN12" i="8"/>
  <c r="AH12" i="8"/>
  <c r="AB12" i="8"/>
  <c r="S12" i="8"/>
  <c r="CU11" i="8"/>
  <c r="CP11" i="8"/>
  <c r="CJ11" i="8"/>
  <c r="CD11" i="8"/>
  <c r="BX11" i="8"/>
  <c r="BR11" i="8"/>
  <c r="BL11" i="8"/>
  <c r="BF11" i="8"/>
  <c r="AZ11" i="8"/>
  <c r="AT11" i="8"/>
  <c r="AN11" i="8"/>
  <c r="AB11" i="8"/>
  <c r="CU10" i="8"/>
  <c r="CP10" i="8"/>
  <c r="CJ10" i="8"/>
  <c r="CD10" i="8"/>
  <c r="BX10" i="8"/>
  <c r="BR10" i="8"/>
  <c r="BL10" i="8"/>
  <c r="BF10" i="8"/>
  <c r="AZ10" i="8"/>
  <c r="AT10" i="8"/>
  <c r="AN10" i="8"/>
  <c r="AB10" i="8"/>
  <c r="CT9" i="8"/>
  <c r="CS9" i="8"/>
  <c r="CP9" i="8"/>
  <c r="CJ9" i="8"/>
  <c r="CD9" i="8"/>
  <c r="BX9" i="8"/>
  <c r="BR9" i="8"/>
  <c r="BL9" i="8"/>
  <c r="BF9" i="8"/>
  <c r="AZ9" i="8"/>
  <c r="AT9" i="8"/>
  <c r="AN9" i="8"/>
  <c r="AH9" i="8"/>
  <c r="AB9" i="8"/>
  <c r="F17" i="4"/>
  <c r="B17" i="4"/>
  <c r="G16" i="4"/>
  <c r="F16" i="4"/>
  <c r="B16" i="4"/>
  <c r="G15" i="4"/>
  <c r="G18" i="4" s="1"/>
  <c r="F15" i="4"/>
  <c r="B15" i="4"/>
  <c r="E20" i="5"/>
  <c r="D20" i="5"/>
  <c r="J14" i="5"/>
  <c r="G20" i="5" s="1"/>
  <c r="I14" i="5"/>
  <c r="H14" i="5"/>
  <c r="E14" i="5"/>
  <c r="G8" i="5"/>
  <c r="E8" i="5"/>
  <c r="F8" i="5" s="1"/>
  <c r="D8" i="5"/>
  <c r="C8" i="5"/>
  <c r="AF6" i="5"/>
  <c r="AF5" i="5"/>
  <c r="AE5" i="5"/>
  <c r="X5" i="5"/>
  <c r="V5" i="5"/>
  <c r="BH4" i="5"/>
  <c r="BG4" i="5"/>
  <c r="BF4" i="5"/>
  <c r="AS4" i="5"/>
  <c r="AR4" i="5"/>
  <c r="AQ4" i="5"/>
  <c r="AO4" i="5"/>
  <c r="AP4" i="5" s="1"/>
  <c r="AE4" i="5"/>
  <c r="AG4" i="5" s="1"/>
  <c r="X4" i="5"/>
  <c r="W4" i="5"/>
  <c r="V4" i="5"/>
  <c r="I4" i="5"/>
  <c r="H4" i="5"/>
  <c r="G4" i="5"/>
  <c r="E4" i="5"/>
  <c r="F4" i="5" s="1"/>
  <c r="CU65" i="8" l="1"/>
  <c r="CU86" i="8"/>
  <c r="CU19" i="8"/>
  <c r="CU57" i="8"/>
  <c r="CU12" i="8"/>
  <c r="CU54" i="8"/>
  <c r="CU83" i="8"/>
  <c r="CU87" i="8"/>
  <c r="CU88" i="8"/>
  <c r="AR47" i="8"/>
  <c r="AX47" i="8" s="1"/>
  <c r="BD47" i="8" s="1"/>
  <c r="BJ47" i="8" s="1"/>
  <c r="BP47" i="8" s="1"/>
  <c r="BV47" i="8" s="1"/>
  <c r="CB47" i="8" s="1"/>
  <c r="CH47" i="8" s="1"/>
  <c r="CN47" i="8" s="1"/>
  <c r="AN47" i="8"/>
  <c r="F20" i="5"/>
  <c r="C20" i="5"/>
  <c r="AR51" i="8"/>
  <c r="AX51" i="8" s="1"/>
  <c r="BD51" i="8" s="1"/>
  <c r="BJ51" i="8" s="1"/>
  <c r="BP51" i="8" s="1"/>
  <c r="BV51" i="8" s="1"/>
  <c r="CB51" i="8" s="1"/>
  <c r="CH51" i="8" s="1"/>
  <c r="CN51" i="8" s="1"/>
  <c r="AN51" i="8"/>
  <c r="CU56" i="8"/>
  <c r="CU20" i="8"/>
  <c r="CU85" i="8"/>
  <c r="AH47" i="8"/>
  <c r="AL52" i="8"/>
  <c r="W5" i="5"/>
  <c r="AH49" i="8"/>
  <c r="AH51" i="8"/>
  <c r="BX62" i="8"/>
  <c r="CU84" i="8"/>
  <c r="CU66" i="8"/>
  <c r="CU9" i="8"/>
  <c r="CU64" i="8"/>
  <c r="F14" i="5"/>
  <c r="CU60" i="8"/>
  <c r="G14" i="5"/>
  <c r="CU38" i="8"/>
  <c r="CU40" i="8"/>
  <c r="CU41" i="8"/>
  <c r="CU45" i="8"/>
  <c r="AR53" i="8"/>
  <c r="AX53" i="8" s="1"/>
  <c r="BD53" i="8" s="1"/>
  <c r="BJ53" i="8" s="1"/>
  <c r="CU58" i="8"/>
  <c r="CU69" i="8"/>
  <c r="CU76" i="8"/>
  <c r="CU68" i="8"/>
  <c r="H16" i="4"/>
  <c r="CU62" i="8"/>
  <c r="CU74" i="8"/>
  <c r="CU75" i="8"/>
  <c r="AN49" i="8"/>
  <c r="CU79" i="8"/>
  <c r="H15" i="4"/>
  <c r="AE6" i="5"/>
  <c r="AG6" i="5" s="1"/>
  <c r="E17" i="4"/>
  <c r="E16" i="4"/>
  <c r="E15" i="4"/>
  <c r="F18" i="4"/>
  <c r="H18" i="4" s="1"/>
  <c r="AN52" i="8" l="1"/>
  <c r="AR52" i="8"/>
  <c r="AX52" i="8" s="1"/>
  <c r="BD52" i="8" s="1"/>
  <c r="BJ52" i="8" s="1"/>
  <c r="BP52" i="8" s="1"/>
  <c r="BV52" i="8" s="1"/>
  <c r="CB52" i="8" s="1"/>
  <c r="CH52" i="8" s="1"/>
  <c r="CN52" i="8" s="1"/>
  <c r="CS52" i="8" s="1"/>
  <c r="CU52" i="8" s="1"/>
  <c r="E18" i="4"/>
</calcChain>
</file>

<file path=xl/sharedStrings.xml><?xml version="1.0" encoding="utf-8"?>
<sst xmlns="http://schemas.openxmlformats.org/spreadsheetml/2006/main" count="2098" uniqueCount="696">
  <si>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</si>
  <si>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</si>
  <si>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</si>
  <si>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</si>
  <si>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</si>
  <si>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</si>
  <si>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</si>
  <si>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</si>
  <si>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</si>
  <si>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</si>
  <si>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</si>
  <si>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</si>
  <si>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</si>
  <si>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</si>
  <si>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</si>
  <si>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</si>
  <si>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</si>
  <si>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</si>
  <si>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</si>
  <si>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</si>
  <si>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</si>
  <si>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</si>
  <si>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</si>
  <si>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</si>
  <si>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</si>
  <si>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</si>
  <si>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</si>
  <si>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</si>
  <si>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</si>
  <si>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</si>
  <si>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</si>
  <si>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</si>
  <si>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</si>
  <si>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</si>
  <si>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</si>
  <si>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</si>
  <si>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</si>
  <si>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</si>
  <si>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</si>
  <si>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</si>
  <si>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</si>
  <si>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</si>
  <si>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</si>
  <si>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</si>
  <si>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</si>
  <si>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</si>
  <si>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</si>
  <si>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</si>
  <si>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</si>
  <si>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</si>
  <si>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</si>
  <si>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</si>
  <si>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</si>
  <si>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</si>
  <si>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</si>
  <si>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</si>
  <si>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</si>
  <si>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</si>
  <si>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</si>
  <si>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</si>
  <si>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</si>
  <si>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</si>
  <si>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</si>
  <si>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</si>
  <si>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</si>
  <si>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</si>
  <si>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</si>
  <si>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</si>
  <si>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</si>
  <si>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</si>
  <si>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</si>
  <si>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</si>
  <si>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Versión:4.0</t>
  </si>
  <si>
    <t>VIGENCIA</t>
  </si>
  <si>
    <t>MISIÓN:</t>
  </si>
  <si>
    <t>OBJETIVO ESTRATÉGICO</t>
  </si>
  <si>
    <t>Proyecto</t>
  </si>
  <si>
    <t>ID. META INSTITUCIONALES</t>
  </si>
  <si>
    <t>META PROYECTO</t>
  </si>
  <si>
    <t>ODS</t>
  </si>
  <si>
    <t>META ESTRATEGICA
(S/N)</t>
  </si>
  <si>
    <t>COD. META DE PDD</t>
  </si>
  <si>
    <t>PLAN DE ACCION DE POLITICA PUBLICA
(S/N)</t>
  </si>
  <si>
    <t>PAAC
(S/N)</t>
  </si>
  <si>
    <t>DIMENSIÓN MIPG</t>
  </si>
  <si>
    <t>POLÍTICA DE MIPG (Dec. 612) 
(S/N)</t>
  </si>
  <si>
    <t>META DE INVERSION 
(S/N)</t>
  </si>
  <si>
    <t>META ASOCIADA A GASTOS DE FUNCIONAMIENTO
(S/N)</t>
  </si>
  <si>
    <t>PROCESO</t>
  </si>
  <si>
    <t>POND META</t>
  </si>
  <si>
    <t>Nombre del Indicador</t>
  </si>
  <si>
    <t>Objetivo del Indicador</t>
  </si>
  <si>
    <t>Meta</t>
  </si>
  <si>
    <t>Tipo Anualización</t>
  </si>
  <si>
    <t>Unidad de medida</t>
  </si>
  <si>
    <t>Frecuencia</t>
  </si>
  <si>
    <t>Responsable medicion y Analisis</t>
  </si>
  <si>
    <t>Fuente de información</t>
  </si>
  <si>
    <t>Formula de Calculo</t>
  </si>
  <si>
    <t>COMPORTAMIENTO DEL INDICADOR</t>
  </si>
  <si>
    <t>ENERO</t>
  </si>
  <si>
    <t>FEBRERO</t>
  </si>
  <si>
    <t>MARZO</t>
  </si>
  <si>
    <t>ABRIL</t>
  </si>
  <si>
    <t>MAYO</t>
  </si>
  <si>
    <t>JUNIO</t>
  </si>
  <si>
    <t>JULIO</t>
  </si>
  <si>
    <t>AGOSTO</t>
  </si>
  <si>
    <t>SEPTIEMBRE</t>
  </si>
  <si>
    <t>OCTUBRE</t>
  </si>
  <si>
    <t>NOVIEMBRE</t>
  </si>
  <si>
    <t>DICIEMBRE</t>
  </si>
  <si>
    <t>ANUAL</t>
  </si>
  <si>
    <t>Prog</t>
  </si>
  <si>
    <t>Ejec.</t>
  </si>
  <si>
    <t>% Ejec</t>
  </si>
  <si>
    <t>Análisis/Interpretación de Resultados del Indicador</t>
  </si>
  <si>
    <t xml:space="preserve">Prog </t>
  </si>
  <si>
    <t>Ejec</t>
  </si>
  <si>
    <t>Suma</t>
  </si>
  <si>
    <t>SI</t>
  </si>
  <si>
    <t>Direccionamiento Estratégico</t>
  </si>
  <si>
    <t>NO</t>
  </si>
  <si>
    <t>Talento Humano</t>
  </si>
  <si>
    <t>Direccionamiento estrategico</t>
  </si>
  <si>
    <t>Gestión de Comunicaciones</t>
  </si>
  <si>
    <t>Gestión con valores para resultado</t>
  </si>
  <si>
    <t>Salud Integral de la Fauna</t>
  </si>
  <si>
    <t>Evaluación de Resultados</t>
  </si>
  <si>
    <t>Apropiación de la cultura ciudadana</t>
  </si>
  <si>
    <t>Informacion y Comunicación</t>
  </si>
  <si>
    <t>Gestión del Conocimiento</t>
  </si>
  <si>
    <t>N/A</t>
  </si>
  <si>
    <t>Gestión del conocimiento asociada a la PYBA</t>
  </si>
  <si>
    <t>Desarrollar 1 Línea Base Para La Atención De Animales Sinantrópicos Incluyendo Un Diagnóstico Para El Manejo De Enjambres De Abejas En El D.C.</t>
  </si>
  <si>
    <t>Atender 60000 Animales A Través De Programas En Brigadas, Urgencias Veterinarias , Adopción, Custodia, Maltrato, Comportamiento, Identificación U Otros Que Sean Requeridos.</t>
  </si>
  <si>
    <t>Atención al ciudadano</t>
  </si>
  <si>
    <t>Gestión Jurídica</t>
  </si>
  <si>
    <t xml:space="preserve"> 11. Lograr que las ciudades y los asentamientos humanos sean inclusivos, seguros, resilientes y sostenibles.</t>
  </si>
  <si>
    <t>Esterilizar 356000 Perros Y Gatos  Priorizando Las Localidades Con Mayores Cifras Poblacionales Estimadas.</t>
  </si>
  <si>
    <t>Gestión Administrativa y Documental</t>
  </si>
  <si>
    <t>Gestión Tecnológica</t>
  </si>
  <si>
    <t xml:space="preserve"> 13. Adoptar medidas urgentes para combatir el cambio climático y sus efectos.</t>
  </si>
  <si>
    <t>Gestión Financiera</t>
  </si>
  <si>
    <t xml:space="preserve"> 15. Proteger, restablecer y promover el uso sostenible de los ecosistemas terrestres, gestionar sosteniblemente los bosques, luchar contra la desertificación, detener e invertir la degradación de las tierras y detener la pérdida de biodiversidad.</t>
  </si>
  <si>
    <t xml:space="preserve"> 16. Promover sociedades pacíficas e inclusivas para el desarrollo sostenible, facilitar el acceso a la justicia para todos y construir a todos los niveles instituciones eficaces e inclusivas que rindan cuentas.</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</si>
  <si>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</si>
  <si>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</si>
  <si>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</si>
  <si>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</si>
  <si>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</si>
  <si>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</si>
  <si>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Porcentaje</t>
  </si>
  <si>
    <t>Implementar 1 Plan De Acción Para El Cumplimiento De La Estrategia De Los Procesos Tic Del Instituto Acorde Con Los Lineamientos Establecidos En El Decreto 415 De 2016</t>
  </si>
  <si>
    <t>Cantidad</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</si>
  <si>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</si>
  <si>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</si>
  <si>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</si>
  <si>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mensual</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</si>
  <si>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</si>
  <si>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</si>
  <si>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Constante</t>
  </si>
  <si>
    <t>Aportar 1 Batería De Herramientas Metodológicas, Estudios E Investigaciones Identificadas En El Diagnóstico Para Dar Cuenta De Las Necesidades De Las Áreas</t>
  </si>
  <si>
    <t>Creciente</t>
  </si>
  <si>
    <t>cuatrimestral</t>
  </si>
  <si>
    <t>semestral</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</si>
  <si>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</si>
  <si>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</si>
  <si>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</si>
  <si>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</si>
  <si>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</si>
  <si>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</si>
  <si>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VISIÓN: El Instituto Distrital de Protección y Bienestar Animal será referente a 2024, como la entidad rectora, modelo de gestión pública para la promoción del bienestar y prevención del maltrato animal en corresponsabilidad con la sociedad civil.</t>
  </si>
  <si>
    <t>Vincular prestadores de servicios en la implementacion de la estrategia de regulacion</t>
  </si>
  <si>
    <t xml:space="preserve">Medir la cantidad de prestadores de servicios vinculados en la estretegia de regulacion </t>
  </si>
  <si>
    <t>SCCGC</t>
  </si>
  <si>
    <t>Prestadores de ServiciosVinculados / Prestadores de Servicios Programados</t>
  </si>
  <si>
    <t>Seguimiento al diseño e implementacion de las campañas pedagógicas de apropiación social del conocimiento que aborden perspectivas alternativas al antropocentrismo.</t>
  </si>
  <si>
    <t>Medir el avance y hacer seguimiento en el diseño e implementacion de las campañas pedagógicas de apropiación social del conocimiento que aborden perspectivas alternativas al antropocentrismo.</t>
  </si>
  <si>
    <t>Cumplimiento del Plan de Accion / Plan de Accion Programado</t>
  </si>
  <si>
    <t>Vincular ciudadanos y ciudadanas en la Implementacion la estrategia de sensibilización educación y capacitacion en ámbito comunitario, recreodeportivo e institucional</t>
  </si>
  <si>
    <t>Medir la cantidad de ciudadanos y ciudadanas en la Implementacion la estrategia de sensibilización educación y capacitacion en ámbito comunitario, recreodeportivo e institucional</t>
  </si>
  <si>
    <t>Ciudadanos Vinculados / Ciudadanos Programados</t>
  </si>
  <si>
    <t>Vincular ciudadanos y ciudadanas en espacios de participacion ciudadana</t>
  </si>
  <si>
    <t>Medir la cantidad de ciudadanos y ciudadanas vinculados en espacios y programas de participacion ciudadana</t>
  </si>
  <si>
    <t xml:space="preserve">Ejecutar pactos en las instancias y espacios de participación ciudadana  </t>
  </si>
  <si>
    <t>Medir la cantidad de pactos realizados con las instancias y espacios de participación ciudadana y movilización social por localidad para la Protección y Bienestar Anima</t>
  </si>
  <si>
    <t xml:space="preserve">Seguimiento a la gestion de alianzas interinstitucionales, intersectoriales  y de ciudad región </t>
  </si>
  <si>
    <t xml:space="preserve">Medir el avance y hacer seguimiento en la gestion de alianzas interinstitucionales, intersectoriales  y de ciudad región </t>
  </si>
  <si>
    <t>Transversal</t>
  </si>
  <si>
    <t>1-6</t>
  </si>
  <si>
    <t>Medir oportunamente los indicadores de atención al ciudadano y gestión financiera.</t>
  </si>
  <si>
    <t xml:space="preserve"> PQRSD resueltos en terminos Subdirección de Cultura Ciudadana y Gestión del Conocimiento</t>
  </si>
  <si>
    <t>Identificar la oportrunidad de respuesta a las peticiones, quejas, reclamos, solicitdes y denuncias -PQRSD, en cumplimiento a la Ley 1755 de 2015</t>
  </si>
  <si>
    <t>No PQRSD respondidas en terminos / No PQRSD asignadas a la Subdirección</t>
  </si>
  <si>
    <t>Realizar la ejecución presupuestal  de acuerdo con la programación de la apropiación vigente  del proyecto 7560</t>
  </si>
  <si>
    <t>Medir la ejecución  de los compromisos programados en el proyecto de inversión 7560  “Implementación de un proceso institucional de investigación y gestión del conocimiento para la defensa, protección y bienestar animal en Bogotá”</t>
  </si>
  <si>
    <t>Sistema de información presupuestal - Bogdata</t>
  </si>
  <si>
    <t>Apropiación comprometida (con registro presupuestal) / apropiación disponible</t>
  </si>
  <si>
    <t>Realizar la ejecución presupuestal  de acuerdo con la programación de los giros del proyecto  7560</t>
  </si>
  <si>
    <t>Medir la ejecución y comportamiento de los giros programados del proyecto de inversión 7560 “Implementación de un proceso institucional de investigación y gestión del conocimiento para la defensa, protección y bienestar animal en Bogotá”</t>
  </si>
  <si>
    <t>Giros realizados / Presupuesto comprometido</t>
  </si>
  <si>
    <t>Realizar la ejecución presupuestal  de acuerdo con la programación de las reservas constituidas del proyecto  7560</t>
  </si>
  <si>
    <t>Medir el comportamento de las reservas presupuestales constituidas para el proyecto de inversión 7560 “Implementación de un proceso institucional de investigación y gestión del conocimiento para la defensa, protección y bienestar animal en Bogotá”</t>
  </si>
  <si>
    <t>Valor ejecutado / Reserva constituida</t>
  </si>
  <si>
    <t>No de alianzas celebradas/No de alianzas programadas</t>
  </si>
  <si>
    <t>Atender 120 Visitas tecnicas de Inspección</t>
  </si>
  <si>
    <t>Medir el número de visitas tecnicas realizadas.</t>
  </si>
  <si>
    <t>Subdirección Atención a la Fauna</t>
  </si>
  <si>
    <t>Reporte ejecución mensual del programa (bases y formatos).</t>
  </si>
  <si>
    <t>(Numero de visitas tecnicas realizadas / Numero de visitas tecnicas programadas)*100%</t>
  </si>
  <si>
    <t>Realizar 96 Censos Poblacionales</t>
  </si>
  <si>
    <t xml:space="preserve">Medir el número de censos poblacionales </t>
  </si>
  <si>
    <t>(Numero de censos Poblacionales realizados / Numero de censos poblacionales programados)*100%</t>
  </si>
  <si>
    <t xml:space="preserve">Atender 4706 animales por presunto maltrato </t>
  </si>
  <si>
    <t>Medir el número de animales atendidos por presunto maltrato.</t>
  </si>
  <si>
    <t>(Numero de animales por presunto maltrato atendidos / Numero de animales por presunto maltrato programados)*100%</t>
  </si>
  <si>
    <t>Atender por urgencias veterinarias a 1373 animales</t>
  </si>
  <si>
    <t>Medir el número de animales atendidos por urgencias veterinarias</t>
  </si>
  <si>
    <t>(Numero de animales atendidos por urgencias veterinarias/Numero de animales programados por urgencias veterinarias)*100%</t>
  </si>
  <si>
    <t>Atender 2745 animales en brigadas médicas</t>
  </si>
  <si>
    <t>Medir el número de animales atendidos a traves de brigadas medicas.</t>
  </si>
  <si>
    <t>(Numero de animales atendidos por brigadas medicas/Numero de animales programados por brigadas medicas)*100%</t>
  </si>
  <si>
    <t>Prestar custodia a 196 animales en condición de abandono y  remitidos por otras entidades</t>
  </si>
  <si>
    <t>Medir la cantidad de animales unicos, es decir aquellos que ingresan a la unidad de Cuidado Animal por condición de abandono y que son remitidos por otras entidades y/o programas difrentes a los del instituto para custodia.</t>
  </si>
  <si>
    <t>(Numero de animales unicos atendidos por custodia/Numero de animales unicos programados para custodia)*100%</t>
  </si>
  <si>
    <t xml:space="preserve">Brindar atención a 784 palomas </t>
  </si>
  <si>
    <t>Medir el número de palomas atendidas en la Unidad de Atención</t>
  </si>
  <si>
    <t>(Numero de palomas atendidas / Numero de palomas programadas) * 100%</t>
  </si>
  <si>
    <t xml:space="preserve">Entregar 500 animales en adopción </t>
  </si>
  <si>
    <t>Medir el número de animales entregados en adopción.</t>
  </si>
  <si>
    <t>(Numero de animales entregados en adopción/Numero de animales programados para entregar en adopción)*100%</t>
  </si>
  <si>
    <t>Medir el número de animales (perros y gatos) esterilizados por el instituto.</t>
  </si>
  <si>
    <t>(Numero de animales esterilizados / numero de animales programados a esterilizar) * 100%</t>
  </si>
  <si>
    <t>Realizar 432 jornadas de esterilización</t>
  </si>
  <si>
    <t>Medir el número de jornadas de esterilización</t>
  </si>
  <si>
    <t>(Numero de jornadas de esterilización realizadas / numero de jornadas de esterilización requeridas) * 100%</t>
  </si>
  <si>
    <t>1-4</t>
  </si>
  <si>
    <t>257-258-260-261</t>
  </si>
  <si>
    <t xml:space="preserve"> PQRSD resueltos en terminos Subidirección de Atencion a la Fauna</t>
  </si>
  <si>
    <t>SGC - Servicio al Ciudadano</t>
  </si>
  <si>
    <t>No PQRSD respondidas en terminos / No PQRSD asignadas a la Subdirección.</t>
  </si>
  <si>
    <t>Realizar la ejecución presupuestal  de acuerdo con la programación de los giros del proyecto  7551.</t>
  </si>
  <si>
    <t>Medir la ejecución y comportamiento de los giros programados del proyecto de inversión 7551 “Implementación de un proceso institucional de investigación y gestión del conocimiento para la defensa, protección y bienestar animal en Bogotá”</t>
  </si>
  <si>
    <t>Realizar la ejecución presupuestal  de acuerdo con la programación de la apropiación vigente  del proyecto  7551.</t>
  </si>
  <si>
    <t>Medir la ejecución  de los compromisos programados en el proyecto de inversión 7551 “Implementación de un proceso institucional de investigación y gestión del conocimiento para la defensa, protección y bienestar animal en Bogotá”</t>
  </si>
  <si>
    <t>Realizar la ejecución presupuestal  de acuerdo con la programación de las reservas constituidas del proyecto  7551.</t>
  </si>
  <si>
    <t>Medir el comportamento de las reservas presupuestales constituidas para el proyecto de inversión 7551 “Implementación de un proceso institucional de investigación y gestión del conocimiento para la defensa, protección y bienestar animal en Bogotá”</t>
  </si>
  <si>
    <t>Cumplimiento de la elaboracion de los reportes en el Observatorio de Protección y Bienestar Animal los indicadores que den cuenta del avance de la política pública</t>
  </si>
  <si>
    <t>Medir el avance y hacer seguimiento al avance de la elaboracion de los reportes realizados en el Observatorio de Protección y Bienestar Animal los indicadores que den cuenta del avance de la política pública</t>
  </si>
  <si>
    <t>Seguimiento de la elaboracion del diagnóstico de necesidades de producción de investigación y gestión del conocimiento de la áreas institucionales</t>
  </si>
  <si>
    <t>Medir el avance y hacer seguimiento al avance de la elaboracion del diagnóstico de necesidades de producción de investigación y gestión del conocimiento de la áreas institucionales</t>
  </si>
  <si>
    <t>Seguimiento de la elaboracion de los productos de investigación que contribuyan a generar conocimiento y acciones respetuosas y justas hacia los animales no humanos</t>
  </si>
  <si>
    <t>Medir el avance y hacer seguimiento al avance de la elaboracion de los productos de investigación que contribuyan a generar conocimiento y acciones respetuosas y justas hacia los animales no humanos</t>
  </si>
  <si>
    <t>Seguimiento a la realizacion de convenios para el fometo de la investigacion y la gestión del conocimiento.</t>
  </si>
  <si>
    <t>Medir el avance y hacer seguimiento realizado en el convenio para el fomento de la investigación y la gestión de conocimiento con instituciones educativas y organizaciones, ambas a nivel nacional e internacional</t>
  </si>
  <si>
    <t xml:space="preserve">Seguimiento a la implementacion de semilleros de investigación que vinculen a la ciudadanía de manera incidente </t>
  </si>
  <si>
    <t>Medir el avance y hacer seguimiento en la implementacion de los semilleros de investigación que vinculen a la ciudadanía de manera incidente</t>
  </si>
  <si>
    <t>Actualizacion de la batería de herramientas metodológicas, estudios e investigaciones identificadas en el diagnóstico para dar cuenta de las necesidades de las áreas institucionales</t>
  </si>
  <si>
    <t>Medir el avance y hacer seguimiento al avance en la actualizacion de la batería de herramientas metodológicas, estudios e investigaciones identificadas en el diagnóstico para dar cuenta de las necesidades de las áreas institucionales</t>
  </si>
  <si>
    <t>Realizar la ejecución presupuestal  de acuerdo con la programación de la apropiación vigente  del proyecto  7555.</t>
  </si>
  <si>
    <t>Medir la ejecución  de los compromisos programados en el proyecto de inversión 7555 “Implementación de un proceso institucional de investigación y gestión del conocimiento para la defensa, protección y bienestar animal en Bogotá”</t>
  </si>
  <si>
    <t>Realizar la ejecución presupuestal  de acuerdo con la programación de los giros del proyecto  7555.</t>
  </si>
  <si>
    <t>Medir la ejecución y comportamiento de los giros programados del proyecto de inversión 7555 “Implementación de un proceso institucional de investigación y gestión del conocimiento para la defensa, protección y bienestar animal en Bogotá”</t>
  </si>
  <si>
    <t>Realizar la ejecución presupuestal  de acuerdo con la programación de las reservas constituidas del proyecto  7555.</t>
  </si>
  <si>
    <t>Medir el comportamento de las reservas presupuestales constituidas para el proyecto de inversión 7555 “Implementación de un proceso institucional de investigación y gestión del conocimiento para la defensa, protección y bienestar animal en Bogotá”</t>
  </si>
  <si>
    <t>Plan de Accion 2023</t>
  </si>
  <si>
    <t>Linea Base
(2022)</t>
  </si>
  <si>
    <t>Medir la gestión de presentación y ajuste del Estudio Técnico de Rediseño Institucional y todo lo que ello implica.</t>
  </si>
  <si>
    <t>Subdirección de Gestión Corporativa</t>
  </si>
  <si>
    <t>Documento de rediseño - Subdirección de Gestión Corporativa</t>
  </si>
  <si>
    <t>Documento ajustado a numero de etapas superadas / 3 etapas (SDH, DASCD y Consejo Directivo)</t>
  </si>
  <si>
    <t>Rediseño institucional efectuado en materia de CID</t>
  </si>
  <si>
    <t>Tasa de aplauso</t>
  </si>
  <si>
    <t>Permite identificar si se está compartiendo el contenido adecuado para la audiencia</t>
  </si>
  <si>
    <t>Comunicaciones</t>
  </si>
  <si>
    <t>Redes sociales oficiales (Facebook, Twitter, Instagram)</t>
  </si>
  <si>
    <t>Sumatoria de likes / Sumatoria de seguidores * 100</t>
  </si>
  <si>
    <t>Boletines de prensa</t>
  </si>
  <si>
    <t>Noticias en medios basadas en BdP / Total de noticias del mes * 100</t>
  </si>
  <si>
    <t>Monitoreo de medios del equipo de comunicaciones</t>
  </si>
  <si>
    <t>Piezas graficas</t>
  </si>
  <si>
    <t>Permite identificar si las piezas graficas están siendo divulgados por los medios de comunicación</t>
  </si>
  <si>
    <t>Archivo de la Oficina de Comunicaciones</t>
  </si>
  <si>
    <t>Permite identificar si el conternido está siendo compartido en otras redes</t>
  </si>
  <si>
    <t xml:space="preserve">Redes sociales oficiales (Facebook, Twitter, Instagram) </t>
  </si>
  <si>
    <t>Sumatoria de compartidos / Sumatoria de seguidores * 100</t>
  </si>
  <si>
    <t>Tasa de amplificacion de diseño</t>
  </si>
  <si>
    <t>Tasa de aplauso de video</t>
  </si>
  <si>
    <t>Tasa de conversacion</t>
  </si>
  <si>
    <t>Permite medir la retroalimentación con la ciudadanía</t>
  </si>
  <si>
    <t>Sumatoria de comentarios / Sumatoria de seguidores * 100</t>
  </si>
  <si>
    <t>Tasa de crecimiento</t>
  </si>
  <si>
    <t>Permite identificar qué tan rápido están aumentando los seguidores</t>
  </si>
  <si>
    <t>Sumatoria de nuevos seguidores / Sumatoria de seguidores * 100</t>
  </si>
  <si>
    <t>Tasa de retencion</t>
  </si>
  <si>
    <t>Permite identificar la retención de la audiencia con el contenido audiovisual</t>
  </si>
  <si>
    <t>Redes sociales oficiales (Youtube)</t>
  </si>
  <si>
    <t>Sumatoria de reproducciones completas / Sumatoria de reproducciones totales * 100</t>
  </si>
  <si>
    <t>Tasa de click en el enlace</t>
  </si>
  <si>
    <t>Permite identificar el posicionamiento de la sede electronica en redes sociales</t>
  </si>
  <si>
    <t xml:space="preserve">Redes sociales oficiales (Facebook, Twitter) </t>
  </si>
  <si>
    <t>Sumatoria de clicks de enlace filtrado / clicks totales * 100</t>
  </si>
  <si>
    <t>Boletin interno</t>
  </si>
  <si>
    <t>Permite identificar la ejecucion del boletin Animal News</t>
  </si>
  <si>
    <t>Boletines realizados / Boletines planeados</t>
  </si>
  <si>
    <t>Realizar 76 Reportes en los diferentes sistemas del Distrito y la nación</t>
  </si>
  <si>
    <t>Asegurar  que el Instituto realice  oportunamente los reportes en los diferentes sistemas a nivel distrital y Nacional.</t>
  </si>
  <si>
    <t>Oficina Asesora de Planeacion</t>
  </si>
  <si>
    <t>SPI, SEGPLAN, PMR, ALERTAS Y RECOMENDACIONES, POA Y BASES DE DATOS DEPENDENCIAS</t>
  </si>
  <si>
    <t>Cantidad de reportes realizados oportunamente / Cantidad de reportes programados</t>
  </si>
  <si>
    <t>Elaborar el 100% de la programación para la vigencia 2023 y 2024 de cada uno de los proyectos de inversión respecto  herramientas de planeación del 2023 y 2024 y anteproyecto de presupuesto 2024</t>
  </si>
  <si>
    <t>Medir el cumplimiento en la elaboración del anteproyecto para la siguiente vigencia y la formulación de los instrumentos de planeación 2024</t>
  </si>
  <si>
    <t xml:space="preserve"> HERRAMIENTAS OAP  2023 y 2024 y    ANTEPROYECTO DE PRESUPUESTO 2024</t>
  </si>
  <si>
    <t>Avance de tareas ejecutadas en Plan de Acción/ Avance de tareas programadas en Plan de Accion</t>
  </si>
  <si>
    <t>Realizar la formulación, desarrollo y seguimiento de Políticas Publicas del Instituto</t>
  </si>
  <si>
    <t>Medir el avance el vance de la implementación de las politica públicas</t>
  </si>
  <si>
    <t>MATRIZ DE PLAN DE ACCION 
LISTAS DE ASISTENCIA</t>
  </si>
  <si>
    <t>Solicitudes atendidas/ solicitudes recibidas</t>
  </si>
  <si>
    <t>Prestar la asistencia Técnica en la Formulación e Implementación en Proyectos de Inversión Local en la Temática de Protección y Bienestar Animal</t>
  </si>
  <si>
    <t>Acompañamiento Tecnico a las Alcaldías Locales en la formulación e implementación de los Proyectos de Inversión Local en la meta de Bienestar Animal</t>
  </si>
  <si>
    <t>LISTAS DE ASISTENCIA, DOCUMENTOS DE FORMULACION REVISADOS</t>
  </si>
  <si>
    <t>Avance de actividades ejecutadas en Plan de Acción/ Avance de actividades programadas en Plan de Accion</t>
  </si>
  <si>
    <t xml:space="preserve">Asesorar a las dependencias para el avance del MIPG en armonía con el Índice de Desempeño Institucional – IDI (FURAG). </t>
  </si>
  <si>
    <t>Realizar seguimiento a  la implementacion al Plan de adecuación y sostenibilidad MIPG-FURAG
Nota: el cumplimiento del plan es responsabilidad de las areas involucradas previa concertación y el seguimiento lo realiza el Equipo MIPG-OAP</t>
  </si>
  <si>
    <t>Plan de adecuación y sostenibilidad MIPG-FURAG 2022</t>
  </si>
  <si>
    <t>(Numero de actividades ejecutados del Plan de adecuacion y sostenibilidad MIPG-FURAG 2022 / Numero de actividades programadas del Plan de adecuacion y sostenibilidad MIPG-FURAG 2022)* 100</t>
  </si>
  <si>
    <t xml:space="preserve">Liderar la formulación del Plan Anticorrupción y Atención al Ciudadano (PAAC), los Mapas de Riesgos de Gestión y de corrupción y realizar monitoreo al avance de sus componentes. </t>
  </si>
  <si>
    <t>Medir el nivel de cumplimiento del Plan Anticorrupción y de Atención al Ciudadano PAAC
Nota: el cumplimiento del plan es responsabilidad de las areas involucradas previa concertación y el seguimiento lo realiza el Equipo MIPG-OAP</t>
  </si>
  <si>
    <t>Plan Anticorrupción y de Atención al Ciudadano PAAC 2022</t>
  </si>
  <si>
    <t>(Numero actividades ejecutadados del Plan Anticorrupción y de Atención al Ciudadano PAAC 2022 / Numero de actividades programadas del Plan Plan Anticorrupción y de Atención al Ciudadano PAAC 2022)* 100</t>
  </si>
  <si>
    <t>Requerimientos contractuales gestionados</t>
  </si>
  <si>
    <t>Medir la gestión de respuesta a los requerimientos en materia precontractual, contractual y postcontractual que le sean asignados</t>
  </si>
  <si>
    <t>Contractual</t>
  </si>
  <si>
    <t>Plataforma trasaccional secop ii y base de reparto de contractual</t>
  </si>
  <si>
    <t>Numero de documentos de natualeza precontractual, contractual y postcontractual gestionados / Numero de documentos de natualeza precontractual, contractual y postcontractual asignados.</t>
  </si>
  <si>
    <t>Requerimientos allegados al equipo contractual de diferente naturaleza a la gestión contractual.</t>
  </si>
  <si>
    <t>Medir la gestión de respuesta a los requerimientos que le sean asignados al equipo contractual por parte de la ciudadanía en general, entes de control y otros.</t>
  </si>
  <si>
    <t>Numero de requerimientos gestionados. / Numero de requerimientos asignados</t>
  </si>
  <si>
    <t xml:space="preserve"> PQRSD resueltos en terminos</t>
  </si>
  <si>
    <t>Identificar la oportrunidad de respuesta a las peticiones, quejas, reclamos, solicitdes y denuncias -PQRSD, en cumplimiento a la Ley 1755 de 2015 y demás normas corcondantes</t>
  </si>
  <si>
    <t>Servicio al ciudadano</t>
  </si>
  <si>
    <t>Dirección, Subdirecciones y Oficinas Asesoras</t>
  </si>
  <si>
    <t>Calidad del servicio</t>
  </si>
  <si>
    <t>El objetivo del indicador es medir la calidad del servicio que es prestado a la ciudadanía en los canales de atención habilitados por el IDPYBA mediante la autoevaluación de ciudadano incoginito y evaluación individual aleatoria</t>
  </si>
  <si>
    <t>Subdireción de Gestión Corporativa - Atención al ciudadano</t>
  </si>
  <si>
    <t>Porcentaje del promedio ponderado del resultado de las evaluaciones / Promedio ponderado de los items de las evaluaciones</t>
  </si>
  <si>
    <t>Percepción de la satisfacción ciudadana</t>
  </si>
  <si>
    <t>El objetivo del indicador es medir el número la percepción de la satisfacción de los ciudadanos que acuden al Instituto Distrital de Protección y Bienestar Animal, a solicitar los servicios o interponer peticiones.</t>
  </si>
  <si>
    <t>No de ciudadanos satisfechos (y muy satisfechos) /No de ciudadanos encuestados</t>
  </si>
  <si>
    <t>Desarrollar las actividades programadas en el  Plan Institucional de Capacitación PIC</t>
  </si>
  <si>
    <t xml:space="preserve">Medir el cumpliemiento de ejecución del PIC </t>
  </si>
  <si>
    <t>Informe mensual PIC</t>
  </si>
  <si>
    <t>(No de Capacitaciones Ejecutadas PIC/ No de Capacitaciones Programadas PIC)</t>
  </si>
  <si>
    <t>Desarrollar las actividades del programa de bienestar social e incentivos</t>
  </si>
  <si>
    <t>Medir el cumplimiento de ejecución del Programa de Bienestar Social e Incentivos</t>
  </si>
  <si>
    <t>Informe mensual Bienestar social e Incentivos</t>
  </si>
  <si>
    <t>No de actividades ejecutadas / No de actividades programadas</t>
  </si>
  <si>
    <t xml:space="preserve">Desarrollar el Plan anual de seguridad y salud en el trabajo </t>
  </si>
  <si>
    <t>Medir el cumplimiento de ejecución del Plan de Seguridad y Salud en el Trabajo</t>
  </si>
  <si>
    <t>Informe mensual SST</t>
  </si>
  <si>
    <t>Medir el cumplimiento de ejecución del Plan Estrategico de Seguridad Vial</t>
  </si>
  <si>
    <t>Informe mensual del PESV</t>
  </si>
  <si>
    <t>Número de informes de proveedores supervisados por la Subdireccion de Gestion Corporativa, radicados y pagados</t>
  </si>
  <si>
    <t>El objetivo del indicador es medir el número de informes de proveedores supervisados por la Subdireccion de Gestion Corporativa, radicados y pagados</t>
  </si>
  <si>
    <t>Recursos Fisicos</t>
  </si>
  <si>
    <t>Subdirección de Gestión Corporativa - Recursos fisicos y financiera</t>
  </si>
  <si>
    <t xml:space="preserve">No informes radicados para pago / No de proveedores </t>
  </si>
  <si>
    <t>Mantenimientos e inspecciones a instalaciones fisicas realizadas</t>
  </si>
  <si>
    <t>El objetivo del indicador es medir el número de mantenimientos hechos durante el periodo</t>
  </si>
  <si>
    <t>No de mantenimientosrealizados   /No solicitudes de mantenimineto</t>
  </si>
  <si>
    <t>Medir el número de servicios de vehiculos en el marco de la logistica y la operación institucional durante el periodo</t>
  </si>
  <si>
    <t>El objetivo del indicador es medir el número de servicios de vehiculos  durante el periodo</t>
  </si>
  <si>
    <t xml:space="preserve"> No  de servicios asignados / No de solicitudes de asignación</t>
  </si>
  <si>
    <t>no</t>
  </si>
  <si>
    <t>Seguimiento Plan de Acción del Plan Institucional de Gestión Ambiental -PIGA 2021</t>
  </si>
  <si>
    <t>Medir el cumplimiento de actividades contempladas en el desarrollo de los programas PIGA</t>
  </si>
  <si>
    <t>Gestion Ambiental</t>
  </si>
  <si>
    <t xml:space="preserve">Bitácoras, actas y correos de Gestión Ambiental y registro fotografico de las actividades realizadas </t>
  </si>
  <si>
    <t>No actividades PIGA realizadas /No actividades PIGA programadas</t>
  </si>
  <si>
    <t>Operaciones Contables realizadas</t>
  </si>
  <si>
    <t>Medir la gestión del equipo finaciero de la entidad en cuanto a las actividades contables que se requieran.</t>
  </si>
  <si>
    <t>SGC - Financiera</t>
  </si>
  <si>
    <t>Sistema de información - Zbox</t>
  </si>
  <si>
    <t>Numero de Operaciones contables realizadas / Numero de Operaciones contables requeridas.</t>
  </si>
  <si>
    <t xml:space="preserve">Procesos disciplinarios gestionados. </t>
  </si>
  <si>
    <t>Medir la gestión de respuesta a la gestión en materia de control interno disciplinar</t>
  </si>
  <si>
    <t>Oficina de Control Interno Disciplinario</t>
  </si>
  <si>
    <t>Base de datos de la OCID y sistema de información distrital 
(ambos bajo confidencialidad)</t>
  </si>
  <si>
    <t>Numero de actos administrativos proferidos/ Numero de actos administrativos requeridos</t>
  </si>
  <si>
    <t>Giros IDYBA realizados</t>
  </si>
  <si>
    <t>Medir la gestión del equipo finaciero de la entidad en cuanto a los giros que deben ser realizados para toda la entidad.</t>
  </si>
  <si>
    <t>Sistema de información - Zbox / Sistema de información Bogdata</t>
  </si>
  <si>
    <t>Medir la ejecución y comportamiento de giros del proyecto de inversión 7550 "Fortalecimiento Institucional de la Estructura Organizaciónal del IDPYBA Bogotá" a cargo de la SGC.</t>
  </si>
  <si>
    <t>Realizar seguimiento a la ejecución presupuestal gastos de funcionamiento</t>
  </si>
  <si>
    <t>Medir la ejecución del presupuesto de funcionamiento de la Entidad.</t>
  </si>
  <si>
    <t>Realizar seguimiento a la ejecución de giros gastos de funcionamiento</t>
  </si>
  <si>
    <t>Medir la ejecución y comportamiento de giros del presupuesto de funcionamiento de la Entidad.</t>
  </si>
  <si>
    <t>Realizar seguimiento a la ejecución de reservas gastos de funcionamiento</t>
  </si>
  <si>
    <t>Medir la liquidación, giro o fenecimiento de las reservas presupuestales constituidas para el presupuesto de funcionamiento de la Entidad.</t>
  </si>
  <si>
    <t>Desarrollar el 100% del Plan Institucional de Archivo</t>
  </si>
  <si>
    <t>Desarrollar las actividades definidas en el Plan Institucional de Archivos  del  Instituto y efectuar seguimiento.</t>
  </si>
  <si>
    <t>Gestión Documental</t>
  </si>
  <si>
    <t>Cumplimiento de actvidades descritas en el Plan</t>
  </si>
  <si>
    <t>(Porcentaje de Avance Ejecutado PINAR/ Porcentaje de Avance Programado PINAR)</t>
  </si>
  <si>
    <t>Recibir las transferencias documentales de Archivo de Gestión - Archivo Central</t>
  </si>
  <si>
    <t>Actas de transferencia primaria documental</t>
  </si>
  <si>
    <t>Plan estratégico de las Tecnologías de la Información implementado</t>
  </si>
  <si>
    <t>Medir en avance la ejecución de los proyectos y actividades planteadas del plan estratégico de TI</t>
  </si>
  <si>
    <t>Equipo de Gestión de Tecnologías de la Información</t>
  </si>
  <si>
    <t>Área de T.I / Seguimiento a Plan Estratégico de T.I</t>
  </si>
  <si>
    <t>Plan de Tratamiento de Riesgos de Seguridad y Privacidad de la Información implementado</t>
  </si>
  <si>
    <t xml:space="preserve"> Identificar el nivel de estructuración de los procesos de la entidad orientados a la gestión de la seguridad de la información</t>
  </si>
  <si>
    <t>Plan de Seguridad y Privacidad de la Información implementado</t>
  </si>
  <si>
    <t>Adelantar las actividades necesarias para aumentar los niveles de seguridad de la información.</t>
  </si>
  <si>
    <t>Desarrollos, soluciones, soporte y mantenimiento a los sistemas de información atendidos</t>
  </si>
  <si>
    <t>Medir el grado de uso y apropiación de los Sistemas de Información en procesos misionales y de apoyo en la entidad</t>
  </si>
  <si>
    <t>No de requerimientos Iimplementados / No de requerimientos  solicitados</t>
  </si>
  <si>
    <t>Realizar todas las gestiones para la debida defensa judicial de la entidad.</t>
  </si>
  <si>
    <t>Realizar todos las gestiones para la debida defensa judicial de la entidad.</t>
  </si>
  <si>
    <t>Oficina Asesora Jurídica</t>
  </si>
  <si>
    <t>Pagina Rama Judicial, SIPROJ WEB, informes, bases de datos dependencia</t>
  </si>
  <si>
    <t>No. requerimiento atendidos/No. requermientos allegados</t>
  </si>
  <si>
    <t>Gestionar de asuntos de carácter normativos.</t>
  </si>
  <si>
    <t>Medir la gestión de todas las actividades de interpretación, revisión, análisis, trámite, capacitación y solución de los asuntos de carácter jurídico que surjan del desarrollo de las funciones del IDPYBA.</t>
  </si>
  <si>
    <t>Bases de datos de asuntos normativos, documentos producidos</t>
  </si>
  <si>
    <t>No. de conceptos y requerimientos atendidos /No. de conceptos y requerimientos allegados</t>
  </si>
  <si>
    <t>Gestionar de asuntos de carácter penal.</t>
  </si>
  <si>
    <t>Realizar todos las gestiones para el estudio, análisis e impulso procesal en el ambito penal de los casos que conozca el Instituto Distrital de Protección Animal.</t>
  </si>
  <si>
    <t>Pagina Rama Judicial, base de datos dependencia, Pagina Fiscalia General de la Nación</t>
  </si>
  <si>
    <t>No. requerimiento atendidos /No. requerimientos allegados</t>
  </si>
  <si>
    <t>Realizar el acompañamiento a las diligencias judiciales</t>
  </si>
  <si>
    <t>Medir el porcentaje de acompañamiento a las diligencias judiciales, administrativas y policivas en las cuales se encuentran involucrados animales y se requiera la intervención del IDPYBA</t>
  </si>
  <si>
    <t>Bases de datos dependencias y actas de diligencias</t>
  </si>
  <si>
    <t>Realizar socialización y capacitación juridica a la ciudadanía en materia de protección y bienestar animal.</t>
  </si>
  <si>
    <t>Medir la generación de ambientes de socialización, sensibilización y capacitación a la ciudadanía en materia de derecho animal</t>
  </si>
  <si>
    <t>Bases de datos dependencias</t>
  </si>
  <si>
    <t>Brindar orientación juridica a la ciudadanía</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</si>
  <si>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</si>
  <si>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Permite identificar si los boletines de prensa están siendo divulgados por los medios de comunicación</t>
  </si>
  <si>
    <t>NA</t>
  </si>
  <si>
    <t>Valor de los giros realizados / valor comprometido</t>
  </si>
  <si>
    <t>Transferencias documentales</t>
  </si>
  <si>
    <t xml:space="preserve">
Realizar la ejecución presupuestal  de acuerdo con la programación de la apropiación vigente  del proyecto 7550</t>
  </si>
  <si>
    <t xml:space="preserve">
Medir la ejecución  de los compromisos programados en el proyecto de inversión 7550 "Fortalecimiento Institucional de la Estructura Organizaciónal del IDPYBA Bogotá" a cargo de la SGC.</t>
  </si>
  <si>
    <t xml:space="preserve">
Realizar la ejecución presupuestal  de acuerdo con la programación de los giros del proyecto  7550</t>
  </si>
  <si>
    <t xml:space="preserve">
Realizar la ejecución presupuestal  de acuerdo con la programación de las reservas constituidas del proyecto  7550</t>
  </si>
  <si>
    <t xml:space="preserve">
Medir el comportamento de las reservas presupuestales constituidas para el proyecto de inversión   7550 "Fortalecimiento Institucional de la Estructura Organizaciónal del IDPYBA Bogotá" </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</si>
  <si>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</si>
  <si>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</si>
  <si>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</si>
  <si>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</si>
  <si>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</si>
  <si>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</si>
  <si>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 realizaron 7 censos de identificación de Palomas de Plaza.</t>
  </si>
  <si>
    <t>No se realizó reporte este periodo</t>
  </si>
  <si>
    <t>Se atendieron 703 animales por presunto maltrato ( 171 caninos, 39 felinos, 7 equidos y 486 aves de corral)</t>
  </si>
  <si>
    <t>Se realizó la atención de 85 animales por el programa de urgencias veterinarias  (53 caninos y 32 felinos)</t>
  </si>
  <si>
    <t>A traves del programa de brigadas médicas se atendieron 64 animales (55 caninos y 9 felinos)</t>
  </si>
  <si>
    <t>En el mes de enero de 2023 ingresaron a UCA 23 animales (22 caninos y 1 felino), por situación de abandono o remitidos por entidades como bomberos, policía y la secretaria Distrital de Salud para la prestación del servicio de custodia.</t>
  </si>
  <si>
    <t xml:space="preserve">Se  dieron en adopción  once (11) animales de compañía, ocho (8) caninos y tres (3) felinos. </t>
  </si>
  <si>
    <t>A corte del 31 de enero se realizó un avance del 8,57 %  de lo programado, a traves de la esterilización de 4,393 animales (1745 caninos y 2648 felinos) , discriminados por localidad de la siguiente manera: 251 Usaquén, 267 San Cristobal, 647 Usme, 180 Tunjuelito, 274 Bosa, 444 Kennedy, 410 Fontibón,377 Engativá, 269 Suba, 140 Los Mértires, 135 Antonio Nariño, 208 Puente Aranda, 91 La Candelaria, 352 Rafael Uribe Uribe, 348 Cuidad Bolivar)</t>
  </si>
  <si>
    <t>Se realizaron 33 jornadas de esterilización  a traves del servicio tercerizado (18 Jornadas para población estrattos 1,2 y 3 y 13 jornadas especiales por medio de la Estrategia CES)</t>
  </si>
  <si>
    <t>Durante el periodo de reporte se tramitó el 94% de las solicitudes de PQRSD asignadas a la Subdirección de Atención a la Fauna en los terminos establecidos  y el 6% resantes ya fueron tramitados y se encuentran finalizados.</t>
  </si>
  <si>
    <t>Para el periodo de reporte la Subdirección de Atención a la Fauna presenta una ejecución de 26%</t>
  </si>
  <si>
    <t>La ejecución de giros del Proyecto 7551  "Servicio para la atención de animales en condición de vulnerabilidad a través de los programas del IDPYBA en Bogotá" del presupuesto para el mes de enero de 2023 fue del 0,11 %.</t>
  </si>
  <si>
    <t>El valor ejecutado del Proyecto 7551 de reservas "Servicio para la atención de animales en condición de vulnerabilidad a través de los programas del IDPYBA en Bogotá" del presupuesto para el mes de enero de 2023 fue del 12%</t>
  </si>
  <si>
    <t>Para el periodo del informe se avanzó en la gestión de la información necesarios para la compilación del primer (1) reporte de avance de indicadores, así como la preparación de los archivos utilizados para la actualización del reporte.</t>
  </si>
  <si>
    <t>Se actualizó la estrategia para generar el diagnóstico de necesidades de investigación. Y, durante el periodo del presente informe se adelantó una prueba piloto de la nueva estrategia del diagnóstico, capturando así información de una de las dependencias del instituto, información que será parte del diagnóstico de necesidades de investigación.</t>
  </si>
  <si>
    <t>Durante el periodo del presente informe se revisó el avance alcanzando de los productos e iniciativas de investigación vigentes; así mismo, se adelantó un proceso de diagnóstico de necesidades de invesitgación, con lo que se identificaron de manera preliminar los posibles productos de investigación a ser desarrollados durante la vigencia.</t>
  </si>
  <si>
    <t>Durante el periodo del presente informe se revisó el avance alcanzado en cuanto a los convenios firmados. Por otra parte, se discutieron los potenciales convenios a impulsar y los potenciales actores involucrados.</t>
  </si>
  <si>
    <t>Durante el periodo del informe se adelantó la revisión y discusión de la estrategia definida para la implementación de los semilleros de ciencia animal, ética a nimal, y genero protección y bienestar animal. Esto permite definir lineamientos tanto para la apertura y convocatoria de participación, como para la estructuración de material y contenido asociado a la ejecución de los semilleros.</t>
  </si>
  <si>
    <t>Durante el periodo del informe se revizó el estado actual de la batería de herramientas constituida y mantenida hasta el momento. Producto de esta revisión se definieron estrategias para la actualiación de las principales estrategias de gestión y divulgación del conocmiento.</t>
  </si>
  <si>
    <t>Durante el mes de enero se comprometio el 6,22% del presupuesto dado que se presentaron retrasos por un error presentado en el sistema por tanto no se podian solicitar los CDPS. Al finalizar enero, se realizaron los ajustes y para febrero se solicitaron los CDPS correspondientes</t>
  </si>
  <si>
    <t xml:space="preserve">Durante el mes de enero no se efectuaron pagos de la vigencia 2023.  </t>
  </si>
  <si>
    <t>Durante el mes de enero se efectuaron pagos por $3.269.760 sobre una reserva constituida por $53.017.417</t>
  </si>
  <si>
    <t>El DASCD realizó observaciones a los anexos del estudio técnico de separación de etapa de instrucción y juzgamiento y creacion de la Oficina Jurídica del IDPYBA, no obstante se analizan y subsanan generando respuesta ante el DASCD con la solicitud del concepto técnico de viabilidad.</t>
  </si>
  <si>
    <t xml:space="preserve">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</si>
  <si>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enero de 2023 el Instituto recibio 1.049 peticiones, durante el periodo se gestionaron extemporaneamente 43, dando como resultado un indicador de gestión del 96%.
La Subdirección de Gestión Corpotaiva respondió oportunamnete los derechos de petición en un 100%.</t>
  </si>
  <si>
    <t>A través del equipo de servicio al ciudadano se reciben, analizan, radican y asignan las PQRSD que ingresan al IDPYBA, durante el mes se de enero se generaron reprocesos por fallas en la asignación por competencias del 5% de las PQRSD. Se realiza acompañamiento y retroalimentación a los técnicos encargados de dicha actividad.</t>
  </si>
  <si>
    <t>La satisfacción ciudadana esta dada principalemnte por la amabilidad que se da en el momento que los ciudadanos son atendidos ya sea presencial o telefónicamente, sin embargo la mayoría de ciudadanos utilizan el correo electrónico, lo que hace que la interacción tarde más tiempo. La insatisfacción esta dada principalmente, por la percepcion en la demora de las respuestas a las denuncias por presunto maltrato animal y respuestas no claras frente a la atención.</t>
  </si>
  <si>
    <t xml:space="preserve">
Para el mes de enero de 2023, no se tenían programadas actividades de bienestar</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</si>
  <si>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enero de 2023, se tenían programadas 8 actividades del Plan de Seguridad y Salud en el Trabajo, las cuales se ejecutaron 8:
1. Se realizó la evaluación inicial del sistema, el cual genera un reporte de 100% de cumplimiento con respecto a lo realizado en el 2022, con el fin de mantener este porcentaje para vigencia 2023
2. Se definió el Plan de Capacitación para el 2023 en SST del Instituto
3. Se realizó el diligenciamiento de los indicadores, según el tiempo de periodicidad de los mismos en la plataforma SIDEAP 
4. Se realizó acompañamiento a reunión mensual donde se da los avances de la actividades de enero 2023, se analiza la accidentalidad y se proyecta el plan de acción del COPASST  
5. Se efectuó seguimiento al CCL
6. Se generó la convocatoria para conformar la Brigada del IDPYBA
7. Se realizaron tres (3) investigaciones y se reportaron dos (2) accidentes de trabajo 
8. Se realizó reporte de autoevaluación a la ARL positiva e inscripción y reporte ante el Ministerio del Trabajo </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</si>
  <si>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2023, se tenían programadas 2 actividades, las cuales se realizaron en su totalidad
1. Se realizó la socialización de la política de seguridad vial por correo electrónico, y el PESV se socializó en la página web del Instituto
2. Se realizó la verificación de la lista de chequeo preoperacional de los vehículos del IDPYBA, que se movilizaron en le mes de enero.</t>
  </si>
  <si>
    <t>Todos los provedores cumplieron con  la presentacion del informe y soportes para generar las acciones tendientes para el pago de las obligaciones financieras del Instituto, asi mismo se gestionaron y fueron pagados al respectivo proveedor</t>
  </si>
  <si>
    <t xml:space="preserve">Se cumplio con los mantenimientos programados, a los vehiculos de propiedad del Instituto y al inmueble que se encuentra en calidad de arrendamiento </t>
  </si>
  <si>
    <t xml:space="preserve">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de acuerdo a que se realizo disminucion en el numero de vehiculos externos que prestan el servicio al Instituto, se redujo la prestacion del servicio.</t>
  </si>
  <si>
    <t>Durante el mes de enero de 2023 se desarrollaron 5 actividades del plan de Acción PIGA 2023; 
1. Realizar limpieza al sistema de captación de aguas lluvias.
2. Solicitar el diseño y publicación de piezas comunicativas para remitir a los colaboradores y personal de planta sobre el uso racional y eficiente del agua: La pieza comunicativa fue publicada en el mes de enero de 2023 por el área de comunicaciones y realizada por el área ambiental. Adicionalmente fue publicada vía whatsapp a todos los colaboradores de la Unidad de Cuidado Animal.
3. Solicitar el diseño y publicación de piezas comunicativas para remitir a los colaboradores y personal de planta sobre el uso racional y eficiente de la energía: La pieza comunicativa fue realizada por el área ambiental y gestionada o publicada en el mes de enero de 2023 por el área de comunicaciones y enviada al correo institucional del IDPYBA. Adicionalmente fue publicada vía whatsapp a todos los colaboradores de la Unidad de Cuidado Animal.
4. Garantizar la adecuada gestión de los residuos reciclables generados en el Instituto (Tequendama y Unidad de Cuidado Animal): Se realizó una entrega de material reciclado a la asociación de reciclaje ARCRECIFRON de 85 Kgrs, cinco kilos de ellos por rechazo. Se hizo la actualización de las bitácoras de residuos reciclados.
5. Entrega del 100% de los residuos peligrosos generados por el Instituto al gestor autorizado por la autoridad ambiental: Se realizó 4 entregas de residuos peligrosos (Cortopunzantes, biosanitarios, animales y residuos químicos), la cantidad de residuos entregados fueron 1001 Kilos a la empresa DESCONT y se cuenta con los respectivos soportes de manifiestos. Se hizo la actualización de la bitácora sobre peligrosos infecciosos, peligrosos y químicos. Se recogieron los residuos de medicamentos vacíos y/o vencidos por la Empresa ASEI.
6. Inclusión de cláusulas y/o criterios ambientales en los contratos suscritos para la adquisición de bienes y/o servicios del IDPYBA para el año 2023. Se realizó proceso de estudios previos para la contratación de la Empresa que recogerá los residuos peligrosos en el año 2023 en la Unidad de Cuidado Animal ganado el proceso la Empresa Eco entorno.</t>
  </si>
  <si>
    <t>Se realizaron 108 operaciones contables, los cuales ayudaron al cumplimiento de las obligaciones del Instituto</t>
  </si>
  <si>
    <t>Se realizaron giros por un valor de $377.156.469, durante el mes de enero, los cuales corresponden al 1% de la ejecucion de giros de la vigencia.</t>
  </si>
  <si>
    <t>Durante el mes de enero se llevo a cabo la ejecucion de $2.992.082.528, lo cual corresponde a un 64% de la ejecucion presupuestal</t>
  </si>
  <si>
    <t>Los pagos se verán reflejados de conformidad con lo dado por las clausulas de forma de pago (teniendo en cuenta su caracteristica de tracto sucesivo)  de con los contratos suscritos por la entidad. En donde el primer pago vencido se realizará en proporción con los días ejecutados entre la fecha de suscripción del acta de inicio del contrato y el día treinta (30) del mes de suscripción de esta. Los pagos consecuentes se realizarán por mensualidades vencidas de 30 días por el valor pactado entre las partes, Incluido IVA y demás impuestos distritales y/o nacionales a que haya lugar.</t>
  </si>
  <si>
    <t>Se ejecuto un valor $155.054.779 durante el mes de enero, el cual corresponde al 25% del total de la reserva constituida.</t>
  </si>
  <si>
    <t>Durante el mes de enero se llevo a cabo la ejecucion de $918.886.052, los cuales corresponde al 13% de la apropiacion disponible</t>
  </si>
  <si>
    <t xml:space="preserve">Se realizaron giros por un valor de $361.759.719 durante el mes de enero, los cuales corresponden a un 5% en el porcentaje de ejecucion de giros </t>
  </si>
  <si>
    <t>Se ejecuto un valor de $31.373.438, lo cual corresponde a un 13% de la reserva constituida</t>
  </si>
  <si>
    <t xml:space="preserve">
De acuerdo con lo programado en el PINAR, las transferencias primarias documentales inician a principios del segundo trimestre (Abril) conforme al cronograma de transferencias primarias documentales, por lo cual durante el mes de enero no se desarrolla dicha actividad.</t>
  </si>
  <si>
    <t>Se elaboró un (1) informe de procesos judiciales, tutelas y conciliaciones extrajudiciales actualizado al mes de enero de 2023. Se contestaron las 2 acciones de Tutela: No 2023-0013 de Tribunal Superior del Distrito Judicial de Bogotá D.C – Sala de Familia y No 2023-0018 del Juzgado 45 Civil Municipal de Bogotá D.C, esta última ya cuenta con fallo favorable a la entidad. Se fijó fecha para audiencia de pacto de cumplimiento, sobre la Acción Popular No 2020-00797. Se efectuó seguimiento a los procesos judiciales vigentes en la página de la rama y se realizó la actualización de la información en el SIPROJ.</t>
  </si>
  <si>
    <t xml:space="preserve"> Se realizaron tres (3) conceptos jurídicos, sobre Ingreso sin orden judicial a inmueble por parte de la Policía Nacional, Condiciones para el transporte de animales e Incapacidades no reconocidas por EPS. Se realizo la revisión y control de legalidad de 15 actos administrativos, relacionados en las evidencias. Se realizó la revisión a dos (2) procedimientos, sobre recepción y distribución de donaciones y el anexo técnico II de la Resolución que da cumplimiento al Acuerdo Distrital 814 de 2021.  Se realizó la revisión y elaboración del informe sobre el cumplimiento de los acuerdos distritales. Se realizó el análisis técnico jurídico a los proyectos de acuerdo distritales, PA 033 de 2023 y PA 007 de 2023. Se actualizó el normograma de la entidad.</t>
  </si>
  <si>
    <t>Se elaboraron (3) denuncias por traslado de la subdirección de atención a la Fauna, y se dio traslado por competencia a la Fiscalía de dos (2) denuncias recibidas por el Centro de Atención Jurídica del IDPYBA. Se realizaron audiencias en sede conocimiento de las cuales se obtuvo dos sentencias condenatorias el 11 y 25 de enero, en favor de los animales.</t>
  </si>
  <si>
    <t xml:space="preserve">Se asistió a 58 diligencias judiciales y se elaboraron cinco (5) oficios de excusa dirigidos a los Juzgados y/o autoridades competentes. Se alimentó y actualizó el cuadro de reporte mensual y reparto de las diligencias judiciales del mes de Enero.  </t>
  </si>
  <si>
    <t>Se realizo capacitación a Codensa Enel, en el webinar de Protección y Bienestar Animal, sobre marco normativ, al cual asistieron 483 personas.</t>
  </si>
  <si>
    <t xml:space="preserve">Se recibieron 53 solicitudes al Centro de Atención Jurídica, 31 de ellas fueron aendidas exitosamente y en las 22 restantes los usuarios no asistieron. Se recibió respuesta de Almacener ARA sobre la solcitud remitida en diciembre de 2023. Se actualizo la matriz de orientación del CAJ. Se evaluaron y actualizaron las tipoligias de los conflictos. </t>
  </si>
  <si>
    <t xml:space="preserve">En la evaluación general se tiene en cuenta que en el mes de enero se inició la publicación tarde en el mes. Sin embargo, los productos audiovisuales y de diseño aumentaron esta tasa. Adicionalmente, no se publicaron operativos de forma masiva al comienzo del año. </t>
  </si>
  <si>
    <t xml:space="preserve">Con 10 boletines publicados en el mes, se logró una cobertura importante en medios de comunicación. El boletín sobre el servicio social estudiantil obligatorio tuvo una gran acogida. </t>
  </si>
  <si>
    <t xml:space="preserve">Hubo un trabajo de diseño, especialmente en las convocatorias del mes. Aunque cabe resaltar que se inició también tarde el mes debido a la contratación. </t>
  </si>
  <si>
    <t>Tuvimos una gran amplificación, especialmente al unirnos a tendencias globales o unirnos a otras entidades.</t>
  </si>
  <si>
    <t xml:space="preserve">Este indicador lo rebasamos en un 50%, gracias a algunas tendencias que unimos a la misionalidad del Instituto. </t>
  </si>
  <si>
    <t>En razón a las publicaciones que iniciaron al final del mes, se evidencia que la conversación con la ciudadanía se motiva más cuando hay convocatorias. Sin embargo, hay que resaltar que en el mes se atendieron más de 1700 asesorías a través de redes sociales.</t>
  </si>
  <si>
    <t xml:space="preserve">Gracias a las tendencias se empezó a amplificar el mensaje de la misionalidad del Instituto con usuarios que no fueran seguidores. </t>
  </si>
  <si>
    <t>Actualmente la Oficina de Control Disciplinario Interno  del IDPYBA,  tiene veintinueve  (29) expedientes activos  de los cuales cinco (5) son Investigaciones formales y el restante corresponden a  Indagaciones Previas.
Para el mes de Enero  de 2023, la OCDI, gestionó y generó :
1. Siete (07) providencias, así:
          - Un (1) Auto Pliego de Cargos 
- Tres (3) Autos de archivo 
- Un  (1) Auto que decreta pruebas
- Un (1) Auto que concede pruebas  
-Un (1) Auto de Prorroga de Investigación.  
2. Las Notificaciones (personal y por edicto)
3. practica de pruebas documentales y testimoniales 
4. Las comunicaciones necesarias para la continuidad de las actuaciones.</t>
  </si>
  <si>
    <t xml:space="preserve">Durante el mes de enero no se realizaron en vivo a través de YouTube. </t>
  </si>
  <si>
    <t xml:space="preserve">Este indicador se empezó a evaluar este año, con la intención de posicionar la sede electróonica de la entidad. Se realizaron solo 10 boletines que no tuvieron tanta acogida en redes sociales, ya que se movilizaban más los enlaces para agendamiento de turnos. </t>
  </si>
  <si>
    <t xml:space="preserve">Se realizó el boletín del mes de enero, y se realizó su divulgación a través de los canales internos. </t>
  </si>
  <si>
    <t>En el mes de enero se cumplio con los reportes de:
Indicadores PMR
Reporte SEGPLAN cuarto trimestre de 2022 de los Proyectos de Inversión 7550, 7551, 7555, 7556 y 7560
Reporte SPI de los Proyectos de Inversión 7550, 7551, 7555, 7556 y 7560
Formulación POA 2023 y seguimiento mensual al POA diciembre 2022 
Alertas y recomendaciones a los Gerentes de los  Proyectos de Inversión 7550, 7551, 7555, 7556 y 7560
Publicación de Hojas de vida de los indicadores de los de los Proyectos de Inversión 7550, 7551, 7555, 7556 y 7560</t>
  </si>
  <si>
    <t>Se realizó el acompañamiento a los Proyectos de Inversión 7550, 7551, 7555, 7556 y 7560 en la programación de cada una de las herramientas Plan de Acción, Hoja de Vida de los Indicadores y POA para la vigencia 2023.</t>
  </si>
  <si>
    <t>En el mes de enero se realizó el reporte para cuarto trimestre DE 2022 de la Política Pública LGBTI para los productos en corresponsabilidad del IDPYBA</t>
  </si>
  <si>
    <t xml:space="preserve"> No tiene programación para el mes de enero</t>
  </si>
  <si>
    <t>Para el mes de enero la Oficina Asesora de Planeación tenia programadas 3 actividades en el PAAC las cuales fueron ejecutadas al 100%
1. Consolidación, presentación y publicación en la sede electronica del PAAC
2. Estrategia racionalización de trámites cargada en el SUIT
3. Estrategia de rendicIón de cuentas aprobada y publicada en la sede electronica</t>
  </si>
  <si>
    <t>Se inicia el documento de informe de estado de tratamiento de controles linea base de seguridad.</t>
  </si>
  <si>
    <t>Se inicia el proceso de autodiagnstico de seguridad de la información con la herramienta MinTIc</t>
  </si>
  <si>
    <t>Durante el mes de enero se recibieron 4 requerimientos a través de las Mesa de Servicios de los cuales se dio solución a 3 de forma exitosa y se mencionan a continuación:                                                                                                                                                                                                                                                                                                          Se reciben 2 Requerimientos sobre el funcionamiento del Sistema de Información SIPYBA.                                                                                                                                                                                                                                                                                                                                                                                                                                                                                                                                              Se recibe 1 requerimiento sobre Aula Virtual en relación con la visualización del enlace https://aulavirtual.sipyba.co/login/index.php.</t>
  </si>
  <si>
    <t xml:space="preserve">Para dar cumplimiento de la meta de vincular 208 prestadores de servicio para la vigencia 2023, se llevó a cabo 1 proceso de socialización de los lineamentos técnicos desarrollados para la regulación de las diferentes prestaciones de servicios que trabajan para y con los animales, a partir de los cuales se vincularon 7 prestadores de servicios a la estrategia de regulación del IDPYBA. </t>
  </si>
  <si>
    <t>Se definieron los ejes temáticos para la construcción de las campañas y los contratistas responsables para la continuidad del proceso</t>
  </si>
  <si>
    <t xml:space="preserve">Se desarrollaron acciones en ámbito educativo requerido por la Secretaría de Educación Diistrital y en ámbito comunitario por solicitudes  institucionales allegadas a la entidad y se vincularon 165 estudiantes a traves de la estrategia 123 de regreso al colegio otra vez. </t>
  </si>
  <si>
    <t>En enero se vincularon 8 ciudadanos y ciudadanas, a través de las siguientes acciones de participación: 
-Programa de copropiedad y convivencia se vincularon 8 ciudadanas y ciudadanos</t>
  </si>
  <si>
    <t xml:space="preserve">En enero se ejecutó 1 pacto
Se lograron importantes gestiones en Ciudad Bolívar, llevando los servicios de protección y bienestar animal a la comunidad, cumpliendo con el compromiso. </t>
  </si>
  <si>
    <t>Durante el mes de enero se realizaron los siguientes avances
*Reunión con la subred centro oriente para celebrar una alianza que permita realizar charlas en cultura ciudadana a los integrantes de la red que la subred ha creado y consta de aproximadamente 160 personas, así como involucrarlos en el programa de voluntariado y acompañar como entidad las ferias de servicios.</t>
  </si>
  <si>
    <t xml:space="preserve">Se dio respuesta a las 54 PQRSD recibidas en el mes de enero. </t>
  </si>
  <si>
    <t xml:space="preserve">Para el mes de enero se comprometieron recursos por $286.314.000 correspondientes a la contratacion de personal de una apropiación total de $900.000.000 </t>
  </si>
  <si>
    <t xml:space="preserve">Para el mes de enero de 2023 no se realizaron pagos de la vigencia. </t>
  </si>
  <si>
    <t xml:space="preserve">Para el mes de enero de 2023, se efectuaron pagos de reservas por $19.581.767 sobre el total de las reservas por valor de $111.782.180 lo que representa un 17,52%. </t>
  </si>
  <si>
    <t>Se adelantaron las siguientes actividades en materia de gestión documental:
 1-Digitalizar la documentación del archivo central de la entidad.
2-Cargar la documentación del archivo central al repositorio digital de la entidad.
3-Desarrollar las mesas de trabajo de acuerdo con las necesidades del personal.
Conforme a las actividades descritas se realizaron 3.200 imágenes digitalizadas de la recepción de transferencia primarias documentales correspondientes a la serie documental "REGISTROS PARA LA RECEPCIÓN VALORACIÓN Y MANEJO TÉCNICO DE FAUNA SILVESTRE" vigencia 2017. 
Se efectúa el cargue al repositorio digital del Instituto de la subserie documental "Informes de Hospitalización de Caninos y Felinos" vigencia 2019.</t>
  </si>
  <si>
    <t>Para el mes de enero se desarrollaron las siguientes actividades: 
Soporte y Mantenimiento: 
-Se brindó soporte a los usuarios del instituto de las diferentes sedes, resolviendo solicitudes presentadas en las diferentes áreas para el mes de enero.
Sistemas de Información: 
- Verificación de disponibilidad de los Sistemas de Información.
-Verificación de Usabilidad de los Sistemas de Información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</si>
  <si>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2023, se tenían programadas 2 capacitaciones de las cuales se realizaron 2:
1. Capacitación Finanzas Organizacionales. El objetivo consiste en reconocer el principio y características de las finanzas organizacionales en el entorno de la entidad. Modalidad virtual TEAMS, asistió el personal de planta del IDPYBA
2. Capacitación Jugando con Habilidades. El objetivo consiste en identificar habilidades y dificultades que se puedan presentar en las relaciones interpersonales en ambientes laborales y familiares, así como reconocer la importancia de la comunicación asertiva. Modalidad virtual TEAMS, asistió el personal de planta del IDPYBA</t>
  </si>
  <si>
    <t>En febrero se dieron las condiciones para vincular a 29 prestadores del servicio, aportando de manera significativa a la meta de la vigencia.</t>
  </si>
  <si>
    <t>Durante el mes de febrero se avanzó con la construcción del documento base de campaña del tema "Bogotá conecta con el mar".</t>
  </si>
  <si>
    <t>Para el mes de febrero se vincularon 200 ciudadanos y cidadanas a traves de la implementación de la  estrategia de sensibilización, educación con el desarrollo de acciones de apropiación de la cultura ciudadana en los ámbitos educativo, comunitario, recreodeportivo e institucional (Febrero 200 ciudadanos: Ámbito institucional 37 personas y Ámbito comunitario 163 personas.</t>
  </si>
  <si>
    <t>En el mes de febrero se vincularon 69 personas a los espacios de participacion en copropiedad</t>
  </si>
  <si>
    <t>En febrero se logro ejecutar 4 pactos. En las actividades programadas para cumplir la meta, se lograron importantes gestiones para los pactos en las localidades de Puente Aranda, Sumapaz y Ciudad Bolívar, llevando los servicios y programas de protección y bienestar animal a las comunidades con quienes se pactaron los compromisos.</t>
  </si>
  <si>
    <t>Para el mes de febrero se realizaron reuniones con actores interesados en celebrar alianzas, continuando en este proceso y apoyando el tema de voluntariado</t>
  </si>
  <si>
    <t>Se dio respuesta a 45 de 48 solicitudes recibidas. 3 solicitudes nose lograron atender por fallas en la plataforma de PQRSD  en el mes de febrero del 2023.</t>
  </si>
  <si>
    <t xml:space="preserve">Para el mes de febrero se comprometieron recursos por $758.474.212 correspondientes a la contratacion de personal de una apropiación total de $900.000.000 </t>
  </si>
  <si>
    <t xml:space="preserve">Para el mes de febrero de 2023  se realizaron pagos por valor de $9.284.632 de la vigencia. </t>
  </si>
  <si>
    <t xml:space="preserve">Para el mes de febero de 2023, se efectuaron pagos de reservas por $54.992.723 sobre el total de las reservas por valor de $111.782.180 lo que representa un 49.22%. </t>
  </si>
  <si>
    <t>Actualmente la Oficina de Control Disciplinario Interno  del IDPYBA,  tiene treinta y tres o  (33) expedientes activos  de los cuales cinco (5) son Investigaciones formales y el restante corresponden a  Indagaciones Previas.
Para el mes de febrero de 2023, la OCDI, gestionó y generó :
1. Doce  (12) providencias, así:
          - Tres (3) autos de archivo 
- un (1) Auto de desglose 
- Seis (6) Autos de Apertura de Indagacion Previa
- Un (1) Auto de unificación
- Un (1) Auto de Prorroga de etapa 
2. Las Notificaciones (personal y por edicto)
3. practica de pruebas documentaless 
4. Las comunicaciones y notificaciones  necesarias para la continuidad de las actuaciones.</t>
  </si>
  <si>
    <t>No se tenia programado para el mes de febrero</t>
  </si>
  <si>
    <t>La Oficina Asesora de Planeación cumplió con los reportes correspondientes al mes de enero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realizaron otras actividades como:
1. Reprogramación para la vigencia 2023 en el aplicativo  SEGPLAN de los Proyectos de Inversión del Instituto.
2. Reporte a la Secretaría Distrital de Hacienda de los trazadores presupuestales.
3. Marcación del nuevo trazador presupuestal "Construcción de Paz TPCP"
4. Se realizaron reprogramaciones en SUIFP Territorio para los Proyectos de inversión 7550, 7551, 7555 y 7560.</t>
  </si>
  <si>
    <t>Esta actividad esta prevista desarrollarse durante el segundo semestre de 2023</t>
  </si>
  <si>
    <t>Se realizó el reporte de seguimiento de los productos de los cuales el IDPYBA es responsable y/o corresponsable en Plan de Acción de la Política Pública de Mujeres y Equidad de Género correspondiente al IV Trimestre de la vigencia 2022.
Se llevó a cabo una mesa de trabajo con la Secretaría Distrital de Planeación y el IDPYBA correspondiente a la participación de la entidad en la formulación del Plan de Acción de la Política Pública Distrital de ruralidad.</t>
  </si>
  <si>
    <t>Se realizó acompañamiento a la Alcaldía Local de Ciudad Bolívar en la formulación del Proyecto de Inversión local en Bienestar Animal.</t>
  </si>
  <si>
    <t>Se realizaron (2) conceptos jurídicos sobre: Gatos deambulantes en propiedad horizontal e incapacidades no reconocidas por EPS.
Se realizó la revisión y control de legalidad de (15) actos administrativos, relacionados con:  vinculación formativa (8), modificación de presupuesto (1), encargo en la planta de personal  (1) , permiso sindical (2), aceptación de renuncia de servidor público (2), derogatoria (1).  
Se realizó la revisión a dos (2) procedimientos:  Recepción y distribución de donaciones y Consentimiento del voluntariado - vacante laboral. 
Se realizó el análisis técnico jurídico a (4) proyectos de acuerdo distritales, a saber: Proyecto 623 de 2023, 516 de 2022, 157 de 2023, 071 de 2023.
Se realizó informe de cumplimiento de Acuerdos Distritales. 
Se gestionó la publicación de la agenda regulatoria en legalbog. 
Se actualizo el normograma con corte a febrero 2023.</t>
  </si>
  <si>
    <t>Se elaboraron (6) denuncias como consecuencia de conceptos técnicos de maltrato, trasladadas por la subdirección de atención a la Fauna  y se dio traslado por compentencia a la Fiscalía de dos (2) denuncias recibidas por el Centro de Atención Jurídica del IDPYBA.
Se realizaron (7) audiencias en sede conocimiento.</t>
  </si>
  <si>
    <t xml:space="preserve">Se asistió a (109) diligencias judiciales y se elaboraron (5) oficios de excusa dirigidos a los Juzgados y/o autoridades competentes.  </t>
  </si>
  <si>
    <t>Se realizó una charla sobre "Aspectos jurídicos relevantes para la práctica de la prestación de servicios para animales" en la capacitación presencial organizada por la Subdirección de Participación y Cultura Ciudadana titulada "Que la Seguridad y la salud sean lo primero" dirigida a prestadores de servicios de peluquería y grooming ,el 15 de febrero de 2023 en la sede de la Universidad Santo Tomás, donde 29 representantes de lugares estéticos fueron capacitados.</t>
  </si>
  <si>
    <t>Se recibieron 60 solicitudes al Centro de Atención Jurídica,  un 18% fueron de la localidad de Suba, 12% de Kennedy, 12% Usaquén, 10% Engativa, 7% Rafael Uribe, 7% Bosa, 5% San Cristobal, 3% Ciudad Bolivar, 3% Teusaquillo, 3% Chapinero, 3% Fontibon, 3% Martires, 2% Barrios Unidos, 2% Usme, un 8% de usuarios fuera de Bogotá y 2% no registra localidad. De las 60 solicitudes, 35 fueron atendidas exitosamente (7 presencial y 28 virtual), y las 25 restantes los usuarios no asistieron al espacio agendado.</t>
  </si>
  <si>
    <t>La tasa de aplauso en este mes se duplicó frente al mes pasado, en razón a la duplicación de publicaciones. Esto mejoró mucho la tasa, así como unirse a tendencias de redes sociales.</t>
  </si>
  <si>
    <t>Los medios de comunicación cubrieron una tasa importante de los boletínes realizados. Todos tuvieron cobertura en al menos un medio de comunicación.</t>
  </si>
  <si>
    <t xml:space="preserve">Las piezas diseñadas superaron la medida de la línea de base, en razón también a la producción de recursos gráficos para el equipo audiovisual. </t>
  </si>
  <si>
    <t xml:space="preserve">La tasa de amplificación en diseño mejoró, aunque aún no llega a la línea de base. Esto lo otorgamos a unirse a tendencias, mejorando así los compartidos llegando a nuevos nichos. </t>
  </si>
  <si>
    <t xml:space="preserve">La tasa de aplauso en video se superó inmensamente este mes. Vemos que la producción de reels y formatos dinámicos está funcionando y es eficiente para acaparar nuevos nichos. </t>
  </si>
  <si>
    <t xml:space="preserve">Duplicamos la línea de base esperada en comentarios por parte de la ciudadanía. Esto también nos permite analizar que las interacciones están mejorando. </t>
  </si>
  <si>
    <t xml:space="preserve">Esta tasa disminuyó levemente frente a enero. Hay que mencionar que se presentó una falla en las plataformas durante este mes, y desconocemos si esto tuvo un impacto en la tasa. </t>
  </si>
  <si>
    <t xml:space="preserve">Este mes al realizar algunos en vivo vía YouTube mejoró la tasa de retención, aunque aún no se llega a la línea de base esperada. </t>
  </si>
  <si>
    <t xml:space="preserve">Esta tasa se superó este mes, y duplicó los clicks del año anterior. Cabe resaltar que es el primer año en el que se evalúa el impacto de la sede electrónica. </t>
  </si>
  <si>
    <t>Se generó el boletín, con el apoyo deTalento Humano. Es importante resaltar que se requiere de las notificaciones oportunas de los eventos internos para tener el apoyo de comunicaciones.</t>
  </si>
  <si>
    <t xml:space="preserve">EL día 01 de febrero de 2023, se realiza ajustes a los anexos del documento tecnico del estudio para la separacion de las etapas de instrucción y juzgamiento de la OCDI y se genera radicacion con numero 2023EE0000971 - En espera de concepto técnico por parte del DASCD
(Matriz Manual de funciones - Acto administrativo modificacion estructura- Acto administrativo Manual de funciones) </t>
  </si>
  <si>
    <t xml:space="preserve">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servicios de manera oportuna se beneficia la ciudadania en la atención prioritaria de animales de compañia y así cumple el Instituto su misionalidad. </t>
  </si>
  <si>
    <t xml:space="preserve">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</si>
  <si>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febrero de 2023 el Instituto recibio 901 peticiones, durante el periodo se gestionaron extemporaneamente 11 peticiones, dando como resultado un indicador de gestión del 99%. La Subdirección de Gestión Corporativa respondió oportunamente los derechos de petición en un 100%.</t>
  </si>
  <si>
    <t>A través del equipo de servicio al ciudadano se reciben, analizan, radican y asignan las PQRSD que ingresan al IDPYBA, durante el mes se de febrero se generaron retrasos en la asignación de las PQRSD que ingresan a través de correo electrónico. Se realiza plan de contigencia para realizar reparto del 100% de las peticiones que se encuentran en tramite por asignar.</t>
  </si>
  <si>
    <t>La satisfacción ciudadana esta dada principalmente por la amabilidad que se da en el momento que los ciudadanos son atendidos ya sea presencial o telefónicamente, sin embargo la mayoría de ciudadanos utilizan el correo electrónico, lo que hace que la interacción tarde más tiempo. La insatisfacción por parte de los ciudadanos se presenta por la falta de oportunidad para atender los casos de presunto maltrato animal, asi mismo, por la cantidad de turnos de esterilización y la dificultad para acceder através de la plataforma.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</si>
  <si>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4 actividades de bienestar de las cuales se realizaron 4:
1.	Actividad reconocimiento de cumpleaños. El objetivo consiste en reconocer a través de la exaltación de este día la importancia del servidor y su labor en el Instituto. Se socializa pieza gráfica a través de correo electrónico, se hace entrega de incentivo y se firma memorando de satisfacción de la actividad.
2.	Actividad reconocimiento efemérides. Se reconoce el día del camarógrafo y fotógrafo, mediante pieza gráfica remitida a través de correo electrónico. El objetivo consiste en reconocer la labor que desempeñan cada uno de los colaboradores de la entidad, teniendo en cuenta su profesión y su rol dentro de la organización de las dependencias para la consecución de objetivos.
3.	Actividad modificación del acto administrativo, por medio del cual se actualiza la modalidad de teletrabajo suplementario en el IDPYBA. Se emite y publica la Resolución 075 de 2023, mediante la cual se adopta el teletrabajo en el Instituto y se deroga la Resolución 060 de 2021.
4.	Actividad encuentros transversales: Visibilización de experiencias laborales de las diferentes dependencias. Se realiza encuentro transversal en la sede administrativa. El objetivo consiste en generar un espacio de reconocimiento y relacionamiento entre grupos de trabajo de las diferentes dependencias del IDPYBA, por medio del conocer experiencias, buenas prácticas, lecciones aprendidas, procedimiento y acciones con gran impacto, entre otras. Asistieron 5 personas.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</si>
  <si>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9 actividades de seguridad y salud en el trabajo de las cuales se realizaron 9:
1.	Se realizó el diligenciamiento de los indicadores, según el tiempo de periodicidad de los mismos en la plataforma SIDEAP.
2.	Se realizó la definición del recurso que se ejecutará en el año 2023:
•	Mantenimiento de equipos de emergencia (extintores y botiquines)
•	Exámenes médicos
•	Evaluación y PVE riesgo psicosocial
•	Implementación y mantenimiento SST y PESV
3.	Se realizó acompañamiento a reunión mensual donde se da los avances de las actividades de febrero 2023, se analiza la accidentalidad y se proyecta el plan de acción del COPASST para el mes de febrero. De igual forma se realiza capacitación en funciones y legislación del COPASST.
4.	Se realizó la socialización de responsabilidades SST el día 6 de febrero por comunicación interna.
5.	Por medio del correo institucional de comunicaciones se realizó el día 9 de febrero la socialización de rendición de cuentas de la vigencia 2022.
6.	Se realizó solicitud de actualización al Proveedor QUIRON UNIDAD MEDICA SAS el día 10 de febrero, relacionado con exámenes ocupacionales.
7.	Se realizó agendamiento de exámenes para las fechas 23, 24 , 27 y 28 de febrero periódicos para 17 funcionarios que cumplían su tiempo para los mismos, y se realiza solicitud al proveedor QUIRON UNIDAD MEDICA SAS para realizar el análisis de condiciones conforme a los resultados obtenidos de los exámenes realizados.
8.	Se realiza seguimiento al Programa de vigilancia epidemiológica en riesgo biomecánico, evidenciando el cumplimiento del 100% de las acciones proyectadas para el mismo.  
9.	En el mes de febrero se realiza tres (3) investigaciones y se reportan tres (3) accidentes de trabajo.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</si>
  <si>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4 actividades en seguridad vial, de las cuales se realizaron 4:
1.	Se realizó la reunión del Comité de Seguridad Vial el día 07 de febrero de 2023.
2.	Se socializó la Política de prevención de consumo de alcohol, tabaco y sustancias psicoactivas por el correo electrónico al listado general, el día 03 de febrero; así mismo, por el grupo de conductores del IDPYBA.
3.	Se realizó el diligenciamiento de los indicadores, según su periodicidad.
4.	Se realizó la verificación de la lista de chequeo preoperacionales de los vehículos del IDPYBA.</t>
  </si>
  <si>
    <t xml:space="preserve">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t>
  </si>
  <si>
    <t>Durante el mes de febrero de 2023 se desarrollaron 9 actividades del plan de Acción PIGA 2023; 
1. Realizar limpieza al sistema de captación de aguas lluvias. Fueron realizados los mantenimiento correctivo y preventivo del sistema por parte del grupo de Aseo.
2. Mantenimiento de los sistemas hidrosanitarios para identificación de posibles fugas en la Unidad de Cuidado Animal el 1 de febrero de 2023. Se realizo cambio de llaves en algunas zonas por desperdicio de agua.
3. Solicitud de diseño y publicación de piezas comunicativas para remitir a los colaboradores y personal de planta sobre separación en la fuente: La pieza comunicativa fue publicada y enviada mediante correo institucional por el área de comunicaciones. 
4. Solicitud de diseño y publicación de piezas comunicativas para remitir a los colaboradores y personal de planta sobre el manejo de los residuos peligrosos: La pieza comunicativa fue realizada por el área ambiental y  enviada mediante correo institucional por el área de comunicaciones.
5. Se realizo la adecuada gestión de los residuos reciclables generados en el Instituto (Tequendama y Unidad de Cuidado Animal): Se realizó una entrega de material reciclado a la asociación de reciclaje ARCRECIFRON de 37 Kilos. Se hizo la actualización de las bitácoras de residuos reciclados, asi mismo, se realizó entrega al programa de “Tapas por patitas”  por un total de 26 Kilos. 
6. Entrega del 100% de los residuos peligrosos generados por el Instituto al gestor autorizado por la autoridad ambiental: Se realizó 5 entregas de residuos peligrosos (Cortopunzantes, biosanitarios, animales y residuos químicos), la cantidad de residuos entregados fue de 885 Kilos a la Empresa ECOENTORNO. Asi mismo se hizo la actualización de la bitácora sobre residuos peligrosos, infecciosos y químicos. 
7. Se realizó estudios previos de tala y siembra de especies arboreas, en el que se le incluyeron criterios ambientales  para la Unidad de Cuidado Animal. 
8. Se inició proceso de actividades con la Empresa Eco entorno para la recolección de los residuos peligrosos de la Unidad de Cuidado Animal.
9. Se realizaron dos inspecciones a la Unidad de cuidado animal.</t>
  </si>
  <si>
    <t>Se realizaron 458 operaciones contables durante el mes de febrero, los cuales ayudaron al cumplimiento de las obligaciones del Instituto.</t>
  </si>
  <si>
    <t>Se realizaron giros por un valor de $686.097.568, durante el mes de febrero, los cuales corresponden al 4% de la ejecucion de giros de la vigencia.</t>
  </si>
  <si>
    <t>Durante el mes de febrero se llevo a cabo la ejecucion de $3.309.636.035, lo cual corresponde a un 71% de la ejecucion presupuestal</t>
  </si>
  <si>
    <t>Se realizaron giros por un valor de $177.367.072, durante el mes de febrero, los cuales corresponden al 4% de la ejecucion de giros de la vigencia.</t>
  </si>
  <si>
    <t>Se ejecuto un valor $128.169.499 durante el mes de febrero, sumando un total acumulado de $283.224.278, el cual corresponde al 46% del total de la reserva constituida.</t>
  </si>
  <si>
    <t>Se ejecuto un valor $61.903.216 durante el mes de febrero, sumando un total acumulado de $93.276.654, el cual corresponde al 40% del total de la reserva constituida.</t>
  </si>
  <si>
    <t>Durante el mes de febrero se llevo a cabo la ejecucion de $1.364.703.209, los cuales corresponde al 19% de la apropiacion disponible</t>
  </si>
  <si>
    <t>Se realizaron giros por un valor de $713.653.973 durante el mes de febrero, los cuales corresponden a un 10% en el porcentaje de ejecucion de giros</t>
  </si>
  <si>
    <t>Se realiza avance del estado de la identificación de los Riesgos de Seguridad (actividad Trimestral).</t>
  </si>
  <si>
    <t>Durante el mes de febrero se recibieron 8 requerimientos a través de las Mesa de Servicios de los cuales se dio solución de forma exitosa y se mencionan a continuación:      
1.Creación de un usuario consulta en el Sistema de Información de REDES.
2. Actualización del listado maestro de documentos en MIPG.
3. Activación de los Turnos de Esterilización para el mes de febrero.
4. Modificación en los puntos del Formulario Único de Registro de atención bajo el acuerdo 814 de 2021.
5 y 6. Adicionalmente se reciben 2 solicitudes con relación al Sistema de Información SIBYBA habilitación de usuario, cambio de roles y permisos.
7. Modificación y actualización del enlace de Adopciones a través del SUIT.
8. Se recibe 1 requerimiento sobre el Sistema de Información de Ciudadano4Patas en relación con el registro de un canino donde se le brinda solución para el mes de marzo.</t>
  </si>
  <si>
    <t>Conforme a lo programado en el PINAR, para el mes de febrero se da cumplimiento a las siete (7) actividades. Las cuales consisten en:
1- Realizar mesa de trabajo preliminar para el diseño del plan de análisis de procesos y procedimientos.
2- Recolectar insumos para la fase de identificación del diagnóstico integral de archivos.
3- Articular la GD con el Programa de Capacitación y Sensibilización.
4- Digitalizar la documentación del archivo central de la entidad.
5- Cargar la documentación del archivo central al repositorio digital de la entidad.
6- Desarrollar las capacitaciones de acuerdo con lo establecido en el Plan Institucional de Capacitaciones.
7- Desarrollar mesas de trabajo de acuerdo con las necesidades del personal.</t>
  </si>
  <si>
    <t>De acuerdo con lo programado en el PINAR, las transferencias primarias documentales inician a principios del segundo trimestre (Abril) conforme al cronograma de transferencias primarias documentales, por lo cual durante el mes de febrero no se desarrolla dicha actividad.</t>
  </si>
  <si>
    <t>Se avanzó en la gestión y compilación de la información necesaria para la actualización del primer (1) reporte de avance de indicadores, así como la preparación de los archivos utilizados para la actualización del reporte y georeferenciación de los servicios.</t>
  </si>
  <si>
    <t>Se adelantó la implementación de la herramienta diagnóstico sobre una de las dependencias del instituto. Así mismo, se organizó y sistematizó la información generada por diagnósticos previos realizados el mes anterior, generando así un compilado de los datos provenientes de la implementación del diagnóstico</t>
  </si>
  <si>
    <t>Se adelantó un proceso de revisión de las propuestas de investigación planteadas y en curso; identificando de manera preliminar la hoja de ruta para la elaboración de los productos de investigación a ser desarrollados durante la vigencia</t>
  </si>
  <si>
    <t>Para el mes no se reporta avance de  actividades y tareas relacionadas con la meta en cuestión, debido a que se encontraba en proceso de contratación el profesional encargado del tema. No obstante, se programa la suscripción del contrato  en la primera semana de marzo.</t>
  </si>
  <si>
    <t>Se definieron los detalles metodológicos específicos para la ejecución de los semilleros de investigación, los periodos de convocatoria, la estrategia de inscripción y los detalles operativos de la apertura de la convocatoria; actividades que corresponden al proceso de reformulación de los tres semilleros de investigación. Esto da como resultado la especificación de los registros y las piezas de promoción para la inscripción a los semilleros.</t>
  </si>
  <si>
    <t>Se revisó el estado actual de la batería de herramientas constituida y mantenida hasta el momento, y la estrategia para su mantenimiento. Esto da como resultado un esquema preliminar para la actualización de la batería de herramientas,</t>
  </si>
  <si>
    <t>Con corte al 28/02/2023 el proyecto de inversión presenta una ejecución presupuestal del 85,97%</t>
  </si>
  <si>
    <t>Teniendo en cuenta que la contratación del proyecto de inversión se realizó en su mayoria en el mes de febrero, no se han realizado giros. No obstante se tienen programados los primeros pagos para el mes de marzo.</t>
  </si>
  <si>
    <t>Con corte al 28/02/2023 el proyecto de inversión realizo el giro 66,30% de las reservas constitutidas</t>
  </si>
  <si>
    <t>Se realizaron 8 censos de identificación de Palomas de Plaza.</t>
  </si>
  <si>
    <t>Se realizaron 17 visitas técnicas programadas en respuesta a solicitudes.</t>
  </si>
  <si>
    <t>Se atendieron por presunto maltrato 704 animales (313 caninos, 143 felinos, 41 aves ornamentales,5 roedores, 10 bovinos, 8 caprinos, 1 équidos, 3 camélidos, 168  aves de corral, y 12 lagomorfos).</t>
  </si>
  <si>
    <t>Se atendieron 96 animales (63 caninos y 33 felinos)</t>
  </si>
  <si>
    <t>Se atendieron 144 animales ( 122 caninos y 22 felinos), en 61 visitas realizadas en las 20 localidades del distrito</t>
  </si>
  <si>
    <t>En el mes de febrero de 2023 ingresaron a UCA 22 animales (13 caninos y 9 felino), por situación de abandono o remitidos por entidades como bomberos, policía y la secretaria Distrital de Salud para la prestación del servicio de custodia.</t>
  </si>
  <si>
    <t>Se atendieron 118 palomas de plaza en 2 brigadas.</t>
  </si>
  <si>
    <t>Se  dieron en adopción  setenta y seis animales (42 caninos y 34 felinos)</t>
  </si>
  <si>
    <t>Se realizaron 36 jornadas de esterilización  a traves del servicio tercerizado (20 Jornadas para población estrattos 1,2 y 3, 13 jornadas eespeciales por medio de la Estrategia CES y 3 en el Punto Fijo de la Unidad de Cuidado Animal)</t>
  </si>
  <si>
    <t>Durante el mes de febrero se tramitó el 99% de las solicitudes de PQRSD asignadas a la Subdirección de Atención a la Fauna en los terminos establecidos  y el 1% restantes ya fueron tramitados y se encuentran finalizados</t>
  </si>
  <si>
    <t>Para el periodo de reporte la Subdirección de Atención a la Fauna presenta una ejecución de 47%</t>
  </si>
  <si>
    <t>La ejecución de giros del Proyecto 7551  "Servicio para la atención de animales en condición de vulnerabilidad a través de los programas del IDPYBA en Bogotá" del presupuesto para el mes de febrero de 2023 fue del 1,09 %.</t>
  </si>
  <si>
    <t>El valor ejecutado del Proyecto 7551 de reservas "Servicio para la atención de animales en condición de vulnerabilidad a través de los programas del IDPYBA en Bogotá" del presupuesto para el mes de enero de 2023 fue del 52%</t>
  </si>
  <si>
    <t>Realizar 51233  esterilizaciones a perros y gatos en el Distrito.</t>
  </si>
  <si>
    <t>En el mes de febrero de 2023, se realizaron 4292 esterilizaciones distribuidas por localidad de la siguiente manera: Usaquén: 217, Chapinero: 107, Santa fe: 94, San Cristóbal: 299, Usme: 459, Tunjuelito: 132, Bosa: 331, Kennedy: 249, Fontibón: 239, Engativá: 381,Suba: 469, Los Mártires: 241, Antonio Nariño: 95, Puente Aranda: 241, Rafael Uribe Uribe: 288, Ciudad Bolívar: 294, Sumapaz: 94 y 62 a través del Punto Fijo de Esterilizaciones de la UCA. A través de 33 jornadas en las 20 localidades del Distrito Capital y 3 jornadas en el Punto Fijo de Esterilizaciones.
Cabe mencionar que se realiza ajuste a la meta del indicador mediante radicado 2023IE0000675</t>
  </si>
  <si>
    <t xml:space="preserve">Se elaboró un (1) informe de procesos judiciales, tutelas y conciliaciones extrajudiciales actualizado al mes de febrero de 2023.Se contestaron 2 acciones de tutela: No 2023-0014 y No 2023-00310.  Se profirió un (1) fallo de tutela a favor de la entidad dentro del radicado No 2023-0014. Se efectuó seguimiento a los procesos judiciales vigentes en la página de la rama y se actualizó lo correspondiente en SIPROJ WEB. Se subsanó la demanda ordinaria laboral presentada por el IDPYBA contra la EPS SANITAS. Se realizó socialización de la PPDA para Asuntos Misionales de la entidad el 21 de febrero de 2023 en la Unidad de Cuidado Animal.  </t>
  </si>
  <si>
    <t>Para el mes de febrero se adelantaron actividades que se mencionan continuación. 
Soporte y Mantenimiento: 
- Avance en la disponibilidad de los Sistemas de Información.
-Avance en la verificación de Usabilidad de los Sistemas de Información</t>
  </si>
  <si>
    <t xml:space="preserve">Para el mes de Febrero se realizan avances en el seguimiento donde del Instrumento de Autodiagnóstico MSPI, para medición de avance en relación a su implementación, y verificaciòn de las políticas especificas en la seguridad de la información para identificar actualizaciones conforme a las necesidades de la entidad. </t>
  </si>
  <si>
    <t xml:space="preserve">Para dar cumplimiento de la meta de vincular 208 prestadores de servicio para la vigencia 2023, se llevaron a cabo 3  procesos de socialización de los lineamentos técnicos desarrollados para la regulación de las diferentes prestaciones de servicios que trabajan para y con los animales, a partir de los cuales se vincularon 29 prestadores de servicios a la estrategia de regulación del IDPYBA. </t>
  </si>
  <si>
    <t>Durante el mes de marzo se avanzó en el documento técnico de campaña de la temática sobre riesgos de la fauna en la interacción humano-animal donde se plantearon los objetivos, justificación, análisis de problemáticas, proyección de acciones pedagógicas y análisis de posibles aliados para su desarrollo y ejecución.</t>
  </si>
  <si>
    <t>Para el mes de marzo se vincularon 200 ciudadanos y ciudadanas a través de la implementación de la  estrategia de sensibilización, educación con el desarrollo de acciones de apropiación de la cultura ciudadana en los ámbitos educativo, comunitario, recreodeportivo e institucional (marzo 200 ciudadanos: Ámbito educativo 82 personas y Ámbito comunitario 118 personas.</t>
  </si>
  <si>
    <t>En marzo se ejecutaron 8 pactos
Se lograron importantes gestiones para las localidades de Usme, Antonio Nariño, La Candelaria, Ciudad Bolívar y Sumapaz, llevando los servicios y programas de protección y bienestar animal a las comunidades con quienes se pactaron los compromisos.</t>
  </si>
  <si>
    <t xml:space="preserve">En marzo se vincularon 159 ciudadanos y ciudadanas, a través de las siguientes acciones de participación: 
- Espacios de participación se vincularon 41 ciudadanas y ciudadanos
- Programa de voluntariado se vincularon 65 ciudadanas y ciudadanos
- Programa de copropiedad y convivencia se vincularon 53 ciudadanas y ciudadanos  </t>
  </si>
  <si>
    <t xml:space="preserve">Durante el mes de marzo se realizaron los siguientes avances
*Revisión propuesta articulación con U Sergio Arboleda: Se acompañó la reunión citada por la lider de participación para conocer la propuesta de temas que se van a incluir en la alinza con la universidad, se tienen en cuenta charlas con temas como tenencia responsable, normatividad en pyba, rutas de atención y denuncia de casos de maltrato. Se hacen observaciones a la propuesta y se cita a nueva reunión con el documento actualizado. 
*Reunión la mochila de milino: Se acompañó la reunión citada por la subdirectora y la plataforma para definir los compromisos finales para celebrar la alianza que incluyen espacios de formación en tenencia responsable de animales de compañia, construcción de material pedagógico, apertura de espacios para la red de aliados, entre otros. Sin embargo, una de las propuestas incluye realizar una subasta de gatos de raza para rescatarlos de los criaderos y por la misionalidad de la entidad no es posible apoyar esta iniciativa, pero se propuso organizar una nueva reunión con economistas y veterinarios para buscar otras alternativas que no incluyan la subasta. 
*Articulación U Sergio Arboleda: Se presentó la propuesta de alianza con la universidad  al equipo de pariticipación ciudadana y a la subdirectora para revisión y aprobación de contenidos y temas  de formación para los estudiantes antes de enviarla a la universidad. 
*Articulación con uexternado: Se citó por correo una reunión con la universidad para revisar los compromisos pendientes e 2023 para celebrar la alianza entre las partes.
*Se presenta documento preliminar para realizar alianza con el banco de la república, el cual busca fortalecer las acciones que permitan generar la articulación interinstitucional entre las partes para definir acciones a través de campañas y estrategias en el marco de la paz con los animales </t>
  </si>
  <si>
    <t>Durante el mes de marzo  la Subdirección de Cultura y Gestión del Conocimiento dio respuesta a 68 PQRSD recibidas a través de los diferentes canales de atención, dando cumplimiento a los tiempos estipulados.</t>
  </si>
  <si>
    <t xml:space="preserve">Con corte a marzo de 2023 se han comprometido recursos por $758.474.212 correspondientes a la contratacion de personal de una apropiación total de $900.000.000 </t>
  </si>
  <si>
    <t xml:space="preserve">Para el mes de marzo de 2023  se realizaron pagos por valor de $56.462.392 de la vigencia. </t>
  </si>
  <si>
    <t xml:space="preserve">Para el mes de marzo de 2023, se efectuaron pagos de reservas por $65.311.773 sobre el total de las reservas por valor de $111.782.180 lo que representa un 58% de ejecución. </t>
  </si>
  <si>
    <t>No se tenia programado para el mes de marzo</t>
  </si>
  <si>
    <t>Se elaboró un (1) informe de procesos judiciales, tutelas y conciliaciones extrajudiciales actualizado al mes de marzo de 2023. Se contestó (1) acción de tutela No 2023-00084. Se profirieron (3) fallos de tutela favorables para la entidad dentro de los radicados No 2023-00014 , 2023-00310 ,2023-00084 .Se efectuaron seguimientos semanales a los procesos judiciales vigentes en la página de la rama y se actualizó lo correspondiente en SIPROJ WEB. El 31 de marzo, se realizó Socialización de la PPDA Contrato realidad y Transparencia en la contratación al interior de la entidad.</t>
  </si>
  <si>
    <t>Se realizan dos (2) conceptos jurídicos sobre:  Incapacidades no reconocidas por EPS por no cumplir con el mínimo de cotización y Lineamiento petfriendly – ANLA. Se realizó la revisión y control de legalidad de (19) actos administrativos:  (1) modificación de presupuesto, (2) de celebración de convenios , (1) de aceptación de renuncia, (5) de encargo de en la planta de personal a un empleo ,(2) de permiso sindical ,(1) derogatoria, (1) acuerdo de incremento salarial. (4) de adopción de integridad y gestores de integridad, (1) nombramiento ordinario, (1) de lineamientos de esterilización UCA.  Se realiza la revisión a tres (3) procedimientos: Expensas, Estrategias CES y Cartilla ABC del maltrato animal.  Se realiza el análisis jurídico a un (1) proyecto de acuerdo distrital 516 de 2022 . Se realizó (1) capacitación de generalidades jurídicas de la protección animal al interior de la entidad. Se realizó un (1) pronunciamiento:  Artículos relacionados con convivencia y animales para el Plan Nacional de Desarrollo. Se proyectan respuestas a las preguntas surgidas en la rendición de cuentas.  Se realiza presentación en PPT de informe de cumplimiento de acuerdos distritales.</t>
  </si>
  <si>
    <t xml:space="preserve">
Se elaboraron dos (2) denuncias como consecuencia de conceptos técnicos de maltrato, trasladadas por la subdirección de atención a la Fauna y se dio traslado por competencia a la Fiscalía de una (1) denuncia recibida por el Centro de Atención Jurídica del IDPYBA, así como de una (1) queja ante Comvezcol por mala praxis que resultó en la muerte del animal. Se realizaron doce (12) audiencias, cuatro (4) en sede de garantías y ocho (8) en sede de conocimiento, representando a animales que fueron víctimas del delito de maltrato animal.</t>
  </si>
  <si>
    <t xml:space="preserve">Se asistió a (117) diligencias judiciales y se elaboraron (18) oficios de excusa dirigidos a los Juzgados y/o autoridades competentes. </t>
  </si>
  <si>
    <t>Se participó en un espacio de sensibilización sobre la tenencia responsable “Así funciona la tenencia de mascotas en propiedad horizontal” organizado por El Espectador, el 14 de marzo donde registra más de 13.400 vistas en el canal de youtube de El Espectador.</t>
  </si>
  <si>
    <t>Se recibieron 82 solicitudes de orientación al Centro de Atención Jurídica, de las cuales 53 fueron atendidas exitosamente(38 virtuales y 15 presenciales) y las 29 restantes los usuarios no asistieron al espacio agendado. De las 82 solicitudes un 17% fueron de la localidad de Kennedy, 16% suba, 11% Engativá, 7% Fontibón, 6%Rafael Uribe, 5% San Cristobal, 5% Usme, 5% Ciudad Bolivar, 4% Puente Aranda, 4%Usaquén, 2% Teusaquillo, 2%Bosa, 2%Antonio Nariño, 1% Chapinero, 1%Mártires y un 9% de usuarios fuera de Bogotá.</t>
  </si>
  <si>
    <t xml:space="preserve">Par marzo se aumentaron las cifras de forma constante, viendo una evolución positiva en los KPI </t>
  </si>
  <si>
    <t>Con 17 boletines de prensa emitidos durante marzo, se logró superar el 80% de cobertura de medios de comunicación masiva y comunitaria.</t>
  </si>
  <si>
    <t xml:space="preserve">En diseño se superó la línea de base estimada, a un 140%. </t>
  </si>
  <si>
    <t>La amplificación de diseño se superó, estando por encima del 3%, cuando la línea de base es del 2%</t>
  </si>
  <si>
    <t xml:space="preserve">El procentaje se ha multiplicado de forma imporotnte superando la meta establecida ampliamente. </t>
  </si>
  <si>
    <t>En razón a las variaciones en cuanto a la dinámica de esterilizaciones y casos virales, se mantiene la respuesta por medio de comentarios</t>
  </si>
  <si>
    <t xml:space="preserve">Aunque aún no se ha llegado a la línea de base, si se va acercando la tasa esperada. </t>
  </si>
  <si>
    <t>La publicación de toda la base de videos en el canal de Youtube ha mejorado la retención y hemos empezado a identificar un foco d difusión importante.</t>
  </si>
  <si>
    <t>Esta tasa continúa mejorando, llegando a cerca de un 50%, aumentando así el posicionamiento de la sede electrónica.</t>
  </si>
  <si>
    <t xml:space="preserve">Se generó el boletín, con el apoyo deTalento Humano. Es importante resaltar que se requiere de las notificaciones oportunas de los eventos internos para tener el apoyo de comunicaciones, pero se han tomado medidas adicionales para la divulgación. </t>
  </si>
  <si>
    <t>Actualmente la Oficina de Control Disciplinario Interno  del IDPYBA,  tiene VEINTINUEVE (29) expedientes activos  de los cuales TRES  (3) son Investigaciones formales y el restante corresponden a  Indagaciones Previas
Para el mes de MARZO de 2023, la OCDI, gestionó y generó :
1. DIEZ (10) providencias, así:
          - Tres (3) Autos de Archivo 
- Un (1) Auto de Cierre de Investigacion
- Un (1) Auto de Reconocimiento a Defensor.
- Dos (02) Autos de fijacion de fecha y hora para practica de pruebas 
- Un (1) Auto que formula Pliego de Cargos 
- Un (01) Auto Remisorio 
-Un (01) Auto que Decreta Pruebas    
2. Las Notificaciones (personal y por edicto)
3. practica de pruebas Testimoniales y documentales
4. Las comunicaciones y notificaciones  necesarias para la continuidad de las actuaciones.</t>
  </si>
  <si>
    <t xml:space="preserve">En el mes de marzo el DASCD emite concepto técnico favorable para la modificacion de la estructura organizacional , la planta de personal y el manual de funciones del IDPYBA bajo el Radicado IDPYBA  2023ER0003553 y Radicado DASCD 2-2023-3767 </t>
  </si>
  <si>
    <t>Para el mes de marzo de 2023 se presenta un nivel de cumplimento del 100% de avance frente a lo programado para el período, esto obedece al desarrollo de las siguientes actiividades:
La Oficina Asesora de Planeación cumplió con los reportes correspondientes al mes de marzo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los  Proyectos de Inversión.
6. Revisión y publicación de las Hojas de vida de los indicadores de los de los Proyectos de Inversión.
Adicionalmente se realizaron otras actividades como:
Se cumplió con el reporte a la Secretaría Distrital de Hacienda de los Trazadores presupuestales.
Se participó en actividades sobre el Diagnóstico de necesidades, liderado por la Subdirección de Cultura Ciudadana y Gestión del Conocimiento.
Se dió contestación a la propuesta de reformulación de PMR presentada por la Secretaría Distrital de Hacienda. 
Se realizo la revisión del proceso de publicación de los cuadros de resultados de la operación estadística "Estadísticas sobre Atención de Animales en Bogotá” a través de diferentes mesas de trabajo, se realizó actualización al documento de la operación estadística de la Subdirección de Atención a la Fauna y se comenzó a consolidar el procedimiento de las operaciones estadísticas.  
En lo referente a la actividad de realizar el reporte de seguimiento a los Planes de Acción de los productos de Política Pública en los que el Instituto tenga responsabilidad, durante marzo se efectuó el reporte del cuarto trimestre de la vigencia 2022 de los productos en responsabilidad del IDPYBA en las Políticas Públicas de Protección y Bienestar Animal y Fenómeno de Habitabilidad en Calle. De otra parte en lo concerniente a la asistencia técnica en procesos de formulación e implementación de políticas públicas, Se elaboró la ficha técnica de producto con la propuesta de acciones conjuntas entre el IDPYBA y las Alcaldías Locales para la Política Pública de Ruralidad.</t>
  </si>
  <si>
    <t>Se realizó el reporte del cuarto trimestre de la vigencia 2022 de los productos en responsabilidad del IDPYBA en las Políticas Públicas de Protección y Bienestar Animal y Fenómeno de Habitabilidad en Calle. Se elaboró la ficha técnica de producto con la propuesta de acciones conjuntas entre el IDPYBA y las Alcaldías Locales para la Política Pública de Ruralidad</t>
  </si>
  <si>
    <t>Esta actividad no se encuentra programada para el período en análisis.</t>
  </si>
  <si>
    <t>Durante el mes de marzo de 2023 el Instituto recibio 1.319 peticiones, se gestionaron extemporaneamente 24 peticiones, dando como resultado un indicador de gestión del 98%. La Subdirección de Gestión Corporativa respondió oportunamente los derechos de petición en un 100%.</t>
  </si>
  <si>
    <t>A través del equipo de servicio al ciudadano se reciben, analizan, radican y asignan las PQRSD que ingresan al IDPYBA, durante el mes se de marzo se realiza seguimiento a los colaboradores que realizan la asignación de PQRSD a través de correo electrónico, con el fin de verificar conocimientos.</t>
  </si>
  <si>
    <t>Durante el mes de marzo el principal motivo de insatisfacción ciudadana fue frente a las respuestas a los derechos de petición, dado que los ciudadanos manifiestas que no son claras ni responden de fondo a su requerimiento. Adicionalmente se presentó inconformidad frente a los turnos de esterilización, puesto que estos se agotaron de manera muy rapida.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</si>
  <si>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17 capacitaciones de las cuales se realizaron 17:
1.	Capacitación Contabilidad Pública, cuyo objetivo es la socialización con las y los funcionarios de la SGC – Financiera en temas relacionados con contabilidad, tales como la depuración de la cartera con la normatividad vigente y el Concepto Resolución 331 de 2022. Se llevo a cabo mediante modalidad virtual Teams.
2.	Capacitación Cultura de compartir y difundir, cuyo objetivo es socializar con las y los servidores del IDPYBA el recorrido que históricamente se ha dado en las relaciones y convivencia interespecie. Se llevo a cabo mediante modalidad presencial en la sede administrativa.
3.	Capacitación Inventarios de Gestión, cuyo objetivo es apropiar a las y los funcionarios responsables del archivo documental de cada proceso, en relación a la organización correcta de la documentación. Se llevo a cabo mediante modalidad presencial en la sede administrativa.
4.	Capacitación Política Prevención del Daño Antijurídico, cuyo objetivo es establecer las causas generadoras del daño antijurídico en la entidad y buscar determinar los parámetros preventivos para de esta manera evitar actuaciones administrativas que puedan generar vulneración de bienes jurídicamente tutelados. Se llevo a cabo mediante modalidad virtual Teams.
5.	Capacitación Marco General Normatividad Protección y Bienestar Animal, cuyo objetivo es profundizar y sensibilizar a las y los participantes frente a la normatividad vigente que vela por el cuidado y bienestar animal en nuestro país. Se llevo a cabo mediante modalidad presencial sede administrativa.
6.	Capacitación Política de Seguridad y Acuerdo de Confidencialidad del IDPYBA, cuyo objetivo es sensibilizar frente a las políticas de seguridad y acuerdo de confidencialidad en el IDPYBA. Se llevo a cabo mediante modalidad virtual Teams.
7.	Capacitación Riesgo Público – Actuación ante un robo, cuyo objetivo es brindar estrategias y tips para actuar ante una situación de riesgo público. Se llevo a cabo mediante modalidad virtual Teams.
8.	Capacitación Riesgo Biológico – enfermedades Zoónoticas, cuyo objetivo es conocer que son las enfermedades zoónoticas, como prevenirlas y posibles consecuencias que se derivan de las mismas. Se llevo a cabo mediante modalidad virtual Teams.
9.	Capacitación Seguridad Vial – Educación para la Seguridad Vial, cuyo objetivo es dar a conocer herramientas claves para la seguridad vial para proteger la vida. Se llevo a cabo mediante modalidad presencial sede administrativa.
10.	 Capacitación Que pasa por tu mente, cuyo objetivo es brindar herramientas para un adecuado manejo de los pensamientos intrusivos. Se llevo a cabo mediante modalidad presencial sede administrativa.
11.	Capacitación PVE salud auditiva – bájale al volumen, el oído y sus cuidados, cuyo objetivo es reconocer medidas preventivas frente al cuidado del oído. Se llevo a cabo mediante modalidad presencial sede UCA.
12.	Capacitación Comité de Convivencia Laboral – Funciones, cuyo objetivo es reforzar por parte de los miembros del COPASST sus funciones, como participantes. Se llevo a cabo mediante modalidad virtual Teams.
13.	Capacitación Consumo Sostenible, cuyo objetivo es sensibilizar y reconocer los beneficios de las compras públicas sostenibles CPD en el Instituto, así como el manual y las fichas técnicas de CPS. Se llevo a cabo mediante modalidad presencial sede administrativa.
14.	Capacitación Manejo de residuos peligrosos, cuyo objetivo es dar herramientas para la correcta clasificación de los residuos peligrosos, en aras de cuidar la propia salud. Se llevo a cabo mediante modalidad presencial sede administrativa.
15.	Capacitación Práctica sostenible - Uso de servicio público, carro compartido, bicicleta y eco conducción, cuyo objetivo es promover la movilidad urbana sostenible en las y los servidores del IDPYBA. Se llevo a cabo mediante modalidad presencial sede administrativa.
16.	Capacitación Bioseguridad Orden y Aseo cuyo objetivo es reconocer los beneficios de mantener el orden y limpieza en el lugar de trabajo aplicando diferentes tips. Se llevo a cabo mediante modalidad presencial sede administrativa.
17.	Capacitación Fotografía, cuyo objetivo es conocer y poner en práctica el uso de herramientas básicas para hacer buenas tomas fotográficas, teniendo en cuenta que, en la UCA, se realizan registros fotográficos para evidenciar situaciones especiales de los animales de compañía que se divulgan a la comunidad. Se llevo a cabo mendiante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</si>
  <si>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6 actividades de bienestar de las cuales se realizaron 6:
1.	Reconocimiento a las y los servidores por el día de cumpleaños, a través de pieza gráfica y entrega de incentivo con firma de memorando, cuyo objetivo consiste en reconocer a través de la exaltación de este día, la importancia del servidor y su labor en el Instituto.
2.	Reconocimiento día del Contador, a través de pieza gráfica, cuyo objetivo es reconocer la labor que desempeñan cada uno de los colaboradores de la entidad, teniendo en cuenta su profesión y su rol dentro de la organización de las dependencias para la consecución de objetivos.
3.	Conmemoración día del negociador(a) internacional, a través de pieza gráfica, cuyo objetivo es reconocer la labor que desempeñan cada uno de los colaboradores de la entidad, teniendo en cuenta su profesión y su rol dentro de la organización de las dependencias para la consecución de objetivos.
4.	Conmemoración día del locutor, a través de pieza gráfica, cuyo objetivo es reconocer el apoyo que, como colegas y amigos, nos brindan para la difusión de nuestros mensajes, contribuyendo de esta manera al cuidado y bienestar de nuestros animales de compañía.
5.	Conmemoración día internacional de la mujer, con entrega de un reconocimiento, cuyo objetivo es reconocer la lucha de las mujeres por su participación en la sociedad y su desarrollo íntegro como persona.
6.	Celebración día del hombre, con entrega de un reconocimiento, cuyo objetivo es reconocer el día del hombre de nuestros compañeros del IDPYBA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</si>
  <si>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10 actividades de seguridad y salud en el trabajo de las cuales se realizaron 10:
1.	Diligenciamiento de los indicadores, según el tiempo de periodicidad de los mismos en la plataforma SIDEAP.
2.	Actualización de la matriz legal del SG-SST para el 2023.
3.	Acompañamiento a reunión mensual donde se da los avances de las actividades de marzo 2023, se analiza la accidentalidad y se proyecta el plan de acción del COPASST para el mes de abril, se realiza programación de temas semana de la salud.
4.	Remisión de encuesta para aumentar el porcentaje de las personas encuestadas para generar el análisis de la información del perfil sociodemográfico.
5.	Seguimiento al programa de vigilancia epidemiológica de enfermedades zoonóticas, analizando las actividades ejecutadas donde se evidencia el cumplimiento del 100% a la fecha.
6.	Seguimiento del plan de capacitación, analizando efectividad y cumplimiento, se evidencia el 100% de las capacitaciones realizadas a la fecha.
7.	Reporte de dos (2) accidentes y se realiza una (1) Investigación de accidente.
8.	Seguimiento de las cinco (5) acciones generadas de las investigaciones las cuales dos se encuentran cerradas y tres se proyectaron para cerrar en el mes de abril.
9.	Remisión de encuesta de identificación de peligros por medio de correo electrónico con el fin de hacer partícipes a los diferentes niveles del instituto en la identificación de peligros en las diferentes actividades que desempeñan .
10.	Seguimiento al plan de mejoramiento evidenciando que de las 24 recomendaciones realizadas por la auditoria, 18 se encuentran cerradas y 6 permanecen en seguimiento.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</si>
  <si>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6 actividades en seguridad vial, de las cuales se realizaron 6:
1.	Se realizó la sensibilización de seguridad vial por medio del boletín interno Animal News.
2.	Se realizó el diligenciamiento de los indicadores, según su periodicidad.
3.	Se realizó la verificación del cronograma de mantenimiento de los vehículos .
4.	Se realizaron las inspecciones de la infraestructura de las vías de acceso vehicular y peatonal de las dos sedes.
5.	Se verificó de la lista de chequeo preoperacionales de los vehículos del IDPYBA .
6.	Se realizaron las observaciones de las inspecciones preoperacionales para el plan de acción, así mismo, se están realizando los estudios previos para la compra de los botiquines de los vehículos y la recarga de los extintores.</t>
  </si>
  <si>
    <t>Todos los provedores cumplieron con  la presentacion del informe y soportes para generar las acciones tendientes para el pago de las obligaciones financieras del Instituto, asi mismo se gestionaron y fueron pagados al respectivo proveedor.</t>
  </si>
  <si>
    <t>Se cumplio con los 5 mantenimientos programados , a los vehiculos de propiedad del Instituto y al inmueble que se encuentra en calidad de arrendamiento.</t>
  </si>
  <si>
    <t xml:space="preserve">
Se realiza la programación de  184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</si>
  <si>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marzo de 2023 se desarrollaron 8 actividades del plan de Acción PIGA 2023; 
1. Limpieza al sistema de captación de aguas lluvias. Fueron realizados los mantenimientos correctivos y preventivos del sistema por parte del grupo de Aseo.
2. Solicitud y publicación de piezas comunicativas para remitir a los colaboradores y personal de planta sobre movilidad sostenible: La pieza comunicativa fue publicada y enviada mediante correo institucional por el área de comunicaciones. 
3. Se realizó la adecuada gestión de los residuos reciclables generados en el Instituto (Sede administrativa y la Unidad de Cuidado Animal): Se realizó una entrega de material reciclado a la asociación de reciclaje ARCRECIFRON de 152 Kilos.
4. Entrega del 100% de los residuos peligrosos generados por el Instituto al gestor autorizado por la autoridad ambiental: Se realizaron 5 entregas de residuos peligrosos (Cortopunzantes, biosanitarios, animales, residuos químicos y biolodos), la cantidad de residuos entregados fue de 1.172 Kilos a la Empresa ECOENTORNO. Así mismo, se hizo la actualización de la bitácora de residuos peligrosos, infecciosos y químicos. Se entregaron los residuos de medicamentos vacíos y/o vencidos por la Empresa ASEI de 16.4 Kgrs.
5. Se realizó proceso de estudios previos – criterios ambientales  de alimentos naturales para caninos y felinos, asi mismo, se hizo revisión del formato de convenio práctica consultorio Jurídico.
6. Se tiene el acta de inicio y proceso del manejo de los residuos peligrosos con el Empresa ECOENTORNO.
7. Se realizó charla sobre movilidad urbana sostenible, dentro del programa de Movilidad Sostenible.
8. Se realizó charla sobre residuos peligrosos y dos inspecciones a la Unidad de cuidado animal.</t>
  </si>
  <si>
    <t>Se realizaron 531 operaciones contables durante el mes de febrero, los cuales ayudaron al cumplimiento de las obligaciones del Instituto.</t>
  </si>
  <si>
    <t>Se realizaron giros por un valor de $1.779.582.634, durante el mes de marzo, los cuales corresponden al 10% de la ejecucion de giros de la vigencia.</t>
  </si>
  <si>
    <t>Durante el mes de marzo se llevo a cabo la ejecucion de $1.181.940.367, lo cual corresponde a un 96% de la ejecucion presupuestal</t>
  </si>
  <si>
    <t>Se realizaron giros por un valor de $466.630.007, durante el mes de marzo, los cuales corresponden al 10% de la ejecucion de giros de la vigencia.</t>
  </si>
  <si>
    <t>Se ejecuto un valor $296.503.256 durante el mes de marzo, sumando un total acumulado de $579.727.534, el cual corresponde al 94% del total de la reserva constituida.</t>
  </si>
  <si>
    <t>Durante el mes de marzo se llevo a cabo la ejecucion de $437.622.280, sumando un total acumulado de $1.802.325.489, los cuales corresponde al 25% de la apropiacion disponible</t>
  </si>
  <si>
    <t>Se realizaron giros por un valor de $373.684.596 durante el mes de marzo, sumando un total acumulado de $1.087.338.569 los cuales corresponden a un 15% en el porcentaje de ejecucion de giros</t>
  </si>
  <si>
    <t>Se ejecuto un valor $79.065.593 durante el mes de marzo, sumando un total acumulado de $172.342.247, el cual corresponde al 73% del total de la reserva constituida.</t>
  </si>
  <si>
    <t>Conforme a lo programado en el PINAR, para el mes de febrero se da cumplimiento a las siete (7) actividades. Las cuales consisten en:
1- Estudio técnico (El Instituto no se traslada).
2-Imágenes digitalizadas.
3-Documentos cargados.
4-Cronograma de transferencias.
5-Inventarios de Gestión.
6-Capacitaciones realizadas.
7-Mesas de trabajo realizadas.
Conforme a las actividades descritas se realizaron 23.107 imágenes digitalizadas de la recepción de transferencia primarias documentales correspondientes a la serie documental "REGISTROS DE IDENTIFICACIÒN DE CANINOS Y FELINOS" vigencia 2018 y finalizando 2019.  Se efectúa el cargue al repositorio digital del Instituto de las series y/o subseries documentales del àrea de Talento Hunamo vigencia 2017 y 2018.
Se desarrolló 1 mesas de trabajo de acuerdo con la necesidad del área y 1 capacitación del FUID.</t>
  </si>
  <si>
    <t>Las transferencias primarias documentales inician conforme a la aprobación del cronograma de transferencias primarias documentales por el Comité de Gestión y Desempeño institucional, por lo cual durante el mes de marzo se elaboro el borrador del cronograma que está pendiente por aprobación.</t>
  </si>
  <si>
    <t>Para el mes de marzo dando cumplimiento al Plan Estratégico de las Tecnológicas de la información, teniendo en cuenta el cronograma y los indicadores se desarrolla el fortalecimiento institucional en terminos tecnologicos,  mediante distintas actividades que se desprenden de esta, tales como: Capacitaciones, Soporte y Mantenimiento, Monitoreo de usabilidad y disponibilidad de los Sistemas de Información, Interacción de visitas a la sede electrónica</t>
  </si>
  <si>
    <t>Para el mes de marzo dando cumplimiento al Plan de Seguridad y Privacidad de la Información se realiza seguimiento, del Instrumento de Autodiagnóstico MSPI, para medición del avance en relación a su implementación y complementariamente se está generando el documento del procedimiento de Clasificación y Etiquetados de Activos de Información</t>
  </si>
  <si>
    <t>Se adelanto mesa de trabajo con el personal a cargo de infraestructura y seguridad de la información para revisión de los riesgos identificados finalizando la vigencia 2022, el cual se hace necesario, modificar y actualizar las fechas para su respectivo seguimiento teniendo en cuenta  que se debe terminar de identificar los riesgos de seguridad  a parte de la actualización de los activos de información en donde se incluyan los requerimientos tecnológicos.</t>
  </si>
  <si>
    <t>Durante el mes de marzo se recibieron 16 requerimientos a través de las Mesa de Servicios de los cuales se dio solución a 14 de forma exitosa y se mencionan a continuación:
-	Actualización en el Sistema de Información de REDES.
-	Actualización del listado maestro de documentos en MIPG.
-	Activación de los Turnos de Esterilización para el mes de marzo de punto fijo y localidades.
-	Creación de usuarios proteccionistas
-  Creación de usuario consulta en el Sistema de Información REDES.                                                                                                                                                                                                                                                                                                                                                                       -      Creación y habilitación de 6 usuarios a través de la plataforma de SIPYBA.
 -   Configuración de información del propietario en SIPYBA, para generar la relación entre el propietario y el animal
 -     Envío de plantilla de la Base de Datos para el cargue de animales en condición de trabajo.                                                                                                                                                                           Cabe aclarar que los dos (2) requerimientos restantes fueron solucionados para el mes de abril</t>
  </si>
  <si>
    <t>Se realizaron 26 visitas técnicas programadas en respuesta a solicitudes.</t>
  </si>
  <si>
    <t>Se atendieron por presunto maltrato 1.301 animales (372 Caninos, 71 Felinos, 466 aves ornamentales, 21 palomas, 125 Roedores, 34 bovinos, 5 Caprinos, 15 Porcinos, 21 Équidos, 3 Camélidos, 104 Aves de corral, 9 Ovinos, 2 Bufalinos, 38 Lagomorfos y 15 de otras especies)</t>
  </si>
  <si>
    <t>Se atendieron 110 animales (74 caninos y 36 felinos).</t>
  </si>
  <si>
    <t>Se atendieron 312 animales (238 caninos y 74 felinos), en 212 intervenciones realizadas en las 20 localidades del Distrito Capital</t>
  </si>
  <si>
    <t xml:space="preserve">En el mes de marzo de 2023Ingresaron 22 animales (10 caninos y 12 felinos) a la Unidad de Cuidado Animal por situación de abandono o remitidos por entidades como bomberos, policía y la secretaria Distrital de Salud para la prestación del servicio de custodia. </t>
  </si>
  <si>
    <t xml:space="preserve">Se prestó atención veterinaria a 136 palomas de plaza a través de siete (7) brigadas médicas. </t>
  </si>
  <si>
    <t>Se  dieron en adopción sesenta y dos (62) animales (38 caninos y 24 felinos)</t>
  </si>
  <si>
    <t>Se realizaron 56 jornadas de esterilización  a traves del servicio tercerizado (20 Jornadas para población estrattos 1,2 y 3, 13 jornadas eespeciales por medio de la Estrategia CES y 23 en el Punto Fijo de la Unidad de Cuidado Animal</t>
  </si>
  <si>
    <t>Durante el mes de febrero se tramitó el 100% de las solicitudes de PQRSD asignadas a la Subdirección de Atención a la Fauna en los terminos establecidos .</t>
  </si>
  <si>
    <t>Para el periodo de reporte la Subdirección de Atención a la Fauna presenta una ejecución de 53%</t>
  </si>
  <si>
    <t>La ejecución de giros del Proyecto 7551  "Servicio para la atención de animales en condición de vulnerabilidad a través de los programas del IDPYBA en Bogotá" del presupuesto para el mes de marzo de 2023 fue del 15,61 %.</t>
  </si>
  <si>
    <t>El valor ejecutado del Proyecto 7551 de reservas "Servicio para la atención de animales en condición de vulnerabilidad a través de los programas del IDPYBA en Bogotá" del presupuesto para el mes de marzo de 2023 fue del 75,77%</t>
  </si>
  <si>
    <t>Para el periodo del informe se realizó la compilación, análisis, y actualización del primer (1) reporte de avance de indicadores de resultados y productos sobre el Plan de Acción de la Política Pública. Este reporte compiló la información espacial de interés tanto para el personal técnico especializado como para la ciudadanía.
El reporte actualizado se trabajó en conjunto con la oficina asesora de comunicaciones, para así publicar el documento a través de la página del observatorio.</t>
  </si>
  <si>
    <t>Durante el periodo del presente informe se organizó, compiló y analizó la información generada por diferentes diagnósticos construidos a partir de las mesas de trabajo con las dependencias de Subdirección de Cultura Ciudadana y Gestión del Conocimiento, Subdirección de Atención a la Fauna, Oficina Asesora Jurídica, y Oficina Asesora de Planeación.  Los análisis cualitativo y cuantitativo ejecutados sobre los resultados obtenidos fueron socializados en el Comité de Investigación, permitiendo así la priorización de las investigaciones que se acompañarán durante la vigencia.</t>
  </si>
  <si>
    <t>Durante el periodo del presente informe se adelantaron y definieron los anteproyectos de las investigaciones que serán llevadas a cabo por el Observatorio de Protección y Bienestar Animal durante la vigencia actual, a saber, investigación sobre “Intervenciones Asistidas con Animales”, y “Estado de la cuestión: Enfoques de ética interespecie”.
Así mismo, se realizó seguimiento a los avances y resultados alcanzados para las investigaciones adelantadas previamente, información que se socializó durante el primer Comité de Investigación.</t>
  </si>
  <si>
    <t>Durante el periodo del presente informe se adelantaron actividades de exploración e identificación de potenciales terceros para el establecimiento de convenios. Dentro de las posibilidades se perfilan entidades como la Escuela Colombiana de Rehabilitación, y la Universidad de la Salle entre otros. Así mismo, se realizó el seguimiento a los logros alcanzados durante los convenios previamente establecidos. De esta manera se cumplio con lo programado y el rezago del indicador.</t>
  </si>
  <si>
    <t>Durante el periodo del informe se definieron, elaboraron y publicaron las piezas comunicativas para la inscripción a los semilleros de investigación, marcando su inicio formal con su apertura y proceso de convocatoria ante la ciudadanía. Los semilleros de investigación previstos, a saber semillero de ciencia animal, semillero de ética animal, y semillero de género, protección y bienestar animal, ya cuentan con una lista preliminar de participantes, evidenciando su acogida ante la ciudadanía.</t>
  </si>
  <si>
    <t>Con corte al 31/03/2023 el proyecto de inversión realizo el giro 78,55% de las reservas constitutidas</t>
  </si>
  <si>
    <t>Con corte al 31/03/2023 el proyecto de inversión presenta un avance en giros correspondiente al 4,39%</t>
  </si>
  <si>
    <t>Con corte al 31/03/2023 el proyecto de inversión presenta una ejecución presupuestal del 93,08%</t>
  </si>
  <si>
    <t>Durante el periodo del informe se revisaron y actualizaron algunas de las herramientas que conformar la batería. Parte de dicha actualización derivó en la actualización del mecanismo de diagnóstico de necesidades de investigación, así como la actualización y organización de información espacial de carácter territorial entre otros.</t>
  </si>
  <si>
    <t>Piezas graficas realizadas / Piezas graficas programadas * 100</t>
  </si>
  <si>
    <t>En el mes de marzo de 2023 se realizaron 5.244 esterilizaciones a 2.066 caninos y 3.178 felinos distribuidas por localidad de la siguiente manera:  Usaquén: 107, Santa fe: 82, San Cristóbal: 389, Usme: 482, Tunjuelito: 118, Bosa: 370, Kennedy: 438, Fontibón: 220, Engativá: 62, Suba: 345, Barrios Unidos: 114, Teusaquillo: 98, Los Mártires: 130, Antonio Nariño: 119, Puente Aranda: 189, Rafael Uribe Uribe: 264, Ciudad Bolívar: 561 y 1.156 animales a través del punto Fijo de esterilizaciones ubicado en la Unidad de Cuidado Animal.  
Por medio de 33 jornadas en las 20 localidades del Distrito Capital y 23 en el Punto Fijo de la UCA. 
Cabe mencionar que se realiza ajuste a la programación de la meta del indicador de acuerdo con lo solicitado mediante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</si>
</sst>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_ ;\-#,##0\ "/>
  </numFmts>
  <fonts count="18" x14ac:knownFonts="1">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2"/>
      <color theme="1"/>
      <name val="Calibri"/>
      <family val="2"/>
      <scheme val="minor"/>
    </font>
    <font>
      <b/>
      <sz val="10"/>
      <color theme="1"/>
      <name val="Arial"/>
      <family val="2"/>
    </font>
    <font>
      <sz val="10"/>
      <color theme="1"/>
      <name val="Arial"/>
      <family val="2"/>
    </font>
  </fonts>
  <fills count="10">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s>
  <cellStyleXfs count="38">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164" fontId="1" fillId="0" borderId="0" applyFill="0" applyBorder="0" applyAlignment="0" applyProtection="0"/>
    <xf numFmtId="9"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46">
    <xf numFmtId="0" fontId="0" fillId="0" borderId="0" xfId="0"/>
    <xf numFmtId="0" fontId="1" fillId="0" borderId="0" xfId="0" applyFont="1" applyAlignment="1">
      <alignment vertical="center" wrapText="1"/>
    </xf>
    <xf numFmtId="0" fontId="1" fillId="0" borderId="0" xfId="0" applyFont="1" applyAlignment="1" applyProtection="1">
      <alignment vertical="center" wrapText="1"/>
      <protection locked="0"/>
    </xf>
    <xf numFmtId="0" fontId="6" fillId="0" borderId="4" xfId="19" applyFont="1" applyBorder="1" applyAlignment="1">
      <alignment horizontal="center" vertical="center" wrapText="1"/>
    </xf>
    <xf numFmtId="9" fontId="1" fillId="0" borderId="4" xfId="21" applyBorder="1" applyAlignment="1">
      <alignment horizontal="center" vertical="center" wrapText="1"/>
    </xf>
    <xf numFmtId="0" fontId="1" fillId="0" borderId="0" xfId="19"/>
    <xf numFmtId="0" fontId="2" fillId="0" borderId="9" xfId="19" applyFont="1" applyBorder="1" applyAlignment="1">
      <alignment horizontal="center" vertical="center"/>
    </xf>
    <xf numFmtId="0" fontId="2" fillId="0" borderId="0" xfId="19" applyFont="1" applyAlignment="1">
      <alignment horizontal="center" vertical="center"/>
    </xf>
    <xf numFmtId="0" fontId="3" fillId="0" borderId="9" xfId="19" applyFont="1" applyBorder="1" applyAlignment="1">
      <alignment vertical="center"/>
    </xf>
    <xf numFmtId="0" fontId="4" fillId="6" borderId="4" xfId="19" applyFont="1" applyFill="1" applyBorder="1" applyAlignment="1">
      <alignment horizontal="center" vertical="center" wrapText="1"/>
    </xf>
    <xf numFmtId="0" fontId="2" fillId="0" borderId="4" xfId="19" applyFont="1" applyBorder="1" applyAlignment="1">
      <alignment horizontal="center" vertical="center"/>
    </xf>
    <xf numFmtId="0" fontId="12" fillId="0" borderId="4" xfId="19" applyFont="1" applyBorder="1" applyAlignment="1" applyProtection="1">
      <alignment horizontal="justify" vertical="center" wrapText="1"/>
      <protection locked="0"/>
    </xf>
    <xf numFmtId="3" fontId="5" fillId="7" borderId="4" xfId="19" applyNumberFormat="1" applyFont="1" applyFill="1" applyBorder="1" applyAlignment="1" applyProtection="1">
      <alignment horizontal="center" vertical="center"/>
      <protection locked="0"/>
    </xf>
    <xf numFmtId="9" fontId="5" fillId="7" borderId="4" xfId="19" applyNumberFormat="1" applyFont="1" applyFill="1" applyBorder="1" applyAlignment="1" applyProtection="1">
      <alignment horizontal="center" vertical="center"/>
      <protection locked="0"/>
    </xf>
    <xf numFmtId="166" fontId="5" fillId="0" borderId="4" xfId="23" applyFont="1" applyFill="1" applyBorder="1" applyAlignment="1" applyProtection="1">
      <alignment horizontal="center" vertical="center"/>
      <protection locked="0"/>
    </xf>
    <xf numFmtId="9" fontId="5" fillId="0" borderId="4" xfId="21" applyFont="1" applyFill="1" applyBorder="1" applyAlignment="1" applyProtection="1">
      <alignment horizontal="center" vertical="center"/>
      <protection locked="0"/>
    </xf>
    <xf numFmtId="4" fontId="5" fillId="0" borderId="4" xfId="19" applyNumberFormat="1" applyFont="1" applyBorder="1" applyAlignment="1" applyProtection="1">
      <alignment horizontal="center" vertical="center"/>
      <protection locked="0"/>
    </xf>
    <xf numFmtId="10" fontId="5" fillId="0" borderId="4" xfId="21" applyNumberFormat="1" applyFont="1" applyFill="1" applyBorder="1" applyAlignment="1" applyProtection="1">
      <alignment horizontal="center" vertical="center"/>
      <protection locked="0"/>
    </xf>
    <xf numFmtId="10" fontId="5" fillId="7" borderId="6" xfId="19" applyNumberFormat="1" applyFont="1" applyFill="1" applyBorder="1" applyAlignment="1" applyProtection="1">
      <alignment horizontal="center" vertical="center"/>
      <protection locked="0"/>
    </xf>
    <xf numFmtId="0" fontId="1" fillId="0" borderId="0" xfId="19" applyAlignment="1">
      <alignment horizontal="justify" vertical="center"/>
    </xf>
    <xf numFmtId="0" fontId="13" fillId="0" borderId="0" xfId="19" applyFont="1" applyAlignment="1">
      <alignment horizontal="justify" vertical="center" wrapText="1"/>
    </xf>
    <xf numFmtId="3" fontId="4" fillId="4" borderId="4" xfId="19" applyNumberFormat="1" applyFont="1" applyFill="1" applyBorder="1" applyAlignment="1">
      <alignment horizontal="center" vertical="center"/>
    </xf>
    <xf numFmtId="9" fontId="4" fillId="4" borderId="4" xfId="19" applyNumberFormat="1" applyFont="1" applyFill="1" applyBorder="1" applyAlignment="1">
      <alignment horizontal="center" vertical="center"/>
    </xf>
    <xf numFmtId="166" fontId="4" fillId="4" borderId="4" xfId="23" applyFont="1" applyFill="1" applyBorder="1" applyAlignment="1" applyProtection="1">
      <alignment horizontal="center" vertical="center"/>
    </xf>
    <xf numFmtId="166" fontId="4" fillId="4" borderId="4" xfId="23" applyFont="1" applyFill="1" applyBorder="1" applyAlignment="1" applyProtection="1">
      <alignment horizontal="center" vertical="center" wrapText="1"/>
    </xf>
    <xf numFmtId="10" fontId="2" fillId="4" borderId="4" xfId="21" applyNumberFormat="1" applyFont="1" applyFill="1" applyBorder="1" applyAlignment="1" applyProtection="1">
      <alignment horizontal="center" vertical="center" wrapText="1"/>
    </xf>
    <xf numFmtId="3" fontId="4" fillId="4" borderId="4" xfId="19" applyNumberFormat="1" applyFont="1" applyFill="1" applyBorder="1" applyAlignment="1">
      <alignment horizontal="center" vertical="center" wrapText="1"/>
    </xf>
    <xf numFmtId="166" fontId="1" fillId="0" borderId="0" xfId="19" applyNumberFormat="1"/>
    <xf numFmtId="9" fontId="1" fillId="0" borderId="0" xfId="21"/>
    <xf numFmtId="0" fontId="6" fillId="0" borderId="4" xfId="19" applyFont="1" applyBorder="1" applyAlignment="1">
      <alignment horizontal="justify" vertical="center" wrapText="1"/>
    </xf>
    <xf numFmtId="9" fontId="14" fillId="0" borderId="4" xfId="21" applyFont="1" applyBorder="1" applyAlignment="1">
      <alignment horizontal="center" vertical="center" wrapText="1"/>
    </xf>
    <xf numFmtId="9" fontId="1" fillId="0" borderId="4" xfId="21" applyFill="1" applyBorder="1" applyAlignment="1">
      <alignment horizontal="center" vertical="center" wrapText="1"/>
    </xf>
    <xf numFmtId="167" fontId="1" fillId="0" borderId="4" xfId="23" applyNumberFormat="1" applyBorder="1" applyAlignment="1">
      <alignment horizontal="center" vertical="center" wrapText="1"/>
    </xf>
    <xf numFmtId="10" fontId="1" fillId="0" borderId="4" xfId="21" applyNumberFormat="1" applyBorder="1" applyAlignment="1">
      <alignment horizontal="center" vertical="center" wrapText="1"/>
    </xf>
    <xf numFmtId="0" fontId="6" fillId="0" borderId="0" xfId="19" applyFont="1" applyAlignment="1">
      <alignment horizontal="justify" vertical="center" wrapText="1"/>
    </xf>
    <xf numFmtId="0" fontId="6" fillId="0" borderId="0" xfId="19" applyFont="1" applyAlignment="1">
      <alignment horizontal="center" vertical="center" wrapText="1"/>
    </xf>
    <xf numFmtId="9" fontId="1" fillId="0" borderId="0" xfId="21" applyBorder="1" applyAlignment="1">
      <alignment horizontal="center" vertical="center" wrapText="1"/>
    </xf>
    <xf numFmtId="9" fontId="14" fillId="0" borderId="0" xfId="21" applyFont="1" applyBorder="1" applyAlignment="1">
      <alignment horizontal="center" vertical="center" wrapText="1"/>
    </xf>
    <xf numFmtId="9" fontId="14" fillId="0" borderId="0" xfId="21" applyFont="1" applyFill="1" applyBorder="1" applyAlignment="1">
      <alignment horizontal="center" vertical="center" wrapText="1"/>
    </xf>
    <xf numFmtId="0" fontId="4" fillId="0" borderId="0" xfId="19" applyFont="1" applyAlignment="1">
      <alignment vertical="center" wrapText="1"/>
    </xf>
    <xf numFmtId="0" fontId="3" fillId="0" borderId="4" xfId="19" applyFont="1" applyBorder="1" applyAlignment="1">
      <alignment horizontal="justify" vertical="center" wrapText="1"/>
    </xf>
    <xf numFmtId="167" fontId="2" fillId="0" borderId="4" xfId="19" applyNumberFormat="1" applyFont="1" applyBorder="1" applyAlignment="1">
      <alignment horizontal="justify" vertical="center" wrapText="1"/>
    </xf>
    <xf numFmtId="10" fontId="2" fillId="0" borderId="4" xfId="21" applyNumberFormat="1" applyFont="1" applyBorder="1" applyAlignment="1">
      <alignment horizontal="center" vertical="center" wrapText="1"/>
    </xf>
    <xf numFmtId="167" fontId="1" fillId="0" borderId="0" xfId="23" applyNumberFormat="1" applyBorder="1" applyAlignment="1">
      <alignment horizontal="center" vertical="center" wrapText="1"/>
    </xf>
    <xf numFmtId="9" fontId="1" fillId="0" borderId="0" xfId="21" applyFill="1" applyBorder="1" applyAlignment="1">
      <alignment horizontal="center" vertical="center" wrapText="1"/>
    </xf>
    <xf numFmtId="9" fontId="1" fillId="0" borderId="0" xfId="19" applyNumberFormat="1"/>
    <xf numFmtId="0" fontId="4" fillId="0" borderId="0" xfId="19" applyFont="1" applyAlignment="1">
      <alignment horizontal="center" vertical="center" wrapText="1"/>
    </xf>
    <xf numFmtId="0" fontId="4" fillId="3" borderId="4" xfId="19" applyFont="1" applyFill="1" applyBorder="1" applyAlignment="1">
      <alignment horizontal="center" vertical="center" wrapText="1"/>
    </xf>
    <xf numFmtId="0" fontId="1" fillId="0" borderId="0" xfId="0" applyFont="1" applyAlignment="1">
      <alignment horizontal="center" vertical="center" wrapText="1"/>
    </xf>
    <xf numFmtId="9" fontId="1" fillId="0" borderId="0" xfId="0" applyNumberFormat="1" applyFont="1" applyAlignment="1">
      <alignment horizontal="center" vertical="center" wrapText="1"/>
    </xf>
    <xf numFmtId="10" fontId="1" fillId="0" borderId="0" xfId="0" applyNumberFormat="1" applyFont="1" applyAlignment="1">
      <alignment vertical="center" wrapText="1"/>
    </xf>
    <xf numFmtId="10"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0" fontId="16" fillId="0" borderId="4" xfId="0" applyFont="1" applyBorder="1" applyAlignment="1" applyProtection="1">
      <alignment horizontal="center" vertical="center" wrapText="1"/>
      <protection hidden="1"/>
    </xf>
    <xf numFmtId="9" fontId="16" fillId="0" borderId="4" xfId="0" applyNumberFormat="1" applyFont="1" applyBorder="1" applyAlignment="1" applyProtection="1">
      <alignment horizontal="center" vertical="center" wrapText="1"/>
      <protection hidden="1"/>
    </xf>
    <xf numFmtId="0" fontId="1" fillId="0" borderId="4" xfId="0" applyFont="1" applyBorder="1" applyAlignment="1">
      <alignment horizontal="justify" vertical="center" wrapText="1"/>
    </xf>
    <xf numFmtId="9" fontId="1" fillId="0" borderId="4" xfId="0" applyNumberFormat="1" applyFont="1" applyBorder="1" applyAlignment="1">
      <alignment horizontal="justify" vertical="center" wrapText="1"/>
    </xf>
    <xf numFmtId="0" fontId="2" fillId="0" borderId="0" xfId="0" applyFont="1" applyAlignment="1">
      <alignment horizontal="center" vertical="center" wrapText="1"/>
    </xf>
    <xf numFmtId="9" fontId="1" fillId="8" borderId="4" xfId="0" applyNumberFormat="1" applyFont="1" applyFill="1" applyBorder="1" applyAlignment="1">
      <alignment horizontal="justify" vertical="center" wrapText="1"/>
    </xf>
    <xf numFmtId="9" fontId="1" fillId="0" borderId="0" xfId="0" applyNumberFormat="1" applyFont="1" applyAlignment="1">
      <alignment horizontal="justify" vertical="center" wrapText="1"/>
    </xf>
    <xf numFmtId="0" fontId="1" fillId="0" borderId="0" xfId="0" applyFont="1" applyAlignment="1" applyProtection="1">
      <alignment horizontal="center" vertical="center" wrapText="1"/>
      <protection locked="0"/>
    </xf>
    <xf numFmtId="9" fontId="2" fillId="0" borderId="4"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69" fontId="2" fillId="0" borderId="4" xfId="37"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4" xfId="36" applyNumberFormat="1" applyFont="1" applyBorder="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 fillId="0" borderId="4" xfId="0" applyFont="1" applyBorder="1" applyAlignment="1">
      <alignment vertical="center" wrapText="1"/>
    </xf>
    <xf numFmtId="10" fontId="1" fillId="8" borderId="4" xfId="0" applyNumberFormat="1" applyFont="1" applyFill="1" applyBorder="1" applyAlignment="1">
      <alignment horizontal="center" vertical="center" wrapText="1"/>
    </xf>
    <xf numFmtId="9" fontId="2" fillId="8" borderId="4" xfId="0" applyNumberFormat="1" applyFont="1" applyFill="1" applyBorder="1" applyAlignment="1">
      <alignment horizontal="center" vertical="center" wrapText="1"/>
    </xf>
    <xf numFmtId="1" fontId="2" fillId="8" borderId="4" xfId="0" applyNumberFormat="1" applyFont="1" applyFill="1" applyBorder="1" applyAlignment="1">
      <alignment horizontal="center" vertical="center" wrapText="1"/>
    </xf>
    <xf numFmtId="0" fontId="1" fillId="8" borderId="4" xfId="0" applyFont="1" applyFill="1" applyBorder="1" applyAlignment="1">
      <alignment horizontal="justify" vertical="center" wrapText="1"/>
    </xf>
    <xf numFmtId="0" fontId="1" fillId="8" borderId="0" xfId="0" applyFont="1" applyFill="1" applyAlignment="1">
      <alignment horizontal="justify" vertical="center" wrapText="1"/>
    </xf>
    <xf numFmtId="0" fontId="1" fillId="8" borderId="4"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0" xfId="0" applyFont="1" applyFill="1" applyAlignment="1">
      <alignment vertical="center" wrapText="1"/>
    </xf>
    <xf numFmtId="9" fontId="1" fillId="8" borderId="4" xfId="0" applyNumberFormat="1" applyFont="1" applyFill="1" applyBorder="1" applyAlignment="1">
      <alignment horizontal="center" vertical="center" wrapText="1"/>
    </xf>
    <xf numFmtId="0" fontId="1" fillId="8" borderId="4" xfId="0" applyFont="1" applyFill="1" applyBorder="1" applyAlignment="1">
      <alignment vertical="center" wrapText="1"/>
    </xf>
    <xf numFmtId="1" fontId="1" fillId="8" borderId="4" xfId="0" applyNumberFormat="1" applyFont="1" applyFill="1" applyBorder="1" applyAlignment="1">
      <alignment horizontal="center" vertical="center" wrapText="1"/>
    </xf>
    <xf numFmtId="9" fontId="1" fillId="8" borderId="4" xfId="36" applyFont="1" applyFill="1" applyBorder="1" applyAlignment="1">
      <alignment horizontal="center" vertical="center" wrapText="1"/>
    </xf>
    <xf numFmtId="10" fontId="2" fillId="8" borderId="4" xfId="0" applyNumberFormat="1" applyFont="1" applyFill="1" applyBorder="1" applyAlignment="1">
      <alignment horizontal="center" vertical="center" wrapText="1"/>
    </xf>
    <xf numFmtId="9" fontId="2" fillId="8" borderId="4" xfId="36" applyFont="1" applyFill="1" applyBorder="1" applyAlignment="1">
      <alignment horizontal="center" vertical="center" wrapText="1"/>
    </xf>
    <xf numFmtId="0" fontId="2" fillId="8" borderId="4" xfId="0" applyFont="1" applyFill="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8" borderId="4" xfId="0" applyFont="1" applyFill="1" applyBorder="1" applyAlignment="1" applyProtection="1">
      <alignment horizontal="center" vertical="center" wrapText="1"/>
      <protection hidden="1"/>
    </xf>
    <xf numFmtId="9" fontId="1" fillId="0" borderId="4" xfId="36" applyFont="1" applyFill="1" applyBorder="1" applyAlignment="1">
      <alignment horizontal="center" vertical="center" wrapText="1"/>
    </xf>
    <xf numFmtId="10" fontId="1" fillId="0" borderId="4" xfId="36" applyNumberFormat="1" applyFont="1" applyFill="1" applyBorder="1" applyAlignment="1">
      <alignment horizontal="center" vertical="center" wrapText="1"/>
    </xf>
    <xf numFmtId="10" fontId="1" fillId="8" borderId="4" xfId="36" applyNumberFormat="1" applyFont="1" applyFill="1" applyBorder="1" applyAlignment="1">
      <alignment horizontal="center" vertical="center" wrapText="1"/>
    </xf>
    <xf numFmtId="10" fontId="2" fillId="8" borderId="4" xfId="36" applyNumberFormat="1" applyFont="1" applyFill="1" applyBorder="1" applyAlignment="1">
      <alignment horizontal="center" vertical="center" wrapText="1"/>
    </xf>
    <xf numFmtId="9" fontId="2" fillId="0" borderId="4" xfId="36" applyFont="1" applyBorder="1" applyAlignment="1">
      <alignment horizontal="center" vertical="center" wrapText="1"/>
    </xf>
    <xf numFmtId="9" fontId="1" fillId="0" borderId="4" xfId="36" applyFont="1" applyBorder="1" applyAlignment="1">
      <alignment horizontal="center" vertical="center" wrapText="1"/>
    </xf>
    <xf numFmtId="0" fontId="2" fillId="0" borderId="4" xfId="0" applyFont="1" applyBorder="1" applyAlignment="1">
      <alignment horizontal="center" vertical="center" wrapText="1"/>
    </xf>
    <xf numFmtId="3" fontId="2" fillId="0" borderId="4" xfId="36" applyNumberFormat="1" applyFont="1" applyBorder="1" applyAlignment="1">
      <alignment horizontal="center" vertical="center" wrapText="1"/>
    </xf>
    <xf numFmtId="1" fontId="2" fillId="0" borderId="4" xfId="36" applyNumberFormat="1" applyFont="1" applyBorder="1" applyAlignment="1">
      <alignment horizontal="center" vertical="center" wrapText="1"/>
    </xf>
    <xf numFmtId="1" fontId="1" fillId="0" borderId="4" xfId="36" applyNumberFormat="1" applyFont="1" applyBorder="1" applyAlignment="1">
      <alignment horizontal="center" vertical="center" wrapText="1"/>
    </xf>
    <xf numFmtId="0" fontId="1" fillId="0" borderId="4" xfId="0" applyFont="1" applyBorder="1" applyAlignment="1" applyProtection="1">
      <alignment horizontal="justify" vertical="center" wrapText="1"/>
      <protection hidden="1"/>
    </xf>
    <xf numFmtId="3" fontId="1" fillId="8" borderId="4" xfId="0" applyNumberFormat="1" applyFont="1" applyFill="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4" xfId="0" applyNumberFormat="1" applyFont="1" applyBorder="1" applyAlignment="1">
      <alignment horizontal="justify" vertical="center" wrapText="1"/>
    </xf>
    <xf numFmtId="10" fontId="1" fillId="0" borderId="4" xfId="36"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1" fillId="8" borderId="4" xfId="0" applyFont="1" applyFill="1" applyBorder="1" applyAlignment="1" applyProtection="1">
      <alignment horizontal="justify" vertical="center" wrapText="1"/>
      <protection hidden="1"/>
    </xf>
    <xf numFmtId="0" fontId="17" fillId="0" borderId="4" xfId="0" applyFont="1" applyBorder="1" applyAlignment="1" applyProtection="1">
      <alignment horizontal="left" vertical="center" wrapText="1"/>
      <protection hidden="1"/>
    </xf>
    <xf numFmtId="0" fontId="1" fillId="0" borderId="4" xfId="0" applyFont="1" applyBorder="1" applyAlignment="1">
      <alignment horizontal="left" vertical="center" wrapText="1"/>
    </xf>
    <xf numFmtId="10" fontId="2" fillId="9" borderId="4" xfId="0" applyNumberFormat="1" applyFont="1" applyFill="1" applyBorder="1" applyAlignment="1">
      <alignment horizontal="center" vertical="center" wrapText="1"/>
    </xf>
    <xf numFmtId="0" fontId="3" fillId="3" borderId="7" xfId="19" applyFont="1" applyFill="1" applyBorder="1" applyAlignment="1">
      <alignment horizontal="center" vertical="center" wrapText="1"/>
    </xf>
    <xf numFmtId="0" fontId="3" fillId="3" borderId="5" xfId="19" applyFont="1" applyFill="1" applyBorder="1" applyAlignment="1">
      <alignment horizontal="center" vertical="center" wrapText="1"/>
    </xf>
    <xf numFmtId="0" fontId="4" fillId="3" borderId="4" xfId="19" applyFont="1" applyFill="1" applyBorder="1" applyAlignment="1">
      <alignment horizontal="center" vertical="center" wrapText="1"/>
    </xf>
    <xf numFmtId="0" fontId="4" fillId="3" borderId="7" xfId="19" applyFont="1" applyFill="1" applyBorder="1" applyAlignment="1">
      <alignment horizontal="center" vertical="center" wrapText="1"/>
    </xf>
    <xf numFmtId="0" fontId="4" fillId="3" borderId="5" xfId="19" applyFont="1" applyFill="1" applyBorder="1" applyAlignment="1">
      <alignment horizontal="center" vertical="center" wrapText="1"/>
    </xf>
    <xf numFmtId="0" fontId="4" fillId="3" borderId="1" xfId="19" applyFont="1" applyFill="1" applyBorder="1" applyAlignment="1">
      <alignment horizontal="center" vertical="center" wrapText="1"/>
    </xf>
    <xf numFmtId="0" fontId="4" fillId="3" borderId="2" xfId="19" applyFont="1" applyFill="1" applyBorder="1" applyAlignment="1">
      <alignment horizontal="center" vertical="center" wrapText="1"/>
    </xf>
    <xf numFmtId="0" fontId="4" fillId="3" borderId="3" xfId="19" applyFont="1" applyFill="1" applyBorder="1" applyAlignment="1">
      <alignment horizontal="center" vertical="center" wrapText="1"/>
    </xf>
    <xf numFmtId="0" fontId="2" fillId="2" borderId="1" xfId="19" applyFont="1" applyFill="1" applyBorder="1" applyAlignment="1">
      <alignment horizontal="center"/>
    </xf>
    <xf numFmtId="0" fontId="2" fillId="2" borderId="2" xfId="19" applyFont="1" applyFill="1" applyBorder="1" applyAlignment="1">
      <alignment horizontal="center"/>
    </xf>
    <xf numFmtId="0" fontId="2" fillId="2" borderId="3" xfId="19" applyFont="1" applyFill="1" applyBorder="1" applyAlignment="1">
      <alignment horizontal="center"/>
    </xf>
    <xf numFmtId="0" fontId="2" fillId="2" borderId="4" xfId="19" applyFont="1" applyFill="1" applyBorder="1" applyAlignment="1">
      <alignment horizontal="center"/>
    </xf>
    <xf numFmtId="0" fontId="3" fillId="0" borderId="0" xfId="19" applyFont="1" applyAlignment="1">
      <alignment horizontal="left" vertical="center"/>
    </xf>
    <xf numFmtId="0" fontId="11" fillId="4" borderId="9" xfId="19" applyFont="1" applyFill="1" applyBorder="1" applyAlignment="1">
      <alignment horizontal="center" vertical="center" wrapText="1"/>
    </xf>
    <xf numFmtId="0" fontId="11" fillId="4" borderId="0" xfId="19" applyFont="1" applyFill="1" applyAlignment="1">
      <alignment horizontal="center" vertical="center" wrapText="1"/>
    </xf>
    <xf numFmtId="0" fontId="11" fillId="5" borderId="4" xfId="19" applyFont="1" applyFill="1" applyBorder="1" applyAlignment="1" applyProtection="1">
      <alignment horizontal="center" vertical="center" wrapText="1"/>
      <protection locked="0"/>
    </xf>
    <xf numFmtId="0" fontId="2" fillId="4" borderId="4" xfId="19" applyFont="1" applyFill="1" applyBorder="1" applyAlignment="1">
      <alignment horizontal="center" vertical="center" wrapText="1"/>
    </xf>
    <xf numFmtId="0" fontId="10" fillId="0" borderId="8" xfId="19" applyFont="1" applyBorder="1" applyAlignment="1">
      <alignment horizontal="center" vertical="center"/>
    </xf>
    <xf numFmtId="0" fontId="11" fillId="4" borderId="9" xfId="19" applyFont="1" applyFill="1" applyBorder="1" applyAlignment="1">
      <alignment horizontal="center" vertical="center"/>
    </xf>
    <xf numFmtId="10" fontId="1" fillId="0" borderId="4" xfId="0" applyNumberFormat="1" applyFont="1" applyBorder="1" applyAlignment="1">
      <alignment horizontal="center" vertical="center" wrapText="1"/>
    </xf>
    <xf numFmtId="0" fontId="17" fillId="0" borderId="4" xfId="0" applyFont="1" applyBorder="1" applyAlignment="1">
      <alignment horizontal="justify" vertical="center" wrapText="1"/>
    </xf>
    <xf numFmtId="0" fontId="17" fillId="8" borderId="4" xfId="0" applyFont="1" applyFill="1" applyBorder="1" applyAlignment="1">
      <alignment horizontal="justify" vertical="center" wrapText="1"/>
    </xf>
    <xf numFmtId="0" fontId="17" fillId="0" borderId="4" xfId="0" applyFont="1" applyBorder="1" applyAlignment="1">
      <alignment horizontal="justify" vertical="top" wrapText="1"/>
    </xf>
    <xf numFmtId="10" fontId="1" fillId="8"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8" borderId="4" xfId="0" applyFont="1" applyFill="1" applyBorder="1" applyAlignment="1">
      <alignment horizontal="center" vertical="center" wrapText="1"/>
    </xf>
    <xf numFmtId="0" fontId="16" fillId="0" borderId="4" xfId="0" applyFont="1" applyBorder="1" applyAlignment="1" applyProtection="1">
      <alignment horizontal="center" vertical="center" wrapText="1"/>
      <protection hidden="1"/>
    </xf>
    <xf numFmtId="9" fontId="16" fillId="0" borderId="4" xfId="0" applyNumberFormat="1" applyFont="1" applyBorder="1" applyAlignment="1" applyProtection="1">
      <alignment horizontal="center" vertical="center" wrapText="1"/>
      <protection hidden="1"/>
    </xf>
    <xf numFmtId="0" fontId="2" fillId="0" borderId="4" xfId="0" applyFont="1" applyBorder="1" applyAlignment="1">
      <alignment horizontal="left" vertical="center" wrapText="1"/>
    </xf>
    <xf numFmtId="0" fontId="1" fillId="0" borderId="4" xfId="0" applyFont="1" applyBorder="1" applyAlignment="1">
      <alignment horizontal="center" vertical="center" wrapText="1"/>
    </xf>
    <xf numFmtId="0" fontId="2" fillId="0" borderId="4" xfId="0" applyFont="1" applyBorder="1" applyAlignment="1">
      <alignment horizontal="center" vertical="center" textRotation="90" wrapText="1"/>
    </xf>
  </cellXfs>
  <cellStyles count="38">
    <cellStyle name="Comma 2" xfId="20" xr:uid="{00000000-0005-0000-0000-000000000000}"/>
    <cellStyle name="Currency 2" xfId="23" xr:uid="{00000000-0005-0000-0000-000001000000}"/>
    <cellStyle name="Euro" xfId="22" xr:uid="{00000000-0005-0000-0000-000002000000}"/>
    <cellStyle name="Hipervínculo" xfId="17" builtinId="8" hidden="1"/>
    <cellStyle name="Hipervínculo" xfId="3" builtinId="8" hidden="1"/>
    <cellStyle name="Hipervínculo" xfId="13" builtinId="8" hidden="1"/>
    <cellStyle name="Hipervínculo" xfId="7" builtinId="8" hidden="1"/>
    <cellStyle name="Hipervínculo" xfId="26" builtinId="8" hidden="1"/>
    <cellStyle name="Hipervínculo" xfId="5" builtinId="8" hidden="1"/>
    <cellStyle name="Hipervínculo" xfId="34" builtinId="8" hidden="1"/>
    <cellStyle name="Hipervínculo" xfId="1" builtinId="8" hidden="1"/>
    <cellStyle name="Hipervínculo" xfId="30" builtinId="8" hidden="1"/>
    <cellStyle name="Hipervínculo" xfId="9" builtinId="8" hidden="1"/>
    <cellStyle name="Hipervínculo" xfId="11" builtinId="8" hidden="1"/>
    <cellStyle name="Hipervínculo" xfId="28" builtinId="8" hidden="1"/>
    <cellStyle name="Hipervínculo" xfId="24" builtinId="8" hidden="1"/>
    <cellStyle name="Hipervínculo" xfId="32" builtinId="8" hidden="1"/>
    <cellStyle name="Hipervínculo" xfId="15" builtinId="8" hidden="1"/>
    <cellStyle name="Hipervínculo visitado" xfId="27" builtinId="9" hidden="1"/>
    <cellStyle name="Hipervínculo visitado" xfId="6" builtinId="9" hidden="1"/>
    <cellStyle name="Hipervínculo visitado" xfId="2" builtinId="9" hidden="1"/>
    <cellStyle name="Hipervínculo visitado" xfId="10" builtinId="9" hidden="1"/>
    <cellStyle name="Hipervínculo visitado" xfId="31" builtinId="9" hidden="1"/>
    <cellStyle name="Hipervínculo visitado" xfId="14" builtinId="9" hidden="1"/>
    <cellStyle name="Hipervínculo visitado" xfId="18" builtinId="9" hidden="1"/>
    <cellStyle name="Hipervínculo visitado" xfId="12" builtinId="9" hidden="1"/>
    <cellStyle name="Hipervínculo visitado" xfId="25" builtinId="9" hidden="1"/>
    <cellStyle name="Hipervínculo visitado" xfId="16" builtinId="9" hidden="1"/>
    <cellStyle name="Hipervínculo visitado" xfId="29" builtinId="9" hidden="1"/>
    <cellStyle name="Hipervínculo visitado" xfId="4" builtinId="9" hidden="1"/>
    <cellStyle name="Hipervínculo visitado" xfId="33" builtinId="9" hidden="1"/>
    <cellStyle name="Hipervínculo visitado" xfId="35" builtinId="9" hidden="1"/>
    <cellStyle name="Hipervínculo visitado" xfId="8" builtinId="9" hidden="1"/>
    <cellStyle name="Millares" xfId="37" builtinId="3"/>
    <cellStyle name="Normal" xfId="0" builtinId="0"/>
    <cellStyle name="Normal 2" xfId="19" xr:uid="{00000000-0005-0000-0000-000023000000}"/>
    <cellStyle name="Percent 2" xfId="21" xr:uid="{00000000-0005-0000-0000-000024000000}"/>
    <cellStyle name="Porcentaje" xfId="36" builtinId="5"/>
  </cellStyles>
  <dxfs count="61">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326269</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96</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view="pageLayout" topLeftCell="A4" workbookViewId="0">
      <selection activeCell="A24" sqref="A24"/>
    </sheetView>
  </sheetViews>
  <sheetFormatPr baseColWidth="10" defaultColWidth="10.83203125" defaultRowHeight="12.5" x14ac:dyDescent="0.25"/>
  <cols>
    <col min="1" max="1" width="29.5" style="5" customWidth="1"/>
    <col min="2" max="2" width="25" style="5" customWidth="1"/>
    <col min="3" max="3" width="15.58203125" style="5" customWidth="1"/>
    <col min="4" max="4" width="13" style="5" customWidth="1"/>
    <col min="5" max="6" width="13.58203125" style="5" customWidth="1"/>
    <col min="7" max="7" width="15.83203125" style="5" customWidth="1"/>
    <col min="8" max="8" width="9.33203125" style="5" customWidth="1"/>
    <col min="9" max="9" width="10.33203125" style="5" customWidth="1"/>
    <col min="10" max="10" width="11.5" style="5" customWidth="1"/>
    <col min="11" max="11" width="10.08203125" style="5" customWidth="1"/>
    <col min="12" max="12" width="8.08203125" style="5" customWidth="1"/>
    <col min="13" max="14" width="7.5" style="5" customWidth="1"/>
    <col min="15" max="15" width="7.83203125" style="5" customWidth="1"/>
    <col min="16" max="16" width="6.58203125" style="5" customWidth="1"/>
    <col min="17" max="18" width="10.83203125" style="5"/>
    <col min="19" max="19" width="11.33203125" style="5" customWidth="1"/>
    <col min="20" max="20" width="11.5" style="5" hidden="1" customWidth="1"/>
    <col min="21" max="21" width="28.5" style="5" customWidth="1"/>
    <col min="22" max="22" width="15.33203125" style="5" customWidth="1"/>
    <col min="23" max="24" width="14.08203125" style="5" customWidth="1"/>
    <col min="25" max="26" width="8" style="5" customWidth="1"/>
    <col min="27" max="27" width="7.5" style="5" customWidth="1"/>
    <col min="28" max="28" width="7.58203125" style="5" customWidth="1"/>
    <col min="29" max="29" width="10.5" style="5" customWidth="1"/>
    <col min="30" max="30" width="10.83203125" style="5"/>
    <col min="31" max="31" width="22.08203125" style="5" customWidth="1"/>
    <col min="32" max="32" width="19.58203125" style="5" customWidth="1"/>
    <col min="33" max="33" width="10.83203125" style="5"/>
    <col min="34" max="34" width="13.08203125" style="5" customWidth="1"/>
    <col min="35" max="36" width="10.83203125" style="5"/>
    <col min="37" max="37" width="19.08203125" style="5" customWidth="1"/>
    <col min="38" max="38" width="23.08203125" style="5" customWidth="1"/>
    <col min="39" max="41" width="10.83203125" style="5"/>
    <col min="42" max="43" width="0" style="5" hidden="1" customWidth="1"/>
    <col min="44" max="45" width="10.83203125" style="5"/>
    <col min="46" max="46" width="0" style="5" hidden="1" customWidth="1"/>
    <col min="47" max="47" width="6" style="5" customWidth="1"/>
    <col min="48" max="48" width="6.08203125" style="5" customWidth="1"/>
    <col min="49" max="49" width="6.58203125" style="5" customWidth="1"/>
    <col min="50" max="50" width="4.58203125" style="5" customWidth="1"/>
    <col min="51" max="51" width="6.08203125" style="5" customWidth="1"/>
    <col min="52" max="53" width="10.83203125" style="5"/>
    <col min="54" max="54" width="21.5" style="5" customWidth="1"/>
    <col min="55" max="55" width="20" style="5" customWidth="1"/>
    <col min="56" max="60" width="10.83203125" style="5"/>
    <col min="61" max="65" width="5" style="5" bestFit="1" customWidth="1"/>
    <col min="66" max="16384" width="10.83203125" style="5"/>
  </cols>
  <sheetData>
    <row r="1" spans="1:65" ht="12.75" customHeight="1" x14ac:dyDescent="0.3">
      <c r="A1" s="123" t="s">
        <v>0</v>
      </c>
      <c r="B1" s="124"/>
      <c r="C1" s="124"/>
      <c r="D1" s="124"/>
      <c r="E1" s="124"/>
      <c r="F1" s="124"/>
      <c r="G1" s="124"/>
      <c r="H1" s="124"/>
      <c r="I1" s="124"/>
      <c r="J1" s="124"/>
      <c r="K1" s="124"/>
      <c r="L1" s="124"/>
      <c r="M1" s="124"/>
      <c r="N1" s="124"/>
      <c r="O1" s="124"/>
      <c r="P1" s="125"/>
      <c r="U1" s="126" t="s">
        <v>0</v>
      </c>
      <c r="V1" s="126"/>
      <c r="W1" s="126"/>
      <c r="X1" s="126"/>
      <c r="Y1" s="126"/>
      <c r="Z1" s="126"/>
      <c r="AA1" s="126"/>
      <c r="AB1" s="126"/>
      <c r="AC1" s="126"/>
      <c r="AD1" s="126"/>
      <c r="AE1" s="126" t="s">
        <v>1</v>
      </c>
      <c r="AF1" s="126"/>
      <c r="AG1" s="126"/>
      <c r="AK1" s="123" t="s">
        <v>0</v>
      </c>
      <c r="AL1" s="124"/>
      <c r="AM1" s="124"/>
      <c r="AN1" s="124"/>
      <c r="AO1" s="124"/>
      <c r="AP1" s="124"/>
      <c r="AQ1" s="124"/>
      <c r="AR1" s="124"/>
      <c r="AS1" s="124"/>
      <c r="AT1" s="124"/>
      <c r="AU1" s="124"/>
      <c r="AV1" s="124"/>
      <c r="AW1" s="124"/>
      <c r="AX1" s="124"/>
      <c r="AY1" s="125"/>
      <c r="BB1" s="123" t="s">
        <v>0</v>
      </c>
      <c r="BC1" s="124"/>
      <c r="BD1" s="124"/>
      <c r="BE1" s="124"/>
      <c r="BF1" s="124"/>
      <c r="BG1" s="124"/>
      <c r="BH1" s="124"/>
      <c r="BI1" s="124"/>
      <c r="BJ1" s="124"/>
      <c r="BK1" s="124"/>
      <c r="BL1" s="124"/>
      <c r="BM1" s="125"/>
    </row>
    <row r="2" spans="1:65" ht="33" customHeight="1" x14ac:dyDescent="0.25">
      <c r="A2" s="117" t="s">
        <v>2</v>
      </c>
      <c r="B2" s="115" t="s">
        <v>3</v>
      </c>
      <c r="C2" s="115" t="s">
        <v>4</v>
      </c>
      <c r="D2" s="115" t="s">
        <v>5</v>
      </c>
      <c r="E2" s="117" t="s">
        <v>6</v>
      </c>
      <c r="F2" s="118" t="s">
        <v>7</v>
      </c>
      <c r="G2" s="117" t="s">
        <v>8</v>
      </c>
      <c r="H2" s="115" t="s">
        <v>9</v>
      </c>
      <c r="I2" s="115" t="s">
        <v>10</v>
      </c>
      <c r="J2" s="115" t="s">
        <v>11</v>
      </c>
      <c r="K2" s="115" t="s">
        <v>12</v>
      </c>
      <c r="L2" s="120" t="s">
        <v>13</v>
      </c>
      <c r="M2" s="121"/>
      <c r="N2" s="121"/>
      <c r="O2" s="121"/>
      <c r="P2" s="122"/>
      <c r="U2" s="117" t="s">
        <v>2</v>
      </c>
      <c r="V2" s="117" t="s">
        <v>8</v>
      </c>
      <c r="W2" s="118" t="s">
        <v>14</v>
      </c>
      <c r="X2" s="118" t="s">
        <v>15</v>
      </c>
      <c r="Y2" s="120" t="s">
        <v>13</v>
      </c>
      <c r="Z2" s="121"/>
      <c r="AA2" s="121"/>
      <c r="AB2" s="121"/>
      <c r="AC2" s="122"/>
      <c r="AD2" s="117" t="s">
        <v>16</v>
      </c>
      <c r="AE2" s="117" t="s">
        <v>17</v>
      </c>
      <c r="AF2" s="117" t="s">
        <v>18</v>
      </c>
      <c r="AG2" s="117" t="s">
        <v>19</v>
      </c>
      <c r="AK2" s="117" t="s">
        <v>2</v>
      </c>
      <c r="AL2" s="115" t="s">
        <v>3</v>
      </c>
      <c r="AM2" s="115" t="s">
        <v>4</v>
      </c>
      <c r="AN2" s="115" t="s">
        <v>5</v>
      </c>
      <c r="AO2" s="117" t="s">
        <v>6</v>
      </c>
      <c r="AP2" s="118" t="s">
        <v>20</v>
      </c>
      <c r="AQ2" s="117" t="s">
        <v>8</v>
      </c>
      <c r="AR2" s="115" t="s">
        <v>9</v>
      </c>
      <c r="AS2" s="115" t="s">
        <v>10</v>
      </c>
      <c r="AT2" s="115" t="s">
        <v>21</v>
      </c>
      <c r="AU2" s="120" t="s">
        <v>13</v>
      </c>
      <c r="AV2" s="121"/>
      <c r="AW2" s="121"/>
      <c r="AX2" s="121"/>
      <c r="AY2" s="122"/>
      <c r="BB2" s="117" t="s">
        <v>2</v>
      </c>
      <c r="BC2" s="118" t="s">
        <v>3</v>
      </c>
      <c r="BD2" s="118" t="s">
        <v>4</v>
      </c>
      <c r="BE2" s="118" t="s">
        <v>5</v>
      </c>
      <c r="BF2" s="117" t="s">
        <v>6</v>
      </c>
      <c r="BG2" s="118" t="s">
        <v>22</v>
      </c>
      <c r="BH2" s="118" t="s">
        <v>23</v>
      </c>
      <c r="BI2" s="120" t="s">
        <v>13</v>
      </c>
      <c r="BJ2" s="121"/>
      <c r="BK2" s="121"/>
      <c r="BL2" s="121"/>
      <c r="BM2" s="122"/>
    </row>
    <row r="3" spans="1:65" ht="50.25" customHeight="1" x14ac:dyDescent="0.25">
      <c r="A3" s="117"/>
      <c r="B3" s="116"/>
      <c r="C3" s="116"/>
      <c r="D3" s="116"/>
      <c r="E3" s="117"/>
      <c r="F3" s="119"/>
      <c r="G3" s="117"/>
      <c r="H3" s="116"/>
      <c r="I3" s="116"/>
      <c r="J3" s="116"/>
      <c r="K3" s="116"/>
      <c r="L3" s="47">
        <v>2008</v>
      </c>
      <c r="M3" s="47">
        <v>2009</v>
      </c>
      <c r="N3" s="47">
        <v>2010</v>
      </c>
      <c r="O3" s="47">
        <v>2011</v>
      </c>
      <c r="P3" s="47">
        <v>2012</v>
      </c>
      <c r="U3" s="117"/>
      <c r="V3" s="117"/>
      <c r="W3" s="119"/>
      <c r="X3" s="119"/>
      <c r="Y3" s="47">
        <v>2008</v>
      </c>
      <c r="Z3" s="47">
        <v>2009</v>
      </c>
      <c r="AA3" s="47">
        <v>2010</v>
      </c>
      <c r="AB3" s="47">
        <v>2011</v>
      </c>
      <c r="AC3" s="47">
        <v>2012</v>
      </c>
      <c r="AD3" s="117"/>
      <c r="AE3" s="117"/>
      <c r="AF3" s="117"/>
      <c r="AG3" s="117"/>
      <c r="AK3" s="117"/>
      <c r="AL3" s="116"/>
      <c r="AM3" s="116"/>
      <c r="AN3" s="116"/>
      <c r="AO3" s="117"/>
      <c r="AP3" s="119"/>
      <c r="AQ3" s="117"/>
      <c r="AR3" s="116"/>
      <c r="AS3" s="116"/>
      <c r="AT3" s="116"/>
      <c r="AU3" s="47">
        <v>2008</v>
      </c>
      <c r="AV3" s="47">
        <v>2009</v>
      </c>
      <c r="AW3" s="47">
        <v>2010</v>
      </c>
      <c r="AX3" s="47">
        <v>2011</v>
      </c>
      <c r="AY3" s="47">
        <v>2012</v>
      </c>
      <c r="BB3" s="117"/>
      <c r="BC3" s="119"/>
      <c r="BD3" s="119"/>
      <c r="BE3" s="119"/>
      <c r="BF3" s="117"/>
      <c r="BG3" s="119"/>
      <c r="BH3" s="119"/>
      <c r="BI3" s="47">
        <v>2008</v>
      </c>
      <c r="BJ3" s="47">
        <v>2009</v>
      </c>
      <c r="BK3" s="47">
        <v>2010</v>
      </c>
      <c r="BL3" s="47">
        <v>2011</v>
      </c>
      <c r="BM3" s="47">
        <v>2012</v>
      </c>
    </row>
    <row r="4" spans="1:65" ht="48" customHeight="1" x14ac:dyDescent="0.25">
      <c r="A4" s="29" t="s">
        <v>24</v>
      </c>
      <c r="B4" s="29" t="s">
        <v>25</v>
      </c>
      <c r="C4" s="3" t="s">
        <v>26</v>
      </c>
      <c r="D4" s="3" t="s">
        <v>27</v>
      </c>
      <c r="E4" s="4">
        <f>+L4+M4+N4+O4+P4</f>
        <v>1</v>
      </c>
      <c r="F4" s="4">
        <f>+J4*E4/I4</f>
        <v>0.84444444444444444</v>
      </c>
      <c r="G4" s="4">
        <f>L4+M4+N4+J4</f>
        <v>0.88</v>
      </c>
      <c r="H4" s="4">
        <f>+L4+M4+N4+O4</f>
        <v>0.95</v>
      </c>
      <c r="I4" s="30">
        <f>+O4</f>
        <v>0.45</v>
      </c>
      <c r="J4" s="4">
        <v>0.38</v>
      </c>
      <c r="K4" s="4">
        <v>0.23</v>
      </c>
      <c r="L4" s="4">
        <v>0.1</v>
      </c>
      <c r="M4" s="4">
        <v>0.15</v>
      </c>
      <c r="N4" s="31">
        <v>0.25</v>
      </c>
      <c r="O4" s="30">
        <v>0.45</v>
      </c>
      <c r="P4" s="4">
        <v>0.05</v>
      </c>
      <c r="U4" s="29" t="s">
        <v>25</v>
      </c>
      <c r="V4" s="4">
        <f>+Y4+Z4+AA4+AD4</f>
        <v>0.88</v>
      </c>
      <c r="W4" s="4">
        <f>+G8</f>
        <v>0.38</v>
      </c>
      <c r="X4" s="4">
        <f>+SUM(Y4:AB4)</f>
        <v>0.95</v>
      </c>
      <c r="Y4" s="4">
        <v>0.1</v>
      </c>
      <c r="Z4" s="4">
        <v>0.15</v>
      </c>
      <c r="AA4" s="31">
        <v>0.25</v>
      </c>
      <c r="AB4" s="30">
        <v>0.45</v>
      </c>
      <c r="AC4" s="4">
        <v>0.05</v>
      </c>
      <c r="AD4" s="4">
        <v>0.38</v>
      </c>
      <c r="AE4" s="32">
        <f>+'[1]METAS-ACT '!S24+'[1]METAS-ACT '!S26</f>
        <v>1090000000</v>
      </c>
      <c r="AF4" s="32">
        <v>882716713</v>
      </c>
      <c r="AG4" s="33">
        <f>+AF4/AE4</f>
        <v>0.80983184678899078</v>
      </c>
      <c r="AK4" s="29" t="s">
        <v>24</v>
      </c>
      <c r="AL4" s="29" t="s">
        <v>25</v>
      </c>
      <c r="AM4" s="3" t="s">
        <v>26</v>
      </c>
      <c r="AN4" s="3" t="s">
        <v>27</v>
      </c>
      <c r="AO4" s="4">
        <f>+AU4+AV4+AW4+AX4+AY4</f>
        <v>1</v>
      </c>
      <c r="AP4" s="4">
        <f>+AT4*AO4/AS4</f>
        <v>0.15555555555555556</v>
      </c>
      <c r="AQ4" s="4">
        <f>AU4+AV4+AW4+AT4</f>
        <v>0.57000000000000006</v>
      </c>
      <c r="AR4" s="4">
        <f>+AU4+AV4+AW4+AX4</f>
        <v>0.95</v>
      </c>
      <c r="AS4" s="30">
        <f>+AX4</f>
        <v>0.45</v>
      </c>
      <c r="AT4" s="4">
        <v>7.0000000000000007E-2</v>
      </c>
      <c r="AU4" s="4">
        <v>0.1</v>
      </c>
      <c r="AV4" s="4">
        <v>0.15</v>
      </c>
      <c r="AW4" s="31">
        <v>0.25</v>
      </c>
      <c r="AX4" s="30">
        <v>0.45</v>
      </c>
      <c r="AY4" s="4">
        <v>0.05</v>
      </c>
      <c r="BB4" s="29" t="s">
        <v>28</v>
      </c>
      <c r="BC4" s="29" t="s">
        <v>29</v>
      </c>
      <c r="BD4" s="3" t="s">
        <v>30</v>
      </c>
      <c r="BE4" s="3" t="s">
        <v>31</v>
      </c>
      <c r="BF4" s="4">
        <f>+BI4+BJ4+BK4+BL4+BM4</f>
        <v>1</v>
      </c>
      <c r="BG4" s="4">
        <f>+SUM(BI4+BJ4+BK4+BL4)</f>
        <v>1</v>
      </c>
      <c r="BH4" s="30">
        <f>+BL4</f>
        <v>0.56999999999999995</v>
      </c>
      <c r="BI4" s="4">
        <v>0</v>
      </c>
      <c r="BJ4" s="4">
        <v>0.25</v>
      </c>
      <c r="BK4" s="31">
        <v>0.18</v>
      </c>
      <c r="BL4" s="30">
        <v>0.56999999999999995</v>
      </c>
      <c r="BM4" s="4">
        <v>0</v>
      </c>
    </row>
    <row r="5" spans="1:65" ht="20" x14ac:dyDescent="0.25">
      <c r="A5" s="34"/>
      <c r="B5" s="34"/>
      <c r="C5" s="35"/>
      <c r="D5" s="35"/>
      <c r="E5" s="36"/>
      <c r="F5" s="36"/>
      <c r="G5" s="36"/>
      <c r="H5" s="36"/>
      <c r="I5" s="37"/>
      <c r="J5" s="36"/>
      <c r="K5" s="36"/>
      <c r="L5" s="36"/>
      <c r="M5" s="36"/>
      <c r="N5" s="38"/>
      <c r="O5" s="36"/>
      <c r="P5" s="36"/>
      <c r="U5" s="29" t="s">
        <v>28</v>
      </c>
      <c r="V5" s="4">
        <f>+Y5+Z5+AA5+AD5</f>
        <v>0.78</v>
      </c>
      <c r="W5" s="4">
        <f>+J14</f>
        <v>0.35</v>
      </c>
      <c r="X5" s="4">
        <f>+SUM(Y5:AB5)</f>
        <v>1</v>
      </c>
      <c r="Y5" s="4">
        <v>0</v>
      </c>
      <c r="Z5" s="4">
        <v>0.25</v>
      </c>
      <c r="AA5" s="31">
        <v>0.18</v>
      </c>
      <c r="AB5" s="30">
        <v>0.56999999999999995</v>
      </c>
      <c r="AC5" s="4">
        <v>0</v>
      </c>
      <c r="AD5" s="4">
        <v>0.35</v>
      </c>
      <c r="AE5" s="32">
        <f>+'[1]METAS PROYECTO'!F17</f>
        <v>0</v>
      </c>
      <c r="AF5" s="32">
        <f>+'[1]METAS PROYECTO'!G17</f>
        <v>0</v>
      </c>
      <c r="AG5" s="4">
        <v>0</v>
      </c>
    </row>
    <row r="6" spans="1:65" ht="22.5" customHeight="1" x14ac:dyDescent="0.25">
      <c r="A6" s="117" t="s">
        <v>2</v>
      </c>
      <c r="B6" s="117" t="s">
        <v>6</v>
      </c>
      <c r="C6" s="117" t="s">
        <v>8</v>
      </c>
      <c r="D6" s="118" t="s">
        <v>32</v>
      </c>
      <c r="E6" s="118" t="s">
        <v>33</v>
      </c>
      <c r="F6" s="118" t="s">
        <v>34</v>
      </c>
      <c r="G6" s="118" t="s">
        <v>35</v>
      </c>
      <c r="H6" s="117" t="s">
        <v>13</v>
      </c>
      <c r="I6" s="117"/>
      <c r="J6" s="117"/>
      <c r="K6" s="117"/>
      <c r="L6" s="117"/>
      <c r="M6" s="39"/>
      <c r="U6" s="40" t="s">
        <v>36</v>
      </c>
      <c r="AE6" s="41">
        <f>+AE4+AE5</f>
        <v>1090000000</v>
      </c>
      <c r="AF6" s="41">
        <f>+AF4</f>
        <v>882716713</v>
      </c>
      <c r="AG6" s="42">
        <f>+AF6/AE6</f>
        <v>0.80983184678899078</v>
      </c>
    </row>
    <row r="7" spans="1:65" ht="39" customHeight="1" x14ac:dyDescent="0.25">
      <c r="A7" s="117"/>
      <c r="B7" s="117"/>
      <c r="C7" s="117"/>
      <c r="D7" s="119"/>
      <c r="E7" s="119"/>
      <c r="F7" s="119"/>
      <c r="G7" s="119"/>
      <c r="H7" s="47">
        <v>2008</v>
      </c>
      <c r="I7" s="47">
        <v>2009</v>
      </c>
      <c r="J7" s="47">
        <v>2010</v>
      </c>
      <c r="K7" s="47">
        <v>2011</v>
      </c>
      <c r="L7" s="47">
        <v>2012</v>
      </c>
      <c r="U7" s="34"/>
      <c r="V7" s="36"/>
      <c r="W7" s="36"/>
      <c r="X7" s="36"/>
      <c r="Y7" s="36"/>
      <c r="Z7" s="36"/>
      <c r="AA7" s="37"/>
      <c r="AB7" s="36"/>
      <c r="AC7" s="36"/>
      <c r="AD7" s="36"/>
      <c r="AE7" s="43"/>
      <c r="AF7" s="43"/>
      <c r="AG7" s="36"/>
    </row>
    <row r="8" spans="1:65" ht="20" x14ac:dyDescent="0.25">
      <c r="A8" s="29" t="s">
        <v>24</v>
      </c>
      <c r="B8" s="4">
        <v>1</v>
      </c>
      <c r="C8" s="4">
        <f>+H8+I8+J8+G8</f>
        <v>0.88</v>
      </c>
      <c r="D8" s="4">
        <f>+SUM(H8:K8)</f>
        <v>0.95</v>
      </c>
      <c r="E8" s="30">
        <f>+K8</f>
        <v>0.45</v>
      </c>
      <c r="F8" s="30">
        <f>(B8*G8)/E8</f>
        <v>0.84444444444444444</v>
      </c>
      <c r="G8" s="4">
        <f>+J4</f>
        <v>0.38</v>
      </c>
      <c r="H8" s="4">
        <v>0.1</v>
      </c>
      <c r="I8" s="4">
        <v>0.15</v>
      </c>
      <c r="J8" s="31">
        <v>0.25</v>
      </c>
      <c r="K8" s="30">
        <v>0.45</v>
      </c>
      <c r="L8" s="4">
        <v>0.05</v>
      </c>
      <c r="O8" s="44"/>
      <c r="U8" s="34"/>
      <c r="V8" s="36"/>
      <c r="W8" s="36"/>
      <c r="X8" s="36"/>
      <c r="Y8" s="36"/>
      <c r="Z8" s="36"/>
      <c r="AA8" s="37"/>
      <c r="AB8" s="36"/>
      <c r="AC8" s="36"/>
      <c r="AD8" s="36"/>
      <c r="AE8" s="43"/>
      <c r="AF8" s="43"/>
      <c r="AG8" s="36"/>
    </row>
    <row r="9" spans="1:65" x14ac:dyDescent="0.25">
      <c r="J9" s="45"/>
      <c r="K9" s="45"/>
    </row>
    <row r="10" spans="1:65" x14ac:dyDescent="0.25">
      <c r="H10" s="45"/>
    </row>
    <row r="11" spans="1:65" ht="13" x14ac:dyDescent="0.3">
      <c r="A11" s="123" t="s">
        <v>0</v>
      </c>
      <c r="B11" s="124"/>
      <c r="C11" s="124"/>
      <c r="D11" s="124"/>
      <c r="E11" s="124"/>
      <c r="F11" s="124"/>
      <c r="G11" s="124"/>
      <c r="H11" s="124"/>
      <c r="I11" s="124"/>
      <c r="J11" s="124"/>
      <c r="K11" s="124"/>
      <c r="L11" s="124"/>
      <c r="M11" s="124"/>
      <c r="N11" s="124"/>
      <c r="O11" s="124"/>
      <c r="P11" s="125"/>
    </row>
    <row r="12" spans="1:65" ht="27.75" customHeight="1" x14ac:dyDescent="0.25">
      <c r="A12" s="117" t="s">
        <v>2</v>
      </c>
      <c r="B12" s="118" t="s">
        <v>3</v>
      </c>
      <c r="C12" s="118" t="s">
        <v>4</v>
      </c>
      <c r="D12" s="118" t="s">
        <v>5</v>
      </c>
      <c r="E12" s="117" t="s">
        <v>6</v>
      </c>
      <c r="F12" s="118" t="s">
        <v>34</v>
      </c>
      <c r="G12" s="117" t="s">
        <v>37</v>
      </c>
      <c r="H12" s="118" t="s">
        <v>38</v>
      </c>
      <c r="I12" s="118" t="s">
        <v>23</v>
      </c>
      <c r="J12" s="115" t="s">
        <v>11</v>
      </c>
      <c r="K12" s="115" t="s">
        <v>12</v>
      </c>
      <c r="L12" s="120" t="s">
        <v>13</v>
      </c>
      <c r="M12" s="121"/>
      <c r="N12" s="121"/>
      <c r="O12" s="121"/>
      <c r="P12" s="122"/>
    </row>
    <row r="13" spans="1:65" ht="69.75" customHeight="1" x14ac:dyDescent="0.25">
      <c r="A13" s="117"/>
      <c r="B13" s="119"/>
      <c r="C13" s="119"/>
      <c r="D13" s="119"/>
      <c r="E13" s="117"/>
      <c r="F13" s="119"/>
      <c r="G13" s="117"/>
      <c r="H13" s="119"/>
      <c r="I13" s="119"/>
      <c r="J13" s="116"/>
      <c r="K13" s="116"/>
      <c r="L13" s="47">
        <v>2008</v>
      </c>
      <c r="M13" s="47">
        <v>2009</v>
      </c>
      <c r="N13" s="47">
        <v>2010</v>
      </c>
      <c r="O13" s="47">
        <v>2011</v>
      </c>
      <c r="P13" s="47">
        <v>2012</v>
      </c>
    </row>
    <row r="14" spans="1:65" ht="43.5" customHeight="1" x14ac:dyDescent="0.25">
      <c r="A14" s="29" t="s">
        <v>28</v>
      </c>
      <c r="B14" s="29" t="s">
        <v>29</v>
      </c>
      <c r="C14" s="3" t="s">
        <v>30</v>
      </c>
      <c r="D14" s="3" t="s">
        <v>31</v>
      </c>
      <c r="E14" s="4">
        <f>+L14+M14+N14+O14+P14</f>
        <v>1</v>
      </c>
      <c r="F14" s="4">
        <f>+J14*E14/I14</f>
        <v>0.61403508771929827</v>
      </c>
      <c r="G14" s="4">
        <f>+SUM(L14:N14)+J14</f>
        <v>0.78</v>
      </c>
      <c r="H14" s="4">
        <f>+SUM(L14+M14+N14+O14)</f>
        <v>1</v>
      </c>
      <c r="I14" s="30">
        <f>+O14</f>
        <v>0.56999999999999995</v>
      </c>
      <c r="J14" s="4">
        <f>15%+K14</f>
        <v>0.35</v>
      </c>
      <c r="K14" s="4">
        <v>0.2</v>
      </c>
      <c r="L14" s="4">
        <v>0</v>
      </c>
      <c r="M14" s="4">
        <v>0.25</v>
      </c>
      <c r="N14" s="31">
        <v>0.18</v>
      </c>
      <c r="O14" s="30">
        <v>0.56999999999999995</v>
      </c>
      <c r="P14" s="4">
        <v>0</v>
      </c>
    </row>
    <row r="17" spans="1:13" x14ac:dyDescent="0.25">
      <c r="H17" s="5" t="s">
        <v>39</v>
      </c>
    </row>
    <row r="18" spans="1:13" ht="23.25" customHeight="1" x14ac:dyDescent="0.25">
      <c r="A18" s="117" t="s">
        <v>2</v>
      </c>
      <c r="B18" s="118" t="s">
        <v>6</v>
      </c>
      <c r="C18" s="118" t="s">
        <v>37</v>
      </c>
      <c r="D18" s="118" t="s">
        <v>40</v>
      </c>
      <c r="E18" s="118" t="s">
        <v>41</v>
      </c>
      <c r="F18" s="115" t="s">
        <v>42</v>
      </c>
      <c r="G18" s="115" t="s">
        <v>11</v>
      </c>
      <c r="H18" s="117" t="s">
        <v>13</v>
      </c>
      <c r="I18" s="117"/>
      <c r="J18" s="117"/>
      <c r="K18" s="117"/>
      <c r="L18" s="117"/>
      <c r="M18" s="39"/>
    </row>
    <row r="19" spans="1:13" ht="50.25" customHeight="1" x14ac:dyDescent="0.25">
      <c r="A19" s="117"/>
      <c r="B19" s="119"/>
      <c r="C19" s="119"/>
      <c r="D19" s="119"/>
      <c r="E19" s="119"/>
      <c r="F19" s="116"/>
      <c r="G19" s="116"/>
      <c r="H19" s="47">
        <v>2008</v>
      </c>
      <c r="I19" s="47">
        <v>2009</v>
      </c>
      <c r="J19" s="47">
        <v>2010</v>
      </c>
      <c r="K19" s="47">
        <v>2011</v>
      </c>
      <c r="L19" s="47">
        <v>2012</v>
      </c>
      <c r="M19" s="46"/>
    </row>
    <row r="20" spans="1:13" ht="30" customHeight="1" x14ac:dyDescent="0.25">
      <c r="A20" s="29" t="s">
        <v>28</v>
      </c>
      <c r="B20" s="4">
        <v>1</v>
      </c>
      <c r="C20" s="4">
        <f>+H20+I20+J20+G20</f>
        <v>0.78</v>
      </c>
      <c r="D20" s="4">
        <f>+H20+I20+J20+L20+K20</f>
        <v>1</v>
      </c>
      <c r="E20" s="30">
        <f>+K20</f>
        <v>0.56999999999999995</v>
      </c>
      <c r="F20" s="30">
        <f>(B20*G20)/E20</f>
        <v>0.61403508771929827</v>
      </c>
      <c r="G20" s="4">
        <f>+J14</f>
        <v>0.35</v>
      </c>
      <c r="H20" s="4">
        <v>0</v>
      </c>
      <c r="I20" s="4">
        <v>0.25</v>
      </c>
      <c r="J20" s="4">
        <v>0.18</v>
      </c>
      <c r="K20" s="4">
        <v>0.56999999999999995</v>
      </c>
      <c r="L20" s="4">
        <v>0</v>
      </c>
      <c r="M20" s="44"/>
    </row>
    <row r="24" spans="1:13" x14ac:dyDescent="0.25">
      <c r="C24" s="45"/>
    </row>
    <row r="28" spans="1:13" ht="12.75" customHeight="1" x14ac:dyDescent="0.25"/>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9" type="noConversion"/>
  <pageMargins left="0.75" right="0.75" top="1" bottom="1" header="0" footer="0"/>
  <pageSetup paperSize="120"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Layout" topLeftCell="A13" workbookViewId="0">
      <selection activeCell="I17" sqref="I17"/>
    </sheetView>
  </sheetViews>
  <sheetFormatPr baseColWidth="10" defaultColWidth="10.83203125" defaultRowHeight="12.5" x14ac:dyDescent="0.25"/>
  <cols>
    <col min="1" max="1" width="12" style="5" bestFit="1" customWidth="1"/>
    <col min="2" max="2" width="41.83203125" style="5" customWidth="1"/>
    <col min="3" max="3" width="8.5" style="5" hidden="1" customWidth="1"/>
    <col min="4" max="4" width="11.08203125" style="5" hidden="1" customWidth="1"/>
    <col min="5" max="5" width="8.5" style="5" hidden="1" customWidth="1"/>
    <col min="6" max="6" width="21.5" style="5" customWidth="1"/>
    <col min="7" max="7" width="20.08203125" style="5" bestFit="1" customWidth="1"/>
    <col min="8" max="8" width="12.58203125" style="5" bestFit="1" customWidth="1"/>
    <col min="9" max="9" width="13.5" style="5" bestFit="1" customWidth="1"/>
    <col min="10" max="10" width="92.58203125" style="5" customWidth="1"/>
    <col min="11" max="16384" width="10.83203125" style="5"/>
  </cols>
  <sheetData>
    <row r="1" spans="1:10" ht="13" thickBot="1" x14ac:dyDescent="0.3">
      <c r="A1" s="132" t="s">
        <v>43</v>
      </c>
      <c r="B1" s="132"/>
      <c r="C1" s="132"/>
      <c r="D1" s="132"/>
      <c r="E1" s="132"/>
      <c r="F1" s="132"/>
      <c r="G1" s="132"/>
      <c r="H1" s="132"/>
      <c r="I1" s="132"/>
      <c r="J1" s="132"/>
    </row>
    <row r="2" spans="1:10" x14ac:dyDescent="0.25">
      <c r="A2" s="132"/>
      <c r="B2" s="132"/>
      <c r="C2" s="132"/>
      <c r="D2" s="132"/>
      <c r="E2" s="132"/>
      <c r="F2" s="132"/>
      <c r="G2" s="132"/>
      <c r="H2" s="132"/>
      <c r="I2" s="132"/>
      <c r="J2" s="132"/>
    </row>
    <row r="3" spans="1:10" ht="14" x14ac:dyDescent="0.25">
      <c r="A3" s="133" t="s">
        <v>44</v>
      </c>
      <c r="B3" s="133"/>
      <c r="C3" s="133"/>
      <c r="D3" s="133"/>
      <c r="E3" s="133"/>
      <c r="F3" s="133"/>
      <c r="G3" s="133"/>
      <c r="H3" s="133"/>
      <c r="I3" s="133"/>
      <c r="J3" s="133"/>
    </row>
    <row r="4" spans="1:10" ht="13" x14ac:dyDescent="0.25">
      <c r="A4" s="6"/>
      <c r="B4" s="7"/>
      <c r="C4" s="7"/>
      <c r="D4" s="7"/>
      <c r="E4" s="7"/>
      <c r="F4" s="7"/>
      <c r="G4" s="7"/>
      <c r="H4" s="7"/>
      <c r="I4" s="7"/>
      <c r="J4" s="7"/>
    </row>
    <row r="5" spans="1:10" x14ac:dyDescent="0.25">
      <c r="A5" s="8" t="s">
        <v>45</v>
      </c>
      <c r="B5" s="127" t="s">
        <v>46</v>
      </c>
      <c r="C5" s="127"/>
      <c r="D5" s="127"/>
      <c r="E5" s="127"/>
      <c r="F5" s="127"/>
      <c r="G5" s="127"/>
      <c r="H5" s="127"/>
      <c r="I5" s="127"/>
      <c r="J5" s="127"/>
    </row>
    <row r="6" spans="1:10" x14ac:dyDescent="0.25">
      <c r="A6" s="8" t="s">
        <v>47</v>
      </c>
      <c r="B6" s="127" t="s">
        <v>48</v>
      </c>
      <c r="C6" s="127"/>
      <c r="D6" s="127"/>
      <c r="E6" s="127"/>
      <c r="F6" s="127"/>
      <c r="G6" s="127"/>
      <c r="H6" s="127"/>
      <c r="I6" s="127"/>
      <c r="J6" s="127"/>
    </row>
    <row r="7" spans="1:10" x14ac:dyDescent="0.25">
      <c r="A7" s="8" t="s">
        <v>49</v>
      </c>
      <c r="B7" s="127" t="s">
        <v>50</v>
      </c>
      <c r="C7" s="127"/>
      <c r="D7" s="127"/>
      <c r="E7" s="127"/>
      <c r="F7" s="127"/>
      <c r="G7" s="127"/>
      <c r="H7" s="127"/>
      <c r="I7" s="127"/>
      <c r="J7" s="127"/>
    </row>
    <row r="8" spans="1:10" x14ac:dyDescent="0.25">
      <c r="A8" s="8" t="s">
        <v>51</v>
      </c>
      <c r="B8" s="127" t="s">
        <v>52</v>
      </c>
      <c r="C8" s="127"/>
      <c r="D8" s="127"/>
      <c r="E8" s="127"/>
      <c r="F8" s="127"/>
      <c r="G8" s="127"/>
      <c r="H8" s="127"/>
      <c r="I8" s="127"/>
      <c r="J8" s="127"/>
    </row>
    <row r="9" spans="1:10" x14ac:dyDescent="0.25">
      <c r="A9" s="8" t="s">
        <v>53</v>
      </c>
      <c r="B9" s="127" t="s">
        <v>54</v>
      </c>
      <c r="C9" s="127"/>
      <c r="D9" s="127"/>
      <c r="E9" s="127"/>
      <c r="F9" s="127"/>
      <c r="G9" s="127"/>
      <c r="H9" s="127"/>
      <c r="I9" s="127"/>
      <c r="J9" s="127"/>
    </row>
    <row r="10" spans="1:10" ht="14" x14ac:dyDescent="0.25">
      <c r="A10" s="128" t="s">
        <v>55</v>
      </c>
      <c r="B10" s="129"/>
      <c r="C10" s="129"/>
      <c r="D10" s="129"/>
      <c r="E10" s="129"/>
      <c r="F10" s="129"/>
      <c r="G10" s="129"/>
      <c r="H10" s="129"/>
      <c r="I10" s="129"/>
      <c r="J10" s="129"/>
    </row>
    <row r="12" spans="1:10" x14ac:dyDescent="0.25">
      <c r="A12" s="130" t="s">
        <v>56</v>
      </c>
      <c r="B12" s="130"/>
      <c r="C12" s="130"/>
      <c r="D12" s="130"/>
      <c r="E12" s="130"/>
      <c r="F12" s="130"/>
      <c r="G12" s="130"/>
      <c r="H12" s="130"/>
      <c r="I12" s="130"/>
      <c r="J12" s="130"/>
    </row>
    <row r="13" spans="1:10" x14ac:dyDescent="0.25">
      <c r="A13" s="130"/>
      <c r="B13" s="130"/>
      <c r="C13" s="130"/>
      <c r="D13" s="130"/>
      <c r="E13" s="130"/>
      <c r="F13" s="130"/>
      <c r="G13" s="130"/>
      <c r="H13" s="130"/>
      <c r="I13" s="130"/>
      <c r="J13" s="130"/>
    </row>
    <row r="14" spans="1:10" ht="42.75" customHeight="1" x14ac:dyDescent="0.25">
      <c r="A14" s="131" t="s">
        <v>57</v>
      </c>
      <c r="B14" s="131"/>
      <c r="C14" s="9" t="s">
        <v>58</v>
      </c>
      <c r="D14" s="9" t="s">
        <v>59</v>
      </c>
      <c r="E14" s="9" t="s">
        <v>60</v>
      </c>
      <c r="F14" s="9" t="s">
        <v>61</v>
      </c>
      <c r="G14" s="9" t="s">
        <v>62</v>
      </c>
      <c r="H14" s="9" t="s">
        <v>63</v>
      </c>
      <c r="I14" s="9" t="s">
        <v>64</v>
      </c>
      <c r="J14" s="9" t="s">
        <v>65</v>
      </c>
    </row>
    <row r="15" spans="1:10" ht="89.25" customHeight="1" x14ac:dyDescent="0.25">
      <c r="A15" s="10">
        <v>1</v>
      </c>
      <c r="B15" s="11" t="str">
        <f>+'[1]PROCESOS CONTRATACION'!D11</f>
        <v>Adelantar un (1)  programa para cubrir los Gastos Operativos de Inversión correspondientes a la Coordinación, control y supervisión del NUSE 123</v>
      </c>
      <c r="C15" s="12">
        <v>1</v>
      </c>
      <c r="D15" s="12">
        <v>1</v>
      </c>
      <c r="E15" s="13">
        <f>F15/G18</f>
        <v>0.31861889637623803</v>
      </c>
      <c r="F15" s="14">
        <f>+'[1]PROCESOS CONTRATACION'!F11</f>
        <v>271150006</v>
      </c>
      <c r="G15" s="14">
        <f>+'[1]PROCESOS CONTRATACION'!F12-'[1]PROCESOS CONTRATACION'!F87</f>
        <v>37027011</v>
      </c>
      <c r="H15" s="15">
        <f>+G15/F15</f>
        <v>0.13655544967976138</v>
      </c>
      <c r="I15" s="16">
        <v>0.7</v>
      </c>
      <c r="J15" s="11" t="s">
        <v>66</v>
      </c>
    </row>
    <row r="16" spans="1:10" ht="288" customHeight="1" x14ac:dyDescent="0.25">
      <c r="A16" s="10">
        <v>2</v>
      </c>
      <c r="B16" s="11"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2">
        <v>1</v>
      </c>
      <c r="D16" s="12">
        <v>1</v>
      </c>
      <c r="E16" s="13">
        <f>F16/G18</f>
        <v>0.96220201221743329</v>
      </c>
      <c r="F16" s="14">
        <f>+'[1]PROCESOS CONTRATACION'!F44</f>
        <v>818849994</v>
      </c>
      <c r="G16" s="14">
        <f>+'[1]PROCESOS CONTRATACION'!F45</f>
        <v>813989702.33333337</v>
      </c>
      <c r="H16" s="17">
        <f>+G16/F16</f>
        <v>0.9940644908074987</v>
      </c>
      <c r="I16" s="16">
        <v>0.75</v>
      </c>
      <c r="J16" s="11" t="s">
        <v>67</v>
      </c>
    </row>
    <row r="17" spans="1:10" ht="64.5" customHeight="1" x14ac:dyDescent="0.25">
      <c r="A17" s="10">
        <v>3</v>
      </c>
      <c r="B17" s="11" t="str">
        <f>+'[1]PROCESOS CONTRATACION'!D75</f>
        <v>Adelantar un (1)  programa de dotación de la Infraestructura Tecnológica de la Sala de Crisis de Bogota.</v>
      </c>
      <c r="C17" s="12">
        <v>1</v>
      </c>
      <c r="D17" s="12">
        <v>1</v>
      </c>
      <c r="E17" s="18">
        <f>F17/G18</f>
        <v>0</v>
      </c>
      <c r="F17" s="14">
        <f>+'[1]PROCESOS CONTRATACION'!F75</f>
        <v>0</v>
      </c>
      <c r="G17" s="14">
        <v>0</v>
      </c>
      <c r="H17" s="17"/>
      <c r="I17" s="16">
        <v>0.73</v>
      </c>
      <c r="J17" s="11" t="s">
        <v>68</v>
      </c>
    </row>
    <row r="18" spans="1:10" ht="22.5" customHeight="1" x14ac:dyDescent="0.25">
      <c r="A18" s="19"/>
      <c r="B18" s="20"/>
      <c r="C18" s="21"/>
      <c r="D18" s="21"/>
      <c r="E18" s="22">
        <f>SUM(E15:E17)</f>
        <v>1.2808209085936713</v>
      </c>
      <c r="F18" s="23">
        <f>SUM(F15:F17)</f>
        <v>1090000000</v>
      </c>
      <c r="G18" s="24">
        <f>SUM(G15:G17)</f>
        <v>851016713.33333337</v>
      </c>
      <c r="H18" s="25">
        <f>+G18/F18</f>
        <v>0.78074927828746177</v>
      </c>
      <c r="I18" s="21"/>
      <c r="J18" s="26"/>
    </row>
    <row r="19" spans="1:10" x14ac:dyDescent="0.25">
      <c r="G19" s="27"/>
    </row>
    <row r="20" spans="1:10" x14ac:dyDescent="0.25">
      <c r="G20" s="27"/>
    </row>
    <row r="21" spans="1:10" x14ac:dyDescent="0.25">
      <c r="F21" s="27"/>
      <c r="G21" s="27"/>
      <c r="H21" s="28"/>
    </row>
    <row r="29" spans="1:10" x14ac:dyDescent="0.25">
      <c r="F29" s="27"/>
      <c r="G29" s="28"/>
      <c r="H29" s="28"/>
    </row>
    <row r="30" spans="1:10" x14ac:dyDescent="0.25">
      <c r="F30" s="27"/>
    </row>
  </sheetData>
  <mergeCells count="10">
    <mergeCell ref="B9:J9"/>
    <mergeCell ref="A10:J10"/>
    <mergeCell ref="A12:J13"/>
    <mergeCell ref="A14:B14"/>
    <mergeCell ref="A1:J2"/>
    <mergeCell ref="A3:J3"/>
    <mergeCell ref="B5:J5"/>
    <mergeCell ref="B6:J6"/>
    <mergeCell ref="B7:J7"/>
    <mergeCell ref="B8:J8"/>
  </mergeCells>
  <phoneticPr fontId="9" type="noConversion"/>
  <printOptions horizontalCentered="1" verticalCentered="1"/>
  <pageMargins left="0.78740157480314965" right="0.78740157480314965" top="0.35" bottom="0.98425196850393704" header="0" footer="0"/>
  <pageSetup paperSize="120"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214"/>
  <sheetViews>
    <sheetView tabSelected="1" topLeftCell="Y1" zoomScale="60" zoomScaleNormal="60" zoomScaleSheetLayoutView="80" workbookViewId="0">
      <selection activeCell="Z6" sqref="Z6:CU6"/>
    </sheetView>
  </sheetViews>
  <sheetFormatPr baseColWidth="10" defaultColWidth="11.5" defaultRowHeight="13" x14ac:dyDescent="0.35"/>
  <cols>
    <col min="1" max="1" width="30" style="82" customWidth="1"/>
    <col min="2" max="2" width="9.75" style="85" bestFit="1" customWidth="1"/>
    <col min="3" max="3" width="15.5" style="1" bestFit="1" customWidth="1"/>
    <col min="4" max="4" width="31.08203125" style="58" customWidth="1"/>
    <col min="5" max="5" width="25.08203125" style="58" customWidth="1"/>
    <col min="6" max="6" width="17.5" style="48" customWidth="1"/>
    <col min="7" max="7" width="14" style="48" customWidth="1"/>
    <col min="8" max="8" width="17.58203125" style="48" customWidth="1"/>
    <col min="9" max="9" width="5.08203125" style="48" customWidth="1"/>
    <col min="10" max="10" width="20.83203125" style="48" customWidth="1"/>
    <col min="11" max="11" width="15.58203125" style="48" customWidth="1"/>
    <col min="12" max="12" width="13" style="48" customWidth="1"/>
    <col min="13" max="13" width="18.08203125" style="48" customWidth="1"/>
    <col min="14" max="14" width="21.25" style="48" customWidth="1"/>
    <col min="15" max="15" width="7.5" style="48" customWidth="1"/>
    <col min="16" max="16" width="30.08203125" style="58" customWidth="1"/>
    <col min="17" max="17" width="42.83203125" style="58" customWidth="1"/>
    <col min="18" max="18" width="10" style="1" customWidth="1"/>
    <col min="19" max="19" width="7.5" style="1" customWidth="1"/>
    <col min="20" max="20" width="11.25" style="1" customWidth="1"/>
    <col min="21" max="21" width="9.25" style="1" customWidth="1"/>
    <col min="22" max="22" width="10.33203125" style="1" customWidth="1"/>
    <col min="23" max="23" width="15" style="58" customWidth="1"/>
    <col min="24" max="24" width="14.58203125" style="58" customWidth="1"/>
    <col min="25" max="25" width="22.83203125" style="58" customWidth="1"/>
    <col min="26" max="26" width="10.33203125" style="63" customWidth="1"/>
    <col min="27" max="27" width="9.33203125" style="48" customWidth="1"/>
    <col min="28" max="28" width="7.75" style="48" customWidth="1"/>
    <col min="29" max="30" width="11.83203125" style="1" customWidth="1"/>
    <col min="31" max="31" width="17.83203125" style="1" customWidth="1"/>
    <col min="32" max="32" width="10.08203125" style="63" customWidth="1"/>
    <col min="33" max="33" width="10" style="48" customWidth="1"/>
    <col min="34" max="34" width="10.83203125" style="48" customWidth="1"/>
    <col min="35" max="36" width="13.83203125" style="1" customWidth="1"/>
    <col min="37" max="37" width="15.5" style="1" customWidth="1"/>
    <col min="38" max="38" width="9.5" style="63" bestFit="1" customWidth="1"/>
    <col min="39" max="39" width="8.83203125" style="48" customWidth="1"/>
    <col min="40" max="40" width="11.25" style="48" customWidth="1"/>
    <col min="41" max="41" width="9.58203125" style="1" customWidth="1"/>
    <col min="42" max="42" width="9.5" style="1" customWidth="1"/>
    <col min="43" max="43" width="23.08203125" style="1" customWidth="1"/>
    <col min="44" max="44" width="8.83203125" style="63" hidden="1" customWidth="1"/>
    <col min="45" max="45" width="4.83203125" style="48" hidden="1" customWidth="1"/>
    <col min="46" max="46" width="6" style="48" hidden="1" customWidth="1"/>
    <col min="47" max="49" width="10.25" style="1" hidden="1" customWidth="1"/>
    <col min="50" max="50" width="9.75" style="63" hidden="1" customWidth="1"/>
    <col min="51" max="51" width="4.83203125" style="48" hidden="1" customWidth="1"/>
    <col min="52" max="52" width="6" style="48" hidden="1" customWidth="1"/>
    <col min="53" max="55" width="11.25" style="1" hidden="1" customWidth="1"/>
    <col min="56" max="56" width="10" style="63" hidden="1" customWidth="1"/>
    <col min="57" max="57" width="4.83203125" style="48" hidden="1" customWidth="1"/>
    <col min="58" max="58" width="6" style="48" hidden="1" customWidth="1"/>
    <col min="59" max="61" width="13.75" style="1" hidden="1" customWidth="1"/>
    <col min="62" max="62" width="9.08203125" style="63" hidden="1" customWidth="1"/>
    <col min="63" max="63" width="4.83203125" style="48" hidden="1" customWidth="1"/>
    <col min="64" max="64" width="6" style="48" hidden="1" customWidth="1"/>
    <col min="65" max="66" width="9.5" style="1" hidden="1" customWidth="1"/>
    <col min="67" max="67" width="17.58203125" style="1" hidden="1" customWidth="1"/>
    <col min="68" max="68" width="9.33203125" style="63" hidden="1" customWidth="1"/>
    <col min="69" max="69" width="4.83203125" style="48" hidden="1" customWidth="1"/>
    <col min="70" max="70" width="6" style="48" hidden="1" customWidth="1"/>
    <col min="71" max="73" width="11.5" style="1" hidden="1" customWidth="1"/>
    <col min="74" max="74" width="9.33203125" style="63" hidden="1" customWidth="1"/>
    <col min="75" max="75" width="4.83203125" style="48" hidden="1" customWidth="1"/>
    <col min="76" max="76" width="6" style="48" hidden="1" customWidth="1"/>
    <col min="77" max="79" width="11.5" style="1" hidden="1" customWidth="1"/>
    <col min="80" max="80" width="9.5" style="63" hidden="1" customWidth="1"/>
    <col min="81" max="81" width="5.58203125" style="48" hidden="1" customWidth="1"/>
    <col min="82" max="82" width="6" style="48" hidden="1" customWidth="1"/>
    <col min="83" max="85" width="11.5" style="1" hidden="1" customWidth="1"/>
    <col min="86" max="86" width="10.08203125" style="63" hidden="1" customWidth="1"/>
    <col min="87" max="87" width="5.58203125" style="48" hidden="1" customWidth="1"/>
    <col min="88" max="88" width="6" style="48" hidden="1" customWidth="1"/>
    <col min="89" max="91" width="11.5" style="1" hidden="1" customWidth="1"/>
    <col min="92" max="92" width="10.33203125" style="63" hidden="1" customWidth="1"/>
    <col min="93" max="93" width="5.58203125" style="48" hidden="1" customWidth="1"/>
    <col min="94" max="94" width="6" style="48" hidden="1" customWidth="1"/>
    <col min="95" max="95" width="4.08203125" style="1" hidden="1" customWidth="1"/>
    <col min="96" max="96" width="5.33203125" style="1" hidden="1" customWidth="1"/>
    <col min="97" max="97" width="12.08203125" style="63" customWidth="1"/>
    <col min="98" max="98" width="11.08203125" style="63" customWidth="1"/>
    <col min="99" max="99" width="11.83203125" style="63" customWidth="1"/>
    <col min="100" max="16384" width="11.5" style="1"/>
  </cols>
  <sheetData>
    <row r="1" spans="1:99" ht="35.25" customHeight="1" x14ac:dyDescent="0.35">
      <c r="A1" s="144"/>
      <c r="B1" s="144"/>
      <c r="C1" s="144"/>
      <c r="D1" s="139" t="s">
        <v>69</v>
      </c>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row>
    <row r="2" spans="1:99" ht="35.25" customHeight="1" x14ac:dyDescent="0.35">
      <c r="A2" s="144"/>
      <c r="B2" s="144"/>
      <c r="C2" s="144"/>
      <c r="D2" s="139" t="s">
        <v>70</v>
      </c>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row>
    <row r="3" spans="1:99" ht="35.25" customHeight="1" x14ac:dyDescent="0.35">
      <c r="A3" s="144"/>
      <c r="B3" s="144"/>
      <c r="C3" s="144"/>
      <c r="D3" s="139" t="s">
        <v>71</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t="s">
        <v>72</v>
      </c>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row>
    <row r="4" spans="1:99" ht="27.65" customHeight="1" x14ac:dyDescent="0.35">
      <c r="A4" s="143" t="s">
        <v>73</v>
      </c>
      <c r="B4" s="143"/>
      <c r="C4" s="143"/>
      <c r="D4" s="143"/>
      <c r="E4" s="139">
        <v>2023</v>
      </c>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row>
    <row r="5" spans="1:99" ht="60" customHeight="1" x14ac:dyDescent="0.35">
      <c r="A5" s="143" t="s">
        <v>74</v>
      </c>
      <c r="B5" s="143"/>
      <c r="C5" s="143"/>
      <c r="D5" s="143"/>
      <c r="E5" s="143" t="s">
        <v>171</v>
      </c>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t="s">
        <v>172</v>
      </c>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39"/>
    </row>
    <row r="6" spans="1:99" s="66" customFormat="1" ht="42.65" customHeight="1" x14ac:dyDescent="0.35">
      <c r="A6" s="140" t="s">
        <v>75</v>
      </c>
      <c r="B6" s="140" t="s">
        <v>76</v>
      </c>
      <c r="C6" s="139" t="s">
        <v>77</v>
      </c>
      <c r="D6" s="139" t="s">
        <v>78</v>
      </c>
      <c r="E6" s="145" t="s">
        <v>79</v>
      </c>
      <c r="F6" s="139" t="s">
        <v>80</v>
      </c>
      <c r="G6" s="139" t="s">
        <v>81</v>
      </c>
      <c r="H6" s="139" t="s">
        <v>82</v>
      </c>
      <c r="I6" s="139" t="s">
        <v>83</v>
      </c>
      <c r="J6" s="139" t="s">
        <v>84</v>
      </c>
      <c r="K6" s="139" t="s">
        <v>85</v>
      </c>
      <c r="L6" s="139" t="s">
        <v>86</v>
      </c>
      <c r="M6" s="139" t="s">
        <v>87</v>
      </c>
      <c r="N6" s="139" t="s">
        <v>88</v>
      </c>
      <c r="O6" s="145" t="s">
        <v>89</v>
      </c>
      <c r="P6" s="139" t="s">
        <v>90</v>
      </c>
      <c r="Q6" s="139" t="s">
        <v>91</v>
      </c>
      <c r="R6" s="139" t="s">
        <v>267</v>
      </c>
      <c r="S6" s="139" t="s">
        <v>92</v>
      </c>
      <c r="T6" s="139" t="s">
        <v>93</v>
      </c>
      <c r="U6" s="139" t="s">
        <v>94</v>
      </c>
      <c r="V6" s="139" t="s">
        <v>95</v>
      </c>
      <c r="W6" s="139" t="s">
        <v>96</v>
      </c>
      <c r="X6" s="139" t="s">
        <v>97</v>
      </c>
      <c r="Y6" s="139" t="s">
        <v>98</v>
      </c>
      <c r="Z6" s="141" t="s">
        <v>99</v>
      </c>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row>
    <row r="7" spans="1:99" s="66" customFormat="1" ht="25.5" customHeight="1" x14ac:dyDescent="0.35">
      <c r="A7" s="140"/>
      <c r="B7" s="140"/>
      <c r="C7" s="139"/>
      <c r="D7" s="139"/>
      <c r="E7" s="145"/>
      <c r="F7" s="139"/>
      <c r="G7" s="139"/>
      <c r="H7" s="139"/>
      <c r="I7" s="139"/>
      <c r="J7" s="139"/>
      <c r="K7" s="139"/>
      <c r="L7" s="139"/>
      <c r="M7" s="139"/>
      <c r="N7" s="139"/>
      <c r="O7" s="145"/>
      <c r="P7" s="139"/>
      <c r="Q7" s="139"/>
      <c r="R7" s="139"/>
      <c r="S7" s="139"/>
      <c r="T7" s="139"/>
      <c r="U7" s="139"/>
      <c r="V7" s="139"/>
      <c r="W7" s="139"/>
      <c r="X7" s="139"/>
      <c r="Y7" s="139"/>
      <c r="Z7" s="141" t="s">
        <v>100</v>
      </c>
      <c r="AA7" s="141"/>
      <c r="AB7" s="141"/>
      <c r="AC7" s="141"/>
      <c r="AD7" s="141"/>
      <c r="AE7" s="141"/>
      <c r="AF7" s="141" t="s">
        <v>101</v>
      </c>
      <c r="AG7" s="141"/>
      <c r="AH7" s="141"/>
      <c r="AI7" s="141"/>
      <c r="AJ7" s="141"/>
      <c r="AK7" s="141"/>
      <c r="AL7" s="141" t="s">
        <v>102</v>
      </c>
      <c r="AM7" s="141"/>
      <c r="AN7" s="141"/>
      <c r="AO7" s="141"/>
      <c r="AP7" s="141"/>
      <c r="AQ7" s="141"/>
      <c r="AR7" s="141" t="s">
        <v>103</v>
      </c>
      <c r="AS7" s="141"/>
      <c r="AT7" s="141"/>
      <c r="AU7" s="141"/>
      <c r="AV7" s="141"/>
      <c r="AW7" s="141"/>
      <c r="AX7" s="141" t="s">
        <v>104</v>
      </c>
      <c r="AY7" s="141"/>
      <c r="AZ7" s="141"/>
      <c r="BA7" s="141"/>
      <c r="BB7" s="141"/>
      <c r="BC7" s="141"/>
      <c r="BD7" s="141" t="s">
        <v>105</v>
      </c>
      <c r="BE7" s="141"/>
      <c r="BF7" s="141"/>
      <c r="BG7" s="141"/>
      <c r="BH7" s="141"/>
      <c r="BI7" s="141"/>
      <c r="BJ7" s="141" t="s">
        <v>106</v>
      </c>
      <c r="BK7" s="141"/>
      <c r="BL7" s="141"/>
      <c r="BM7" s="141"/>
      <c r="BN7" s="141"/>
      <c r="BO7" s="141"/>
      <c r="BP7" s="141" t="s">
        <v>107</v>
      </c>
      <c r="BQ7" s="141"/>
      <c r="BR7" s="141"/>
      <c r="BS7" s="141"/>
      <c r="BT7" s="141"/>
      <c r="BU7" s="141"/>
      <c r="BV7" s="141" t="s">
        <v>108</v>
      </c>
      <c r="BW7" s="141"/>
      <c r="BX7" s="141"/>
      <c r="BY7" s="141"/>
      <c r="BZ7" s="141"/>
      <c r="CA7" s="141"/>
      <c r="CB7" s="141" t="s">
        <v>109</v>
      </c>
      <c r="CC7" s="141"/>
      <c r="CD7" s="141"/>
      <c r="CE7" s="141"/>
      <c r="CF7" s="141"/>
      <c r="CG7" s="141"/>
      <c r="CH7" s="141" t="s">
        <v>110</v>
      </c>
      <c r="CI7" s="141"/>
      <c r="CJ7" s="141"/>
      <c r="CK7" s="141"/>
      <c r="CL7" s="141"/>
      <c r="CM7" s="141"/>
      <c r="CN7" s="141" t="s">
        <v>111</v>
      </c>
      <c r="CO7" s="141"/>
      <c r="CP7" s="141"/>
      <c r="CQ7" s="141"/>
      <c r="CR7" s="141"/>
      <c r="CS7" s="141" t="s">
        <v>112</v>
      </c>
      <c r="CT7" s="141"/>
      <c r="CU7" s="141"/>
    </row>
    <row r="8" spans="1:99" s="66" customFormat="1" ht="30" customHeight="1" x14ac:dyDescent="0.35">
      <c r="A8" s="140"/>
      <c r="B8" s="140"/>
      <c r="C8" s="139"/>
      <c r="D8" s="139"/>
      <c r="E8" s="145"/>
      <c r="F8" s="139"/>
      <c r="G8" s="139"/>
      <c r="H8" s="139"/>
      <c r="I8" s="139"/>
      <c r="J8" s="139"/>
      <c r="K8" s="139"/>
      <c r="L8" s="139"/>
      <c r="M8" s="139"/>
      <c r="N8" s="139"/>
      <c r="O8" s="145"/>
      <c r="P8" s="139"/>
      <c r="Q8" s="139"/>
      <c r="R8" s="139"/>
      <c r="S8" s="139"/>
      <c r="T8" s="139"/>
      <c r="U8" s="139"/>
      <c r="V8" s="139"/>
      <c r="W8" s="139"/>
      <c r="X8" s="139"/>
      <c r="Y8" s="139"/>
      <c r="Z8" s="59" t="s">
        <v>113</v>
      </c>
      <c r="AA8" s="59" t="s">
        <v>114</v>
      </c>
      <c r="AB8" s="60" t="s">
        <v>115</v>
      </c>
      <c r="AC8" s="142" t="s">
        <v>116</v>
      </c>
      <c r="AD8" s="142"/>
      <c r="AE8" s="142"/>
      <c r="AF8" s="59" t="s">
        <v>113</v>
      </c>
      <c r="AG8" s="59" t="s">
        <v>114</v>
      </c>
      <c r="AH8" s="60" t="s">
        <v>115</v>
      </c>
      <c r="AI8" s="142" t="s">
        <v>116</v>
      </c>
      <c r="AJ8" s="142"/>
      <c r="AK8" s="142"/>
      <c r="AL8" s="59" t="s">
        <v>113</v>
      </c>
      <c r="AM8" s="59" t="s">
        <v>114</v>
      </c>
      <c r="AN8" s="60" t="s">
        <v>115</v>
      </c>
      <c r="AO8" s="142" t="s">
        <v>116</v>
      </c>
      <c r="AP8" s="142"/>
      <c r="AQ8" s="142"/>
      <c r="AR8" s="59" t="s">
        <v>113</v>
      </c>
      <c r="AS8" s="59" t="s">
        <v>114</v>
      </c>
      <c r="AT8" s="60" t="s">
        <v>115</v>
      </c>
      <c r="AU8" s="142" t="s">
        <v>116</v>
      </c>
      <c r="AV8" s="142"/>
      <c r="AW8" s="142"/>
      <c r="AX8" s="59" t="s">
        <v>113</v>
      </c>
      <c r="AY8" s="59" t="s">
        <v>114</v>
      </c>
      <c r="AZ8" s="60" t="s">
        <v>115</v>
      </c>
      <c r="BA8" s="142" t="s">
        <v>116</v>
      </c>
      <c r="BB8" s="142"/>
      <c r="BC8" s="142"/>
      <c r="BD8" s="59" t="s">
        <v>113</v>
      </c>
      <c r="BE8" s="59" t="s">
        <v>114</v>
      </c>
      <c r="BF8" s="60" t="s">
        <v>115</v>
      </c>
      <c r="BG8" s="142" t="s">
        <v>116</v>
      </c>
      <c r="BH8" s="142"/>
      <c r="BI8" s="142"/>
      <c r="BJ8" s="59" t="s">
        <v>113</v>
      </c>
      <c r="BK8" s="59" t="s">
        <v>114</v>
      </c>
      <c r="BL8" s="60" t="s">
        <v>115</v>
      </c>
      <c r="BM8" s="142" t="s">
        <v>116</v>
      </c>
      <c r="BN8" s="142"/>
      <c r="BO8" s="142"/>
      <c r="BP8" s="59" t="s">
        <v>113</v>
      </c>
      <c r="BQ8" s="59" t="s">
        <v>114</v>
      </c>
      <c r="BR8" s="60" t="s">
        <v>115</v>
      </c>
      <c r="BS8" s="142" t="s">
        <v>116</v>
      </c>
      <c r="BT8" s="142"/>
      <c r="BU8" s="142"/>
      <c r="BV8" s="59" t="s">
        <v>113</v>
      </c>
      <c r="BW8" s="59" t="s">
        <v>114</v>
      </c>
      <c r="BX8" s="60" t="s">
        <v>115</v>
      </c>
      <c r="BY8" s="142" t="s">
        <v>116</v>
      </c>
      <c r="BZ8" s="142"/>
      <c r="CA8" s="142"/>
      <c r="CB8" s="59" t="s">
        <v>113</v>
      </c>
      <c r="CC8" s="59" t="s">
        <v>114</v>
      </c>
      <c r="CD8" s="60" t="s">
        <v>115</v>
      </c>
      <c r="CE8" s="142" t="s">
        <v>116</v>
      </c>
      <c r="CF8" s="142"/>
      <c r="CG8" s="142"/>
      <c r="CH8" s="59" t="s">
        <v>113</v>
      </c>
      <c r="CI8" s="59" t="s">
        <v>114</v>
      </c>
      <c r="CJ8" s="60" t="s">
        <v>115</v>
      </c>
      <c r="CK8" s="142" t="s">
        <v>116</v>
      </c>
      <c r="CL8" s="142"/>
      <c r="CM8" s="142"/>
      <c r="CN8" s="59" t="s">
        <v>113</v>
      </c>
      <c r="CO8" s="59" t="s">
        <v>114</v>
      </c>
      <c r="CP8" s="60" t="s">
        <v>115</v>
      </c>
      <c r="CQ8" s="142" t="s">
        <v>116</v>
      </c>
      <c r="CR8" s="142"/>
      <c r="CS8" s="59" t="s">
        <v>117</v>
      </c>
      <c r="CT8" s="59" t="s">
        <v>118</v>
      </c>
      <c r="CU8" s="59" t="s">
        <v>115</v>
      </c>
    </row>
    <row r="9" spans="1:99" s="2" customFormat="1" ht="119.15" customHeight="1" x14ac:dyDescent="0.35">
      <c r="A9" s="87" t="s">
        <v>170</v>
      </c>
      <c r="B9" s="83">
        <v>7550</v>
      </c>
      <c r="C9" s="54">
        <v>1</v>
      </c>
      <c r="D9" s="54" t="s">
        <v>146</v>
      </c>
      <c r="E9" s="77" t="s">
        <v>145</v>
      </c>
      <c r="F9" s="77" t="s">
        <v>122</v>
      </c>
      <c r="G9" s="54">
        <v>540</v>
      </c>
      <c r="H9" s="77" t="s">
        <v>122</v>
      </c>
      <c r="I9" s="77" t="s">
        <v>122</v>
      </c>
      <c r="J9" s="77" t="s">
        <v>126</v>
      </c>
      <c r="K9" s="77" t="s">
        <v>122</v>
      </c>
      <c r="L9" s="77" t="s">
        <v>120</v>
      </c>
      <c r="M9" s="77" t="s">
        <v>122</v>
      </c>
      <c r="N9" s="77" t="s">
        <v>123</v>
      </c>
      <c r="O9" s="53">
        <v>1</v>
      </c>
      <c r="P9" s="112" t="s">
        <v>272</v>
      </c>
      <c r="Q9" s="93" t="s">
        <v>268</v>
      </c>
      <c r="R9" s="53">
        <v>1</v>
      </c>
      <c r="S9" s="53">
        <v>1</v>
      </c>
      <c r="T9" s="53" t="s">
        <v>119</v>
      </c>
      <c r="U9" s="53" t="s">
        <v>152</v>
      </c>
      <c r="V9" s="53" t="s">
        <v>158</v>
      </c>
      <c r="W9" s="62" t="s">
        <v>269</v>
      </c>
      <c r="X9" s="62" t="s">
        <v>270</v>
      </c>
      <c r="Y9" s="64" t="s">
        <v>271</v>
      </c>
      <c r="Z9" s="67">
        <v>0</v>
      </c>
      <c r="AA9" s="53">
        <v>0</v>
      </c>
      <c r="AB9" s="56">
        <f t="shared" ref="AB9:AB25" si="0">IF(ISERROR(AA9/Z9),0,(AA9/Z9))</f>
        <v>0</v>
      </c>
      <c r="AC9" s="135" t="s">
        <v>476</v>
      </c>
      <c r="AD9" s="135"/>
      <c r="AE9" s="135"/>
      <c r="AF9" s="67">
        <v>0</v>
      </c>
      <c r="AG9" s="53">
        <v>0</v>
      </c>
      <c r="AH9" s="56">
        <f t="shared" ref="AH9:AH22" si="1">IF(ISERROR(AG9/AF9),0,(AG9/AF9))</f>
        <v>0</v>
      </c>
      <c r="AI9" s="135" t="s">
        <v>566</v>
      </c>
      <c r="AJ9" s="135"/>
      <c r="AK9" s="135"/>
      <c r="AL9" s="67">
        <v>0.3</v>
      </c>
      <c r="AM9" s="53">
        <v>0.3</v>
      </c>
      <c r="AN9" s="56">
        <f t="shared" ref="AN9:AN22" si="2">IF(ISERROR(AM9/AL9),0,(AM9/AL9))</f>
        <v>1</v>
      </c>
      <c r="AO9" s="135" t="s">
        <v>644</v>
      </c>
      <c r="AP9" s="135"/>
      <c r="AQ9" s="135"/>
      <c r="AR9" s="67">
        <v>0</v>
      </c>
      <c r="AS9" s="53">
        <v>0</v>
      </c>
      <c r="AT9" s="56">
        <f t="shared" ref="AT9:AT23" si="3">IF(ISERROR(AS9/AR9),0,(AS9/AR9))</f>
        <v>0</v>
      </c>
      <c r="AU9" s="134"/>
      <c r="AV9" s="134"/>
      <c r="AW9" s="134"/>
      <c r="AX9" s="67">
        <v>0</v>
      </c>
      <c r="AY9" s="53">
        <v>0</v>
      </c>
      <c r="AZ9" s="56">
        <f t="shared" ref="AZ9:AZ21" si="4">IF(ISERROR(AY9/AX9),0,(AY9/AX9))</f>
        <v>0</v>
      </c>
      <c r="BA9" s="134"/>
      <c r="BB9" s="134"/>
      <c r="BC9" s="134"/>
      <c r="BD9" s="67">
        <v>0.3</v>
      </c>
      <c r="BE9" s="53">
        <v>0</v>
      </c>
      <c r="BF9" s="56">
        <f t="shared" ref="BF9:BF21" si="5">IF(ISERROR(BE9/BD9),0,(BE9/BD9))</f>
        <v>0</v>
      </c>
      <c r="BG9" s="134"/>
      <c r="BH9" s="134"/>
      <c r="BI9" s="134"/>
      <c r="BJ9" s="67">
        <v>0</v>
      </c>
      <c r="BK9" s="53">
        <v>0</v>
      </c>
      <c r="BL9" s="56">
        <f t="shared" ref="BL9:BL39" si="6">IF(ISERROR(BK9/BJ9),0,(BK9/BJ9))</f>
        <v>0</v>
      </c>
      <c r="BM9" s="134"/>
      <c r="BN9" s="134"/>
      <c r="BO9" s="134"/>
      <c r="BP9" s="67">
        <v>0</v>
      </c>
      <c r="BQ9" s="53">
        <v>0</v>
      </c>
      <c r="BR9" s="56">
        <f t="shared" ref="BR9:BR21" si="7">IF(ISERROR(BQ9/BP9),0,(BQ9/BP9))</f>
        <v>0</v>
      </c>
      <c r="BS9" s="134"/>
      <c r="BT9" s="134"/>
      <c r="BU9" s="134"/>
      <c r="BV9" s="67">
        <v>0.4</v>
      </c>
      <c r="BW9" s="53">
        <v>0</v>
      </c>
      <c r="BX9" s="56">
        <f t="shared" ref="BX9:BX46" si="8">IF(ISERROR(BW9/BV9),0,(BW9/BV9))</f>
        <v>0</v>
      </c>
      <c r="BY9" s="134"/>
      <c r="BZ9" s="134"/>
      <c r="CA9" s="134"/>
      <c r="CB9" s="67">
        <v>0</v>
      </c>
      <c r="CC9" s="53">
        <v>0</v>
      </c>
      <c r="CD9" s="56">
        <f t="shared" ref="CD9:CD42" si="9">IF(ISERROR(CC9/CB9),0,(CC9/CB9))</f>
        <v>0</v>
      </c>
      <c r="CE9" s="134"/>
      <c r="CF9" s="134"/>
      <c r="CG9" s="134"/>
      <c r="CH9" s="67">
        <v>0</v>
      </c>
      <c r="CI9" s="53">
        <v>0</v>
      </c>
      <c r="CJ9" s="56">
        <f t="shared" ref="CJ9:CJ46" si="10">IF(ISERROR(CI9/CH9),0,(CI9/CH9))</f>
        <v>0</v>
      </c>
      <c r="CK9" s="134"/>
      <c r="CL9" s="134"/>
      <c r="CM9" s="134"/>
      <c r="CN9" s="67">
        <v>0</v>
      </c>
      <c r="CO9" s="53">
        <v>0</v>
      </c>
      <c r="CP9" s="56">
        <f t="shared" ref="CP9:CP46" si="11">IF(ISERROR(CO9/CN9),0,(CO9/CN9))</f>
        <v>0</v>
      </c>
      <c r="CQ9" s="134"/>
      <c r="CR9" s="134"/>
      <c r="CS9" s="99">
        <f>IF(T9="SUMA",(Z9+AF9+AL9+AR9+AX9+BD9+BJ9+BP9+CH9+CN9+BV9+CB9),(#REF!))</f>
        <v>1</v>
      </c>
      <c r="CT9" s="53">
        <f>+AA9+AG9+AM9</f>
        <v>0.3</v>
      </c>
      <c r="CU9" s="71">
        <f>IF(ISERROR(CT9/CS9),0,(CT9/CS9))</f>
        <v>0.3</v>
      </c>
    </row>
    <row r="10" spans="1:99" s="2" customFormat="1" ht="87.65" customHeight="1" x14ac:dyDescent="0.35">
      <c r="A10" s="81" t="s">
        <v>169</v>
      </c>
      <c r="B10" s="83">
        <v>7550</v>
      </c>
      <c r="C10" s="54">
        <v>2</v>
      </c>
      <c r="D10" s="61" t="s">
        <v>147</v>
      </c>
      <c r="E10" s="61" t="s">
        <v>145</v>
      </c>
      <c r="F10" s="54" t="s">
        <v>122</v>
      </c>
      <c r="G10" s="54">
        <v>540</v>
      </c>
      <c r="H10" s="54" t="s">
        <v>122</v>
      </c>
      <c r="I10" s="54" t="s">
        <v>122</v>
      </c>
      <c r="J10" s="54" t="s">
        <v>126</v>
      </c>
      <c r="K10" s="54" t="s">
        <v>122</v>
      </c>
      <c r="L10" s="54" t="s">
        <v>120</v>
      </c>
      <c r="M10" s="54" t="s">
        <v>122</v>
      </c>
      <c r="N10" s="54" t="s">
        <v>125</v>
      </c>
      <c r="O10" s="78">
        <v>0.1</v>
      </c>
      <c r="P10" s="113" t="s">
        <v>273</v>
      </c>
      <c r="Q10" s="62" t="s">
        <v>274</v>
      </c>
      <c r="R10" s="53">
        <v>0.6</v>
      </c>
      <c r="S10" s="53">
        <v>0.5</v>
      </c>
      <c r="T10" s="53" t="s">
        <v>161</v>
      </c>
      <c r="U10" s="53" t="s">
        <v>152</v>
      </c>
      <c r="V10" s="53" t="s">
        <v>158</v>
      </c>
      <c r="W10" s="62" t="s">
        <v>275</v>
      </c>
      <c r="X10" s="62" t="s">
        <v>276</v>
      </c>
      <c r="Y10" s="62" t="s">
        <v>277</v>
      </c>
      <c r="Z10" s="67">
        <v>0.5</v>
      </c>
      <c r="AA10" s="53">
        <v>0.17</v>
      </c>
      <c r="AB10" s="56">
        <f t="shared" si="0"/>
        <v>0.34</v>
      </c>
      <c r="AC10" s="135" t="s">
        <v>503</v>
      </c>
      <c r="AD10" s="135"/>
      <c r="AE10" s="135"/>
      <c r="AF10" s="67">
        <v>0.5</v>
      </c>
      <c r="AG10" s="53">
        <v>0.44</v>
      </c>
      <c r="AH10" s="56">
        <v>0.88300000000000001</v>
      </c>
      <c r="AI10" s="135" t="s">
        <v>556</v>
      </c>
      <c r="AJ10" s="135"/>
      <c r="AK10" s="135"/>
      <c r="AL10" s="67">
        <v>0.5</v>
      </c>
      <c r="AM10" s="53">
        <v>0.44</v>
      </c>
      <c r="AN10" s="56">
        <f t="shared" si="2"/>
        <v>0.88</v>
      </c>
      <c r="AO10" s="135" t="s">
        <v>633</v>
      </c>
      <c r="AP10" s="135"/>
      <c r="AQ10" s="135"/>
      <c r="AR10" s="67">
        <v>0.5</v>
      </c>
      <c r="AS10" s="53">
        <v>0</v>
      </c>
      <c r="AT10" s="56">
        <f t="shared" si="3"/>
        <v>0</v>
      </c>
      <c r="AU10" s="134"/>
      <c r="AV10" s="134"/>
      <c r="AW10" s="134"/>
      <c r="AX10" s="67">
        <v>0.5</v>
      </c>
      <c r="AY10" s="53">
        <v>0</v>
      </c>
      <c r="AZ10" s="56">
        <f t="shared" si="4"/>
        <v>0</v>
      </c>
      <c r="BA10" s="134"/>
      <c r="BB10" s="134"/>
      <c r="BC10" s="134"/>
      <c r="BD10" s="67">
        <v>0.5</v>
      </c>
      <c r="BE10" s="53">
        <v>0</v>
      </c>
      <c r="BF10" s="56">
        <f t="shared" si="5"/>
        <v>0</v>
      </c>
      <c r="BG10" s="134"/>
      <c r="BH10" s="134"/>
      <c r="BI10" s="134"/>
      <c r="BJ10" s="67">
        <v>0.5</v>
      </c>
      <c r="BK10" s="53">
        <v>0</v>
      </c>
      <c r="BL10" s="56">
        <f t="shared" si="6"/>
        <v>0</v>
      </c>
      <c r="BM10" s="134"/>
      <c r="BN10" s="134"/>
      <c r="BO10" s="134"/>
      <c r="BP10" s="67">
        <v>0.5</v>
      </c>
      <c r="BQ10" s="53">
        <v>0</v>
      </c>
      <c r="BR10" s="56">
        <f t="shared" si="7"/>
        <v>0</v>
      </c>
      <c r="BS10" s="134"/>
      <c r="BT10" s="134"/>
      <c r="BU10" s="134"/>
      <c r="BV10" s="67">
        <v>0.5</v>
      </c>
      <c r="BW10" s="53">
        <v>0</v>
      </c>
      <c r="BX10" s="56">
        <f t="shared" si="8"/>
        <v>0</v>
      </c>
      <c r="BY10" s="134"/>
      <c r="BZ10" s="134"/>
      <c r="CA10" s="134"/>
      <c r="CB10" s="67">
        <v>0.5</v>
      </c>
      <c r="CC10" s="53">
        <v>0</v>
      </c>
      <c r="CD10" s="56">
        <f t="shared" si="9"/>
        <v>0</v>
      </c>
      <c r="CE10" s="134"/>
      <c r="CF10" s="134"/>
      <c r="CG10" s="134"/>
      <c r="CH10" s="67">
        <v>0.5</v>
      </c>
      <c r="CI10" s="53">
        <v>0</v>
      </c>
      <c r="CJ10" s="56">
        <f t="shared" si="10"/>
        <v>0</v>
      </c>
      <c r="CK10" s="134"/>
      <c r="CL10" s="134"/>
      <c r="CM10" s="134"/>
      <c r="CN10" s="67">
        <v>0.5</v>
      </c>
      <c r="CO10" s="53">
        <v>0</v>
      </c>
      <c r="CP10" s="56">
        <f t="shared" si="11"/>
        <v>0</v>
      </c>
      <c r="CQ10" s="134"/>
      <c r="CR10" s="134"/>
      <c r="CS10" s="67">
        <v>0.5</v>
      </c>
      <c r="CT10" s="53">
        <v>0.35</v>
      </c>
      <c r="CU10" s="71">
        <f>IF(ISERROR(CT10/CS10),0,(CT10/CS10))</f>
        <v>0.7</v>
      </c>
    </row>
    <row r="11" spans="1:99" s="2" customFormat="1" ht="87.65" customHeight="1" x14ac:dyDescent="0.35">
      <c r="A11" s="81" t="s">
        <v>169</v>
      </c>
      <c r="B11" s="83">
        <v>7550</v>
      </c>
      <c r="C11" s="54">
        <v>2</v>
      </c>
      <c r="D11" s="61" t="s">
        <v>147</v>
      </c>
      <c r="E11" s="61" t="s">
        <v>145</v>
      </c>
      <c r="F11" s="54" t="s">
        <v>122</v>
      </c>
      <c r="G11" s="54">
        <v>540</v>
      </c>
      <c r="H11" s="54" t="s">
        <v>122</v>
      </c>
      <c r="I11" s="54" t="s">
        <v>120</v>
      </c>
      <c r="J11" s="54" t="s">
        <v>130</v>
      </c>
      <c r="K11" s="54" t="s">
        <v>122</v>
      </c>
      <c r="L11" s="54" t="s">
        <v>120</v>
      </c>
      <c r="M11" s="54" t="s">
        <v>122</v>
      </c>
      <c r="N11" s="54" t="s">
        <v>125</v>
      </c>
      <c r="O11" s="78">
        <v>0.1</v>
      </c>
      <c r="P11" s="113" t="s">
        <v>278</v>
      </c>
      <c r="Q11" s="62" t="s">
        <v>439</v>
      </c>
      <c r="R11" s="53">
        <v>0.85</v>
      </c>
      <c r="S11" s="53">
        <v>0.85</v>
      </c>
      <c r="T11" s="53" t="s">
        <v>161</v>
      </c>
      <c r="U11" s="53" t="s">
        <v>152</v>
      </c>
      <c r="V11" s="53" t="s">
        <v>158</v>
      </c>
      <c r="W11" s="62" t="s">
        <v>275</v>
      </c>
      <c r="X11" s="53" t="s">
        <v>280</v>
      </c>
      <c r="Y11" s="53" t="s">
        <v>279</v>
      </c>
      <c r="Z11" s="67">
        <v>0.85</v>
      </c>
      <c r="AA11" s="53">
        <v>0.69</v>
      </c>
      <c r="AB11" s="56">
        <f t="shared" si="0"/>
        <v>0.81176470588235294</v>
      </c>
      <c r="AC11" s="135" t="s">
        <v>504</v>
      </c>
      <c r="AD11" s="135"/>
      <c r="AE11" s="135"/>
      <c r="AF11" s="67">
        <v>0.85</v>
      </c>
      <c r="AG11" s="53">
        <v>0.77</v>
      </c>
      <c r="AH11" s="56">
        <v>0.91149999999999998</v>
      </c>
      <c r="AI11" s="135" t="s">
        <v>557</v>
      </c>
      <c r="AJ11" s="135"/>
      <c r="AK11" s="135"/>
      <c r="AL11" s="67">
        <v>0.85</v>
      </c>
      <c r="AM11" s="53">
        <v>0.89</v>
      </c>
      <c r="AN11" s="56">
        <f t="shared" si="2"/>
        <v>1.0470588235294118</v>
      </c>
      <c r="AO11" s="135" t="s">
        <v>634</v>
      </c>
      <c r="AP11" s="135"/>
      <c r="AQ11" s="135"/>
      <c r="AR11" s="67">
        <v>0.85</v>
      </c>
      <c r="AS11" s="53">
        <v>0</v>
      </c>
      <c r="AT11" s="56">
        <f t="shared" si="3"/>
        <v>0</v>
      </c>
      <c r="AU11" s="134"/>
      <c r="AV11" s="134"/>
      <c r="AW11" s="134"/>
      <c r="AX11" s="67">
        <v>0.85</v>
      </c>
      <c r="AY11" s="53">
        <v>0</v>
      </c>
      <c r="AZ11" s="56">
        <f t="shared" si="4"/>
        <v>0</v>
      </c>
      <c r="BA11" s="134"/>
      <c r="BB11" s="134"/>
      <c r="BC11" s="134"/>
      <c r="BD11" s="67">
        <v>0.85</v>
      </c>
      <c r="BE11" s="53">
        <v>0</v>
      </c>
      <c r="BF11" s="56">
        <f t="shared" si="5"/>
        <v>0</v>
      </c>
      <c r="BG11" s="134"/>
      <c r="BH11" s="134"/>
      <c r="BI11" s="134"/>
      <c r="BJ11" s="67">
        <v>0.85</v>
      </c>
      <c r="BK11" s="53">
        <v>0</v>
      </c>
      <c r="BL11" s="56">
        <f t="shared" si="6"/>
        <v>0</v>
      </c>
      <c r="BM11" s="134"/>
      <c r="BN11" s="134"/>
      <c r="BO11" s="134"/>
      <c r="BP11" s="67">
        <v>0.85</v>
      </c>
      <c r="BQ11" s="53">
        <v>0</v>
      </c>
      <c r="BR11" s="56">
        <f t="shared" si="7"/>
        <v>0</v>
      </c>
      <c r="BS11" s="134"/>
      <c r="BT11" s="134"/>
      <c r="BU11" s="134"/>
      <c r="BV11" s="67">
        <v>0.85</v>
      </c>
      <c r="BW11" s="53">
        <v>0</v>
      </c>
      <c r="BX11" s="56">
        <f t="shared" si="8"/>
        <v>0</v>
      </c>
      <c r="BY11" s="134"/>
      <c r="BZ11" s="134"/>
      <c r="CA11" s="134"/>
      <c r="CB11" s="67">
        <v>0.85</v>
      </c>
      <c r="CC11" s="53">
        <v>0</v>
      </c>
      <c r="CD11" s="56">
        <f t="shared" si="9"/>
        <v>0</v>
      </c>
      <c r="CE11" s="134"/>
      <c r="CF11" s="134"/>
      <c r="CG11" s="134"/>
      <c r="CH11" s="67">
        <v>0.85</v>
      </c>
      <c r="CI11" s="53">
        <v>0</v>
      </c>
      <c r="CJ11" s="56">
        <f t="shared" si="10"/>
        <v>0</v>
      </c>
      <c r="CK11" s="134"/>
      <c r="CL11" s="134"/>
      <c r="CM11" s="134"/>
      <c r="CN11" s="67">
        <v>0.85</v>
      </c>
      <c r="CO11" s="53">
        <v>0</v>
      </c>
      <c r="CP11" s="56">
        <f t="shared" si="11"/>
        <v>0</v>
      </c>
      <c r="CQ11" s="134"/>
      <c r="CR11" s="134"/>
      <c r="CS11" s="67">
        <v>0.85</v>
      </c>
      <c r="CT11" s="53">
        <v>0.78300000000000003</v>
      </c>
      <c r="CU11" s="71">
        <f>IF(ISERROR(CT11/CS11),0,(CT11/CS11))</f>
        <v>0.92117647058823537</v>
      </c>
    </row>
    <row r="12" spans="1:99" s="2" customFormat="1" ht="87.65" customHeight="1" x14ac:dyDescent="0.35">
      <c r="A12" s="81" t="s">
        <v>169</v>
      </c>
      <c r="B12" s="83">
        <v>7550</v>
      </c>
      <c r="C12" s="54">
        <v>2</v>
      </c>
      <c r="D12" s="61" t="s">
        <v>147</v>
      </c>
      <c r="E12" s="61" t="s">
        <v>145</v>
      </c>
      <c r="F12" s="54" t="s">
        <v>122</v>
      </c>
      <c r="G12" s="54">
        <v>540</v>
      </c>
      <c r="H12" s="54" t="s">
        <v>122</v>
      </c>
      <c r="I12" s="54" t="s">
        <v>120</v>
      </c>
      <c r="J12" s="54" t="s">
        <v>130</v>
      </c>
      <c r="K12" s="54" t="s">
        <v>122</v>
      </c>
      <c r="L12" s="54" t="s">
        <v>120</v>
      </c>
      <c r="M12" s="54" t="s">
        <v>122</v>
      </c>
      <c r="N12" s="54" t="s">
        <v>125</v>
      </c>
      <c r="O12" s="78">
        <v>0.1</v>
      </c>
      <c r="P12" s="62" t="s">
        <v>281</v>
      </c>
      <c r="Q12" s="62" t="s">
        <v>282</v>
      </c>
      <c r="R12" s="88">
        <v>3324</v>
      </c>
      <c r="S12" s="88">
        <f>200*12</f>
        <v>2400</v>
      </c>
      <c r="T12" s="53" t="s">
        <v>119</v>
      </c>
      <c r="U12" s="53" t="s">
        <v>154</v>
      </c>
      <c r="V12" s="53" t="s">
        <v>158</v>
      </c>
      <c r="W12" s="62" t="s">
        <v>275</v>
      </c>
      <c r="X12" s="62" t="s">
        <v>283</v>
      </c>
      <c r="Y12" s="53" t="s">
        <v>694</v>
      </c>
      <c r="Z12" s="68">
        <v>200</v>
      </c>
      <c r="AA12" s="55">
        <v>132</v>
      </c>
      <c r="AB12" s="56">
        <f t="shared" si="0"/>
        <v>0.66</v>
      </c>
      <c r="AC12" s="135" t="s">
        <v>505</v>
      </c>
      <c r="AD12" s="135"/>
      <c r="AE12" s="135"/>
      <c r="AF12" s="68">
        <v>200</v>
      </c>
      <c r="AG12" s="55">
        <v>344</v>
      </c>
      <c r="AH12" s="56">
        <f t="shared" si="1"/>
        <v>1.72</v>
      </c>
      <c r="AI12" s="135" t="s">
        <v>558</v>
      </c>
      <c r="AJ12" s="135"/>
      <c r="AK12" s="135"/>
      <c r="AL12" s="68">
        <v>200</v>
      </c>
      <c r="AM12" s="55">
        <v>279</v>
      </c>
      <c r="AN12" s="56">
        <f t="shared" si="2"/>
        <v>1.395</v>
      </c>
      <c r="AO12" s="135" t="s">
        <v>635</v>
      </c>
      <c r="AP12" s="135"/>
      <c r="AQ12" s="135"/>
      <c r="AR12" s="68">
        <v>200</v>
      </c>
      <c r="AS12" s="55">
        <v>0</v>
      </c>
      <c r="AT12" s="56">
        <f t="shared" si="3"/>
        <v>0</v>
      </c>
      <c r="AU12" s="134"/>
      <c r="AV12" s="134"/>
      <c r="AW12" s="134"/>
      <c r="AX12" s="68">
        <v>200</v>
      </c>
      <c r="AY12" s="55">
        <v>0</v>
      </c>
      <c r="AZ12" s="56">
        <f t="shared" si="4"/>
        <v>0</v>
      </c>
      <c r="BA12" s="134"/>
      <c r="BB12" s="134"/>
      <c r="BC12" s="134"/>
      <c r="BD12" s="68">
        <v>200</v>
      </c>
      <c r="BE12" s="55">
        <v>0</v>
      </c>
      <c r="BF12" s="56">
        <f t="shared" si="5"/>
        <v>0</v>
      </c>
      <c r="BG12" s="134"/>
      <c r="BH12" s="134"/>
      <c r="BI12" s="134"/>
      <c r="BJ12" s="68">
        <v>200</v>
      </c>
      <c r="BK12" s="55">
        <v>0</v>
      </c>
      <c r="BL12" s="56">
        <f t="shared" si="6"/>
        <v>0</v>
      </c>
      <c r="BM12" s="134"/>
      <c r="BN12" s="134"/>
      <c r="BO12" s="134"/>
      <c r="BP12" s="68">
        <v>200</v>
      </c>
      <c r="BQ12" s="55">
        <v>0</v>
      </c>
      <c r="BR12" s="56">
        <f t="shared" si="7"/>
        <v>0</v>
      </c>
      <c r="BS12" s="134"/>
      <c r="BT12" s="134"/>
      <c r="BU12" s="134"/>
      <c r="BV12" s="68">
        <v>200</v>
      </c>
      <c r="BW12" s="55">
        <v>0</v>
      </c>
      <c r="BX12" s="56">
        <f t="shared" si="8"/>
        <v>0</v>
      </c>
      <c r="BY12" s="134"/>
      <c r="BZ12" s="134"/>
      <c r="CA12" s="134"/>
      <c r="CB12" s="68">
        <v>200</v>
      </c>
      <c r="CC12" s="55">
        <v>0</v>
      </c>
      <c r="CD12" s="56">
        <f t="shared" si="9"/>
        <v>0</v>
      </c>
      <c r="CE12" s="134"/>
      <c r="CF12" s="134"/>
      <c r="CG12" s="134"/>
      <c r="CH12" s="68">
        <v>200</v>
      </c>
      <c r="CI12" s="55">
        <v>0</v>
      </c>
      <c r="CJ12" s="56">
        <f t="shared" si="10"/>
        <v>0</v>
      </c>
      <c r="CK12" s="134"/>
      <c r="CL12" s="134"/>
      <c r="CM12" s="134"/>
      <c r="CN12" s="68">
        <v>200</v>
      </c>
      <c r="CO12" s="55">
        <v>0</v>
      </c>
      <c r="CP12" s="56">
        <f t="shared" si="11"/>
        <v>0</v>
      </c>
      <c r="CQ12" s="134"/>
      <c r="CR12" s="134"/>
      <c r="CS12" s="102">
        <f>IF(T12="SUMA",(Z12+AF12+AL12+AR12+AX12+BD12+BJ12+BP12+CH12+CN12+BV12+CB12),(#REF!))</f>
        <v>2400</v>
      </c>
      <c r="CT12" s="55">
        <f>IF(T12="SUMA",(AA12+AG12+AM12+AS12+AY12+BE12+BK12+BQ12+CI12+CO12+BW12+CC12),(AA12))</f>
        <v>755</v>
      </c>
      <c r="CU12" s="71">
        <f>IF(ISERROR(CT12/CS12),0,(CT12/CS12))</f>
        <v>0.31458333333333333</v>
      </c>
    </row>
    <row r="13" spans="1:99" s="2" customFormat="1" ht="87.65" customHeight="1" x14ac:dyDescent="0.35">
      <c r="A13" s="81" t="s">
        <v>169</v>
      </c>
      <c r="B13" s="83">
        <v>7550</v>
      </c>
      <c r="C13" s="54">
        <v>2</v>
      </c>
      <c r="D13" s="61" t="s">
        <v>147</v>
      </c>
      <c r="E13" s="61" t="s">
        <v>145</v>
      </c>
      <c r="F13" s="54" t="s">
        <v>122</v>
      </c>
      <c r="G13" s="54">
        <v>540</v>
      </c>
      <c r="H13" s="54" t="s">
        <v>122</v>
      </c>
      <c r="I13" s="54" t="s">
        <v>122</v>
      </c>
      <c r="J13" s="54" t="s">
        <v>126</v>
      </c>
      <c r="K13" s="54" t="s">
        <v>122</v>
      </c>
      <c r="L13" s="54" t="s">
        <v>120</v>
      </c>
      <c r="M13" s="54" t="s">
        <v>122</v>
      </c>
      <c r="N13" s="54" t="s">
        <v>125</v>
      </c>
      <c r="O13" s="78">
        <v>0.1</v>
      </c>
      <c r="P13" s="62" t="s">
        <v>287</v>
      </c>
      <c r="Q13" s="62" t="s">
        <v>284</v>
      </c>
      <c r="R13" s="86" t="s">
        <v>132</v>
      </c>
      <c r="S13" s="53">
        <v>0.02</v>
      </c>
      <c r="T13" s="53" t="s">
        <v>161</v>
      </c>
      <c r="U13" s="53" t="s">
        <v>152</v>
      </c>
      <c r="V13" s="53" t="s">
        <v>158</v>
      </c>
      <c r="W13" s="62" t="s">
        <v>275</v>
      </c>
      <c r="X13" s="62" t="s">
        <v>285</v>
      </c>
      <c r="Y13" s="62" t="s">
        <v>286</v>
      </c>
      <c r="Z13" s="67">
        <v>0.02</v>
      </c>
      <c r="AA13" s="53">
        <v>0.01</v>
      </c>
      <c r="AB13" s="56">
        <f t="shared" si="0"/>
        <v>0.5</v>
      </c>
      <c r="AC13" s="135" t="s">
        <v>506</v>
      </c>
      <c r="AD13" s="135"/>
      <c r="AE13" s="135"/>
      <c r="AF13" s="67">
        <v>0.02</v>
      </c>
      <c r="AG13" s="53">
        <v>0.02</v>
      </c>
      <c r="AH13" s="56">
        <f t="shared" si="1"/>
        <v>1</v>
      </c>
      <c r="AI13" s="135" t="s">
        <v>559</v>
      </c>
      <c r="AJ13" s="135"/>
      <c r="AK13" s="135"/>
      <c r="AL13" s="67">
        <v>0.02</v>
      </c>
      <c r="AM13" s="53">
        <v>0.03</v>
      </c>
      <c r="AN13" s="56">
        <f t="shared" si="2"/>
        <v>1.5</v>
      </c>
      <c r="AO13" s="135" t="s">
        <v>636</v>
      </c>
      <c r="AP13" s="135"/>
      <c r="AQ13" s="135"/>
      <c r="AR13" s="67">
        <v>0.02</v>
      </c>
      <c r="AS13" s="53">
        <v>0</v>
      </c>
      <c r="AT13" s="56">
        <f t="shared" si="3"/>
        <v>0</v>
      </c>
      <c r="AU13" s="134"/>
      <c r="AV13" s="134"/>
      <c r="AW13" s="134"/>
      <c r="AX13" s="67">
        <v>0.02</v>
      </c>
      <c r="AY13" s="53">
        <v>0</v>
      </c>
      <c r="AZ13" s="56">
        <f t="shared" si="4"/>
        <v>0</v>
      </c>
      <c r="BA13" s="134"/>
      <c r="BB13" s="134"/>
      <c r="BC13" s="134"/>
      <c r="BD13" s="67">
        <v>0.02</v>
      </c>
      <c r="BE13" s="53">
        <v>0</v>
      </c>
      <c r="BF13" s="56">
        <f t="shared" si="5"/>
        <v>0</v>
      </c>
      <c r="BG13" s="134"/>
      <c r="BH13" s="134"/>
      <c r="BI13" s="134"/>
      <c r="BJ13" s="67">
        <v>0.02</v>
      </c>
      <c r="BK13" s="53">
        <v>0</v>
      </c>
      <c r="BL13" s="56">
        <f t="shared" si="6"/>
        <v>0</v>
      </c>
      <c r="BM13" s="134"/>
      <c r="BN13" s="134"/>
      <c r="BO13" s="134"/>
      <c r="BP13" s="67">
        <v>0.02</v>
      </c>
      <c r="BQ13" s="53">
        <v>0</v>
      </c>
      <c r="BR13" s="56">
        <f t="shared" si="7"/>
        <v>0</v>
      </c>
      <c r="BS13" s="134"/>
      <c r="BT13" s="134"/>
      <c r="BU13" s="134"/>
      <c r="BV13" s="67">
        <v>0.02</v>
      </c>
      <c r="BW13" s="53">
        <v>0</v>
      </c>
      <c r="BX13" s="56">
        <f t="shared" si="8"/>
        <v>0</v>
      </c>
      <c r="BY13" s="134"/>
      <c r="BZ13" s="134"/>
      <c r="CA13" s="134"/>
      <c r="CB13" s="67">
        <v>0.02</v>
      </c>
      <c r="CC13" s="53">
        <v>0</v>
      </c>
      <c r="CD13" s="56">
        <f t="shared" si="9"/>
        <v>0</v>
      </c>
      <c r="CE13" s="134"/>
      <c r="CF13" s="134"/>
      <c r="CG13" s="134"/>
      <c r="CH13" s="67">
        <v>0.02</v>
      </c>
      <c r="CI13" s="53">
        <v>0</v>
      </c>
      <c r="CJ13" s="56">
        <f t="shared" si="10"/>
        <v>0</v>
      </c>
      <c r="CK13" s="134"/>
      <c r="CL13" s="134"/>
      <c r="CM13" s="134"/>
      <c r="CN13" s="67">
        <v>0.02</v>
      </c>
      <c r="CO13" s="53">
        <v>0</v>
      </c>
      <c r="CP13" s="56">
        <f t="shared" si="11"/>
        <v>0</v>
      </c>
      <c r="CQ13" s="134"/>
      <c r="CR13" s="134"/>
      <c r="CS13" s="67">
        <v>0.02</v>
      </c>
      <c r="CT13" s="53">
        <v>0.02</v>
      </c>
      <c r="CU13" s="71">
        <f t="shared" ref="CU13:CU19" si="12">IF(ISERROR(CT13/CS13),0,(CT13/CS13))</f>
        <v>1</v>
      </c>
    </row>
    <row r="14" spans="1:99" s="2" customFormat="1" ht="87.65" customHeight="1" x14ac:dyDescent="0.35">
      <c r="A14" s="81" t="s">
        <v>169</v>
      </c>
      <c r="B14" s="83">
        <v>7550</v>
      </c>
      <c r="C14" s="54">
        <v>2</v>
      </c>
      <c r="D14" s="61" t="s">
        <v>147</v>
      </c>
      <c r="E14" s="61" t="s">
        <v>145</v>
      </c>
      <c r="F14" s="54" t="s">
        <v>122</v>
      </c>
      <c r="G14" s="54">
        <v>540</v>
      </c>
      <c r="H14" s="54" t="s">
        <v>122</v>
      </c>
      <c r="I14" s="54" t="s">
        <v>122</v>
      </c>
      <c r="J14" s="54" t="s">
        <v>126</v>
      </c>
      <c r="K14" s="54" t="s">
        <v>122</v>
      </c>
      <c r="L14" s="54" t="s">
        <v>120</v>
      </c>
      <c r="M14" s="54" t="s">
        <v>122</v>
      </c>
      <c r="N14" s="54" t="s">
        <v>125</v>
      </c>
      <c r="O14" s="78">
        <v>0.1</v>
      </c>
      <c r="P14" s="62" t="s">
        <v>288</v>
      </c>
      <c r="Q14" s="62" t="s">
        <v>284</v>
      </c>
      <c r="R14" s="86">
        <v>7.0000000000000007E-2</v>
      </c>
      <c r="S14" s="53">
        <v>0.03</v>
      </c>
      <c r="T14" s="53" t="s">
        <v>161</v>
      </c>
      <c r="U14" s="53" t="s">
        <v>152</v>
      </c>
      <c r="V14" s="53" t="s">
        <v>158</v>
      </c>
      <c r="W14" s="62" t="s">
        <v>275</v>
      </c>
      <c r="X14" s="62" t="s">
        <v>285</v>
      </c>
      <c r="Y14" s="62" t="s">
        <v>277</v>
      </c>
      <c r="Z14" s="67">
        <v>0.03</v>
      </c>
      <c r="AA14" s="53">
        <v>0.05</v>
      </c>
      <c r="AB14" s="56">
        <f t="shared" si="0"/>
        <v>1.6666666666666667</v>
      </c>
      <c r="AC14" s="135" t="s">
        <v>507</v>
      </c>
      <c r="AD14" s="135"/>
      <c r="AE14" s="135"/>
      <c r="AF14" s="67">
        <v>0.03</v>
      </c>
      <c r="AG14" s="53">
        <v>0.23</v>
      </c>
      <c r="AH14" s="56">
        <f t="shared" si="1"/>
        <v>7.666666666666667</v>
      </c>
      <c r="AI14" s="135" t="s">
        <v>560</v>
      </c>
      <c r="AJ14" s="135"/>
      <c r="AK14" s="135"/>
      <c r="AL14" s="67">
        <v>0.03</v>
      </c>
      <c r="AM14" s="53">
        <v>0.28000000000000003</v>
      </c>
      <c r="AN14" s="56">
        <f t="shared" si="2"/>
        <v>9.3333333333333339</v>
      </c>
      <c r="AO14" s="135" t="s">
        <v>637</v>
      </c>
      <c r="AP14" s="135"/>
      <c r="AQ14" s="135"/>
      <c r="AR14" s="67">
        <v>0.03</v>
      </c>
      <c r="AS14" s="53">
        <v>0</v>
      </c>
      <c r="AT14" s="56">
        <f t="shared" si="3"/>
        <v>0</v>
      </c>
      <c r="AU14" s="134"/>
      <c r="AV14" s="134"/>
      <c r="AW14" s="134"/>
      <c r="AX14" s="67">
        <v>0.03</v>
      </c>
      <c r="AY14" s="53">
        <v>0</v>
      </c>
      <c r="AZ14" s="56">
        <f t="shared" si="4"/>
        <v>0</v>
      </c>
      <c r="BA14" s="134"/>
      <c r="BB14" s="134"/>
      <c r="BC14" s="134"/>
      <c r="BD14" s="67">
        <v>0.03</v>
      </c>
      <c r="BE14" s="53">
        <v>0</v>
      </c>
      <c r="BF14" s="56">
        <f t="shared" si="5"/>
        <v>0</v>
      </c>
      <c r="BG14" s="134"/>
      <c r="BH14" s="134"/>
      <c r="BI14" s="134"/>
      <c r="BJ14" s="67">
        <v>0.03</v>
      </c>
      <c r="BK14" s="53">
        <v>0</v>
      </c>
      <c r="BL14" s="56">
        <f t="shared" si="6"/>
        <v>0</v>
      </c>
      <c r="BM14" s="134"/>
      <c r="BN14" s="134"/>
      <c r="BO14" s="134"/>
      <c r="BP14" s="67">
        <v>0.03</v>
      </c>
      <c r="BQ14" s="53">
        <v>0</v>
      </c>
      <c r="BR14" s="56">
        <f t="shared" si="7"/>
        <v>0</v>
      </c>
      <c r="BS14" s="134"/>
      <c r="BT14" s="134"/>
      <c r="BU14" s="134"/>
      <c r="BV14" s="67">
        <v>0.03</v>
      </c>
      <c r="BW14" s="53">
        <v>0</v>
      </c>
      <c r="BX14" s="56">
        <f t="shared" si="8"/>
        <v>0</v>
      </c>
      <c r="BY14" s="134"/>
      <c r="BZ14" s="134"/>
      <c r="CA14" s="134"/>
      <c r="CB14" s="67">
        <v>0.03</v>
      </c>
      <c r="CC14" s="53">
        <v>0</v>
      </c>
      <c r="CD14" s="56">
        <f t="shared" si="9"/>
        <v>0</v>
      </c>
      <c r="CE14" s="134"/>
      <c r="CF14" s="134"/>
      <c r="CG14" s="134"/>
      <c r="CH14" s="67">
        <v>0.03</v>
      </c>
      <c r="CI14" s="53">
        <v>0</v>
      </c>
      <c r="CJ14" s="56">
        <f t="shared" si="10"/>
        <v>0</v>
      </c>
      <c r="CK14" s="134"/>
      <c r="CL14" s="134"/>
      <c r="CM14" s="134"/>
      <c r="CN14" s="67">
        <v>0.03</v>
      </c>
      <c r="CO14" s="53">
        <v>0</v>
      </c>
      <c r="CP14" s="56">
        <f t="shared" si="11"/>
        <v>0</v>
      </c>
      <c r="CQ14" s="134"/>
      <c r="CR14" s="134"/>
      <c r="CS14" s="67">
        <v>0.03</v>
      </c>
      <c r="CT14" s="53">
        <v>0.1867</v>
      </c>
      <c r="CU14" s="71">
        <f t="shared" si="12"/>
        <v>6.2233333333333336</v>
      </c>
    </row>
    <row r="15" spans="1:99" s="2" customFormat="1" ht="87.65" customHeight="1" x14ac:dyDescent="0.35">
      <c r="A15" s="81" t="s">
        <v>169</v>
      </c>
      <c r="B15" s="83">
        <v>7550</v>
      </c>
      <c r="C15" s="54">
        <v>2</v>
      </c>
      <c r="D15" s="61" t="s">
        <v>147</v>
      </c>
      <c r="E15" s="61" t="s">
        <v>145</v>
      </c>
      <c r="F15" s="54" t="s">
        <v>122</v>
      </c>
      <c r="G15" s="54">
        <v>540</v>
      </c>
      <c r="H15" s="54" t="s">
        <v>122</v>
      </c>
      <c r="I15" s="54" t="s">
        <v>122</v>
      </c>
      <c r="J15" s="54" t="s">
        <v>126</v>
      </c>
      <c r="K15" s="54" t="s">
        <v>122</v>
      </c>
      <c r="L15" s="54" t="s">
        <v>120</v>
      </c>
      <c r="M15" s="54" t="s">
        <v>122</v>
      </c>
      <c r="N15" s="54" t="s">
        <v>125</v>
      </c>
      <c r="O15" s="78">
        <v>0.1</v>
      </c>
      <c r="P15" s="62" t="s">
        <v>289</v>
      </c>
      <c r="Q15" s="62" t="s">
        <v>290</v>
      </c>
      <c r="R15" s="86" t="s">
        <v>132</v>
      </c>
      <c r="S15" s="53">
        <v>0.35</v>
      </c>
      <c r="T15" s="53" t="s">
        <v>161</v>
      </c>
      <c r="U15" s="53" t="s">
        <v>152</v>
      </c>
      <c r="V15" s="53" t="s">
        <v>158</v>
      </c>
      <c r="W15" s="62" t="s">
        <v>275</v>
      </c>
      <c r="X15" s="62" t="s">
        <v>285</v>
      </c>
      <c r="Y15" s="62" t="s">
        <v>291</v>
      </c>
      <c r="Z15" s="67">
        <v>0.35</v>
      </c>
      <c r="AA15" s="53">
        <v>0.17</v>
      </c>
      <c r="AB15" s="56">
        <f t="shared" si="0"/>
        <v>0.48571428571428577</v>
      </c>
      <c r="AC15" s="135" t="s">
        <v>508</v>
      </c>
      <c r="AD15" s="135"/>
      <c r="AE15" s="135"/>
      <c r="AF15" s="67">
        <v>0.35</v>
      </c>
      <c r="AG15" s="53">
        <v>0.62</v>
      </c>
      <c r="AH15" s="56">
        <f t="shared" si="1"/>
        <v>1.7714285714285716</v>
      </c>
      <c r="AI15" s="135" t="s">
        <v>561</v>
      </c>
      <c r="AJ15" s="135"/>
      <c r="AK15" s="135"/>
      <c r="AL15" s="67">
        <v>0.35</v>
      </c>
      <c r="AM15" s="53">
        <v>0.44</v>
      </c>
      <c r="AN15" s="56">
        <f t="shared" si="2"/>
        <v>1.2571428571428573</v>
      </c>
      <c r="AO15" s="135" t="s">
        <v>638</v>
      </c>
      <c r="AP15" s="135"/>
      <c r="AQ15" s="135"/>
      <c r="AR15" s="67">
        <v>0.35</v>
      </c>
      <c r="AS15" s="53">
        <v>0</v>
      </c>
      <c r="AT15" s="56">
        <f t="shared" si="3"/>
        <v>0</v>
      </c>
      <c r="AU15" s="134"/>
      <c r="AV15" s="134"/>
      <c r="AW15" s="134"/>
      <c r="AX15" s="67">
        <v>0.35</v>
      </c>
      <c r="AY15" s="53">
        <v>0</v>
      </c>
      <c r="AZ15" s="56">
        <f t="shared" si="4"/>
        <v>0</v>
      </c>
      <c r="BA15" s="134"/>
      <c r="BB15" s="134"/>
      <c r="BC15" s="134"/>
      <c r="BD15" s="67">
        <v>0.35</v>
      </c>
      <c r="BE15" s="53">
        <v>0</v>
      </c>
      <c r="BF15" s="56">
        <f t="shared" si="5"/>
        <v>0</v>
      </c>
      <c r="BG15" s="134"/>
      <c r="BH15" s="134"/>
      <c r="BI15" s="134"/>
      <c r="BJ15" s="67">
        <v>0.35</v>
      </c>
      <c r="BK15" s="53">
        <v>0</v>
      </c>
      <c r="BL15" s="56">
        <f t="shared" si="6"/>
        <v>0</v>
      </c>
      <c r="BM15" s="134"/>
      <c r="BN15" s="134"/>
      <c r="BO15" s="134"/>
      <c r="BP15" s="67">
        <v>0.35</v>
      </c>
      <c r="BQ15" s="53">
        <v>0</v>
      </c>
      <c r="BR15" s="56">
        <f t="shared" si="7"/>
        <v>0</v>
      </c>
      <c r="BS15" s="134"/>
      <c r="BT15" s="134"/>
      <c r="BU15" s="134"/>
      <c r="BV15" s="67">
        <v>0.35</v>
      </c>
      <c r="BW15" s="53">
        <v>0</v>
      </c>
      <c r="BX15" s="56">
        <f t="shared" si="8"/>
        <v>0</v>
      </c>
      <c r="BY15" s="134"/>
      <c r="BZ15" s="134"/>
      <c r="CA15" s="134"/>
      <c r="CB15" s="67">
        <v>0.35</v>
      </c>
      <c r="CC15" s="53">
        <v>0</v>
      </c>
      <c r="CD15" s="56">
        <f t="shared" si="9"/>
        <v>0</v>
      </c>
      <c r="CE15" s="134"/>
      <c r="CF15" s="134"/>
      <c r="CG15" s="134"/>
      <c r="CH15" s="67">
        <v>0.35</v>
      </c>
      <c r="CI15" s="53">
        <v>0</v>
      </c>
      <c r="CJ15" s="56">
        <f t="shared" si="10"/>
        <v>0</v>
      </c>
      <c r="CK15" s="134"/>
      <c r="CL15" s="134"/>
      <c r="CM15" s="134"/>
      <c r="CN15" s="67">
        <v>0.35</v>
      </c>
      <c r="CO15" s="53">
        <v>0</v>
      </c>
      <c r="CP15" s="56">
        <f t="shared" si="11"/>
        <v>0</v>
      </c>
      <c r="CQ15" s="134"/>
      <c r="CR15" s="134"/>
      <c r="CS15" s="67">
        <v>0.35</v>
      </c>
      <c r="CT15" s="53">
        <v>0.41</v>
      </c>
      <c r="CU15" s="71">
        <f t="shared" si="12"/>
        <v>1.1714285714285715</v>
      </c>
    </row>
    <row r="16" spans="1:99" s="2" customFormat="1" ht="87.65" customHeight="1" x14ac:dyDescent="0.35">
      <c r="A16" s="81" t="s">
        <v>169</v>
      </c>
      <c r="B16" s="83">
        <v>7550</v>
      </c>
      <c r="C16" s="54">
        <v>2</v>
      </c>
      <c r="D16" s="61" t="s">
        <v>147</v>
      </c>
      <c r="E16" s="61" t="s">
        <v>145</v>
      </c>
      <c r="F16" s="54" t="s">
        <v>122</v>
      </c>
      <c r="G16" s="54">
        <v>540</v>
      </c>
      <c r="H16" s="54" t="s">
        <v>122</v>
      </c>
      <c r="I16" s="54" t="s">
        <v>122</v>
      </c>
      <c r="J16" s="54" t="s">
        <v>126</v>
      </c>
      <c r="K16" s="54" t="s">
        <v>122</v>
      </c>
      <c r="L16" s="54" t="s">
        <v>120</v>
      </c>
      <c r="M16" s="54" t="s">
        <v>122</v>
      </c>
      <c r="N16" s="54" t="s">
        <v>125</v>
      </c>
      <c r="O16" s="78">
        <v>0.1</v>
      </c>
      <c r="P16" s="62" t="s">
        <v>292</v>
      </c>
      <c r="Q16" s="62" t="s">
        <v>293</v>
      </c>
      <c r="R16" s="53">
        <v>0.02</v>
      </c>
      <c r="S16" s="53">
        <v>0.02</v>
      </c>
      <c r="T16" s="53" t="s">
        <v>161</v>
      </c>
      <c r="U16" s="53" t="s">
        <v>152</v>
      </c>
      <c r="V16" s="53" t="s">
        <v>158</v>
      </c>
      <c r="W16" s="62" t="s">
        <v>275</v>
      </c>
      <c r="X16" s="62" t="s">
        <v>285</v>
      </c>
      <c r="Y16" s="62" t="s">
        <v>294</v>
      </c>
      <c r="Z16" s="67">
        <v>0.02</v>
      </c>
      <c r="AA16" s="53">
        <v>0.01</v>
      </c>
      <c r="AB16" s="56">
        <f t="shared" si="0"/>
        <v>0.5</v>
      </c>
      <c r="AC16" s="135" t="s">
        <v>509</v>
      </c>
      <c r="AD16" s="135"/>
      <c r="AE16" s="135"/>
      <c r="AF16" s="67">
        <v>0.02</v>
      </c>
      <c r="AG16" s="53">
        <v>0.01</v>
      </c>
      <c r="AH16" s="56">
        <f t="shared" si="1"/>
        <v>0.5</v>
      </c>
      <c r="AI16" s="135" t="s">
        <v>562</v>
      </c>
      <c r="AJ16" s="135"/>
      <c r="AK16" s="135"/>
      <c r="AL16" s="67">
        <v>0.02</v>
      </c>
      <c r="AM16" s="53">
        <v>0.01</v>
      </c>
      <c r="AN16" s="56">
        <f t="shared" si="2"/>
        <v>0.5</v>
      </c>
      <c r="AO16" s="135" t="s">
        <v>639</v>
      </c>
      <c r="AP16" s="135"/>
      <c r="AQ16" s="135"/>
      <c r="AR16" s="67">
        <v>0.02</v>
      </c>
      <c r="AS16" s="53">
        <v>0</v>
      </c>
      <c r="AT16" s="56">
        <f t="shared" si="3"/>
        <v>0</v>
      </c>
      <c r="AU16" s="134"/>
      <c r="AV16" s="134"/>
      <c r="AW16" s="134"/>
      <c r="AX16" s="67">
        <v>0.02</v>
      </c>
      <c r="AY16" s="53">
        <v>0</v>
      </c>
      <c r="AZ16" s="56">
        <f t="shared" si="4"/>
        <v>0</v>
      </c>
      <c r="BA16" s="134"/>
      <c r="BB16" s="134"/>
      <c r="BC16" s="134"/>
      <c r="BD16" s="67">
        <v>0.02</v>
      </c>
      <c r="BE16" s="53">
        <v>0</v>
      </c>
      <c r="BF16" s="56">
        <f t="shared" si="5"/>
        <v>0</v>
      </c>
      <c r="BG16" s="134"/>
      <c r="BH16" s="134"/>
      <c r="BI16" s="134"/>
      <c r="BJ16" s="67">
        <v>0.02</v>
      </c>
      <c r="BK16" s="53">
        <v>0</v>
      </c>
      <c r="BL16" s="56">
        <f t="shared" si="6"/>
        <v>0</v>
      </c>
      <c r="BM16" s="134"/>
      <c r="BN16" s="134"/>
      <c r="BO16" s="134"/>
      <c r="BP16" s="67">
        <v>0.02</v>
      </c>
      <c r="BQ16" s="53">
        <v>0</v>
      </c>
      <c r="BR16" s="56">
        <f t="shared" si="7"/>
        <v>0</v>
      </c>
      <c r="BS16" s="134"/>
      <c r="BT16" s="134"/>
      <c r="BU16" s="134"/>
      <c r="BV16" s="67">
        <v>0.02</v>
      </c>
      <c r="BW16" s="53">
        <v>0</v>
      </c>
      <c r="BX16" s="56">
        <f t="shared" si="8"/>
        <v>0</v>
      </c>
      <c r="BY16" s="134"/>
      <c r="BZ16" s="134"/>
      <c r="CA16" s="134"/>
      <c r="CB16" s="67">
        <v>0.02</v>
      </c>
      <c r="CC16" s="53">
        <v>0</v>
      </c>
      <c r="CD16" s="56">
        <f t="shared" si="9"/>
        <v>0</v>
      </c>
      <c r="CE16" s="134"/>
      <c r="CF16" s="134"/>
      <c r="CG16" s="134"/>
      <c r="CH16" s="67">
        <v>0.02</v>
      </c>
      <c r="CI16" s="53">
        <v>0</v>
      </c>
      <c r="CJ16" s="56">
        <f t="shared" si="10"/>
        <v>0</v>
      </c>
      <c r="CK16" s="134"/>
      <c r="CL16" s="134"/>
      <c r="CM16" s="134"/>
      <c r="CN16" s="67">
        <v>0.02</v>
      </c>
      <c r="CO16" s="53">
        <v>0</v>
      </c>
      <c r="CP16" s="56">
        <f t="shared" si="11"/>
        <v>0</v>
      </c>
      <c r="CQ16" s="134"/>
      <c r="CR16" s="134"/>
      <c r="CS16" s="67">
        <v>0.02</v>
      </c>
      <c r="CT16" s="53">
        <v>0.01</v>
      </c>
      <c r="CU16" s="71">
        <f t="shared" si="12"/>
        <v>0.5</v>
      </c>
    </row>
    <row r="17" spans="1:99" s="2" customFormat="1" ht="87.65" customHeight="1" x14ac:dyDescent="0.35">
      <c r="A17" s="81" t="s">
        <v>169</v>
      </c>
      <c r="B17" s="83">
        <v>7550</v>
      </c>
      <c r="C17" s="54">
        <v>2</v>
      </c>
      <c r="D17" s="61" t="s">
        <v>147</v>
      </c>
      <c r="E17" s="61" t="s">
        <v>145</v>
      </c>
      <c r="F17" s="54" t="s">
        <v>122</v>
      </c>
      <c r="G17" s="54">
        <v>540</v>
      </c>
      <c r="H17" s="54" t="s">
        <v>122</v>
      </c>
      <c r="I17" s="54" t="s">
        <v>122</v>
      </c>
      <c r="J17" s="54" t="s">
        <v>126</v>
      </c>
      <c r="K17" s="54" t="s">
        <v>122</v>
      </c>
      <c r="L17" s="54" t="s">
        <v>120</v>
      </c>
      <c r="M17" s="54" t="s">
        <v>122</v>
      </c>
      <c r="N17" s="54" t="s">
        <v>125</v>
      </c>
      <c r="O17" s="78">
        <v>0.1</v>
      </c>
      <c r="P17" s="62" t="s">
        <v>295</v>
      </c>
      <c r="Q17" s="62" t="s">
        <v>296</v>
      </c>
      <c r="R17" s="56">
        <v>0.13339999999999999</v>
      </c>
      <c r="S17" s="56">
        <v>0.13339999999999999</v>
      </c>
      <c r="T17" s="53" t="s">
        <v>161</v>
      </c>
      <c r="U17" s="53" t="s">
        <v>152</v>
      </c>
      <c r="V17" s="53" t="s">
        <v>158</v>
      </c>
      <c r="W17" s="62" t="s">
        <v>275</v>
      </c>
      <c r="X17" s="62" t="s">
        <v>297</v>
      </c>
      <c r="Y17" s="62" t="s">
        <v>298</v>
      </c>
      <c r="Z17" s="67">
        <v>0.1</v>
      </c>
      <c r="AA17" s="53">
        <v>0.03</v>
      </c>
      <c r="AB17" s="56">
        <f t="shared" si="0"/>
        <v>0.3</v>
      </c>
      <c r="AC17" s="135" t="s">
        <v>511</v>
      </c>
      <c r="AD17" s="135"/>
      <c r="AE17" s="135"/>
      <c r="AF17" s="56">
        <v>0.1</v>
      </c>
      <c r="AG17" s="53">
        <v>0.06</v>
      </c>
      <c r="AH17" s="56">
        <f t="shared" si="1"/>
        <v>0.6</v>
      </c>
      <c r="AI17" s="135" t="s">
        <v>563</v>
      </c>
      <c r="AJ17" s="135"/>
      <c r="AK17" s="135"/>
      <c r="AL17" s="56">
        <v>0.1</v>
      </c>
      <c r="AM17" s="53">
        <v>0.08</v>
      </c>
      <c r="AN17" s="56">
        <f t="shared" si="2"/>
        <v>0.79999999999999993</v>
      </c>
      <c r="AO17" s="135" t="s">
        <v>640</v>
      </c>
      <c r="AP17" s="135"/>
      <c r="AQ17" s="135"/>
      <c r="AR17" s="56">
        <v>0.1</v>
      </c>
      <c r="AS17" s="53">
        <v>0</v>
      </c>
      <c r="AT17" s="56">
        <f t="shared" si="3"/>
        <v>0</v>
      </c>
      <c r="AU17" s="134"/>
      <c r="AV17" s="134"/>
      <c r="AW17" s="134"/>
      <c r="AX17" s="56">
        <v>0.1</v>
      </c>
      <c r="AY17" s="53">
        <v>0</v>
      </c>
      <c r="AZ17" s="56">
        <f t="shared" si="4"/>
        <v>0</v>
      </c>
      <c r="BA17" s="134"/>
      <c r="BB17" s="134"/>
      <c r="BC17" s="134"/>
      <c r="BD17" s="56">
        <v>0.1</v>
      </c>
      <c r="BE17" s="53">
        <v>0</v>
      </c>
      <c r="BF17" s="56">
        <f t="shared" si="5"/>
        <v>0</v>
      </c>
      <c r="BG17" s="134"/>
      <c r="BH17" s="134"/>
      <c r="BI17" s="134"/>
      <c r="BJ17" s="56">
        <v>0.1</v>
      </c>
      <c r="BK17" s="53">
        <v>0</v>
      </c>
      <c r="BL17" s="56">
        <f t="shared" si="6"/>
        <v>0</v>
      </c>
      <c r="BM17" s="134"/>
      <c r="BN17" s="134"/>
      <c r="BO17" s="134"/>
      <c r="BP17" s="56">
        <v>0.1</v>
      </c>
      <c r="BQ17" s="53">
        <v>0</v>
      </c>
      <c r="BR17" s="56">
        <f t="shared" si="7"/>
        <v>0</v>
      </c>
      <c r="BS17" s="134"/>
      <c r="BT17" s="134"/>
      <c r="BU17" s="134"/>
      <c r="BV17" s="56">
        <v>0.1</v>
      </c>
      <c r="BW17" s="53">
        <v>0</v>
      </c>
      <c r="BX17" s="56">
        <f t="shared" si="8"/>
        <v>0</v>
      </c>
      <c r="BY17" s="134"/>
      <c r="BZ17" s="134"/>
      <c r="CA17" s="134"/>
      <c r="CB17" s="56">
        <v>0.1</v>
      </c>
      <c r="CC17" s="53">
        <v>0</v>
      </c>
      <c r="CD17" s="56">
        <f t="shared" si="9"/>
        <v>0</v>
      </c>
      <c r="CE17" s="134"/>
      <c r="CF17" s="134"/>
      <c r="CG17" s="134"/>
      <c r="CH17" s="56">
        <v>0.1</v>
      </c>
      <c r="CI17" s="53">
        <v>0</v>
      </c>
      <c r="CJ17" s="56">
        <f t="shared" si="10"/>
        <v>0</v>
      </c>
      <c r="CK17" s="134"/>
      <c r="CL17" s="134"/>
      <c r="CM17" s="134"/>
      <c r="CN17" s="56">
        <v>0.1</v>
      </c>
      <c r="CO17" s="53">
        <v>0</v>
      </c>
      <c r="CP17" s="56">
        <f t="shared" si="11"/>
        <v>0</v>
      </c>
      <c r="CQ17" s="134"/>
      <c r="CR17" s="134"/>
      <c r="CS17" s="56">
        <v>0.1</v>
      </c>
      <c r="CT17" s="53">
        <v>5.67E-2</v>
      </c>
      <c r="CU17" s="71">
        <v>0.6</v>
      </c>
    </row>
    <row r="18" spans="1:99" s="2" customFormat="1" ht="87.65" customHeight="1" x14ac:dyDescent="0.35">
      <c r="A18" s="81" t="s">
        <v>169</v>
      </c>
      <c r="B18" s="83">
        <v>7550</v>
      </c>
      <c r="C18" s="54">
        <v>2</v>
      </c>
      <c r="D18" s="61" t="s">
        <v>147</v>
      </c>
      <c r="E18" s="61" t="s">
        <v>145</v>
      </c>
      <c r="F18" s="54" t="s">
        <v>122</v>
      </c>
      <c r="G18" s="54">
        <v>540</v>
      </c>
      <c r="H18" s="54" t="s">
        <v>122</v>
      </c>
      <c r="I18" s="54" t="s">
        <v>122</v>
      </c>
      <c r="J18" s="54" t="s">
        <v>126</v>
      </c>
      <c r="K18" s="54" t="s">
        <v>122</v>
      </c>
      <c r="L18" s="54" t="s">
        <v>120</v>
      </c>
      <c r="M18" s="54" t="s">
        <v>122</v>
      </c>
      <c r="N18" s="77" t="s">
        <v>125</v>
      </c>
      <c r="O18" s="78">
        <v>0.1</v>
      </c>
      <c r="P18" s="62" t="s">
        <v>299</v>
      </c>
      <c r="Q18" s="53" t="s">
        <v>300</v>
      </c>
      <c r="R18" s="86" t="s">
        <v>132</v>
      </c>
      <c r="S18" s="53">
        <v>0.35</v>
      </c>
      <c r="T18" s="53" t="s">
        <v>161</v>
      </c>
      <c r="U18" s="53" t="s">
        <v>152</v>
      </c>
      <c r="V18" s="53" t="s">
        <v>158</v>
      </c>
      <c r="W18" s="53" t="s">
        <v>275</v>
      </c>
      <c r="X18" s="53" t="s">
        <v>301</v>
      </c>
      <c r="Y18" s="53" t="s">
        <v>302</v>
      </c>
      <c r="Z18" s="67">
        <v>0.35</v>
      </c>
      <c r="AA18" s="53">
        <v>0.19</v>
      </c>
      <c r="AB18" s="56">
        <f t="shared" si="0"/>
        <v>0.54285714285714293</v>
      </c>
      <c r="AC18" s="135" t="s">
        <v>512</v>
      </c>
      <c r="AD18" s="135"/>
      <c r="AE18" s="135"/>
      <c r="AF18" s="67">
        <v>0.35</v>
      </c>
      <c r="AG18" s="53">
        <v>0.37</v>
      </c>
      <c r="AH18" s="56">
        <f t="shared" si="1"/>
        <v>1.0571428571428572</v>
      </c>
      <c r="AI18" s="135" t="s">
        <v>564</v>
      </c>
      <c r="AJ18" s="135"/>
      <c r="AK18" s="135"/>
      <c r="AL18" s="67">
        <v>0.35</v>
      </c>
      <c r="AM18" s="53">
        <v>0.49</v>
      </c>
      <c r="AN18" s="56">
        <f t="shared" si="2"/>
        <v>1.4000000000000001</v>
      </c>
      <c r="AO18" s="135" t="s">
        <v>641</v>
      </c>
      <c r="AP18" s="135"/>
      <c r="AQ18" s="135"/>
      <c r="AR18" s="67">
        <v>0.35</v>
      </c>
      <c r="AS18" s="53">
        <v>0</v>
      </c>
      <c r="AT18" s="56">
        <f t="shared" si="3"/>
        <v>0</v>
      </c>
      <c r="AU18" s="134"/>
      <c r="AV18" s="134"/>
      <c r="AW18" s="134"/>
      <c r="AX18" s="67">
        <v>0.35</v>
      </c>
      <c r="AY18" s="53">
        <v>0</v>
      </c>
      <c r="AZ18" s="56">
        <f t="shared" si="4"/>
        <v>0</v>
      </c>
      <c r="BA18" s="134"/>
      <c r="BB18" s="134"/>
      <c r="BC18" s="134"/>
      <c r="BD18" s="67">
        <v>0.35</v>
      </c>
      <c r="BE18" s="53">
        <v>0</v>
      </c>
      <c r="BF18" s="56">
        <f t="shared" si="5"/>
        <v>0</v>
      </c>
      <c r="BG18" s="134"/>
      <c r="BH18" s="134"/>
      <c r="BI18" s="134"/>
      <c r="BJ18" s="67">
        <v>0.35</v>
      </c>
      <c r="BK18" s="53">
        <v>0</v>
      </c>
      <c r="BL18" s="56">
        <f t="shared" si="6"/>
        <v>0</v>
      </c>
      <c r="BM18" s="134"/>
      <c r="BN18" s="134"/>
      <c r="BO18" s="134"/>
      <c r="BP18" s="67">
        <v>0.35</v>
      </c>
      <c r="BQ18" s="53">
        <v>0</v>
      </c>
      <c r="BR18" s="56">
        <f t="shared" si="7"/>
        <v>0</v>
      </c>
      <c r="BS18" s="134"/>
      <c r="BT18" s="134"/>
      <c r="BU18" s="134"/>
      <c r="BV18" s="67">
        <v>0.35</v>
      </c>
      <c r="BW18" s="53">
        <v>0</v>
      </c>
      <c r="BX18" s="56">
        <f t="shared" si="8"/>
        <v>0</v>
      </c>
      <c r="BY18" s="134"/>
      <c r="BZ18" s="134"/>
      <c r="CA18" s="134"/>
      <c r="CB18" s="67">
        <v>0.35</v>
      </c>
      <c r="CC18" s="53">
        <v>0</v>
      </c>
      <c r="CD18" s="56">
        <f t="shared" si="9"/>
        <v>0</v>
      </c>
      <c r="CE18" s="134"/>
      <c r="CF18" s="134"/>
      <c r="CG18" s="134"/>
      <c r="CH18" s="67">
        <v>0.35</v>
      </c>
      <c r="CI18" s="53">
        <v>0</v>
      </c>
      <c r="CJ18" s="56">
        <f t="shared" si="10"/>
        <v>0</v>
      </c>
      <c r="CK18" s="134"/>
      <c r="CL18" s="134"/>
      <c r="CM18" s="134"/>
      <c r="CN18" s="67">
        <v>0.35</v>
      </c>
      <c r="CO18" s="53">
        <v>0</v>
      </c>
      <c r="CP18" s="56">
        <f t="shared" si="11"/>
        <v>0</v>
      </c>
      <c r="CQ18" s="134"/>
      <c r="CR18" s="134"/>
      <c r="CS18" s="67">
        <v>0.35</v>
      </c>
      <c r="CT18" s="100">
        <v>0.35</v>
      </c>
      <c r="CU18" s="71">
        <f t="shared" si="12"/>
        <v>1</v>
      </c>
    </row>
    <row r="19" spans="1:99" s="2" customFormat="1" ht="87.65" customHeight="1" x14ac:dyDescent="0.35">
      <c r="A19" s="81" t="s">
        <v>169</v>
      </c>
      <c r="B19" s="83">
        <v>7550</v>
      </c>
      <c r="C19" s="54">
        <v>2</v>
      </c>
      <c r="D19" s="61" t="s">
        <v>147</v>
      </c>
      <c r="E19" s="61" t="s">
        <v>145</v>
      </c>
      <c r="F19" s="54" t="s">
        <v>122</v>
      </c>
      <c r="G19" s="54">
        <v>540</v>
      </c>
      <c r="H19" s="54" t="s">
        <v>122</v>
      </c>
      <c r="I19" s="54" t="s">
        <v>120</v>
      </c>
      <c r="J19" s="54" t="s">
        <v>130</v>
      </c>
      <c r="K19" s="54" t="s">
        <v>122</v>
      </c>
      <c r="L19" s="54" t="s">
        <v>120</v>
      </c>
      <c r="M19" s="54" t="s">
        <v>122</v>
      </c>
      <c r="N19" s="77" t="s">
        <v>125</v>
      </c>
      <c r="O19" s="78">
        <v>0.1</v>
      </c>
      <c r="P19" s="62" t="s">
        <v>303</v>
      </c>
      <c r="Q19" s="62" t="s">
        <v>304</v>
      </c>
      <c r="R19" s="55">
        <v>12</v>
      </c>
      <c r="S19" s="55">
        <v>11</v>
      </c>
      <c r="T19" s="86" t="s">
        <v>119</v>
      </c>
      <c r="U19" s="53" t="s">
        <v>154</v>
      </c>
      <c r="V19" s="53" t="s">
        <v>158</v>
      </c>
      <c r="W19" s="62" t="s">
        <v>275</v>
      </c>
      <c r="X19" s="62" t="s">
        <v>283</v>
      </c>
      <c r="Y19" s="86" t="s">
        <v>305</v>
      </c>
      <c r="Z19" s="68">
        <v>1</v>
      </c>
      <c r="AA19" s="55">
        <v>1</v>
      </c>
      <c r="AB19" s="56">
        <f t="shared" si="0"/>
        <v>1</v>
      </c>
      <c r="AC19" s="135" t="s">
        <v>513</v>
      </c>
      <c r="AD19" s="135"/>
      <c r="AE19" s="135"/>
      <c r="AF19" s="68">
        <v>1</v>
      </c>
      <c r="AG19" s="55">
        <v>1</v>
      </c>
      <c r="AH19" s="56">
        <f t="shared" si="1"/>
        <v>1</v>
      </c>
      <c r="AI19" s="135" t="s">
        <v>565</v>
      </c>
      <c r="AJ19" s="135"/>
      <c r="AK19" s="135"/>
      <c r="AL19" s="68">
        <v>1</v>
      </c>
      <c r="AM19" s="55">
        <v>1</v>
      </c>
      <c r="AN19" s="56">
        <f t="shared" si="2"/>
        <v>1</v>
      </c>
      <c r="AO19" s="135" t="s">
        <v>642</v>
      </c>
      <c r="AP19" s="135"/>
      <c r="AQ19" s="135"/>
      <c r="AR19" s="68">
        <v>1</v>
      </c>
      <c r="AS19" s="55">
        <v>0</v>
      </c>
      <c r="AT19" s="56">
        <f t="shared" si="3"/>
        <v>0</v>
      </c>
      <c r="AU19" s="134"/>
      <c r="AV19" s="134"/>
      <c r="AW19" s="134"/>
      <c r="AX19" s="68">
        <v>1</v>
      </c>
      <c r="AY19" s="55">
        <v>0</v>
      </c>
      <c r="AZ19" s="56">
        <f t="shared" si="4"/>
        <v>0</v>
      </c>
      <c r="BA19" s="134"/>
      <c r="BB19" s="134"/>
      <c r="BC19" s="134"/>
      <c r="BD19" s="68">
        <v>1</v>
      </c>
      <c r="BE19" s="55">
        <v>0</v>
      </c>
      <c r="BF19" s="56">
        <f t="shared" si="5"/>
        <v>0</v>
      </c>
      <c r="BG19" s="134"/>
      <c r="BH19" s="134"/>
      <c r="BI19" s="134"/>
      <c r="BJ19" s="68">
        <v>1</v>
      </c>
      <c r="BK19" s="55">
        <v>0</v>
      </c>
      <c r="BL19" s="56">
        <f t="shared" si="6"/>
        <v>0</v>
      </c>
      <c r="BM19" s="134"/>
      <c r="BN19" s="134"/>
      <c r="BO19" s="134"/>
      <c r="BP19" s="68">
        <v>1</v>
      </c>
      <c r="BQ19" s="55">
        <v>0</v>
      </c>
      <c r="BR19" s="56">
        <f t="shared" si="7"/>
        <v>0</v>
      </c>
      <c r="BS19" s="134"/>
      <c r="BT19" s="134"/>
      <c r="BU19" s="134"/>
      <c r="BV19" s="68">
        <v>1</v>
      </c>
      <c r="BW19" s="55">
        <v>0</v>
      </c>
      <c r="BX19" s="56">
        <f t="shared" si="8"/>
        <v>0</v>
      </c>
      <c r="BY19" s="134"/>
      <c r="BZ19" s="134"/>
      <c r="CA19" s="134"/>
      <c r="CB19" s="68">
        <v>1</v>
      </c>
      <c r="CC19" s="55">
        <v>0</v>
      </c>
      <c r="CD19" s="56">
        <f t="shared" si="9"/>
        <v>0</v>
      </c>
      <c r="CE19" s="134"/>
      <c r="CF19" s="134"/>
      <c r="CG19" s="134"/>
      <c r="CH19" s="68">
        <v>1</v>
      </c>
      <c r="CI19" s="55">
        <v>0</v>
      </c>
      <c r="CJ19" s="56">
        <f t="shared" si="10"/>
        <v>0</v>
      </c>
      <c r="CK19" s="134"/>
      <c r="CL19" s="134"/>
      <c r="CM19" s="134"/>
      <c r="CN19" s="68">
        <v>1</v>
      </c>
      <c r="CO19" s="55">
        <v>0</v>
      </c>
      <c r="CP19" s="56">
        <f t="shared" si="11"/>
        <v>0</v>
      </c>
      <c r="CQ19" s="134"/>
      <c r="CR19" s="134"/>
      <c r="CS19" s="103">
        <f>IF(T19="SUMA",(Z19+AF19+AL19+AR19+AX19+BD19+BJ19+BP19+CH19+CN19+BV19+CB19),(#REF!))</f>
        <v>12</v>
      </c>
      <c r="CT19" s="55">
        <f>IF(T19="SUMA",(AA19+AG19+AM19+AS19+AY19+BE19+BK19+BQ19+CI19+CO19+BW19+CC19),(AA19))</f>
        <v>3</v>
      </c>
      <c r="CU19" s="71">
        <f t="shared" si="12"/>
        <v>0.25</v>
      </c>
    </row>
    <row r="20" spans="1:99" s="2" customFormat="1" ht="271" customHeight="1" x14ac:dyDescent="0.35">
      <c r="A20" s="81" t="s">
        <v>169</v>
      </c>
      <c r="B20" s="83">
        <v>7550</v>
      </c>
      <c r="C20" s="54">
        <v>3</v>
      </c>
      <c r="D20" s="61" t="s">
        <v>148</v>
      </c>
      <c r="E20" s="61" t="s">
        <v>145</v>
      </c>
      <c r="F20" s="54" t="s">
        <v>122</v>
      </c>
      <c r="G20" s="54">
        <v>540</v>
      </c>
      <c r="H20" s="54" t="s">
        <v>122</v>
      </c>
      <c r="I20" s="54" t="s">
        <v>122</v>
      </c>
      <c r="J20" s="54" t="s">
        <v>124</v>
      </c>
      <c r="K20" s="54" t="s">
        <v>122</v>
      </c>
      <c r="L20" s="54" t="s">
        <v>120</v>
      </c>
      <c r="M20" s="54" t="s">
        <v>122</v>
      </c>
      <c r="N20" s="54" t="s">
        <v>121</v>
      </c>
      <c r="O20" s="56">
        <v>0.6</v>
      </c>
      <c r="P20" s="62" t="s">
        <v>306</v>
      </c>
      <c r="Q20" s="62" t="s">
        <v>307</v>
      </c>
      <c r="R20" s="55">
        <v>76</v>
      </c>
      <c r="S20" s="55">
        <v>76</v>
      </c>
      <c r="T20" s="53" t="s">
        <v>119</v>
      </c>
      <c r="U20" s="53" t="s">
        <v>154</v>
      </c>
      <c r="V20" s="53" t="s">
        <v>158</v>
      </c>
      <c r="W20" s="62" t="s">
        <v>308</v>
      </c>
      <c r="X20" s="62" t="s">
        <v>309</v>
      </c>
      <c r="Y20" s="62" t="s">
        <v>310</v>
      </c>
      <c r="Z20" s="68">
        <v>7</v>
      </c>
      <c r="AA20" s="55">
        <v>7</v>
      </c>
      <c r="AB20" s="56">
        <f t="shared" si="0"/>
        <v>1</v>
      </c>
      <c r="AC20" s="135" t="s">
        <v>514</v>
      </c>
      <c r="AD20" s="135"/>
      <c r="AE20" s="135"/>
      <c r="AF20" s="68">
        <v>6</v>
      </c>
      <c r="AG20" s="55">
        <v>6</v>
      </c>
      <c r="AH20" s="56">
        <f t="shared" si="1"/>
        <v>1</v>
      </c>
      <c r="AI20" s="135" t="s">
        <v>547</v>
      </c>
      <c r="AJ20" s="135"/>
      <c r="AK20" s="135"/>
      <c r="AL20" s="68">
        <v>6</v>
      </c>
      <c r="AM20" s="55">
        <v>6</v>
      </c>
      <c r="AN20" s="56">
        <f t="shared" si="2"/>
        <v>1</v>
      </c>
      <c r="AO20" s="135" t="s">
        <v>645</v>
      </c>
      <c r="AP20" s="135"/>
      <c r="AQ20" s="135"/>
      <c r="AR20" s="68">
        <v>7</v>
      </c>
      <c r="AS20" s="55">
        <v>0</v>
      </c>
      <c r="AT20" s="56">
        <f t="shared" si="3"/>
        <v>0</v>
      </c>
      <c r="AU20" s="134"/>
      <c r="AV20" s="134"/>
      <c r="AW20" s="134"/>
      <c r="AX20" s="68">
        <v>6</v>
      </c>
      <c r="AY20" s="55">
        <v>0</v>
      </c>
      <c r="AZ20" s="56">
        <f t="shared" si="4"/>
        <v>0</v>
      </c>
      <c r="BA20" s="134"/>
      <c r="BB20" s="134"/>
      <c r="BC20" s="134"/>
      <c r="BD20" s="68">
        <v>6</v>
      </c>
      <c r="BE20" s="55">
        <v>0</v>
      </c>
      <c r="BF20" s="56">
        <f t="shared" si="5"/>
        <v>0</v>
      </c>
      <c r="BG20" s="134"/>
      <c r="BH20" s="134"/>
      <c r="BI20" s="134"/>
      <c r="BJ20" s="68">
        <v>7</v>
      </c>
      <c r="BK20" s="55">
        <v>0</v>
      </c>
      <c r="BL20" s="56">
        <f t="shared" si="6"/>
        <v>0</v>
      </c>
      <c r="BM20" s="134"/>
      <c r="BN20" s="134"/>
      <c r="BO20" s="134"/>
      <c r="BP20" s="68">
        <v>6</v>
      </c>
      <c r="BQ20" s="55">
        <v>0</v>
      </c>
      <c r="BR20" s="56">
        <f t="shared" si="7"/>
        <v>0</v>
      </c>
      <c r="BS20" s="134"/>
      <c r="BT20" s="134"/>
      <c r="BU20" s="134"/>
      <c r="BV20" s="68">
        <v>6</v>
      </c>
      <c r="BW20" s="55">
        <v>0</v>
      </c>
      <c r="BX20" s="56">
        <f t="shared" si="8"/>
        <v>0</v>
      </c>
      <c r="BY20" s="134"/>
      <c r="BZ20" s="134"/>
      <c r="CA20" s="134"/>
      <c r="CB20" s="68">
        <v>7</v>
      </c>
      <c r="CC20" s="55">
        <v>0</v>
      </c>
      <c r="CD20" s="56">
        <f t="shared" si="9"/>
        <v>0</v>
      </c>
      <c r="CE20" s="134"/>
      <c r="CF20" s="134"/>
      <c r="CG20" s="134"/>
      <c r="CH20" s="68">
        <v>6</v>
      </c>
      <c r="CI20" s="55">
        <v>0</v>
      </c>
      <c r="CJ20" s="56">
        <f t="shared" si="10"/>
        <v>0</v>
      </c>
      <c r="CK20" s="134"/>
      <c r="CL20" s="134"/>
      <c r="CM20" s="134"/>
      <c r="CN20" s="68">
        <v>6</v>
      </c>
      <c r="CO20" s="55">
        <v>0</v>
      </c>
      <c r="CP20" s="56">
        <f t="shared" si="11"/>
        <v>0</v>
      </c>
      <c r="CQ20" s="134"/>
      <c r="CR20" s="134"/>
      <c r="CS20" s="103">
        <f>IF(T20="SUMA",(Z20+AF20+AL20+AR20+AX20+BD20+BJ20+BP20+CH20+CN20+BV20+CB20),(#REF!))</f>
        <v>76</v>
      </c>
      <c r="CT20" s="55">
        <f>IF(T20="SUMA",(AA20+AG20+AM20+AS20+AY20+BE20+BK20+BQ20+CI20+CO20+BW20+CC20),(AA20))</f>
        <v>19</v>
      </c>
      <c r="CU20" s="71">
        <f t="shared" ref="CU20:CU25" si="13">IF(ISERROR(CT20/CS20),0,(CT20/CS20))</f>
        <v>0.25</v>
      </c>
    </row>
    <row r="21" spans="1:99" s="2" customFormat="1" ht="87.65" customHeight="1" x14ac:dyDescent="0.35">
      <c r="A21" s="81" t="s">
        <v>169</v>
      </c>
      <c r="B21" s="83">
        <v>7550</v>
      </c>
      <c r="C21" s="54">
        <v>3</v>
      </c>
      <c r="D21" s="61" t="s">
        <v>148</v>
      </c>
      <c r="E21" s="61" t="s">
        <v>145</v>
      </c>
      <c r="F21" s="54" t="s">
        <v>122</v>
      </c>
      <c r="G21" s="54">
        <v>540</v>
      </c>
      <c r="H21" s="54" t="s">
        <v>122</v>
      </c>
      <c r="I21" s="54" t="s">
        <v>122</v>
      </c>
      <c r="J21" s="54" t="s">
        <v>124</v>
      </c>
      <c r="K21" s="54" t="s">
        <v>122</v>
      </c>
      <c r="L21" s="54" t="s">
        <v>120</v>
      </c>
      <c r="M21" s="54" t="s">
        <v>122</v>
      </c>
      <c r="N21" s="54" t="s">
        <v>121</v>
      </c>
      <c r="O21" s="56">
        <v>0.1</v>
      </c>
      <c r="P21" s="62" t="s">
        <v>311</v>
      </c>
      <c r="Q21" s="62" t="s">
        <v>312</v>
      </c>
      <c r="R21" s="53">
        <v>1</v>
      </c>
      <c r="S21" s="53">
        <v>1</v>
      </c>
      <c r="T21" s="53" t="s">
        <v>119</v>
      </c>
      <c r="U21" s="53" t="s">
        <v>152</v>
      </c>
      <c r="V21" s="53" t="s">
        <v>164</v>
      </c>
      <c r="W21" s="62" t="s">
        <v>308</v>
      </c>
      <c r="X21" s="62" t="s">
        <v>313</v>
      </c>
      <c r="Y21" s="62" t="s">
        <v>314</v>
      </c>
      <c r="Z21" s="67">
        <v>0.05</v>
      </c>
      <c r="AA21" s="53">
        <v>0.05</v>
      </c>
      <c r="AB21" s="56">
        <f t="shared" si="0"/>
        <v>1</v>
      </c>
      <c r="AC21" s="135" t="s">
        <v>515</v>
      </c>
      <c r="AD21" s="135"/>
      <c r="AE21" s="135"/>
      <c r="AF21" s="67">
        <v>0</v>
      </c>
      <c r="AG21" s="67">
        <v>0</v>
      </c>
      <c r="AH21" s="56">
        <f t="shared" si="1"/>
        <v>0</v>
      </c>
      <c r="AI21" s="135" t="s">
        <v>548</v>
      </c>
      <c r="AJ21" s="135"/>
      <c r="AK21" s="135"/>
      <c r="AL21" s="67">
        <v>0</v>
      </c>
      <c r="AM21" s="55">
        <v>0</v>
      </c>
      <c r="AN21" s="56">
        <f t="shared" si="2"/>
        <v>0</v>
      </c>
      <c r="AO21" s="135" t="s">
        <v>548</v>
      </c>
      <c r="AP21" s="135"/>
      <c r="AQ21" s="135"/>
      <c r="AR21" s="67">
        <v>0</v>
      </c>
      <c r="AS21" s="55">
        <v>0</v>
      </c>
      <c r="AT21" s="56">
        <f t="shared" si="3"/>
        <v>0</v>
      </c>
      <c r="AU21" s="134"/>
      <c r="AV21" s="134"/>
      <c r="AW21" s="134"/>
      <c r="AX21" s="67">
        <v>0</v>
      </c>
      <c r="AY21" s="55">
        <v>0</v>
      </c>
      <c r="AZ21" s="56">
        <f t="shared" si="4"/>
        <v>0</v>
      </c>
      <c r="BA21" s="134"/>
      <c r="BB21" s="134"/>
      <c r="BC21" s="134"/>
      <c r="BD21" s="67">
        <v>0</v>
      </c>
      <c r="BE21" s="55">
        <v>0</v>
      </c>
      <c r="BF21" s="56">
        <f t="shared" si="5"/>
        <v>0</v>
      </c>
      <c r="BG21" s="134"/>
      <c r="BH21" s="134"/>
      <c r="BI21" s="134"/>
      <c r="BJ21" s="67">
        <v>0.05</v>
      </c>
      <c r="BK21" s="55">
        <v>0</v>
      </c>
      <c r="BL21" s="56">
        <f t="shared" si="6"/>
        <v>0</v>
      </c>
      <c r="BM21" s="134"/>
      <c r="BN21" s="134"/>
      <c r="BO21" s="134"/>
      <c r="BP21" s="67">
        <v>0.2</v>
      </c>
      <c r="BQ21" s="55">
        <v>0</v>
      </c>
      <c r="BR21" s="56">
        <f t="shared" si="7"/>
        <v>0</v>
      </c>
      <c r="BS21" s="134"/>
      <c r="BT21" s="134"/>
      <c r="BU21" s="134"/>
      <c r="BV21" s="67">
        <v>0.05</v>
      </c>
      <c r="BW21" s="55">
        <v>0</v>
      </c>
      <c r="BX21" s="56">
        <f t="shared" si="8"/>
        <v>0</v>
      </c>
      <c r="BY21" s="134"/>
      <c r="BZ21" s="134"/>
      <c r="CA21" s="134"/>
      <c r="CB21" s="67">
        <v>0.2</v>
      </c>
      <c r="CC21" s="55">
        <v>0</v>
      </c>
      <c r="CD21" s="56">
        <f t="shared" si="9"/>
        <v>0</v>
      </c>
      <c r="CE21" s="134"/>
      <c r="CF21" s="134"/>
      <c r="CG21" s="134"/>
      <c r="CH21" s="67">
        <v>0.25</v>
      </c>
      <c r="CI21" s="55">
        <v>0</v>
      </c>
      <c r="CJ21" s="56">
        <f t="shared" si="10"/>
        <v>0</v>
      </c>
      <c r="CK21" s="134"/>
      <c r="CL21" s="134"/>
      <c r="CM21" s="134"/>
      <c r="CN21" s="67">
        <v>0.2</v>
      </c>
      <c r="CO21" s="55">
        <v>0</v>
      </c>
      <c r="CP21" s="56">
        <f t="shared" si="11"/>
        <v>0</v>
      </c>
      <c r="CQ21" s="134"/>
      <c r="CR21" s="134"/>
      <c r="CS21" s="99">
        <f>IF(T21="SUMA",(Z21+AF21+AL21+AR21+AX21+BD21+BJ21+BP21+CH21+CN21+BV21+CB21),(#REF!))</f>
        <v>1</v>
      </c>
      <c r="CT21" s="100">
        <v>0.05</v>
      </c>
      <c r="CU21" s="71">
        <f t="shared" si="13"/>
        <v>0.05</v>
      </c>
    </row>
    <row r="22" spans="1:99" s="2" customFormat="1" ht="87.65" customHeight="1" x14ac:dyDescent="0.35">
      <c r="A22" s="81" t="s">
        <v>169</v>
      </c>
      <c r="B22" s="83">
        <v>7550</v>
      </c>
      <c r="C22" s="54">
        <v>3</v>
      </c>
      <c r="D22" s="61" t="s">
        <v>148</v>
      </c>
      <c r="E22" s="61" t="s">
        <v>145</v>
      </c>
      <c r="F22" s="54" t="s">
        <v>122</v>
      </c>
      <c r="G22" s="54">
        <v>540</v>
      </c>
      <c r="H22" s="54" t="s">
        <v>120</v>
      </c>
      <c r="I22" s="54" t="s">
        <v>122</v>
      </c>
      <c r="J22" s="54" t="s">
        <v>124</v>
      </c>
      <c r="K22" s="54" t="s">
        <v>122</v>
      </c>
      <c r="L22" s="54" t="s">
        <v>120</v>
      </c>
      <c r="M22" s="54" t="s">
        <v>122</v>
      </c>
      <c r="N22" s="54" t="s">
        <v>121</v>
      </c>
      <c r="O22" s="56">
        <v>0.2</v>
      </c>
      <c r="P22" s="62" t="s">
        <v>315</v>
      </c>
      <c r="Q22" s="62" t="s">
        <v>316</v>
      </c>
      <c r="R22" s="53">
        <v>1</v>
      </c>
      <c r="S22" s="53">
        <v>1</v>
      </c>
      <c r="T22" s="53" t="s">
        <v>119</v>
      </c>
      <c r="U22" s="53" t="s">
        <v>152</v>
      </c>
      <c r="V22" s="53" t="s">
        <v>165</v>
      </c>
      <c r="W22" s="62" t="s">
        <v>308</v>
      </c>
      <c r="X22" s="62" t="s">
        <v>317</v>
      </c>
      <c r="Y22" s="62" t="s">
        <v>318</v>
      </c>
      <c r="Z22" s="71">
        <v>0.1875</v>
      </c>
      <c r="AA22" s="56">
        <v>0.1875</v>
      </c>
      <c r="AB22" s="56">
        <f t="shared" si="0"/>
        <v>1</v>
      </c>
      <c r="AC22" s="135" t="s">
        <v>516</v>
      </c>
      <c r="AD22" s="135"/>
      <c r="AE22" s="135"/>
      <c r="AF22" s="67">
        <v>0</v>
      </c>
      <c r="AG22" s="53">
        <v>0</v>
      </c>
      <c r="AH22" s="56">
        <f t="shared" si="1"/>
        <v>0</v>
      </c>
      <c r="AI22" s="135" t="s">
        <v>549</v>
      </c>
      <c r="AJ22" s="135"/>
      <c r="AK22" s="135"/>
      <c r="AL22" s="67">
        <v>0</v>
      </c>
      <c r="AM22" s="53">
        <v>0</v>
      </c>
      <c r="AN22" s="56">
        <f t="shared" si="2"/>
        <v>0</v>
      </c>
      <c r="AO22" s="135" t="s">
        <v>646</v>
      </c>
      <c r="AP22" s="135"/>
      <c r="AQ22" s="135"/>
      <c r="AR22" s="71">
        <v>0.1875</v>
      </c>
      <c r="AS22" s="53">
        <v>0</v>
      </c>
      <c r="AT22" s="56">
        <f t="shared" si="3"/>
        <v>0</v>
      </c>
      <c r="AU22" s="134"/>
      <c r="AV22" s="134"/>
      <c r="AW22" s="134"/>
      <c r="AX22" s="67">
        <v>0</v>
      </c>
      <c r="AY22" s="53">
        <v>0</v>
      </c>
      <c r="AZ22" s="56">
        <f t="shared" ref="AZ22:AZ36" si="14">IF(ISERROR(AY22/AX22),0,(AY22/AX22))</f>
        <v>0</v>
      </c>
      <c r="BA22" s="134"/>
      <c r="BB22" s="134"/>
      <c r="BC22" s="134"/>
      <c r="BD22" s="71">
        <v>0.125</v>
      </c>
      <c r="BE22" s="53">
        <v>0</v>
      </c>
      <c r="BF22" s="56">
        <f t="shared" ref="BF22:BF36" si="15">IF(ISERROR(BE22/BD22),0,(BE22/BD22))</f>
        <v>0</v>
      </c>
      <c r="BG22" s="134"/>
      <c r="BH22" s="134"/>
      <c r="BI22" s="134"/>
      <c r="BJ22" s="71">
        <v>0.1875</v>
      </c>
      <c r="BK22" s="53">
        <v>0</v>
      </c>
      <c r="BL22" s="56">
        <f t="shared" si="6"/>
        <v>0</v>
      </c>
      <c r="BM22" s="134"/>
      <c r="BN22" s="134"/>
      <c r="BO22" s="134"/>
      <c r="BP22" s="67">
        <v>0</v>
      </c>
      <c r="BQ22" s="53">
        <v>0</v>
      </c>
      <c r="BR22" s="56">
        <f t="shared" ref="BR22:BR36" si="16">IF(ISERROR(BQ22/BP22),0,(BQ22/BP22))</f>
        <v>0</v>
      </c>
      <c r="BS22" s="134"/>
      <c r="BT22" s="134"/>
      <c r="BU22" s="134"/>
      <c r="BV22" s="67">
        <v>0</v>
      </c>
      <c r="BW22" s="53">
        <v>0</v>
      </c>
      <c r="BX22" s="56">
        <f t="shared" si="8"/>
        <v>0</v>
      </c>
      <c r="BY22" s="134"/>
      <c r="BZ22" s="134"/>
      <c r="CA22" s="134"/>
      <c r="CB22" s="71">
        <v>0.1875</v>
      </c>
      <c r="CC22" s="53">
        <v>0</v>
      </c>
      <c r="CD22" s="56">
        <f t="shared" si="9"/>
        <v>0</v>
      </c>
      <c r="CE22" s="134"/>
      <c r="CF22" s="134"/>
      <c r="CG22" s="134"/>
      <c r="CH22" s="67">
        <v>0</v>
      </c>
      <c r="CI22" s="53">
        <v>0</v>
      </c>
      <c r="CJ22" s="56">
        <f t="shared" si="10"/>
        <v>0</v>
      </c>
      <c r="CK22" s="134"/>
      <c r="CL22" s="134"/>
      <c r="CM22" s="134"/>
      <c r="CN22" s="71">
        <v>0.125</v>
      </c>
      <c r="CO22" s="53">
        <v>0</v>
      </c>
      <c r="CP22" s="56">
        <f t="shared" si="11"/>
        <v>0</v>
      </c>
      <c r="CQ22" s="134"/>
      <c r="CR22" s="134"/>
      <c r="CS22" s="99">
        <f>IF(T22="SUMA",(Z22+AF22+AL22+AR22+AX22+BD22+BJ22+BP22+CH22+CN22+BV22+CB22),(#REF!))</f>
        <v>1</v>
      </c>
      <c r="CT22" s="56">
        <v>0.1875</v>
      </c>
      <c r="CU22" s="71">
        <f t="shared" si="13"/>
        <v>0.1875</v>
      </c>
    </row>
    <row r="23" spans="1:99" s="2" customFormat="1" ht="74.150000000000006" customHeight="1" x14ac:dyDescent="0.35">
      <c r="A23" s="81" t="s">
        <v>169</v>
      </c>
      <c r="B23" s="83">
        <v>7550</v>
      </c>
      <c r="C23" s="54">
        <v>3</v>
      </c>
      <c r="D23" s="61" t="s">
        <v>148</v>
      </c>
      <c r="E23" s="61" t="s">
        <v>145</v>
      </c>
      <c r="F23" s="54" t="s">
        <v>122</v>
      </c>
      <c r="G23" s="54">
        <v>540</v>
      </c>
      <c r="H23" s="54" t="s">
        <v>120</v>
      </c>
      <c r="I23" s="54" t="s">
        <v>122</v>
      </c>
      <c r="J23" s="54" t="s">
        <v>124</v>
      </c>
      <c r="K23" s="54" t="s">
        <v>122</v>
      </c>
      <c r="L23" s="54" t="s">
        <v>120</v>
      </c>
      <c r="M23" s="54" t="s">
        <v>122</v>
      </c>
      <c r="N23" s="54" t="s">
        <v>121</v>
      </c>
      <c r="O23" s="56">
        <v>0.1</v>
      </c>
      <c r="P23" s="62" t="s">
        <v>319</v>
      </c>
      <c r="Q23" s="62" t="s">
        <v>320</v>
      </c>
      <c r="R23" s="53">
        <v>1</v>
      </c>
      <c r="S23" s="53">
        <v>1</v>
      </c>
      <c r="T23" s="53" t="s">
        <v>119</v>
      </c>
      <c r="U23" s="53" t="s">
        <v>152</v>
      </c>
      <c r="V23" s="53" t="s">
        <v>158</v>
      </c>
      <c r="W23" s="62" t="s">
        <v>308</v>
      </c>
      <c r="X23" s="62" t="s">
        <v>321</v>
      </c>
      <c r="Y23" s="62" t="s">
        <v>322</v>
      </c>
      <c r="Z23" s="67">
        <v>0</v>
      </c>
      <c r="AA23" s="53">
        <v>0</v>
      </c>
      <c r="AB23" s="56">
        <f t="shared" si="0"/>
        <v>0</v>
      </c>
      <c r="AC23" s="135" t="s">
        <v>517</v>
      </c>
      <c r="AD23" s="135"/>
      <c r="AE23" s="135"/>
      <c r="AF23" s="67">
        <v>0</v>
      </c>
      <c r="AG23" s="53">
        <v>0</v>
      </c>
      <c r="AH23" s="56">
        <f t="shared" ref="AH23:AH46" si="17">IF(ISERROR(AG23/AF23),0,(AG23/AF23))</f>
        <v>0</v>
      </c>
      <c r="AI23" s="135" t="s">
        <v>550</v>
      </c>
      <c r="AJ23" s="135"/>
      <c r="AK23" s="135"/>
      <c r="AL23" s="67">
        <v>0</v>
      </c>
      <c r="AM23" s="53">
        <v>0</v>
      </c>
      <c r="AN23" s="56">
        <f t="shared" ref="AN23:AN47" si="18">IF(ISERROR(AM23/AL23),0,(AM23/AL23))</f>
        <v>0</v>
      </c>
      <c r="AO23" s="135" t="s">
        <v>647</v>
      </c>
      <c r="AP23" s="135"/>
      <c r="AQ23" s="135"/>
      <c r="AR23" s="67">
        <v>0</v>
      </c>
      <c r="AS23" s="53">
        <v>0</v>
      </c>
      <c r="AT23" s="56">
        <f t="shared" si="3"/>
        <v>0</v>
      </c>
      <c r="AU23" s="134"/>
      <c r="AV23" s="134"/>
      <c r="AW23" s="134"/>
      <c r="AX23" s="67">
        <v>0</v>
      </c>
      <c r="AY23" s="53">
        <v>0</v>
      </c>
      <c r="AZ23" s="56">
        <f t="shared" si="14"/>
        <v>0</v>
      </c>
      <c r="BA23" s="134"/>
      <c r="BB23" s="134"/>
      <c r="BC23" s="134"/>
      <c r="BD23" s="67">
        <v>0.2</v>
      </c>
      <c r="BE23" s="53">
        <v>0</v>
      </c>
      <c r="BF23" s="56">
        <f t="shared" si="15"/>
        <v>0</v>
      </c>
      <c r="BG23" s="134"/>
      <c r="BH23" s="134"/>
      <c r="BI23" s="134"/>
      <c r="BJ23" s="67">
        <v>0.2</v>
      </c>
      <c r="BK23" s="53">
        <v>0</v>
      </c>
      <c r="BL23" s="56">
        <f t="shared" si="6"/>
        <v>0</v>
      </c>
      <c r="BM23" s="134"/>
      <c r="BN23" s="134"/>
      <c r="BO23" s="134"/>
      <c r="BP23" s="67">
        <v>0.2</v>
      </c>
      <c r="BQ23" s="53">
        <v>0</v>
      </c>
      <c r="BR23" s="56">
        <f t="shared" si="16"/>
        <v>0</v>
      </c>
      <c r="BS23" s="134"/>
      <c r="BT23" s="134"/>
      <c r="BU23" s="134"/>
      <c r="BV23" s="67">
        <v>0.2</v>
      </c>
      <c r="BW23" s="53">
        <v>0</v>
      </c>
      <c r="BX23" s="56">
        <f t="shared" si="8"/>
        <v>0</v>
      </c>
      <c r="BY23" s="134"/>
      <c r="BZ23" s="134"/>
      <c r="CA23" s="134"/>
      <c r="CB23" s="67">
        <v>0.2</v>
      </c>
      <c r="CC23" s="53">
        <v>0</v>
      </c>
      <c r="CD23" s="56">
        <f t="shared" si="9"/>
        <v>0</v>
      </c>
      <c r="CE23" s="134"/>
      <c r="CF23" s="134"/>
      <c r="CG23" s="134"/>
      <c r="CH23" s="67">
        <v>0</v>
      </c>
      <c r="CI23" s="53">
        <v>0</v>
      </c>
      <c r="CJ23" s="56">
        <f t="shared" si="10"/>
        <v>0</v>
      </c>
      <c r="CK23" s="134"/>
      <c r="CL23" s="134"/>
      <c r="CM23" s="134"/>
      <c r="CN23" s="67">
        <v>0</v>
      </c>
      <c r="CO23" s="53">
        <v>0</v>
      </c>
      <c r="CP23" s="56">
        <f t="shared" si="11"/>
        <v>0</v>
      </c>
      <c r="CQ23" s="134"/>
      <c r="CR23" s="134"/>
      <c r="CS23" s="99">
        <f>IF(T23="SUMA",(Z23+AF23+AL23+AR23+AX23+BD23+BJ23+BP23+CH23+CN23+BV23+CB23),(#REF!))</f>
        <v>1</v>
      </c>
      <c r="CT23" s="53">
        <v>0</v>
      </c>
      <c r="CU23" s="71">
        <f t="shared" si="13"/>
        <v>0</v>
      </c>
    </row>
    <row r="24" spans="1:99" s="2" customFormat="1" ht="74.150000000000006" customHeight="1" x14ac:dyDescent="0.35">
      <c r="A24" s="81" t="s">
        <v>169</v>
      </c>
      <c r="B24" s="83">
        <v>7550</v>
      </c>
      <c r="C24" s="54">
        <v>4</v>
      </c>
      <c r="D24" s="61" t="s">
        <v>149</v>
      </c>
      <c r="E24" s="61" t="s">
        <v>145</v>
      </c>
      <c r="F24" s="54" t="s">
        <v>122</v>
      </c>
      <c r="G24" s="54">
        <v>540</v>
      </c>
      <c r="H24" s="54" t="s">
        <v>122</v>
      </c>
      <c r="I24" s="54" t="s">
        <v>122</v>
      </c>
      <c r="J24" s="54" t="s">
        <v>124</v>
      </c>
      <c r="K24" s="54" t="s">
        <v>122</v>
      </c>
      <c r="L24" s="54" t="s">
        <v>120</v>
      </c>
      <c r="M24" s="54" t="s">
        <v>122</v>
      </c>
      <c r="N24" s="54" t="s">
        <v>121</v>
      </c>
      <c r="O24" s="78">
        <v>0.5</v>
      </c>
      <c r="P24" s="62" t="s">
        <v>323</v>
      </c>
      <c r="Q24" s="62" t="s">
        <v>324</v>
      </c>
      <c r="R24" s="53">
        <v>1</v>
      </c>
      <c r="S24" s="53">
        <v>1</v>
      </c>
      <c r="T24" s="53" t="s">
        <v>119</v>
      </c>
      <c r="U24" s="53" t="s">
        <v>152</v>
      </c>
      <c r="V24" s="53" t="s">
        <v>164</v>
      </c>
      <c r="W24" s="62" t="s">
        <v>308</v>
      </c>
      <c r="X24" s="62" t="s">
        <v>325</v>
      </c>
      <c r="Y24" s="64" t="s">
        <v>326</v>
      </c>
      <c r="Z24" s="67">
        <v>0</v>
      </c>
      <c r="AA24" s="53">
        <v>0</v>
      </c>
      <c r="AB24" s="56">
        <f t="shared" si="0"/>
        <v>0</v>
      </c>
      <c r="AC24" s="135" t="s">
        <v>517</v>
      </c>
      <c r="AD24" s="135"/>
      <c r="AE24" s="135"/>
      <c r="AF24" s="67">
        <v>0</v>
      </c>
      <c r="AG24" s="53">
        <v>0</v>
      </c>
      <c r="AH24" s="56">
        <f t="shared" si="17"/>
        <v>0</v>
      </c>
      <c r="AI24" s="135" t="s">
        <v>546</v>
      </c>
      <c r="AJ24" s="135"/>
      <c r="AK24" s="135"/>
      <c r="AL24" s="67">
        <v>0</v>
      </c>
      <c r="AM24" s="53">
        <v>0</v>
      </c>
      <c r="AN24" s="56">
        <f t="shared" si="18"/>
        <v>0</v>
      </c>
      <c r="AO24" s="135" t="s">
        <v>626</v>
      </c>
      <c r="AP24" s="135"/>
      <c r="AQ24" s="135"/>
      <c r="AR24" s="67">
        <v>0</v>
      </c>
      <c r="AS24" s="53">
        <v>0</v>
      </c>
      <c r="AT24" s="56">
        <f t="shared" ref="AT24:AT36" si="19">IF(ISERROR(AS24/AR24),0,(AS24/AR24))</f>
        <v>0</v>
      </c>
      <c r="AU24" s="134"/>
      <c r="AV24" s="134"/>
      <c r="AW24" s="134"/>
      <c r="AX24" s="67">
        <v>0.3</v>
      </c>
      <c r="AY24" s="53">
        <v>0</v>
      </c>
      <c r="AZ24" s="56">
        <f t="shared" si="14"/>
        <v>0</v>
      </c>
      <c r="BA24" s="134"/>
      <c r="BB24" s="134"/>
      <c r="BC24" s="134"/>
      <c r="BD24" s="67">
        <v>0.25</v>
      </c>
      <c r="BE24" s="53">
        <v>0</v>
      </c>
      <c r="BF24" s="56">
        <f t="shared" si="15"/>
        <v>0</v>
      </c>
      <c r="BG24" s="134"/>
      <c r="BH24" s="134"/>
      <c r="BI24" s="134"/>
      <c r="BJ24" s="67">
        <v>0.05</v>
      </c>
      <c r="BK24" s="53">
        <v>0</v>
      </c>
      <c r="BL24" s="56">
        <f t="shared" si="6"/>
        <v>0</v>
      </c>
      <c r="BM24" s="134"/>
      <c r="BN24" s="134"/>
      <c r="BO24" s="134"/>
      <c r="BP24" s="67">
        <v>0.05</v>
      </c>
      <c r="BQ24" s="53">
        <v>0</v>
      </c>
      <c r="BR24" s="56">
        <f t="shared" si="16"/>
        <v>0</v>
      </c>
      <c r="BS24" s="134"/>
      <c r="BT24" s="134"/>
      <c r="BU24" s="134"/>
      <c r="BV24" s="67">
        <v>0.05</v>
      </c>
      <c r="BW24" s="53">
        <v>0</v>
      </c>
      <c r="BX24" s="56">
        <f t="shared" si="8"/>
        <v>0</v>
      </c>
      <c r="BY24" s="134"/>
      <c r="BZ24" s="134"/>
      <c r="CA24" s="134"/>
      <c r="CB24" s="67">
        <v>0.05</v>
      </c>
      <c r="CC24" s="53">
        <v>0</v>
      </c>
      <c r="CD24" s="56">
        <f t="shared" si="9"/>
        <v>0</v>
      </c>
      <c r="CE24" s="134"/>
      <c r="CF24" s="134"/>
      <c r="CG24" s="134"/>
      <c r="CH24" s="67">
        <v>0.05</v>
      </c>
      <c r="CI24" s="53">
        <v>0</v>
      </c>
      <c r="CJ24" s="56">
        <f t="shared" si="10"/>
        <v>0</v>
      </c>
      <c r="CK24" s="134"/>
      <c r="CL24" s="134"/>
      <c r="CM24" s="134"/>
      <c r="CN24" s="67">
        <v>0.2</v>
      </c>
      <c r="CO24" s="53">
        <v>0</v>
      </c>
      <c r="CP24" s="56">
        <f t="shared" si="11"/>
        <v>0</v>
      </c>
      <c r="CQ24" s="134"/>
      <c r="CR24" s="134"/>
      <c r="CS24" s="99">
        <f>IF(T24="SUMA",(Z24+AF24+AL24+AR24+AX24+BD24+BJ24+BP24+CH24+CN24+BV24+CB24),(#REF!))</f>
        <v>1.0000000000000002</v>
      </c>
      <c r="CT24" s="53">
        <v>0</v>
      </c>
      <c r="CU24" s="71">
        <f t="shared" si="13"/>
        <v>0</v>
      </c>
    </row>
    <row r="25" spans="1:99" s="2" customFormat="1" ht="112.5" x14ac:dyDescent="0.35">
      <c r="A25" s="81" t="s">
        <v>169</v>
      </c>
      <c r="B25" s="83">
        <v>7550</v>
      </c>
      <c r="C25" s="54">
        <v>4</v>
      </c>
      <c r="D25" s="61" t="s">
        <v>149</v>
      </c>
      <c r="E25" s="61" t="s">
        <v>145</v>
      </c>
      <c r="F25" s="54" t="s">
        <v>122</v>
      </c>
      <c r="G25" s="54">
        <v>540</v>
      </c>
      <c r="H25" s="54" t="s">
        <v>122</v>
      </c>
      <c r="I25" s="54" t="s">
        <v>120</v>
      </c>
      <c r="J25" s="54" t="s">
        <v>124</v>
      </c>
      <c r="K25" s="54" t="s">
        <v>120</v>
      </c>
      <c r="L25" s="54" t="s">
        <v>120</v>
      </c>
      <c r="M25" s="54" t="s">
        <v>122</v>
      </c>
      <c r="N25" s="54" t="s">
        <v>121</v>
      </c>
      <c r="O25" s="78">
        <v>0.5</v>
      </c>
      <c r="P25" s="62" t="s">
        <v>327</v>
      </c>
      <c r="Q25" s="62" t="s">
        <v>328</v>
      </c>
      <c r="R25" s="53">
        <v>1</v>
      </c>
      <c r="S25" s="53">
        <v>1</v>
      </c>
      <c r="T25" s="53" t="s">
        <v>119</v>
      </c>
      <c r="U25" s="53" t="s">
        <v>152</v>
      </c>
      <c r="V25" s="53" t="s">
        <v>164</v>
      </c>
      <c r="W25" s="62" t="s">
        <v>308</v>
      </c>
      <c r="X25" s="62" t="s">
        <v>329</v>
      </c>
      <c r="Y25" s="64" t="s">
        <v>330</v>
      </c>
      <c r="Z25" s="67">
        <v>0.2</v>
      </c>
      <c r="AA25" s="53">
        <v>0.2</v>
      </c>
      <c r="AB25" s="56">
        <f t="shared" si="0"/>
        <v>1</v>
      </c>
      <c r="AC25" s="135" t="s">
        <v>518</v>
      </c>
      <c r="AD25" s="135"/>
      <c r="AE25" s="135"/>
      <c r="AF25" s="67">
        <v>0</v>
      </c>
      <c r="AG25" s="53">
        <v>0</v>
      </c>
      <c r="AH25" s="56">
        <f t="shared" si="17"/>
        <v>0</v>
      </c>
      <c r="AI25" s="135" t="s">
        <v>546</v>
      </c>
      <c r="AJ25" s="135"/>
      <c r="AK25" s="135"/>
      <c r="AL25" s="67">
        <v>0</v>
      </c>
      <c r="AM25" s="55">
        <v>0</v>
      </c>
      <c r="AN25" s="56">
        <f t="shared" si="18"/>
        <v>0</v>
      </c>
      <c r="AO25" s="135" t="s">
        <v>626</v>
      </c>
      <c r="AP25" s="135"/>
      <c r="AQ25" s="135"/>
      <c r="AR25" s="67">
        <v>0</v>
      </c>
      <c r="AS25" s="55">
        <v>0</v>
      </c>
      <c r="AT25" s="56">
        <f t="shared" si="19"/>
        <v>0</v>
      </c>
      <c r="AU25" s="134"/>
      <c r="AV25" s="134"/>
      <c r="AW25" s="134"/>
      <c r="AX25" s="67">
        <v>0.3</v>
      </c>
      <c r="AY25" s="55">
        <v>0</v>
      </c>
      <c r="AZ25" s="56">
        <f t="shared" si="14"/>
        <v>0</v>
      </c>
      <c r="BA25" s="134"/>
      <c r="BB25" s="134"/>
      <c r="BC25" s="134"/>
      <c r="BD25" s="67">
        <v>0</v>
      </c>
      <c r="BE25" s="53">
        <v>0</v>
      </c>
      <c r="BF25" s="56">
        <f t="shared" si="15"/>
        <v>0</v>
      </c>
      <c r="BG25" s="134"/>
      <c r="BH25" s="134"/>
      <c r="BI25" s="134"/>
      <c r="BJ25" s="67">
        <v>0</v>
      </c>
      <c r="BK25" s="53">
        <v>0</v>
      </c>
      <c r="BL25" s="56">
        <f t="shared" si="6"/>
        <v>0</v>
      </c>
      <c r="BM25" s="134"/>
      <c r="BN25" s="134"/>
      <c r="BO25" s="134"/>
      <c r="BP25" s="67">
        <v>0</v>
      </c>
      <c r="BQ25" s="53">
        <v>0</v>
      </c>
      <c r="BR25" s="56">
        <f t="shared" si="16"/>
        <v>0</v>
      </c>
      <c r="BS25" s="134"/>
      <c r="BT25" s="134"/>
      <c r="BU25" s="134"/>
      <c r="BV25" s="67">
        <v>0.3</v>
      </c>
      <c r="BW25" s="53">
        <v>0</v>
      </c>
      <c r="BX25" s="56">
        <f t="shared" si="8"/>
        <v>0</v>
      </c>
      <c r="BY25" s="134"/>
      <c r="BZ25" s="134"/>
      <c r="CA25" s="134"/>
      <c r="CB25" s="67">
        <v>0</v>
      </c>
      <c r="CC25" s="53">
        <v>0</v>
      </c>
      <c r="CD25" s="56">
        <f t="shared" si="9"/>
        <v>0</v>
      </c>
      <c r="CE25" s="134"/>
      <c r="CF25" s="134"/>
      <c r="CG25" s="134"/>
      <c r="CH25" s="67">
        <v>0</v>
      </c>
      <c r="CI25" s="53">
        <v>0</v>
      </c>
      <c r="CJ25" s="56">
        <f t="shared" si="10"/>
        <v>0</v>
      </c>
      <c r="CK25" s="134"/>
      <c r="CL25" s="134"/>
      <c r="CM25" s="134"/>
      <c r="CN25" s="67">
        <v>0.2</v>
      </c>
      <c r="CO25" s="53">
        <v>0</v>
      </c>
      <c r="CP25" s="56">
        <f t="shared" si="11"/>
        <v>0</v>
      </c>
      <c r="CQ25" s="134"/>
      <c r="CR25" s="134"/>
      <c r="CS25" s="99">
        <f>IF(T25="SUMA",(Z25+AF25+AL25+AR25+AX25+BD25+BJ25+BP25+CH25+CN25+BV25+CB25),(#REF!))</f>
        <v>1</v>
      </c>
      <c r="CT25" s="53">
        <v>0.2</v>
      </c>
      <c r="CU25" s="71">
        <f t="shared" si="13"/>
        <v>0.2</v>
      </c>
    </row>
    <row r="26" spans="1:99" s="2" customFormat="1" ht="174.65" customHeight="1" x14ac:dyDescent="0.35">
      <c r="A26" s="81" t="s">
        <v>170</v>
      </c>
      <c r="B26" s="83">
        <v>7550</v>
      </c>
      <c r="C26" s="54">
        <v>5</v>
      </c>
      <c r="D26" s="61" t="s">
        <v>150</v>
      </c>
      <c r="E26" s="61" t="s">
        <v>145</v>
      </c>
      <c r="F26" s="54" t="s">
        <v>122</v>
      </c>
      <c r="G26" s="54">
        <v>540</v>
      </c>
      <c r="H26" s="54" t="s">
        <v>122</v>
      </c>
      <c r="I26" s="54" t="s">
        <v>122</v>
      </c>
      <c r="J26" s="54" t="s">
        <v>126</v>
      </c>
      <c r="K26" s="54" t="s">
        <v>122</v>
      </c>
      <c r="L26" s="54" t="s">
        <v>120</v>
      </c>
      <c r="M26" s="54" t="s">
        <v>122</v>
      </c>
      <c r="N26" s="54" t="s">
        <v>137</v>
      </c>
      <c r="O26" s="56">
        <v>0.8</v>
      </c>
      <c r="P26" s="62" t="s">
        <v>331</v>
      </c>
      <c r="Q26" s="62" t="s">
        <v>332</v>
      </c>
      <c r="R26" s="53">
        <v>1</v>
      </c>
      <c r="S26" s="53">
        <v>1</v>
      </c>
      <c r="T26" s="53" t="s">
        <v>161</v>
      </c>
      <c r="U26" s="53" t="s">
        <v>152</v>
      </c>
      <c r="V26" s="53" t="s">
        <v>158</v>
      </c>
      <c r="W26" s="62" t="s">
        <v>333</v>
      </c>
      <c r="X26" s="62" t="s">
        <v>334</v>
      </c>
      <c r="Y26" s="62" t="s">
        <v>335</v>
      </c>
      <c r="Z26" s="79">
        <v>1</v>
      </c>
      <c r="AA26" s="53">
        <v>1</v>
      </c>
      <c r="AB26" s="56">
        <f t="shared" ref="AB26:AB38" si="20">IF(ISERROR(AA26/Z26),0,(AA26/Z26))</f>
        <v>1</v>
      </c>
      <c r="AC26" s="135" t="s">
        <v>477</v>
      </c>
      <c r="AD26" s="135"/>
      <c r="AE26" s="135"/>
      <c r="AF26" s="79">
        <v>1</v>
      </c>
      <c r="AG26" s="53">
        <v>1</v>
      </c>
      <c r="AH26" s="56">
        <f t="shared" si="17"/>
        <v>1</v>
      </c>
      <c r="AI26" s="135" t="s">
        <v>567</v>
      </c>
      <c r="AJ26" s="135"/>
      <c r="AK26" s="135"/>
      <c r="AL26" s="79">
        <v>1</v>
      </c>
      <c r="AM26" s="53">
        <v>1</v>
      </c>
      <c r="AN26" s="56">
        <f t="shared" si="18"/>
        <v>1</v>
      </c>
      <c r="AO26" s="135" t="s">
        <v>477</v>
      </c>
      <c r="AP26" s="135"/>
      <c r="AQ26" s="135"/>
      <c r="AR26" s="79">
        <v>1</v>
      </c>
      <c r="AS26" s="53">
        <v>0</v>
      </c>
      <c r="AT26" s="56">
        <f t="shared" si="19"/>
        <v>0</v>
      </c>
      <c r="AU26" s="134"/>
      <c r="AV26" s="134"/>
      <c r="AW26" s="134"/>
      <c r="AX26" s="79">
        <v>1</v>
      </c>
      <c r="AY26" s="53">
        <v>0</v>
      </c>
      <c r="AZ26" s="56">
        <f t="shared" si="14"/>
        <v>0</v>
      </c>
      <c r="BA26" s="134"/>
      <c r="BB26" s="134"/>
      <c r="BC26" s="134"/>
      <c r="BD26" s="79">
        <v>1</v>
      </c>
      <c r="BE26" s="53">
        <v>0</v>
      </c>
      <c r="BF26" s="56">
        <f t="shared" si="15"/>
        <v>0</v>
      </c>
      <c r="BG26" s="134"/>
      <c r="BH26" s="134"/>
      <c r="BI26" s="134"/>
      <c r="BJ26" s="79">
        <v>1</v>
      </c>
      <c r="BK26" s="53">
        <v>0</v>
      </c>
      <c r="BL26" s="56">
        <f t="shared" si="6"/>
        <v>0</v>
      </c>
      <c r="BM26" s="134"/>
      <c r="BN26" s="134"/>
      <c r="BO26" s="134"/>
      <c r="BP26" s="79">
        <v>1</v>
      </c>
      <c r="BQ26" s="53">
        <v>0</v>
      </c>
      <c r="BR26" s="56">
        <f t="shared" si="16"/>
        <v>0</v>
      </c>
      <c r="BS26" s="134"/>
      <c r="BT26" s="134"/>
      <c r="BU26" s="134"/>
      <c r="BV26" s="79">
        <v>1</v>
      </c>
      <c r="BW26" s="53">
        <v>0</v>
      </c>
      <c r="BX26" s="56">
        <f t="shared" si="8"/>
        <v>0</v>
      </c>
      <c r="BY26" s="134"/>
      <c r="BZ26" s="134"/>
      <c r="CA26" s="134"/>
      <c r="CB26" s="79">
        <v>1</v>
      </c>
      <c r="CC26" s="53">
        <v>0</v>
      </c>
      <c r="CD26" s="56">
        <f t="shared" si="9"/>
        <v>0</v>
      </c>
      <c r="CE26" s="134"/>
      <c r="CF26" s="134"/>
      <c r="CG26" s="134"/>
      <c r="CH26" s="79">
        <v>1</v>
      </c>
      <c r="CI26" s="53">
        <v>0</v>
      </c>
      <c r="CJ26" s="56">
        <f t="shared" si="10"/>
        <v>0</v>
      </c>
      <c r="CK26" s="134"/>
      <c r="CL26" s="134"/>
      <c r="CM26" s="134"/>
      <c r="CN26" s="79">
        <v>1</v>
      </c>
      <c r="CO26" s="53">
        <v>0</v>
      </c>
      <c r="CP26" s="56">
        <f t="shared" si="11"/>
        <v>0</v>
      </c>
      <c r="CQ26" s="134"/>
      <c r="CR26" s="134"/>
      <c r="CS26" s="99">
        <v>1</v>
      </c>
      <c r="CT26" s="53">
        <v>1</v>
      </c>
      <c r="CU26" s="71">
        <f t="shared" ref="CU26:CU37" si="21">IF(ISERROR(CT26/CS26),0,(CT26/CS26))</f>
        <v>1</v>
      </c>
    </row>
    <row r="27" spans="1:99" s="2" customFormat="1" ht="163.5" customHeight="1" x14ac:dyDescent="0.35">
      <c r="A27" s="81" t="s">
        <v>170</v>
      </c>
      <c r="B27" s="83">
        <v>7550</v>
      </c>
      <c r="C27" s="54">
        <v>5</v>
      </c>
      <c r="D27" s="61" t="s">
        <v>150</v>
      </c>
      <c r="E27" s="61" t="s">
        <v>145</v>
      </c>
      <c r="F27" s="54" t="s">
        <v>122</v>
      </c>
      <c r="G27" s="54">
        <v>540</v>
      </c>
      <c r="H27" s="54" t="s">
        <v>122</v>
      </c>
      <c r="I27" s="54" t="s">
        <v>122</v>
      </c>
      <c r="J27" s="54" t="s">
        <v>126</v>
      </c>
      <c r="K27" s="54" t="s">
        <v>122</v>
      </c>
      <c r="L27" s="54" t="s">
        <v>120</v>
      </c>
      <c r="M27" s="54" t="s">
        <v>122</v>
      </c>
      <c r="N27" s="54" t="s">
        <v>137</v>
      </c>
      <c r="O27" s="56">
        <v>0.2</v>
      </c>
      <c r="P27" s="62" t="s">
        <v>336</v>
      </c>
      <c r="Q27" s="62" t="s">
        <v>337</v>
      </c>
      <c r="R27" s="53">
        <v>1</v>
      </c>
      <c r="S27" s="53">
        <v>1</v>
      </c>
      <c r="T27" s="53" t="s">
        <v>161</v>
      </c>
      <c r="U27" s="53" t="s">
        <v>152</v>
      </c>
      <c r="V27" s="53" t="s">
        <v>158</v>
      </c>
      <c r="W27" s="62" t="s">
        <v>333</v>
      </c>
      <c r="X27" s="62" t="s">
        <v>334</v>
      </c>
      <c r="Y27" s="62" t="s">
        <v>338</v>
      </c>
      <c r="Z27" s="79">
        <v>1</v>
      </c>
      <c r="AA27" s="53">
        <v>1</v>
      </c>
      <c r="AB27" s="56">
        <f t="shared" si="20"/>
        <v>1</v>
      </c>
      <c r="AC27" s="135" t="s">
        <v>477</v>
      </c>
      <c r="AD27" s="135"/>
      <c r="AE27" s="135"/>
      <c r="AF27" s="79">
        <v>1</v>
      </c>
      <c r="AG27" s="53">
        <v>1</v>
      </c>
      <c r="AH27" s="56">
        <f t="shared" si="17"/>
        <v>1</v>
      </c>
      <c r="AI27" s="135" t="s">
        <v>568</v>
      </c>
      <c r="AJ27" s="135"/>
      <c r="AK27" s="135"/>
      <c r="AL27" s="79">
        <v>1</v>
      </c>
      <c r="AM27" s="53">
        <v>1</v>
      </c>
      <c r="AN27" s="56">
        <f t="shared" si="18"/>
        <v>1</v>
      </c>
      <c r="AO27" s="135" t="s">
        <v>477</v>
      </c>
      <c r="AP27" s="135"/>
      <c r="AQ27" s="135"/>
      <c r="AR27" s="79">
        <v>1</v>
      </c>
      <c r="AS27" s="53">
        <v>0</v>
      </c>
      <c r="AT27" s="56">
        <f t="shared" si="19"/>
        <v>0</v>
      </c>
      <c r="AU27" s="134"/>
      <c r="AV27" s="134"/>
      <c r="AW27" s="134"/>
      <c r="AX27" s="79">
        <v>1</v>
      </c>
      <c r="AY27" s="53">
        <v>0</v>
      </c>
      <c r="AZ27" s="56">
        <f t="shared" si="14"/>
        <v>0</v>
      </c>
      <c r="BA27" s="134"/>
      <c r="BB27" s="134"/>
      <c r="BC27" s="134"/>
      <c r="BD27" s="79">
        <v>1</v>
      </c>
      <c r="BE27" s="53">
        <v>0</v>
      </c>
      <c r="BF27" s="56">
        <f t="shared" si="15"/>
        <v>0</v>
      </c>
      <c r="BG27" s="134"/>
      <c r="BH27" s="134"/>
      <c r="BI27" s="134"/>
      <c r="BJ27" s="79">
        <v>1</v>
      </c>
      <c r="BK27" s="53">
        <v>0</v>
      </c>
      <c r="BL27" s="56">
        <f t="shared" si="6"/>
        <v>0</v>
      </c>
      <c r="BM27" s="134"/>
      <c r="BN27" s="134"/>
      <c r="BO27" s="134"/>
      <c r="BP27" s="79">
        <v>1</v>
      </c>
      <c r="BQ27" s="53">
        <v>0</v>
      </c>
      <c r="BR27" s="56">
        <f t="shared" si="16"/>
        <v>0</v>
      </c>
      <c r="BS27" s="134"/>
      <c r="BT27" s="134"/>
      <c r="BU27" s="134"/>
      <c r="BV27" s="79">
        <v>1</v>
      </c>
      <c r="BW27" s="53">
        <v>0</v>
      </c>
      <c r="BX27" s="56">
        <f t="shared" si="8"/>
        <v>0</v>
      </c>
      <c r="BY27" s="134"/>
      <c r="BZ27" s="134"/>
      <c r="CA27" s="134"/>
      <c r="CB27" s="79">
        <v>1</v>
      </c>
      <c r="CC27" s="53">
        <v>0</v>
      </c>
      <c r="CD27" s="56">
        <f t="shared" si="9"/>
        <v>0</v>
      </c>
      <c r="CE27" s="134"/>
      <c r="CF27" s="134"/>
      <c r="CG27" s="134"/>
      <c r="CH27" s="79">
        <v>1</v>
      </c>
      <c r="CI27" s="53">
        <v>0</v>
      </c>
      <c r="CJ27" s="56">
        <f t="shared" si="10"/>
        <v>0</v>
      </c>
      <c r="CK27" s="134"/>
      <c r="CL27" s="134"/>
      <c r="CM27" s="134"/>
      <c r="CN27" s="79">
        <v>1</v>
      </c>
      <c r="CO27" s="53">
        <v>0</v>
      </c>
      <c r="CP27" s="56">
        <f t="shared" si="11"/>
        <v>0</v>
      </c>
      <c r="CQ27" s="134"/>
      <c r="CR27" s="134"/>
      <c r="CS27" s="74">
        <v>1</v>
      </c>
      <c r="CT27" s="53">
        <v>1</v>
      </c>
      <c r="CU27" s="71">
        <f t="shared" si="21"/>
        <v>1</v>
      </c>
    </row>
    <row r="28" spans="1:99" s="2" customFormat="1" ht="190.5" customHeight="1" x14ac:dyDescent="0.35">
      <c r="A28" s="81" t="s">
        <v>170</v>
      </c>
      <c r="B28" s="83">
        <v>7550</v>
      </c>
      <c r="C28" s="54">
        <v>5</v>
      </c>
      <c r="D28" s="61" t="s">
        <v>150</v>
      </c>
      <c r="E28" s="61" t="s">
        <v>145</v>
      </c>
      <c r="F28" s="54" t="s">
        <v>122</v>
      </c>
      <c r="G28" s="54">
        <v>540</v>
      </c>
      <c r="H28" s="54" t="s">
        <v>122</v>
      </c>
      <c r="I28" s="54" t="s">
        <v>122</v>
      </c>
      <c r="J28" s="54" t="s">
        <v>126</v>
      </c>
      <c r="K28" s="54" t="s">
        <v>122</v>
      </c>
      <c r="L28" s="54" t="s">
        <v>120</v>
      </c>
      <c r="M28" s="54" t="s">
        <v>122</v>
      </c>
      <c r="N28" s="54" t="s">
        <v>137</v>
      </c>
      <c r="O28" s="56">
        <v>0.16666666666666669</v>
      </c>
      <c r="P28" s="62" t="s">
        <v>418</v>
      </c>
      <c r="Q28" s="62" t="s">
        <v>419</v>
      </c>
      <c r="R28" s="53">
        <v>1</v>
      </c>
      <c r="S28" s="53">
        <v>1</v>
      </c>
      <c r="T28" s="53" t="s">
        <v>161</v>
      </c>
      <c r="U28" s="53" t="s">
        <v>152</v>
      </c>
      <c r="V28" s="53" t="s">
        <v>158</v>
      </c>
      <c r="W28" s="62" t="s">
        <v>420</v>
      </c>
      <c r="X28" s="62" t="s">
        <v>421</v>
      </c>
      <c r="Y28" s="62" t="s">
        <v>422</v>
      </c>
      <c r="Z28" s="79">
        <v>1</v>
      </c>
      <c r="AA28" s="53">
        <v>1</v>
      </c>
      <c r="AB28" s="56">
        <f t="shared" si="20"/>
        <v>1</v>
      </c>
      <c r="AC28" s="135" t="s">
        <v>497</v>
      </c>
      <c r="AD28" s="135"/>
      <c r="AE28" s="135"/>
      <c r="AF28" s="79">
        <v>1</v>
      </c>
      <c r="AG28" s="53">
        <v>1</v>
      </c>
      <c r="AH28" s="56">
        <f t="shared" si="17"/>
        <v>1</v>
      </c>
      <c r="AI28" s="135" t="s">
        <v>613</v>
      </c>
      <c r="AJ28" s="135"/>
      <c r="AK28" s="135"/>
      <c r="AL28" s="79">
        <v>1</v>
      </c>
      <c r="AM28" s="53">
        <v>1</v>
      </c>
      <c r="AN28" s="56">
        <f t="shared" si="18"/>
        <v>1</v>
      </c>
      <c r="AO28" s="135" t="s">
        <v>627</v>
      </c>
      <c r="AP28" s="135"/>
      <c r="AQ28" s="135"/>
      <c r="AR28" s="79">
        <v>1</v>
      </c>
      <c r="AS28" s="53">
        <v>0</v>
      </c>
      <c r="AT28" s="56">
        <f t="shared" si="19"/>
        <v>0</v>
      </c>
      <c r="AU28" s="134"/>
      <c r="AV28" s="134"/>
      <c r="AW28" s="134"/>
      <c r="AX28" s="79">
        <v>1</v>
      </c>
      <c r="AY28" s="53">
        <v>0</v>
      </c>
      <c r="AZ28" s="56">
        <f t="shared" si="14"/>
        <v>0</v>
      </c>
      <c r="BA28" s="134"/>
      <c r="BB28" s="134"/>
      <c r="BC28" s="134"/>
      <c r="BD28" s="79">
        <v>1</v>
      </c>
      <c r="BE28" s="53">
        <v>0</v>
      </c>
      <c r="BF28" s="56">
        <f t="shared" si="15"/>
        <v>0</v>
      </c>
      <c r="BG28" s="134"/>
      <c r="BH28" s="134"/>
      <c r="BI28" s="134"/>
      <c r="BJ28" s="79">
        <v>1</v>
      </c>
      <c r="BK28" s="53">
        <v>0</v>
      </c>
      <c r="BL28" s="56">
        <f t="shared" si="6"/>
        <v>0</v>
      </c>
      <c r="BM28" s="134"/>
      <c r="BN28" s="134"/>
      <c r="BO28" s="134"/>
      <c r="BP28" s="79">
        <v>1</v>
      </c>
      <c r="BQ28" s="53">
        <v>0</v>
      </c>
      <c r="BR28" s="56">
        <f t="shared" si="16"/>
        <v>0</v>
      </c>
      <c r="BS28" s="134"/>
      <c r="BT28" s="134"/>
      <c r="BU28" s="134"/>
      <c r="BV28" s="79">
        <v>1</v>
      </c>
      <c r="BW28" s="53">
        <v>0</v>
      </c>
      <c r="BX28" s="56">
        <f t="shared" si="8"/>
        <v>0</v>
      </c>
      <c r="BY28" s="134"/>
      <c r="BZ28" s="134"/>
      <c r="CA28" s="134"/>
      <c r="CB28" s="79">
        <v>1</v>
      </c>
      <c r="CC28" s="53">
        <v>0</v>
      </c>
      <c r="CD28" s="56">
        <f t="shared" si="9"/>
        <v>0</v>
      </c>
      <c r="CE28" s="134"/>
      <c r="CF28" s="134"/>
      <c r="CG28" s="134"/>
      <c r="CH28" s="79">
        <v>1</v>
      </c>
      <c r="CI28" s="53">
        <v>0</v>
      </c>
      <c r="CJ28" s="56">
        <f t="shared" si="10"/>
        <v>0</v>
      </c>
      <c r="CK28" s="134"/>
      <c r="CL28" s="134"/>
      <c r="CM28" s="134"/>
      <c r="CN28" s="79">
        <v>1</v>
      </c>
      <c r="CO28" s="53">
        <v>0</v>
      </c>
      <c r="CP28" s="56">
        <f t="shared" si="11"/>
        <v>0</v>
      </c>
      <c r="CQ28" s="134"/>
      <c r="CR28" s="134"/>
      <c r="CS28" s="74">
        <v>1</v>
      </c>
      <c r="CT28" s="100">
        <v>1</v>
      </c>
      <c r="CU28" s="71">
        <f t="shared" si="21"/>
        <v>1</v>
      </c>
    </row>
    <row r="29" spans="1:99" s="2" customFormat="1" ht="247.5" customHeight="1" x14ac:dyDescent="0.35">
      <c r="A29" s="81" t="s">
        <v>170</v>
      </c>
      <c r="B29" s="83">
        <v>7550</v>
      </c>
      <c r="C29" s="54">
        <v>5</v>
      </c>
      <c r="D29" s="61" t="s">
        <v>150</v>
      </c>
      <c r="E29" s="61" t="s">
        <v>145</v>
      </c>
      <c r="F29" s="54" t="s">
        <v>122</v>
      </c>
      <c r="G29" s="54">
        <v>540</v>
      </c>
      <c r="H29" s="54" t="s">
        <v>122</v>
      </c>
      <c r="I29" s="54" t="s">
        <v>122</v>
      </c>
      <c r="J29" s="54" t="s">
        <v>126</v>
      </c>
      <c r="K29" s="54" t="s">
        <v>122</v>
      </c>
      <c r="L29" s="54" t="s">
        <v>120</v>
      </c>
      <c r="M29" s="54" t="s">
        <v>122</v>
      </c>
      <c r="N29" s="54" t="s">
        <v>137</v>
      </c>
      <c r="O29" s="56">
        <v>0.16666666666666669</v>
      </c>
      <c r="P29" s="62" t="s">
        <v>423</v>
      </c>
      <c r="Q29" s="62" t="s">
        <v>424</v>
      </c>
      <c r="R29" s="53">
        <v>1</v>
      </c>
      <c r="S29" s="53">
        <v>1</v>
      </c>
      <c r="T29" s="53" t="s">
        <v>161</v>
      </c>
      <c r="U29" s="53" t="s">
        <v>152</v>
      </c>
      <c r="V29" s="53" t="s">
        <v>158</v>
      </c>
      <c r="W29" s="62" t="s">
        <v>420</v>
      </c>
      <c r="X29" s="62" t="s">
        <v>425</v>
      </c>
      <c r="Y29" s="62" t="s">
        <v>426</v>
      </c>
      <c r="Z29" s="79">
        <v>1</v>
      </c>
      <c r="AA29" s="53">
        <v>1</v>
      </c>
      <c r="AB29" s="56">
        <f t="shared" si="20"/>
        <v>1</v>
      </c>
      <c r="AC29" s="135" t="s">
        <v>498</v>
      </c>
      <c r="AD29" s="135"/>
      <c r="AE29" s="135"/>
      <c r="AF29" s="79">
        <v>1</v>
      </c>
      <c r="AG29" s="53">
        <v>1</v>
      </c>
      <c r="AH29" s="56">
        <f t="shared" si="17"/>
        <v>1</v>
      </c>
      <c r="AI29" s="135" t="s">
        <v>551</v>
      </c>
      <c r="AJ29" s="135"/>
      <c r="AK29" s="135"/>
      <c r="AL29" s="79">
        <v>1</v>
      </c>
      <c r="AM29" s="53">
        <v>0</v>
      </c>
      <c r="AN29" s="56">
        <f t="shared" si="18"/>
        <v>0</v>
      </c>
      <c r="AO29" s="135" t="s">
        <v>628</v>
      </c>
      <c r="AP29" s="135"/>
      <c r="AQ29" s="135"/>
      <c r="AR29" s="79">
        <v>1</v>
      </c>
      <c r="AS29" s="53">
        <v>0</v>
      </c>
      <c r="AT29" s="56">
        <f t="shared" si="19"/>
        <v>0</v>
      </c>
      <c r="AU29" s="134"/>
      <c r="AV29" s="134"/>
      <c r="AW29" s="134"/>
      <c r="AX29" s="79">
        <v>1</v>
      </c>
      <c r="AY29" s="53">
        <v>0</v>
      </c>
      <c r="AZ29" s="56">
        <f t="shared" si="14"/>
        <v>0</v>
      </c>
      <c r="BA29" s="134"/>
      <c r="BB29" s="134"/>
      <c r="BC29" s="134"/>
      <c r="BD29" s="79">
        <v>1</v>
      </c>
      <c r="BE29" s="53">
        <v>0</v>
      </c>
      <c r="BF29" s="56">
        <f t="shared" si="15"/>
        <v>0</v>
      </c>
      <c r="BG29" s="134"/>
      <c r="BH29" s="134"/>
      <c r="BI29" s="134"/>
      <c r="BJ29" s="79">
        <v>1</v>
      </c>
      <c r="BK29" s="53">
        <v>0</v>
      </c>
      <c r="BL29" s="56">
        <f t="shared" si="6"/>
        <v>0</v>
      </c>
      <c r="BM29" s="134"/>
      <c r="BN29" s="134"/>
      <c r="BO29" s="134"/>
      <c r="BP29" s="79">
        <v>1</v>
      </c>
      <c r="BQ29" s="53">
        <v>0</v>
      </c>
      <c r="BR29" s="56">
        <f t="shared" si="16"/>
        <v>0</v>
      </c>
      <c r="BS29" s="134"/>
      <c r="BT29" s="134"/>
      <c r="BU29" s="134"/>
      <c r="BV29" s="79">
        <v>1</v>
      </c>
      <c r="BW29" s="53">
        <v>0</v>
      </c>
      <c r="BX29" s="56">
        <f t="shared" si="8"/>
        <v>0</v>
      </c>
      <c r="BY29" s="134"/>
      <c r="BZ29" s="134"/>
      <c r="CA29" s="134"/>
      <c r="CB29" s="79">
        <v>1</v>
      </c>
      <c r="CC29" s="55">
        <v>0</v>
      </c>
      <c r="CD29" s="56">
        <f t="shared" si="9"/>
        <v>0</v>
      </c>
      <c r="CE29" s="134"/>
      <c r="CF29" s="134"/>
      <c r="CG29" s="134"/>
      <c r="CH29" s="79">
        <v>1</v>
      </c>
      <c r="CI29" s="53">
        <v>0</v>
      </c>
      <c r="CJ29" s="56">
        <f t="shared" si="10"/>
        <v>0</v>
      </c>
      <c r="CK29" s="134"/>
      <c r="CL29" s="134"/>
      <c r="CM29" s="134"/>
      <c r="CN29" s="79">
        <v>1</v>
      </c>
      <c r="CO29" s="53">
        <v>0</v>
      </c>
      <c r="CP29" s="56">
        <f t="shared" si="11"/>
        <v>0</v>
      </c>
      <c r="CQ29" s="134"/>
      <c r="CR29" s="134"/>
      <c r="CS29" s="79">
        <v>1</v>
      </c>
      <c r="CT29" s="86">
        <v>1</v>
      </c>
      <c r="CU29" s="71">
        <f t="shared" si="21"/>
        <v>1</v>
      </c>
    </row>
    <row r="30" spans="1:99" s="2" customFormat="1" ht="121" customHeight="1" x14ac:dyDescent="0.35">
      <c r="A30" s="81" t="s">
        <v>170</v>
      </c>
      <c r="B30" s="83">
        <v>7550</v>
      </c>
      <c r="C30" s="54">
        <v>5</v>
      </c>
      <c r="D30" s="61" t="s">
        <v>150</v>
      </c>
      <c r="E30" s="61" t="s">
        <v>145</v>
      </c>
      <c r="F30" s="54" t="s">
        <v>122</v>
      </c>
      <c r="G30" s="54">
        <v>540</v>
      </c>
      <c r="H30" s="54" t="s">
        <v>122</v>
      </c>
      <c r="I30" s="54" t="s">
        <v>122</v>
      </c>
      <c r="J30" s="54" t="s">
        <v>126</v>
      </c>
      <c r="K30" s="54" t="s">
        <v>122</v>
      </c>
      <c r="L30" s="54" t="s">
        <v>120</v>
      </c>
      <c r="M30" s="54" t="s">
        <v>122</v>
      </c>
      <c r="N30" s="54" t="s">
        <v>137</v>
      </c>
      <c r="O30" s="56">
        <v>0.16666666666666669</v>
      </c>
      <c r="P30" s="62" t="s">
        <v>427</v>
      </c>
      <c r="Q30" s="62" t="s">
        <v>428</v>
      </c>
      <c r="R30" s="53">
        <v>1</v>
      </c>
      <c r="S30" s="53">
        <v>1</v>
      </c>
      <c r="T30" s="53" t="s">
        <v>161</v>
      </c>
      <c r="U30" s="53" t="s">
        <v>152</v>
      </c>
      <c r="V30" s="53" t="s">
        <v>158</v>
      </c>
      <c r="W30" s="62" t="s">
        <v>420</v>
      </c>
      <c r="X30" s="62" t="s">
        <v>429</v>
      </c>
      <c r="Y30" s="62" t="s">
        <v>430</v>
      </c>
      <c r="Z30" s="79">
        <v>1</v>
      </c>
      <c r="AA30" s="53">
        <v>1</v>
      </c>
      <c r="AB30" s="56">
        <f t="shared" si="20"/>
        <v>1</v>
      </c>
      <c r="AC30" s="135" t="s">
        <v>499</v>
      </c>
      <c r="AD30" s="135"/>
      <c r="AE30" s="135"/>
      <c r="AF30" s="79">
        <v>1</v>
      </c>
      <c r="AG30" s="53">
        <v>1</v>
      </c>
      <c r="AH30" s="56">
        <f t="shared" si="17"/>
        <v>1</v>
      </c>
      <c r="AI30" s="135" t="s">
        <v>552</v>
      </c>
      <c r="AJ30" s="135"/>
      <c r="AK30" s="135"/>
      <c r="AL30" s="79">
        <v>1</v>
      </c>
      <c r="AM30" s="53">
        <v>0</v>
      </c>
      <c r="AN30" s="56">
        <f t="shared" si="18"/>
        <v>0</v>
      </c>
      <c r="AO30" s="135" t="s">
        <v>629</v>
      </c>
      <c r="AP30" s="135"/>
      <c r="AQ30" s="135"/>
      <c r="AR30" s="79">
        <v>1</v>
      </c>
      <c r="AS30" s="53">
        <v>0</v>
      </c>
      <c r="AT30" s="56">
        <f t="shared" si="19"/>
        <v>0</v>
      </c>
      <c r="AU30" s="134"/>
      <c r="AV30" s="134"/>
      <c r="AW30" s="134"/>
      <c r="AX30" s="79">
        <v>1</v>
      </c>
      <c r="AY30" s="53">
        <v>0</v>
      </c>
      <c r="AZ30" s="56">
        <f t="shared" si="14"/>
        <v>0</v>
      </c>
      <c r="BA30" s="134"/>
      <c r="BB30" s="134"/>
      <c r="BC30" s="134"/>
      <c r="BD30" s="79">
        <v>1</v>
      </c>
      <c r="BE30" s="53">
        <v>0</v>
      </c>
      <c r="BF30" s="56">
        <f t="shared" si="15"/>
        <v>0</v>
      </c>
      <c r="BG30" s="134"/>
      <c r="BH30" s="134"/>
      <c r="BI30" s="134"/>
      <c r="BJ30" s="79">
        <v>1</v>
      </c>
      <c r="BK30" s="53">
        <v>0</v>
      </c>
      <c r="BL30" s="56">
        <f t="shared" si="6"/>
        <v>0</v>
      </c>
      <c r="BM30" s="134"/>
      <c r="BN30" s="134"/>
      <c r="BO30" s="134"/>
      <c r="BP30" s="79">
        <v>1</v>
      </c>
      <c r="BQ30" s="53">
        <v>0</v>
      </c>
      <c r="BR30" s="56">
        <f t="shared" si="16"/>
        <v>0</v>
      </c>
      <c r="BS30" s="134"/>
      <c r="BT30" s="134"/>
      <c r="BU30" s="134"/>
      <c r="BV30" s="79">
        <v>1</v>
      </c>
      <c r="BW30" s="53">
        <v>0</v>
      </c>
      <c r="BX30" s="56">
        <f t="shared" si="8"/>
        <v>0</v>
      </c>
      <c r="BY30" s="134"/>
      <c r="BZ30" s="134"/>
      <c r="CA30" s="134"/>
      <c r="CB30" s="79">
        <v>1</v>
      </c>
      <c r="CC30" s="53">
        <v>0</v>
      </c>
      <c r="CD30" s="56">
        <f t="shared" si="9"/>
        <v>0</v>
      </c>
      <c r="CE30" s="134"/>
      <c r="CF30" s="134"/>
      <c r="CG30" s="134"/>
      <c r="CH30" s="79">
        <v>1</v>
      </c>
      <c r="CI30" s="53">
        <v>0</v>
      </c>
      <c r="CJ30" s="56">
        <f t="shared" si="10"/>
        <v>0</v>
      </c>
      <c r="CK30" s="134"/>
      <c r="CL30" s="134"/>
      <c r="CM30" s="134"/>
      <c r="CN30" s="79">
        <v>1</v>
      </c>
      <c r="CO30" s="53">
        <v>0</v>
      </c>
      <c r="CP30" s="56">
        <f t="shared" si="11"/>
        <v>0</v>
      </c>
      <c r="CQ30" s="134"/>
      <c r="CR30" s="134"/>
      <c r="CS30" s="79">
        <v>1</v>
      </c>
      <c r="CT30" s="86">
        <v>1</v>
      </c>
      <c r="CU30" s="71">
        <f t="shared" si="21"/>
        <v>1</v>
      </c>
    </row>
    <row r="31" spans="1:99" s="2" customFormat="1" ht="87.65" customHeight="1" x14ac:dyDescent="0.35">
      <c r="A31" s="81" t="s">
        <v>170</v>
      </c>
      <c r="B31" s="83">
        <v>7550</v>
      </c>
      <c r="C31" s="54">
        <v>5</v>
      </c>
      <c r="D31" s="61" t="s">
        <v>150</v>
      </c>
      <c r="E31" s="61" t="s">
        <v>145</v>
      </c>
      <c r="F31" s="54" t="s">
        <v>122</v>
      </c>
      <c r="G31" s="54">
        <v>540</v>
      </c>
      <c r="H31" s="54" t="s">
        <v>122</v>
      </c>
      <c r="I31" s="54" t="s">
        <v>122</v>
      </c>
      <c r="J31" s="54" t="s">
        <v>126</v>
      </c>
      <c r="K31" s="54" t="s">
        <v>122</v>
      </c>
      <c r="L31" s="54" t="s">
        <v>120</v>
      </c>
      <c r="M31" s="54" t="s">
        <v>122</v>
      </c>
      <c r="N31" s="54" t="s">
        <v>137</v>
      </c>
      <c r="O31" s="56">
        <v>0.16666666666666669</v>
      </c>
      <c r="P31" s="62" t="s">
        <v>431</v>
      </c>
      <c r="Q31" s="62" t="s">
        <v>432</v>
      </c>
      <c r="R31" s="53" t="s">
        <v>440</v>
      </c>
      <c r="S31" s="86">
        <v>0.9</v>
      </c>
      <c r="T31" s="53" t="s">
        <v>161</v>
      </c>
      <c r="U31" s="53" t="s">
        <v>152</v>
      </c>
      <c r="V31" s="53" t="s">
        <v>158</v>
      </c>
      <c r="W31" s="62" t="s">
        <v>420</v>
      </c>
      <c r="X31" s="62" t="s">
        <v>433</v>
      </c>
      <c r="Y31" s="62" t="s">
        <v>430</v>
      </c>
      <c r="Z31" s="67">
        <v>0.9</v>
      </c>
      <c r="AA31" s="53">
        <v>0.9</v>
      </c>
      <c r="AB31" s="56">
        <f t="shared" si="20"/>
        <v>1</v>
      </c>
      <c r="AC31" s="135" t="s">
        <v>500</v>
      </c>
      <c r="AD31" s="135"/>
      <c r="AE31" s="135"/>
      <c r="AF31" s="67">
        <v>0.9</v>
      </c>
      <c r="AG31" s="53">
        <v>0.9</v>
      </c>
      <c r="AH31" s="56">
        <f t="shared" si="17"/>
        <v>1</v>
      </c>
      <c r="AI31" s="135" t="s">
        <v>553</v>
      </c>
      <c r="AJ31" s="135"/>
      <c r="AK31" s="135"/>
      <c r="AL31" s="67">
        <v>0.9</v>
      </c>
      <c r="AM31" s="53">
        <v>0.9</v>
      </c>
      <c r="AN31" s="56">
        <f t="shared" si="18"/>
        <v>1</v>
      </c>
      <c r="AO31" s="135" t="s">
        <v>630</v>
      </c>
      <c r="AP31" s="135"/>
      <c r="AQ31" s="135"/>
      <c r="AR31" s="67">
        <v>0.9</v>
      </c>
      <c r="AS31" s="53">
        <v>0</v>
      </c>
      <c r="AT31" s="56">
        <f t="shared" si="19"/>
        <v>0</v>
      </c>
      <c r="AU31" s="134"/>
      <c r="AV31" s="134"/>
      <c r="AW31" s="134"/>
      <c r="AX31" s="67">
        <v>0.9</v>
      </c>
      <c r="AY31" s="53">
        <v>0</v>
      </c>
      <c r="AZ31" s="56">
        <f t="shared" si="14"/>
        <v>0</v>
      </c>
      <c r="BA31" s="134"/>
      <c r="BB31" s="134"/>
      <c r="BC31" s="134"/>
      <c r="BD31" s="67">
        <v>0.9</v>
      </c>
      <c r="BE31" s="53">
        <v>0</v>
      </c>
      <c r="BF31" s="56">
        <f t="shared" si="15"/>
        <v>0</v>
      </c>
      <c r="BG31" s="134"/>
      <c r="BH31" s="134"/>
      <c r="BI31" s="134"/>
      <c r="BJ31" s="67">
        <v>0.9</v>
      </c>
      <c r="BK31" s="53">
        <v>0</v>
      </c>
      <c r="BL31" s="56">
        <f t="shared" si="6"/>
        <v>0</v>
      </c>
      <c r="BM31" s="134"/>
      <c r="BN31" s="134"/>
      <c r="BO31" s="134"/>
      <c r="BP31" s="67">
        <v>0.9</v>
      </c>
      <c r="BQ31" s="53">
        <v>0</v>
      </c>
      <c r="BR31" s="56">
        <f t="shared" si="16"/>
        <v>0</v>
      </c>
      <c r="BS31" s="134"/>
      <c r="BT31" s="134"/>
      <c r="BU31" s="134"/>
      <c r="BV31" s="67">
        <v>0.9</v>
      </c>
      <c r="BW31" s="53">
        <v>0</v>
      </c>
      <c r="BX31" s="56">
        <f t="shared" si="8"/>
        <v>0</v>
      </c>
      <c r="BY31" s="134"/>
      <c r="BZ31" s="134"/>
      <c r="CA31" s="134"/>
      <c r="CB31" s="67">
        <v>0.9</v>
      </c>
      <c r="CC31" s="53">
        <v>0</v>
      </c>
      <c r="CD31" s="56">
        <f t="shared" si="9"/>
        <v>0</v>
      </c>
      <c r="CE31" s="134"/>
      <c r="CF31" s="134"/>
      <c r="CG31" s="134"/>
      <c r="CH31" s="67">
        <v>0.9</v>
      </c>
      <c r="CI31" s="53">
        <v>0</v>
      </c>
      <c r="CJ31" s="56">
        <f t="shared" si="10"/>
        <v>0</v>
      </c>
      <c r="CK31" s="134"/>
      <c r="CL31" s="134"/>
      <c r="CM31" s="134"/>
      <c r="CN31" s="67">
        <v>0.9</v>
      </c>
      <c r="CO31" s="53">
        <v>0</v>
      </c>
      <c r="CP31" s="56">
        <f t="shared" si="11"/>
        <v>0</v>
      </c>
      <c r="CQ31" s="134"/>
      <c r="CR31" s="134"/>
      <c r="CS31" s="67">
        <v>0.9</v>
      </c>
      <c r="CT31" s="53">
        <v>0.9</v>
      </c>
      <c r="CU31" s="71">
        <f t="shared" si="21"/>
        <v>1</v>
      </c>
    </row>
    <row r="32" spans="1:99" s="2" customFormat="1" ht="144" customHeight="1" x14ac:dyDescent="0.35">
      <c r="A32" s="81" t="s">
        <v>170</v>
      </c>
      <c r="B32" s="83">
        <v>7550</v>
      </c>
      <c r="C32" s="54">
        <v>5</v>
      </c>
      <c r="D32" s="61" t="s">
        <v>150</v>
      </c>
      <c r="E32" s="61" t="s">
        <v>145</v>
      </c>
      <c r="F32" s="54" t="s">
        <v>122</v>
      </c>
      <c r="G32" s="54">
        <v>540</v>
      </c>
      <c r="H32" s="54" t="s">
        <v>122</v>
      </c>
      <c r="I32" s="54" t="s">
        <v>122</v>
      </c>
      <c r="J32" s="54" t="s">
        <v>126</v>
      </c>
      <c r="K32" s="54" t="s">
        <v>122</v>
      </c>
      <c r="L32" s="54" t="s">
        <v>120</v>
      </c>
      <c r="M32" s="54" t="s">
        <v>122</v>
      </c>
      <c r="N32" s="54" t="s">
        <v>137</v>
      </c>
      <c r="O32" s="56">
        <v>0.16666666666666669</v>
      </c>
      <c r="P32" s="62" t="s">
        <v>434</v>
      </c>
      <c r="Q32" s="62" t="s">
        <v>435</v>
      </c>
      <c r="R32" s="53">
        <v>1</v>
      </c>
      <c r="S32" s="53">
        <v>1</v>
      </c>
      <c r="T32" s="53" t="s">
        <v>161</v>
      </c>
      <c r="U32" s="53" t="s">
        <v>152</v>
      </c>
      <c r="V32" s="53" t="s">
        <v>158</v>
      </c>
      <c r="W32" s="62" t="s">
        <v>420</v>
      </c>
      <c r="X32" s="62" t="s">
        <v>436</v>
      </c>
      <c r="Y32" s="62" t="s">
        <v>430</v>
      </c>
      <c r="Z32" s="67">
        <v>1</v>
      </c>
      <c r="AA32" s="53">
        <v>1</v>
      </c>
      <c r="AB32" s="56">
        <f t="shared" si="20"/>
        <v>1</v>
      </c>
      <c r="AC32" s="135" t="s">
        <v>501</v>
      </c>
      <c r="AD32" s="135"/>
      <c r="AE32" s="135"/>
      <c r="AF32" s="67">
        <v>1</v>
      </c>
      <c r="AG32" s="53">
        <v>1</v>
      </c>
      <c r="AH32" s="56">
        <f t="shared" si="17"/>
        <v>1</v>
      </c>
      <c r="AI32" s="135" t="s">
        <v>554</v>
      </c>
      <c r="AJ32" s="135"/>
      <c r="AK32" s="135"/>
      <c r="AL32" s="67">
        <v>1</v>
      </c>
      <c r="AM32" s="53">
        <v>1</v>
      </c>
      <c r="AN32" s="56">
        <f t="shared" si="18"/>
        <v>1</v>
      </c>
      <c r="AO32" s="135" t="s">
        <v>631</v>
      </c>
      <c r="AP32" s="135"/>
      <c r="AQ32" s="135"/>
      <c r="AR32" s="67">
        <v>1</v>
      </c>
      <c r="AS32" s="53">
        <v>0</v>
      </c>
      <c r="AT32" s="56">
        <f t="shared" si="19"/>
        <v>0</v>
      </c>
      <c r="AU32" s="134"/>
      <c r="AV32" s="134"/>
      <c r="AW32" s="134"/>
      <c r="AX32" s="67">
        <v>1</v>
      </c>
      <c r="AY32" s="53">
        <v>0</v>
      </c>
      <c r="AZ32" s="56">
        <f t="shared" si="14"/>
        <v>0</v>
      </c>
      <c r="BA32" s="134"/>
      <c r="BB32" s="134"/>
      <c r="BC32" s="134"/>
      <c r="BD32" s="67">
        <v>1</v>
      </c>
      <c r="BE32" s="53">
        <v>0</v>
      </c>
      <c r="BF32" s="56">
        <f t="shared" si="15"/>
        <v>0</v>
      </c>
      <c r="BG32" s="134"/>
      <c r="BH32" s="134"/>
      <c r="BI32" s="134"/>
      <c r="BJ32" s="67">
        <v>1</v>
      </c>
      <c r="BK32" s="53">
        <v>0</v>
      </c>
      <c r="BL32" s="56">
        <f t="shared" si="6"/>
        <v>0</v>
      </c>
      <c r="BM32" s="134"/>
      <c r="BN32" s="134"/>
      <c r="BO32" s="134"/>
      <c r="BP32" s="67">
        <v>1</v>
      </c>
      <c r="BQ32" s="53">
        <v>0</v>
      </c>
      <c r="BR32" s="56">
        <f t="shared" si="16"/>
        <v>0</v>
      </c>
      <c r="BS32" s="134"/>
      <c r="BT32" s="134"/>
      <c r="BU32" s="134"/>
      <c r="BV32" s="67">
        <v>1</v>
      </c>
      <c r="BW32" s="53">
        <v>0</v>
      </c>
      <c r="BX32" s="56">
        <f t="shared" si="8"/>
        <v>0</v>
      </c>
      <c r="BY32" s="134"/>
      <c r="BZ32" s="134"/>
      <c r="CA32" s="134"/>
      <c r="CB32" s="67">
        <v>1</v>
      </c>
      <c r="CC32" s="53">
        <v>0</v>
      </c>
      <c r="CD32" s="56">
        <f t="shared" si="9"/>
        <v>0</v>
      </c>
      <c r="CE32" s="134"/>
      <c r="CF32" s="134"/>
      <c r="CG32" s="134"/>
      <c r="CH32" s="67">
        <v>1</v>
      </c>
      <c r="CI32" s="53">
        <v>0</v>
      </c>
      <c r="CJ32" s="56">
        <f t="shared" si="10"/>
        <v>0</v>
      </c>
      <c r="CK32" s="134"/>
      <c r="CL32" s="134"/>
      <c r="CM32" s="134"/>
      <c r="CN32" s="67">
        <v>1</v>
      </c>
      <c r="CO32" s="53">
        <v>0</v>
      </c>
      <c r="CP32" s="56">
        <f t="shared" si="11"/>
        <v>0</v>
      </c>
      <c r="CQ32" s="134"/>
      <c r="CR32" s="134"/>
      <c r="CS32" s="67">
        <v>1</v>
      </c>
      <c r="CT32" s="53">
        <v>1</v>
      </c>
      <c r="CU32" s="71">
        <f t="shared" si="21"/>
        <v>1</v>
      </c>
    </row>
    <row r="33" spans="1:99" s="2" customFormat="1" ht="142.5" customHeight="1" x14ac:dyDescent="0.35">
      <c r="A33" s="81" t="s">
        <v>170</v>
      </c>
      <c r="B33" s="83">
        <v>7550</v>
      </c>
      <c r="C33" s="54">
        <v>5</v>
      </c>
      <c r="D33" s="61" t="s">
        <v>150</v>
      </c>
      <c r="E33" s="61" t="s">
        <v>145</v>
      </c>
      <c r="F33" s="54" t="s">
        <v>122</v>
      </c>
      <c r="G33" s="54">
        <v>540</v>
      </c>
      <c r="H33" s="54" t="s">
        <v>122</v>
      </c>
      <c r="I33" s="54" t="s">
        <v>122</v>
      </c>
      <c r="J33" s="54" t="s">
        <v>126</v>
      </c>
      <c r="K33" s="54" t="s">
        <v>122</v>
      </c>
      <c r="L33" s="54" t="s">
        <v>120</v>
      </c>
      <c r="M33" s="54" t="s">
        <v>122</v>
      </c>
      <c r="N33" s="54" t="s">
        <v>137</v>
      </c>
      <c r="O33" s="56">
        <v>0.16666666666666669</v>
      </c>
      <c r="P33" s="62" t="s">
        <v>437</v>
      </c>
      <c r="Q33" s="62" t="s">
        <v>438</v>
      </c>
      <c r="R33" s="53">
        <v>1</v>
      </c>
      <c r="S33" s="53">
        <v>1</v>
      </c>
      <c r="T33" s="53" t="s">
        <v>161</v>
      </c>
      <c r="U33" s="53" t="s">
        <v>152</v>
      </c>
      <c r="V33" s="53" t="s">
        <v>158</v>
      </c>
      <c r="W33" s="62" t="s">
        <v>420</v>
      </c>
      <c r="X33" s="62" t="s">
        <v>436</v>
      </c>
      <c r="Y33" s="62" t="s">
        <v>422</v>
      </c>
      <c r="Z33" s="67">
        <v>1</v>
      </c>
      <c r="AA33" s="53">
        <v>1</v>
      </c>
      <c r="AB33" s="56">
        <f t="shared" si="20"/>
        <v>1</v>
      </c>
      <c r="AC33" s="135" t="s">
        <v>502</v>
      </c>
      <c r="AD33" s="135"/>
      <c r="AE33" s="135"/>
      <c r="AF33" s="67">
        <v>1</v>
      </c>
      <c r="AG33" s="53">
        <v>1</v>
      </c>
      <c r="AH33" s="56">
        <f t="shared" si="17"/>
        <v>1</v>
      </c>
      <c r="AI33" s="135" t="s">
        <v>555</v>
      </c>
      <c r="AJ33" s="135"/>
      <c r="AK33" s="135"/>
      <c r="AL33" s="67">
        <v>1</v>
      </c>
      <c r="AM33" s="53">
        <v>0</v>
      </c>
      <c r="AN33" s="56">
        <f t="shared" si="18"/>
        <v>0</v>
      </c>
      <c r="AO33" s="135" t="s">
        <v>632</v>
      </c>
      <c r="AP33" s="135"/>
      <c r="AQ33" s="135"/>
      <c r="AR33" s="67">
        <v>1</v>
      </c>
      <c r="AS33" s="53">
        <v>0</v>
      </c>
      <c r="AT33" s="56">
        <f t="shared" si="19"/>
        <v>0</v>
      </c>
      <c r="AU33" s="134"/>
      <c r="AV33" s="134"/>
      <c r="AW33" s="134"/>
      <c r="AX33" s="67">
        <v>1</v>
      </c>
      <c r="AY33" s="53">
        <v>0</v>
      </c>
      <c r="AZ33" s="56">
        <f t="shared" si="14"/>
        <v>0</v>
      </c>
      <c r="BA33" s="134"/>
      <c r="BB33" s="134"/>
      <c r="BC33" s="134"/>
      <c r="BD33" s="67">
        <v>1</v>
      </c>
      <c r="BE33" s="53">
        <v>0</v>
      </c>
      <c r="BF33" s="56">
        <f t="shared" si="15"/>
        <v>0</v>
      </c>
      <c r="BG33" s="134"/>
      <c r="BH33" s="134"/>
      <c r="BI33" s="134"/>
      <c r="BJ33" s="67">
        <v>1</v>
      </c>
      <c r="BK33" s="53">
        <v>0</v>
      </c>
      <c r="BL33" s="56">
        <f t="shared" si="6"/>
        <v>0</v>
      </c>
      <c r="BM33" s="134"/>
      <c r="BN33" s="134"/>
      <c r="BO33" s="134"/>
      <c r="BP33" s="67">
        <v>1</v>
      </c>
      <c r="BQ33" s="53">
        <v>0</v>
      </c>
      <c r="BR33" s="56">
        <f t="shared" si="16"/>
        <v>0</v>
      </c>
      <c r="BS33" s="134"/>
      <c r="BT33" s="134"/>
      <c r="BU33" s="134"/>
      <c r="BV33" s="67">
        <v>1</v>
      </c>
      <c r="BW33" s="53">
        <v>0</v>
      </c>
      <c r="BX33" s="56">
        <f t="shared" si="8"/>
        <v>0</v>
      </c>
      <c r="BY33" s="134"/>
      <c r="BZ33" s="134"/>
      <c r="CA33" s="134"/>
      <c r="CB33" s="67">
        <v>1</v>
      </c>
      <c r="CC33" s="53">
        <v>0</v>
      </c>
      <c r="CD33" s="56">
        <f t="shared" si="9"/>
        <v>0</v>
      </c>
      <c r="CE33" s="134"/>
      <c r="CF33" s="134"/>
      <c r="CG33" s="134"/>
      <c r="CH33" s="67">
        <v>1</v>
      </c>
      <c r="CI33" s="53">
        <v>0</v>
      </c>
      <c r="CJ33" s="56">
        <f t="shared" si="10"/>
        <v>0</v>
      </c>
      <c r="CK33" s="134"/>
      <c r="CL33" s="134"/>
      <c r="CM33" s="134"/>
      <c r="CN33" s="67">
        <v>1</v>
      </c>
      <c r="CO33" s="53">
        <v>0</v>
      </c>
      <c r="CP33" s="56">
        <f t="shared" si="11"/>
        <v>0</v>
      </c>
      <c r="CQ33" s="134"/>
      <c r="CR33" s="134"/>
      <c r="CS33" s="67">
        <v>1</v>
      </c>
      <c r="CT33" s="53">
        <v>1</v>
      </c>
      <c r="CU33" s="71">
        <f t="shared" si="21"/>
        <v>1</v>
      </c>
    </row>
    <row r="34" spans="1:99" s="2" customFormat="1" ht="286.5" customHeight="1" x14ac:dyDescent="0.35">
      <c r="A34" s="81" t="s">
        <v>170</v>
      </c>
      <c r="B34" s="83">
        <v>7550</v>
      </c>
      <c r="C34" s="54">
        <v>5</v>
      </c>
      <c r="D34" s="61" t="s">
        <v>150</v>
      </c>
      <c r="E34" s="61" t="s">
        <v>145</v>
      </c>
      <c r="F34" s="54" t="s">
        <v>122</v>
      </c>
      <c r="G34" s="54">
        <v>540</v>
      </c>
      <c r="H34" s="54" t="s">
        <v>122</v>
      </c>
      <c r="I34" s="54" t="s">
        <v>122</v>
      </c>
      <c r="J34" s="54" t="s">
        <v>126</v>
      </c>
      <c r="K34" s="54" t="s">
        <v>122</v>
      </c>
      <c r="L34" s="54" t="s">
        <v>120</v>
      </c>
      <c r="M34" s="54" t="s">
        <v>122</v>
      </c>
      <c r="N34" s="54" t="s">
        <v>137</v>
      </c>
      <c r="O34" s="56">
        <v>1</v>
      </c>
      <c r="P34" s="62" t="s">
        <v>385</v>
      </c>
      <c r="Q34" s="62" t="s">
        <v>386</v>
      </c>
      <c r="R34" s="53">
        <v>1</v>
      </c>
      <c r="S34" s="53">
        <v>1</v>
      </c>
      <c r="T34" s="53" t="s">
        <v>161</v>
      </c>
      <c r="U34" s="53" t="s">
        <v>152</v>
      </c>
      <c r="V34" s="53" t="s">
        <v>158</v>
      </c>
      <c r="W34" s="62" t="s">
        <v>387</v>
      </c>
      <c r="X34" s="62" t="s">
        <v>388</v>
      </c>
      <c r="Y34" s="62" t="s">
        <v>389</v>
      </c>
      <c r="Z34" s="67">
        <v>1</v>
      </c>
      <c r="AA34" s="53">
        <v>1</v>
      </c>
      <c r="AB34" s="56">
        <f t="shared" si="20"/>
        <v>1</v>
      </c>
      <c r="AC34" s="135" t="s">
        <v>510</v>
      </c>
      <c r="AD34" s="135"/>
      <c r="AE34" s="135"/>
      <c r="AF34" s="67">
        <v>1</v>
      </c>
      <c r="AG34" s="53">
        <v>1</v>
      </c>
      <c r="AH34" s="56">
        <f t="shared" si="17"/>
        <v>1</v>
      </c>
      <c r="AI34" s="135" t="s">
        <v>545</v>
      </c>
      <c r="AJ34" s="135"/>
      <c r="AK34" s="135"/>
      <c r="AL34" s="67">
        <v>1</v>
      </c>
      <c r="AM34" s="53">
        <v>1</v>
      </c>
      <c r="AN34" s="56">
        <f t="shared" si="18"/>
        <v>1</v>
      </c>
      <c r="AO34" s="135" t="s">
        <v>643</v>
      </c>
      <c r="AP34" s="135"/>
      <c r="AQ34" s="135"/>
      <c r="AR34" s="67">
        <v>1</v>
      </c>
      <c r="AS34" s="53">
        <v>0</v>
      </c>
      <c r="AT34" s="56">
        <f t="shared" si="19"/>
        <v>0</v>
      </c>
      <c r="AU34" s="134"/>
      <c r="AV34" s="134"/>
      <c r="AW34" s="134"/>
      <c r="AX34" s="67">
        <v>1</v>
      </c>
      <c r="AY34" s="53">
        <v>0</v>
      </c>
      <c r="AZ34" s="56">
        <f t="shared" si="14"/>
        <v>0</v>
      </c>
      <c r="BA34" s="134"/>
      <c r="BB34" s="134"/>
      <c r="BC34" s="134"/>
      <c r="BD34" s="67">
        <v>1</v>
      </c>
      <c r="BE34" s="53">
        <v>0</v>
      </c>
      <c r="BF34" s="56">
        <f t="shared" si="15"/>
        <v>0</v>
      </c>
      <c r="BG34" s="134"/>
      <c r="BH34" s="134"/>
      <c r="BI34" s="134"/>
      <c r="BJ34" s="67">
        <v>1</v>
      </c>
      <c r="BK34" s="53">
        <v>0</v>
      </c>
      <c r="BL34" s="56">
        <f t="shared" si="6"/>
        <v>0</v>
      </c>
      <c r="BM34" s="134"/>
      <c r="BN34" s="134"/>
      <c r="BO34" s="134"/>
      <c r="BP34" s="67">
        <v>1</v>
      </c>
      <c r="BQ34" s="53">
        <v>0</v>
      </c>
      <c r="BR34" s="56">
        <f t="shared" si="16"/>
        <v>0</v>
      </c>
      <c r="BS34" s="134"/>
      <c r="BT34" s="134"/>
      <c r="BU34" s="134"/>
      <c r="BV34" s="67">
        <v>1</v>
      </c>
      <c r="BW34" s="53">
        <v>0</v>
      </c>
      <c r="BX34" s="56">
        <f t="shared" si="8"/>
        <v>0</v>
      </c>
      <c r="BY34" s="134"/>
      <c r="BZ34" s="134"/>
      <c r="CA34" s="134"/>
      <c r="CB34" s="67">
        <v>1</v>
      </c>
      <c r="CC34" s="53">
        <v>0</v>
      </c>
      <c r="CD34" s="56">
        <f t="shared" si="9"/>
        <v>0</v>
      </c>
      <c r="CE34" s="134"/>
      <c r="CF34" s="134"/>
      <c r="CG34" s="134"/>
      <c r="CH34" s="67">
        <v>1</v>
      </c>
      <c r="CI34" s="53">
        <v>0</v>
      </c>
      <c r="CJ34" s="56">
        <f t="shared" si="10"/>
        <v>0</v>
      </c>
      <c r="CK34" s="134"/>
      <c r="CL34" s="134"/>
      <c r="CM34" s="134"/>
      <c r="CN34" s="67">
        <v>1</v>
      </c>
      <c r="CO34" s="53">
        <v>0</v>
      </c>
      <c r="CP34" s="56">
        <f t="shared" si="11"/>
        <v>0</v>
      </c>
      <c r="CQ34" s="134"/>
      <c r="CR34" s="134"/>
      <c r="CS34" s="67">
        <v>1</v>
      </c>
      <c r="CT34" s="53">
        <v>1</v>
      </c>
      <c r="CU34" s="71">
        <f t="shared" si="21"/>
        <v>1</v>
      </c>
    </row>
    <row r="35" spans="1:99" s="2" customFormat="1" ht="94.5" customHeight="1" x14ac:dyDescent="0.35">
      <c r="A35" s="81" t="s">
        <v>170</v>
      </c>
      <c r="B35" s="83">
        <v>7550</v>
      </c>
      <c r="C35" s="54">
        <v>6</v>
      </c>
      <c r="D35" s="61" t="s">
        <v>151</v>
      </c>
      <c r="E35" s="61" t="s">
        <v>145</v>
      </c>
      <c r="F35" s="54" t="s">
        <v>122</v>
      </c>
      <c r="G35" s="54">
        <v>540</v>
      </c>
      <c r="H35" s="54" t="s">
        <v>122</v>
      </c>
      <c r="I35" s="54" t="s">
        <v>120</v>
      </c>
      <c r="J35" s="54" t="s">
        <v>126</v>
      </c>
      <c r="K35" s="54" t="s">
        <v>122</v>
      </c>
      <c r="L35" s="54" t="s">
        <v>120</v>
      </c>
      <c r="M35" s="54" t="s">
        <v>122</v>
      </c>
      <c r="N35" s="54" t="s">
        <v>136</v>
      </c>
      <c r="O35" s="56">
        <v>0.5</v>
      </c>
      <c r="P35" s="62" t="s">
        <v>339</v>
      </c>
      <c r="Q35" s="62" t="s">
        <v>340</v>
      </c>
      <c r="R35" s="86">
        <v>0.9</v>
      </c>
      <c r="S35" s="86">
        <v>0.9</v>
      </c>
      <c r="T35" s="53" t="s">
        <v>161</v>
      </c>
      <c r="U35" s="53" t="s">
        <v>152</v>
      </c>
      <c r="V35" s="53" t="s">
        <v>158</v>
      </c>
      <c r="W35" s="62" t="s">
        <v>341</v>
      </c>
      <c r="X35" s="62" t="s">
        <v>342</v>
      </c>
      <c r="Y35" s="64" t="s">
        <v>241</v>
      </c>
      <c r="Z35" s="79">
        <v>0.9</v>
      </c>
      <c r="AA35" s="53">
        <v>0.96</v>
      </c>
      <c r="AB35" s="56">
        <f t="shared" si="20"/>
        <v>1.0666666666666667</v>
      </c>
      <c r="AC35" s="137" t="s">
        <v>478</v>
      </c>
      <c r="AD35" s="137"/>
      <c r="AE35" s="137"/>
      <c r="AF35" s="67">
        <v>0.9</v>
      </c>
      <c r="AG35" s="53">
        <v>0.9</v>
      </c>
      <c r="AH35" s="56">
        <f t="shared" si="17"/>
        <v>1</v>
      </c>
      <c r="AI35" s="137" t="s">
        <v>569</v>
      </c>
      <c r="AJ35" s="137"/>
      <c r="AK35" s="137"/>
      <c r="AL35" s="67">
        <v>0.9</v>
      </c>
      <c r="AM35" s="53">
        <v>0.98</v>
      </c>
      <c r="AN35" s="56">
        <f t="shared" si="18"/>
        <v>1.0888888888888888</v>
      </c>
      <c r="AO35" s="135" t="s">
        <v>648</v>
      </c>
      <c r="AP35" s="135"/>
      <c r="AQ35" s="135"/>
      <c r="AR35" s="67">
        <v>0.9</v>
      </c>
      <c r="AS35" s="53">
        <v>0</v>
      </c>
      <c r="AT35" s="56">
        <f t="shared" si="19"/>
        <v>0</v>
      </c>
      <c r="AU35" s="134"/>
      <c r="AV35" s="134"/>
      <c r="AW35" s="134"/>
      <c r="AX35" s="67">
        <v>0.9</v>
      </c>
      <c r="AY35" s="53">
        <v>0</v>
      </c>
      <c r="AZ35" s="56">
        <f t="shared" si="14"/>
        <v>0</v>
      </c>
      <c r="BA35" s="134"/>
      <c r="BB35" s="134"/>
      <c r="BC35" s="134"/>
      <c r="BD35" s="67">
        <v>0.9</v>
      </c>
      <c r="BE35" s="53">
        <v>0</v>
      </c>
      <c r="BF35" s="56">
        <f t="shared" si="15"/>
        <v>0</v>
      </c>
      <c r="BG35" s="134"/>
      <c r="BH35" s="134"/>
      <c r="BI35" s="134"/>
      <c r="BJ35" s="67">
        <v>0.9</v>
      </c>
      <c r="BK35" s="53">
        <v>0</v>
      </c>
      <c r="BL35" s="56">
        <f t="shared" si="6"/>
        <v>0</v>
      </c>
      <c r="BM35" s="134"/>
      <c r="BN35" s="134"/>
      <c r="BO35" s="134"/>
      <c r="BP35" s="67">
        <v>0.9</v>
      </c>
      <c r="BQ35" s="53">
        <v>0</v>
      </c>
      <c r="BR35" s="56">
        <f t="shared" si="16"/>
        <v>0</v>
      </c>
      <c r="BS35" s="134"/>
      <c r="BT35" s="134"/>
      <c r="BU35" s="134"/>
      <c r="BV35" s="67">
        <v>0.9</v>
      </c>
      <c r="BW35" s="53">
        <v>0</v>
      </c>
      <c r="BX35" s="56">
        <f t="shared" si="8"/>
        <v>0</v>
      </c>
      <c r="BY35" s="134"/>
      <c r="BZ35" s="134"/>
      <c r="CA35" s="134"/>
      <c r="CB35" s="67">
        <v>0.9</v>
      </c>
      <c r="CC35" s="53">
        <v>0</v>
      </c>
      <c r="CD35" s="56">
        <f t="shared" si="9"/>
        <v>0</v>
      </c>
      <c r="CE35" s="134"/>
      <c r="CF35" s="134"/>
      <c r="CG35" s="134"/>
      <c r="CH35" s="67">
        <v>0.9</v>
      </c>
      <c r="CI35" s="53">
        <v>0</v>
      </c>
      <c r="CJ35" s="56">
        <f t="shared" si="10"/>
        <v>0</v>
      </c>
      <c r="CK35" s="134"/>
      <c r="CL35" s="134"/>
      <c r="CM35" s="134"/>
      <c r="CN35" s="67">
        <v>0.9</v>
      </c>
      <c r="CO35" s="53">
        <v>0</v>
      </c>
      <c r="CP35" s="56">
        <f t="shared" si="11"/>
        <v>0</v>
      </c>
      <c r="CQ35" s="134"/>
      <c r="CR35" s="134"/>
      <c r="CS35" s="67">
        <v>0.9</v>
      </c>
      <c r="CT35" s="53">
        <v>0.95</v>
      </c>
      <c r="CU35" s="71">
        <f t="shared" si="21"/>
        <v>1.0555555555555556</v>
      </c>
    </row>
    <row r="36" spans="1:99" s="2" customFormat="1" ht="104.15" customHeight="1" x14ac:dyDescent="0.35">
      <c r="A36" s="81" t="s">
        <v>170</v>
      </c>
      <c r="B36" s="83">
        <v>7550</v>
      </c>
      <c r="C36" s="54">
        <v>6</v>
      </c>
      <c r="D36" s="61" t="s">
        <v>151</v>
      </c>
      <c r="E36" s="61" t="s">
        <v>145</v>
      </c>
      <c r="F36" s="54" t="s">
        <v>122</v>
      </c>
      <c r="G36" s="54">
        <v>540</v>
      </c>
      <c r="H36" s="54" t="s">
        <v>122</v>
      </c>
      <c r="I36" s="54" t="s">
        <v>120</v>
      </c>
      <c r="J36" s="54" t="s">
        <v>126</v>
      </c>
      <c r="K36" s="54" t="s">
        <v>122</v>
      </c>
      <c r="L36" s="54" t="s">
        <v>120</v>
      </c>
      <c r="M36" s="54" t="s">
        <v>122</v>
      </c>
      <c r="N36" s="62" t="s">
        <v>136</v>
      </c>
      <c r="O36" s="56">
        <v>0.25</v>
      </c>
      <c r="P36" s="62" t="s">
        <v>343</v>
      </c>
      <c r="Q36" s="62" t="s">
        <v>344</v>
      </c>
      <c r="R36" s="53" t="s">
        <v>132</v>
      </c>
      <c r="S36" s="86">
        <v>0.95</v>
      </c>
      <c r="T36" s="53" t="s">
        <v>161</v>
      </c>
      <c r="U36" s="53" t="s">
        <v>152</v>
      </c>
      <c r="V36" s="53" t="s">
        <v>158</v>
      </c>
      <c r="W36" s="62" t="s">
        <v>341</v>
      </c>
      <c r="X36" s="62" t="s">
        <v>345</v>
      </c>
      <c r="Y36" s="62" t="s">
        <v>346</v>
      </c>
      <c r="Z36" s="79">
        <v>0.95</v>
      </c>
      <c r="AA36" s="53">
        <v>0.9</v>
      </c>
      <c r="AB36" s="56">
        <f t="shared" si="20"/>
        <v>0.94736842105263164</v>
      </c>
      <c r="AC36" s="137" t="s">
        <v>479</v>
      </c>
      <c r="AD36" s="137"/>
      <c r="AE36" s="137"/>
      <c r="AF36" s="67">
        <v>0.95</v>
      </c>
      <c r="AG36" s="53">
        <v>0.99</v>
      </c>
      <c r="AH36" s="56">
        <f t="shared" si="17"/>
        <v>1.0421052631578949</v>
      </c>
      <c r="AI36" s="137" t="s">
        <v>570</v>
      </c>
      <c r="AJ36" s="137"/>
      <c r="AK36" s="137"/>
      <c r="AL36" s="67">
        <v>0.95</v>
      </c>
      <c r="AM36" s="53">
        <v>0.95</v>
      </c>
      <c r="AN36" s="56">
        <f t="shared" si="18"/>
        <v>1</v>
      </c>
      <c r="AO36" s="135" t="s">
        <v>649</v>
      </c>
      <c r="AP36" s="135"/>
      <c r="AQ36" s="135"/>
      <c r="AR36" s="67">
        <v>0.95</v>
      </c>
      <c r="AS36" s="53">
        <v>0</v>
      </c>
      <c r="AT36" s="56">
        <f t="shared" si="19"/>
        <v>0</v>
      </c>
      <c r="AU36" s="134"/>
      <c r="AV36" s="134"/>
      <c r="AW36" s="134"/>
      <c r="AX36" s="67">
        <v>0.95</v>
      </c>
      <c r="AY36" s="53">
        <v>0</v>
      </c>
      <c r="AZ36" s="56">
        <f t="shared" si="14"/>
        <v>0</v>
      </c>
      <c r="BA36" s="134"/>
      <c r="BB36" s="134"/>
      <c r="BC36" s="134"/>
      <c r="BD36" s="67">
        <v>0.95</v>
      </c>
      <c r="BE36" s="53">
        <v>0</v>
      </c>
      <c r="BF36" s="56">
        <f t="shared" si="15"/>
        <v>0</v>
      </c>
      <c r="BG36" s="134"/>
      <c r="BH36" s="134"/>
      <c r="BI36" s="134"/>
      <c r="BJ36" s="67">
        <v>0.95</v>
      </c>
      <c r="BK36" s="53">
        <v>0</v>
      </c>
      <c r="BL36" s="56">
        <f t="shared" si="6"/>
        <v>0</v>
      </c>
      <c r="BM36" s="134"/>
      <c r="BN36" s="134"/>
      <c r="BO36" s="134"/>
      <c r="BP36" s="67">
        <v>0.95</v>
      </c>
      <c r="BQ36" s="53">
        <v>0</v>
      </c>
      <c r="BR36" s="56">
        <f t="shared" si="16"/>
        <v>0</v>
      </c>
      <c r="BS36" s="134"/>
      <c r="BT36" s="134"/>
      <c r="BU36" s="134"/>
      <c r="BV36" s="67">
        <v>0.95</v>
      </c>
      <c r="BW36" s="53">
        <v>0</v>
      </c>
      <c r="BX36" s="56">
        <f t="shared" si="8"/>
        <v>0</v>
      </c>
      <c r="BY36" s="134"/>
      <c r="BZ36" s="134"/>
      <c r="CA36" s="134"/>
      <c r="CB36" s="67">
        <v>0.95</v>
      </c>
      <c r="CC36" s="53">
        <v>0</v>
      </c>
      <c r="CD36" s="56">
        <f t="shared" si="9"/>
        <v>0</v>
      </c>
      <c r="CE36" s="134"/>
      <c r="CF36" s="134"/>
      <c r="CG36" s="134"/>
      <c r="CH36" s="67">
        <v>0.95</v>
      </c>
      <c r="CI36" s="53">
        <v>0</v>
      </c>
      <c r="CJ36" s="56">
        <f t="shared" si="10"/>
        <v>0</v>
      </c>
      <c r="CK36" s="134"/>
      <c r="CL36" s="134"/>
      <c r="CM36" s="134"/>
      <c r="CN36" s="67">
        <v>0.95</v>
      </c>
      <c r="CO36" s="53">
        <v>0</v>
      </c>
      <c r="CP36" s="56">
        <f t="shared" si="11"/>
        <v>0</v>
      </c>
      <c r="CQ36" s="134"/>
      <c r="CR36" s="134"/>
      <c r="CS36" s="67">
        <v>0.95</v>
      </c>
      <c r="CT36" s="53">
        <v>0.95</v>
      </c>
      <c r="CU36" s="71">
        <f t="shared" si="21"/>
        <v>1</v>
      </c>
    </row>
    <row r="37" spans="1:99" s="2" customFormat="1" ht="133.5" customHeight="1" x14ac:dyDescent="0.35">
      <c r="A37" s="81" t="s">
        <v>170</v>
      </c>
      <c r="B37" s="83">
        <v>7550</v>
      </c>
      <c r="C37" s="54">
        <v>6</v>
      </c>
      <c r="D37" s="61" t="s">
        <v>151</v>
      </c>
      <c r="E37" s="61" t="s">
        <v>145</v>
      </c>
      <c r="F37" s="54" t="s">
        <v>122</v>
      </c>
      <c r="G37" s="54">
        <v>540</v>
      </c>
      <c r="H37" s="54" t="s">
        <v>122</v>
      </c>
      <c r="I37" s="54" t="s">
        <v>120</v>
      </c>
      <c r="J37" s="54" t="s">
        <v>126</v>
      </c>
      <c r="K37" s="54" t="s">
        <v>122</v>
      </c>
      <c r="L37" s="54" t="s">
        <v>120</v>
      </c>
      <c r="M37" s="54" t="s">
        <v>122</v>
      </c>
      <c r="N37" s="54" t="s">
        <v>136</v>
      </c>
      <c r="O37" s="56">
        <v>0.25</v>
      </c>
      <c r="P37" s="62" t="s">
        <v>347</v>
      </c>
      <c r="Q37" s="62" t="s">
        <v>348</v>
      </c>
      <c r="R37" s="53">
        <v>0.73</v>
      </c>
      <c r="S37" s="86">
        <v>0.85</v>
      </c>
      <c r="T37" s="53" t="s">
        <v>161</v>
      </c>
      <c r="U37" s="53" t="s">
        <v>152</v>
      </c>
      <c r="V37" s="53" t="s">
        <v>158</v>
      </c>
      <c r="W37" s="62" t="s">
        <v>341</v>
      </c>
      <c r="X37" s="62" t="s">
        <v>345</v>
      </c>
      <c r="Y37" s="62" t="s">
        <v>349</v>
      </c>
      <c r="Z37" s="67">
        <v>0.85</v>
      </c>
      <c r="AA37" s="53">
        <v>0.67</v>
      </c>
      <c r="AB37" s="56">
        <f t="shared" si="20"/>
        <v>0.78823529411764715</v>
      </c>
      <c r="AC37" s="135" t="s">
        <v>480</v>
      </c>
      <c r="AD37" s="135"/>
      <c r="AE37" s="135"/>
      <c r="AF37" s="67">
        <v>0.85</v>
      </c>
      <c r="AG37" s="53">
        <v>0.64</v>
      </c>
      <c r="AH37" s="56">
        <f t="shared" si="17"/>
        <v>0.75294117647058822</v>
      </c>
      <c r="AI37" s="137" t="s">
        <v>571</v>
      </c>
      <c r="AJ37" s="137"/>
      <c r="AK37" s="137"/>
      <c r="AL37" s="67">
        <v>0.85</v>
      </c>
      <c r="AM37" s="53">
        <v>0.67</v>
      </c>
      <c r="AN37" s="56">
        <f t="shared" si="18"/>
        <v>0.78823529411764715</v>
      </c>
      <c r="AO37" s="135" t="s">
        <v>650</v>
      </c>
      <c r="AP37" s="135"/>
      <c r="AQ37" s="135"/>
      <c r="AR37" s="67">
        <v>0.85</v>
      </c>
      <c r="AS37" s="53">
        <v>0</v>
      </c>
      <c r="AT37" s="56">
        <f t="shared" ref="AT37:AT42" si="22">IF(ISERROR(AS37/AR37),0,(AS37/AR37))</f>
        <v>0</v>
      </c>
      <c r="AU37" s="134"/>
      <c r="AV37" s="134"/>
      <c r="AW37" s="134"/>
      <c r="AX37" s="67">
        <v>0.85</v>
      </c>
      <c r="AY37" s="53">
        <v>0</v>
      </c>
      <c r="AZ37" s="56">
        <f t="shared" ref="AZ37:AZ46" si="23">IF(ISERROR(AY37/AX37),0,(AY37/AX37))</f>
        <v>0</v>
      </c>
      <c r="BA37" s="134"/>
      <c r="BB37" s="134"/>
      <c r="BC37" s="134"/>
      <c r="BD37" s="67">
        <v>0.85</v>
      </c>
      <c r="BE37" s="53">
        <v>0</v>
      </c>
      <c r="BF37" s="56">
        <f t="shared" ref="BF37:BF42" si="24">IF(ISERROR(BE37/BD37),0,(BE37/BD37))</f>
        <v>0</v>
      </c>
      <c r="BG37" s="134"/>
      <c r="BH37" s="134"/>
      <c r="BI37" s="134"/>
      <c r="BJ37" s="67">
        <v>0.85</v>
      </c>
      <c r="BK37" s="53">
        <v>0</v>
      </c>
      <c r="BL37" s="56">
        <f t="shared" si="6"/>
        <v>0</v>
      </c>
      <c r="BM37" s="134"/>
      <c r="BN37" s="134"/>
      <c r="BO37" s="134"/>
      <c r="BP37" s="67">
        <v>0.85</v>
      </c>
      <c r="BQ37" s="53">
        <v>0</v>
      </c>
      <c r="BR37" s="56">
        <f t="shared" ref="BR37:BR42" si="25">IF(ISERROR(BQ37/BP37),0,(BQ37/BP37))</f>
        <v>0</v>
      </c>
      <c r="BS37" s="134"/>
      <c r="BT37" s="134"/>
      <c r="BU37" s="134"/>
      <c r="BV37" s="67">
        <v>0.85</v>
      </c>
      <c r="BW37" s="53">
        <v>0</v>
      </c>
      <c r="BX37" s="56">
        <f t="shared" si="8"/>
        <v>0</v>
      </c>
      <c r="BY37" s="134"/>
      <c r="BZ37" s="134"/>
      <c r="CA37" s="134"/>
      <c r="CB37" s="67">
        <v>0.85</v>
      </c>
      <c r="CC37" s="53">
        <v>0</v>
      </c>
      <c r="CD37" s="56">
        <f t="shared" si="9"/>
        <v>0</v>
      </c>
      <c r="CE37" s="134"/>
      <c r="CF37" s="134"/>
      <c r="CG37" s="134"/>
      <c r="CH37" s="67">
        <v>0.85</v>
      </c>
      <c r="CI37" s="53">
        <v>0</v>
      </c>
      <c r="CJ37" s="56">
        <f t="shared" si="10"/>
        <v>0</v>
      </c>
      <c r="CK37" s="134"/>
      <c r="CL37" s="134"/>
      <c r="CM37" s="134"/>
      <c r="CN37" s="67">
        <v>0.85</v>
      </c>
      <c r="CO37" s="53">
        <v>0</v>
      </c>
      <c r="CP37" s="56">
        <f t="shared" si="11"/>
        <v>0</v>
      </c>
      <c r="CQ37" s="134"/>
      <c r="CR37" s="134"/>
      <c r="CS37" s="67">
        <v>0.85</v>
      </c>
      <c r="CT37" s="53">
        <v>0.66</v>
      </c>
      <c r="CU37" s="71">
        <f t="shared" si="21"/>
        <v>0.77647058823529413</v>
      </c>
    </row>
    <row r="38" spans="1:99" s="2" customFormat="1" ht="375" customHeight="1" x14ac:dyDescent="0.35">
      <c r="A38" s="81" t="s">
        <v>170</v>
      </c>
      <c r="B38" s="83">
        <v>7550</v>
      </c>
      <c r="C38" s="54">
        <v>6</v>
      </c>
      <c r="D38" s="61" t="s">
        <v>151</v>
      </c>
      <c r="E38" s="61" t="s">
        <v>145</v>
      </c>
      <c r="F38" s="54" t="s">
        <v>122</v>
      </c>
      <c r="G38" s="54">
        <v>540</v>
      </c>
      <c r="H38" s="54" t="s">
        <v>122</v>
      </c>
      <c r="I38" s="54" t="s">
        <v>122</v>
      </c>
      <c r="J38" s="54" t="s">
        <v>123</v>
      </c>
      <c r="K38" s="54" t="s">
        <v>120</v>
      </c>
      <c r="L38" s="54" t="s">
        <v>120</v>
      </c>
      <c r="M38" s="54" t="s">
        <v>122</v>
      </c>
      <c r="N38" s="54" t="s">
        <v>123</v>
      </c>
      <c r="O38" s="56">
        <v>0.33</v>
      </c>
      <c r="P38" s="62" t="s">
        <v>350</v>
      </c>
      <c r="Q38" s="62" t="s">
        <v>351</v>
      </c>
      <c r="R38" s="53">
        <v>1</v>
      </c>
      <c r="S38" s="88">
        <v>110</v>
      </c>
      <c r="T38" s="86" t="s">
        <v>119</v>
      </c>
      <c r="U38" s="86" t="s">
        <v>154</v>
      </c>
      <c r="V38" s="86" t="s">
        <v>158</v>
      </c>
      <c r="W38" s="64" t="s">
        <v>123</v>
      </c>
      <c r="X38" s="64" t="s">
        <v>352</v>
      </c>
      <c r="Y38" s="86" t="s">
        <v>353</v>
      </c>
      <c r="Z38" s="80">
        <v>2</v>
      </c>
      <c r="AA38" s="88">
        <v>2</v>
      </c>
      <c r="AB38" s="56">
        <f t="shared" si="20"/>
        <v>1</v>
      </c>
      <c r="AC38" s="135" t="s">
        <v>534</v>
      </c>
      <c r="AD38" s="135"/>
      <c r="AE38" s="135"/>
      <c r="AF38" s="80">
        <v>12</v>
      </c>
      <c r="AG38" s="88">
        <v>12</v>
      </c>
      <c r="AH38" s="56">
        <f t="shared" si="17"/>
        <v>1</v>
      </c>
      <c r="AI38" s="137" t="s">
        <v>572</v>
      </c>
      <c r="AJ38" s="137"/>
      <c r="AK38" s="137"/>
      <c r="AL38" s="80">
        <v>17</v>
      </c>
      <c r="AM38" s="88">
        <v>17</v>
      </c>
      <c r="AN38" s="56">
        <f t="shared" si="18"/>
        <v>1</v>
      </c>
      <c r="AO38" s="135" t="s">
        <v>651</v>
      </c>
      <c r="AP38" s="135"/>
      <c r="AQ38" s="135"/>
      <c r="AR38" s="80">
        <v>16</v>
      </c>
      <c r="AS38" s="88">
        <v>0</v>
      </c>
      <c r="AT38" s="56">
        <f t="shared" si="22"/>
        <v>0</v>
      </c>
      <c r="AU38" s="134"/>
      <c r="AV38" s="134"/>
      <c r="AW38" s="134"/>
      <c r="AX38" s="80">
        <v>12</v>
      </c>
      <c r="AY38" s="88">
        <v>0</v>
      </c>
      <c r="AZ38" s="56">
        <f t="shared" si="23"/>
        <v>0</v>
      </c>
      <c r="BA38" s="134"/>
      <c r="BB38" s="134"/>
      <c r="BC38" s="134"/>
      <c r="BD38" s="80">
        <v>12</v>
      </c>
      <c r="BE38" s="88">
        <v>0</v>
      </c>
      <c r="BF38" s="56">
        <f t="shared" si="24"/>
        <v>0</v>
      </c>
      <c r="BG38" s="134"/>
      <c r="BH38" s="134"/>
      <c r="BI38" s="134"/>
      <c r="BJ38" s="80">
        <v>6</v>
      </c>
      <c r="BK38" s="88">
        <v>0</v>
      </c>
      <c r="BL38" s="56">
        <f t="shared" si="6"/>
        <v>0</v>
      </c>
      <c r="BM38" s="134"/>
      <c r="BN38" s="134"/>
      <c r="BO38" s="134"/>
      <c r="BP38" s="80">
        <v>9</v>
      </c>
      <c r="BQ38" s="88">
        <v>0</v>
      </c>
      <c r="BR38" s="56">
        <f t="shared" si="25"/>
        <v>0</v>
      </c>
      <c r="BS38" s="134"/>
      <c r="BT38" s="134"/>
      <c r="BU38" s="134"/>
      <c r="BV38" s="80">
        <v>7</v>
      </c>
      <c r="BW38" s="88">
        <v>0</v>
      </c>
      <c r="BX38" s="56">
        <f t="shared" si="8"/>
        <v>0</v>
      </c>
      <c r="BY38" s="134"/>
      <c r="BZ38" s="134"/>
      <c r="CA38" s="134"/>
      <c r="CB38" s="80">
        <v>10</v>
      </c>
      <c r="CC38" s="88">
        <v>0</v>
      </c>
      <c r="CD38" s="56">
        <f t="shared" si="9"/>
        <v>0</v>
      </c>
      <c r="CE38" s="134"/>
      <c r="CF38" s="134"/>
      <c r="CG38" s="134"/>
      <c r="CH38" s="80">
        <v>4</v>
      </c>
      <c r="CI38" s="88">
        <v>0</v>
      </c>
      <c r="CJ38" s="56">
        <f t="shared" si="10"/>
        <v>0</v>
      </c>
      <c r="CK38" s="134"/>
      <c r="CL38" s="134"/>
      <c r="CM38" s="134"/>
      <c r="CN38" s="80">
        <v>3</v>
      </c>
      <c r="CO38" s="88">
        <v>0</v>
      </c>
      <c r="CP38" s="56">
        <f t="shared" si="11"/>
        <v>0</v>
      </c>
      <c r="CQ38" s="134"/>
      <c r="CR38" s="134"/>
      <c r="CS38" s="103">
        <f>IF(T38="SUMA",(Z38+AF38+AL38+AR38+AX38+BD38+BJ38+BP38+CH38+CN38+BV38+CB38),(#REF!))</f>
        <v>110</v>
      </c>
      <c r="CT38" s="55">
        <f>IF(T38="SUMA",(AA38+AG38+AM38+AS38+AY38+BE38+BK38+BQ38+CI38+CO38+BW38+CC38),(AA38))</f>
        <v>31</v>
      </c>
      <c r="CU38" s="71">
        <f t="shared" ref="CU38:CU46" si="26">IF(ISERROR(CT38/CS38),0,(CT38/CS38))</f>
        <v>0.2818181818181818</v>
      </c>
    </row>
    <row r="39" spans="1:99" s="2" customFormat="1" ht="265.5" customHeight="1" x14ac:dyDescent="0.35">
      <c r="A39" s="81" t="s">
        <v>170</v>
      </c>
      <c r="B39" s="83">
        <v>7550</v>
      </c>
      <c r="C39" s="54">
        <v>6</v>
      </c>
      <c r="D39" s="61" t="s">
        <v>151</v>
      </c>
      <c r="E39" s="61" t="s">
        <v>145</v>
      </c>
      <c r="F39" s="54" t="s">
        <v>122</v>
      </c>
      <c r="G39" s="54">
        <v>540</v>
      </c>
      <c r="H39" s="54" t="s">
        <v>122</v>
      </c>
      <c r="I39" s="54" t="s">
        <v>122</v>
      </c>
      <c r="J39" s="54" t="s">
        <v>123</v>
      </c>
      <c r="K39" s="54" t="s">
        <v>120</v>
      </c>
      <c r="L39" s="54" t="s">
        <v>120</v>
      </c>
      <c r="M39" s="54" t="s">
        <v>122</v>
      </c>
      <c r="N39" s="54" t="s">
        <v>123</v>
      </c>
      <c r="O39" s="56">
        <v>0.33</v>
      </c>
      <c r="P39" s="62" t="s">
        <v>354</v>
      </c>
      <c r="Q39" s="62" t="s">
        <v>355</v>
      </c>
      <c r="R39" s="53">
        <v>1</v>
      </c>
      <c r="S39" s="88">
        <v>100</v>
      </c>
      <c r="T39" s="86" t="s">
        <v>119</v>
      </c>
      <c r="U39" s="86" t="s">
        <v>154</v>
      </c>
      <c r="V39" s="86" t="s">
        <v>158</v>
      </c>
      <c r="W39" s="64" t="s">
        <v>123</v>
      </c>
      <c r="X39" s="64" t="s">
        <v>356</v>
      </c>
      <c r="Y39" s="86" t="s">
        <v>357</v>
      </c>
      <c r="Z39" s="68">
        <v>0</v>
      </c>
      <c r="AA39" s="88">
        <v>0</v>
      </c>
      <c r="AB39" s="56">
        <f t="shared" ref="AB39:AB45" si="27">IF(ISERROR(AA39/Z39),0,(AA39/Z39))</f>
        <v>0</v>
      </c>
      <c r="AC39" s="135" t="s">
        <v>481</v>
      </c>
      <c r="AD39" s="135"/>
      <c r="AE39" s="135"/>
      <c r="AF39" s="68">
        <v>4</v>
      </c>
      <c r="AG39" s="88">
        <v>4</v>
      </c>
      <c r="AH39" s="56">
        <f t="shared" si="17"/>
        <v>1</v>
      </c>
      <c r="AI39" s="137" t="s">
        <v>572</v>
      </c>
      <c r="AJ39" s="137"/>
      <c r="AK39" s="137"/>
      <c r="AL39" s="68">
        <v>6</v>
      </c>
      <c r="AM39" s="88">
        <v>6</v>
      </c>
      <c r="AN39" s="56">
        <f t="shared" si="18"/>
        <v>1</v>
      </c>
      <c r="AO39" s="135" t="s">
        <v>652</v>
      </c>
      <c r="AP39" s="135"/>
      <c r="AQ39" s="135"/>
      <c r="AR39" s="68">
        <v>14</v>
      </c>
      <c r="AS39" s="88">
        <v>0</v>
      </c>
      <c r="AT39" s="56">
        <f t="shared" si="22"/>
        <v>0</v>
      </c>
      <c r="AU39" s="134"/>
      <c r="AV39" s="134"/>
      <c r="AW39" s="134"/>
      <c r="AX39" s="68">
        <v>12</v>
      </c>
      <c r="AY39" s="88">
        <v>0</v>
      </c>
      <c r="AZ39" s="56">
        <f t="shared" si="23"/>
        <v>0</v>
      </c>
      <c r="BA39" s="134"/>
      <c r="BB39" s="134"/>
      <c r="BC39" s="134"/>
      <c r="BD39" s="68">
        <v>12</v>
      </c>
      <c r="BE39" s="88">
        <v>0</v>
      </c>
      <c r="BF39" s="56">
        <f t="shared" si="24"/>
        <v>0</v>
      </c>
      <c r="BG39" s="134"/>
      <c r="BH39" s="134"/>
      <c r="BI39" s="134"/>
      <c r="BJ39" s="68">
        <v>9</v>
      </c>
      <c r="BK39" s="88">
        <v>0</v>
      </c>
      <c r="BL39" s="56">
        <f t="shared" si="6"/>
        <v>0</v>
      </c>
      <c r="BM39" s="134"/>
      <c r="BN39" s="134"/>
      <c r="BO39" s="134"/>
      <c r="BP39" s="68">
        <v>12</v>
      </c>
      <c r="BQ39" s="88">
        <v>0</v>
      </c>
      <c r="BR39" s="56">
        <f t="shared" si="25"/>
        <v>0</v>
      </c>
      <c r="BS39" s="134"/>
      <c r="BT39" s="134"/>
      <c r="BU39" s="134"/>
      <c r="BV39" s="68">
        <v>7</v>
      </c>
      <c r="BW39" s="88">
        <v>0</v>
      </c>
      <c r="BX39" s="56">
        <f t="shared" si="8"/>
        <v>0</v>
      </c>
      <c r="BY39" s="134"/>
      <c r="BZ39" s="134"/>
      <c r="CA39" s="134"/>
      <c r="CB39" s="68">
        <v>10</v>
      </c>
      <c r="CC39" s="88">
        <v>0</v>
      </c>
      <c r="CD39" s="56">
        <f t="shared" si="9"/>
        <v>0</v>
      </c>
      <c r="CE39" s="134"/>
      <c r="CF39" s="134"/>
      <c r="CG39" s="134"/>
      <c r="CH39" s="68">
        <v>9</v>
      </c>
      <c r="CI39" s="88">
        <v>0</v>
      </c>
      <c r="CJ39" s="56">
        <f t="shared" si="10"/>
        <v>0</v>
      </c>
      <c r="CK39" s="134"/>
      <c r="CL39" s="134"/>
      <c r="CM39" s="134"/>
      <c r="CN39" s="68">
        <v>5</v>
      </c>
      <c r="CO39" s="88">
        <v>0</v>
      </c>
      <c r="CP39" s="56">
        <f t="shared" si="11"/>
        <v>0</v>
      </c>
      <c r="CQ39" s="134"/>
      <c r="CR39" s="134"/>
      <c r="CS39" s="103">
        <f>IF(T39="SUMA",(Z39+AF39+AL39+AR39+AX39+BD39+BJ39+BP39+CH39+CN39+BV39+CB39),(#REF!))</f>
        <v>100</v>
      </c>
      <c r="CT39" s="55">
        <f>IF(T39="SUMA",(AA39+AG39+AM39+AS39+AY39+BE39+BK39+BQ39+CI39+CO39+BW39+CC39),(AA39))</f>
        <v>10</v>
      </c>
      <c r="CU39" s="71">
        <f t="shared" si="26"/>
        <v>0.1</v>
      </c>
    </row>
    <row r="40" spans="1:99" s="2" customFormat="1" ht="174.65" customHeight="1" x14ac:dyDescent="0.35">
      <c r="A40" s="87" t="s">
        <v>170</v>
      </c>
      <c r="B40" s="83">
        <v>7550</v>
      </c>
      <c r="C40" s="54">
        <v>6</v>
      </c>
      <c r="D40" s="54" t="s">
        <v>151</v>
      </c>
      <c r="E40" s="77" t="s">
        <v>145</v>
      </c>
      <c r="F40" s="77" t="s">
        <v>122</v>
      </c>
      <c r="G40" s="54">
        <v>540</v>
      </c>
      <c r="H40" s="77" t="s">
        <v>122</v>
      </c>
      <c r="I40" s="77" t="s">
        <v>122</v>
      </c>
      <c r="J40" s="77" t="s">
        <v>123</v>
      </c>
      <c r="K40" s="77" t="s">
        <v>120</v>
      </c>
      <c r="L40" s="77" t="s">
        <v>120</v>
      </c>
      <c r="M40" s="77" t="s">
        <v>122</v>
      </c>
      <c r="N40" s="77" t="s">
        <v>123</v>
      </c>
      <c r="O40" s="53">
        <v>0.2</v>
      </c>
      <c r="P40" s="93" t="s">
        <v>358</v>
      </c>
      <c r="Q40" s="93" t="s">
        <v>359</v>
      </c>
      <c r="R40" s="53">
        <v>1</v>
      </c>
      <c r="S40" s="88">
        <v>111</v>
      </c>
      <c r="T40" s="53" t="s">
        <v>119</v>
      </c>
      <c r="U40" s="53" t="s">
        <v>154</v>
      </c>
      <c r="V40" s="53" t="s">
        <v>158</v>
      </c>
      <c r="W40" s="53" t="s">
        <v>123</v>
      </c>
      <c r="X40" s="53" t="s">
        <v>360</v>
      </c>
      <c r="Y40" s="86" t="s">
        <v>357</v>
      </c>
      <c r="Z40" s="68">
        <v>8</v>
      </c>
      <c r="AA40" s="88">
        <v>8</v>
      </c>
      <c r="AB40" s="56">
        <f t="shared" si="27"/>
        <v>1</v>
      </c>
      <c r="AC40" s="135" t="s">
        <v>482</v>
      </c>
      <c r="AD40" s="135"/>
      <c r="AE40" s="135"/>
      <c r="AF40" s="68">
        <v>9</v>
      </c>
      <c r="AG40" s="88">
        <v>9</v>
      </c>
      <c r="AH40" s="56">
        <f t="shared" si="17"/>
        <v>1</v>
      </c>
      <c r="AI40" s="135" t="s">
        <v>573</v>
      </c>
      <c r="AJ40" s="135"/>
      <c r="AK40" s="135"/>
      <c r="AL40" s="68">
        <v>10</v>
      </c>
      <c r="AM40" s="88">
        <v>10</v>
      </c>
      <c r="AN40" s="56">
        <f t="shared" si="18"/>
        <v>1</v>
      </c>
      <c r="AO40" s="135" t="s">
        <v>653</v>
      </c>
      <c r="AP40" s="135"/>
      <c r="AQ40" s="135"/>
      <c r="AR40" s="68">
        <v>11</v>
      </c>
      <c r="AS40" s="88">
        <v>0</v>
      </c>
      <c r="AT40" s="56">
        <f t="shared" si="22"/>
        <v>0</v>
      </c>
      <c r="AU40" s="134"/>
      <c r="AV40" s="134"/>
      <c r="AW40" s="134"/>
      <c r="AX40" s="68">
        <v>6</v>
      </c>
      <c r="AY40" s="88">
        <v>0</v>
      </c>
      <c r="AZ40" s="56">
        <f t="shared" si="23"/>
        <v>0</v>
      </c>
      <c r="BA40" s="134"/>
      <c r="BB40" s="134"/>
      <c r="BC40" s="134"/>
      <c r="BD40" s="68">
        <v>12</v>
      </c>
      <c r="BE40" s="88">
        <v>0</v>
      </c>
      <c r="BF40" s="56">
        <f t="shared" si="24"/>
        <v>0</v>
      </c>
      <c r="BG40" s="134"/>
      <c r="BH40" s="134"/>
      <c r="BI40" s="134"/>
      <c r="BJ40" s="68">
        <v>8</v>
      </c>
      <c r="BK40" s="88">
        <v>0</v>
      </c>
      <c r="BL40" s="56">
        <f t="shared" ref="BL40:BL46" si="28">IF(ISERROR(BK40/BJ40),0,(BK40/BJ40))</f>
        <v>0</v>
      </c>
      <c r="BM40" s="134"/>
      <c r="BN40" s="134"/>
      <c r="BO40" s="134"/>
      <c r="BP40" s="68">
        <v>7</v>
      </c>
      <c r="BQ40" s="88">
        <v>0</v>
      </c>
      <c r="BR40" s="56">
        <f t="shared" si="25"/>
        <v>0</v>
      </c>
      <c r="BS40" s="134"/>
      <c r="BT40" s="134"/>
      <c r="BU40" s="134"/>
      <c r="BV40" s="68">
        <v>9</v>
      </c>
      <c r="BW40" s="88">
        <v>0</v>
      </c>
      <c r="BX40" s="56">
        <f t="shared" si="8"/>
        <v>0</v>
      </c>
      <c r="BY40" s="134"/>
      <c r="BZ40" s="134"/>
      <c r="CA40" s="134"/>
      <c r="CB40" s="68">
        <v>11</v>
      </c>
      <c r="CC40" s="88">
        <v>0</v>
      </c>
      <c r="CD40" s="56">
        <f t="shared" si="9"/>
        <v>0</v>
      </c>
      <c r="CE40" s="134"/>
      <c r="CF40" s="134"/>
      <c r="CG40" s="134"/>
      <c r="CH40" s="68">
        <v>10</v>
      </c>
      <c r="CI40" s="88">
        <v>0</v>
      </c>
      <c r="CJ40" s="56">
        <f t="shared" si="10"/>
        <v>0</v>
      </c>
      <c r="CK40" s="134"/>
      <c r="CL40" s="134"/>
      <c r="CM40" s="134"/>
      <c r="CN40" s="68">
        <v>10</v>
      </c>
      <c r="CO40" s="88">
        <v>0</v>
      </c>
      <c r="CP40" s="56">
        <f t="shared" si="11"/>
        <v>0</v>
      </c>
      <c r="CQ40" s="134"/>
      <c r="CR40" s="134"/>
      <c r="CS40" s="103">
        <f>IF(T40="SUMA",(Z40+AF40+AL40+AR40+AX40+BD40+BJ40+BP40+CH40+CN40+BV40+CB40),(#REF!))</f>
        <v>111</v>
      </c>
      <c r="CT40" s="55">
        <f t="shared" ref="CT40:CT46" si="29">IF(T40="SUMA",(AA40+AG40+AM40+AS40+AY40+BE40+BK40+BQ40+CI40+CO40+BW40+CC40),(AA40))</f>
        <v>27</v>
      </c>
      <c r="CU40" s="71">
        <f t="shared" si="26"/>
        <v>0.24324324324324326</v>
      </c>
    </row>
    <row r="41" spans="1:99" s="2" customFormat="1" ht="299.14999999999998" customHeight="1" x14ac:dyDescent="0.35">
      <c r="A41" s="87" t="s">
        <v>170</v>
      </c>
      <c r="B41" s="83">
        <v>7550</v>
      </c>
      <c r="C41" s="54">
        <v>6</v>
      </c>
      <c r="D41" s="54" t="s">
        <v>151</v>
      </c>
      <c r="E41" s="77" t="s">
        <v>145</v>
      </c>
      <c r="F41" s="77" t="s">
        <v>122</v>
      </c>
      <c r="G41" s="54">
        <v>540</v>
      </c>
      <c r="H41" s="77" t="s">
        <v>122</v>
      </c>
      <c r="I41" s="77" t="s">
        <v>122</v>
      </c>
      <c r="J41" s="77" t="s">
        <v>123</v>
      </c>
      <c r="K41" s="77" t="s">
        <v>122</v>
      </c>
      <c r="L41" s="77" t="s">
        <v>120</v>
      </c>
      <c r="M41" s="77" t="s">
        <v>122</v>
      </c>
      <c r="N41" s="77" t="s">
        <v>123</v>
      </c>
      <c r="O41" s="53">
        <v>0.14000000000000001</v>
      </c>
      <c r="P41" s="93" t="s">
        <v>361</v>
      </c>
      <c r="Q41" s="93" t="s">
        <v>361</v>
      </c>
      <c r="R41" s="53" t="s">
        <v>132</v>
      </c>
      <c r="S41" s="55">
        <v>53</v>
      </c>
      <c r="T41" s="53" t="s">
        <v>119</v>
      </c>
      <c r="U41" s="53" t="s">
        <v>154</v>
      </c>
      <c r="V41" s="53" t="s">
        <v>158</v>
      </c>
      <c r="W41" s="53" t="s">
        <v>123</v>
      </c>
      <c r="X41" s="53" t="s">
        <v>362</v>
      </c>
      <c r="Y41" s="86" t="s">
        <v>357</v>
      </c>
      <c r="Z41" s="68">
        <v>2</v>
      </c>
      <c r="AA41" s="88">
        <v>2</v>
      </c>
      <c r="AB41" s="56">
        <f t="shared" si="27"/>
        <v>1</v>
      </c>
      <c r="AC41" s="135" t="s">
        <v>483</v>
      </c>
      <c r="AD41" s="135"/>
      <c r="AE41" s="135"/>
      <c r="AF41" s="68">
        <v>4</v>
      </c>
      <c r="AG41" s="88">
        <v>4</v>
      </c>
      <c r="AH41" s="56">
        <f t="shared" si="17"/>
        <v>1</v>
      </c>
      <c r="AI41" s="135" t="s">
        <v>574</v>
      </c>
      <c r="AJ41" s="135"/>
      <c r="AK41" s="135"/>
      <c r="AL41" s="68">
        <v>6</v>
      </c>
      <c r="AM41" s="88">
        <v>6</v>
      </c>
      <c r="AN41" s="56">
        <f t="shared" si="18"/>
        <v>1</v>
      </c>
      <c r="AO41" s="135" t="s">
        <v>654</v>
      </c>
      <c r="AP41" s="135"/>
      <c r="AQ41" s="135"/>
      <c r="AR41" s="68">
        <v>4</v>
      </c>
      <c r="AS41" s="88">
        <v>0</v>
      </c>
      <c r="AT41" s="56">
        <f t="shared" si="22"/>
        <v>0</v>
      </c>
      <c r="AU41" s="134"/>
      <c r="AV41" s="134"/>
      <c r="AW41" s="134"/>
      <c r="AX41" s="68">
        <v>4</v>
      </c>
      <c r="AY41" s="88">
        <v>0</v>
      </c>
      <c r="AZ41" s="56">
        <f t="shared" si="23"/>
        <v>0</v>
      </c>
      <c r="BA41" s="134"/>
      <c r="BB41" s="134"/>
      <c r="BC41" s="134"/>
      <c r="BD41" s="68">
        <v>5</v>
      </c>
      <c r="BE41" s="88">
        <v>0</v>
      </c>
      <c r="BF41" s="56">
        <f t="shared" si="24"/>
        <v>0</v>
      </c>
      <c r="BG41" s="134"/>
      <c r="BH41" s="134"/>
      <c r="BI41" s="134"/>
      <c r="BJ41" s="68">
        <v>5</v>
      </c>
      <c r="BK41" s="88">
        <v>0</v>
      </c>
      <c r="BL41" s="56">
        <f t="shared" si="28"/>
        <v>0</v>
      </c>
      <c r="BM41" s="134"/>
      <c r="BN41" s="134"/>
      <c r="BO41" s="134"/>
      <c r="BP41" s="68">
        <v>8</v>
      </c>
      <c r="BQ41" s="88">
        <v>0</v>
      </c>
      <c r="BR41" s="56">
        <f t="shared" si="25"/>
        <v>0</v>
      </c>
      <c r="BS41" s="134"/>
      <c r="BT41" s="134"/>
      <c r="BU41" s="134"/>
      <c r="BV41" s="68">
        <v>4</v>
      </c>
      <c r="BW41" s="88">
        <v>0</v>
      </c>
      <c r="BX41" s="56">
        <f t="shared" si="8"/>
        <v>0</v>
      </c>
      <c r="BY41" s="134"/>
      <c r="BZ41" s="134"/>
      <c r="CA41" s="134"/>
      <c r="CB41" s="68">
        <v>4</v>
      </c>
      <c r="CC41" s="88">
        <v>0</v>
      </c>
      <c r="CD41" s="56">
        <f t="shared" si="9"/>
        <v>0</v>
      </c>
      <c r="CE41" s="134"/>
      <c r="CF41" s="134"/>
      <c r="CG41" s="134"/>
      <c r="CH41" s="68">
        <v>3</v>
      </c>
      <c r="CI41" s="88">
        <v>0</v>
      </c>
      <c r="CJ41" s="56">
        <f t="shared" si="10"/>
        <v>0</v>
      </c>
      <c r="CK41" s="134"/>
      <c r="CL41" s="134"/>
      <c r="CM41" s="134"/>
      <c r="CN41" s="68">
        <v>4</v>
      </c>
      <c r="CO41" s="88">
        <v>0</v>
      </c>
      <c r="CP41" s="56">
        <f t="shared" si="11"/>
        <v>0</v>
      </c>
      <c r="CQ41" s="134"/>
      <c r="CR41" s="134"/>
      <c r="CS41" s="103">
        <f>IF(T41="SUMA",(Z41+AF41+AL41+AR41+AX41+BD41+BJ41+BP41+CH41+CN41+BV41+CB41),(#REF!))</f>
        <v>53</v>
      </c>
      <c r="CT41" s="55">
        <f t="shared" si="29"/>
        <v>12</v>
      </c>
      <c r="CU41" s="71">
        <f t="shared" si="26"/>
        <v>0.22641509433962265</v>
      </c>
    </row>
    <row r="42" spans="1:99" s="2" customFormat="1" ht="87.65" customHeight="1" x14ac:dyDescent="0.35">
      <c r="A42" s="87" t="s">
        <v>170</v>
      </c>
      <c r="B42" s="83">
        <v>7550</v>
      </c>
      <c r="C42" s="54">
        <v>6</v>
      </c>
      <c r="D42" s="54" t="s">
        <v>151</v>
      </c>
      <c r="E42" s="77" t="s">
        <v>145</v>
      </c>
      <c r="F42" s="77" t="s">
        <v>122</v>
      </c>
      <c r="G42" s="54">
        <v>540</v>
      </c>
      <c r="H42" s="77" t="s">
        <v>122</v>
      </c>
      <c r="I42" s="77" t="s">
        <v>122</v>
      </c>
      <c r="J42" s="77" t="s">
        <v>126</v>
      </c>
      <c r="K42" s="77" t="s">
        <v>122</v>
      </c>
      <c r="L42" s="77" t="s">
        <v>120</v>
      </c>
      <c r="M42" s="77" t="s">
        <v>122</v>
      </c>
      <c r="N42" s="77" t="s">
        <v>140</v>
      </c>
      <c r="O42" s="53">
        <v>0.34</v>
      </c>
      <c r="P42" s="93" t="s">
        <v>363</v>
      </c>
      <c r="Q42" s="93" t="s">
        <v>364</v>
      </c>
      <c r="R42" s="53">
        <v>1</v>
      </c>
      <c r="S42" s="53">
        <v>1</v>
      </c>
      <c r="T42" s="53" t="s">
        <v>161</v>
      </c>
      <c r="U42" s="53" t="s">
        <v>152</v>
      </c>
      <c r="V42" s="53" t="s">
        <v>158</v>
      </c>
      <c r="W42" s="53" t="s">
        <v>365</v>
      </c>
      <c r="X42" s="53" t="s">
        <v>366</v>
      </c>
      <c r="Y42" s="53" t="s">
        <v>367</v>
      </c>
      <c r="Z42" s="79">
        <v>1</v>
      </c>
      <c r="AA42" s="89">
        <v>1</v>
      </c>
      <c r="AB42" s="56">
        <f t="shared" si="27"/>
        <v>1</v>
      </c>
      <c r="AC42" s="135" t="s">
        <v>484</v>
      </c>
      <c r="AD42" s="135"/>
      <c r="AE42" s="135"/>
      <c r="AF42" s="79">
        <v>1</v>
      </c>
      <c r="AG42" s="89">
        <v>1</v>
      </c>
      <c r="AH42" s="56">
        <f t="shared" si="17"/>
        <v>1</v>
      </c>
      <c r="AI42" s="135" t="s">
        <v>484</v>
      </c>
      <c r="AJ42" s="135"/>
      <c r="AK42" s="135"/>
      <c r="AL42" s="79">
        <v>1</v>
      </c>
      <c r="AM42" s="89">
        <v>1</v>
      </c>
      <c r="AN42" s="56">
        <f t="shared" si="18"/>
        <v>1</v>
      </c>
      <c r="AO42" s="135" t="s">
        <v>655</v>
      </c>
      <c r="AP42" s="135"/>
      <c r="AQ42" s="135"/>
      <c r="AR42" s="79">
        <v>1</v>
      </c>
      <c r="AS42" s="89">
        <v>0</v>
      </c>
      <c r="AT42" s="56">
        <f t="shared" si="22"/>
        <v>0</v>
      </c>
      <c r="AU42" s="134"/>
      <c r="AV42" s="134"/>
      <c r="AW42" s="134"/>
      <c r="AX42" s="79">
        <v>1</v>
      </c>
      <c r="AY42" s="89">
        <v>0</v>
      </c>
      <c r="AZ42" s="56">
        <f t="shared" si="23"/>
        <v>0</v>
      </c>
      <c r="BA42" s="134"/>
      <c r="BB42" s="134"/>
      <c r="BC42" s="134"/>
      <c r="BD42" s="79">
        <v>1</v>
      </c>
      <c r="BE42" s="89">
        <v>0</v>
      </c>
      <c r="BF42" s="56">
        <f t="shared" si="24"/>
        <v>0</v>
      </c>
      <c r="BG42" s="134"/>
      <c r="BH42" s="134"/>
      <c r="BI42" s="134"/>
      <c r="BJ42" s="79">
        <v>1</v>
      </c>
      <c r="BK42" s="89">
        <v>0</v>
      </c>
      <c r="BL42" s="56">
        <f t="shared" si="28"/>
        <v>0</v>
      </c>
      <c r="BM42" s="134"/>
      <c r="BN42" s="134"/>
      <c r="BO42" s="134"/>
      <c r="BP42" s="79">
        <v>1</v>
      </c>
      <c r="BQ42" s="89">
        <v>0</v>
      </c>
      <c r="BR42" s="56">
        <f t="shared" si="25"/>
        <v>0</v>
      </c>
      <c r="BS42" s="134"/>
      <c r="BT42" s="134"/>
      <c r="BU42" s="134"/>
      <c r="BV42" s="79">
        <v>1</v>
      </c>
      <c r="BW42" s="89">
        <v>0</v>
      </c>
      <c r="BX42" s="56">
        <f t="shared" si="8"/>
        <v>0</v>
      </c>
      <c r="BY42" s="134"/>
      <c r="BZ42" s="134"/>
      <c r="CA42" s="134"/>
      <c r="CB42" s="79">
        <v>1</v>
      </c>
      <c r="CC42" s="56">
        <f>IF(ISERROR(CB42/CA42),0,(CB42/CA42))</f>
        <v>0</v>
      </c>
      <c r="CD42" s="56">
        <f t="shared" si="9"/>
        <v>0</v>
      </c>
      <c r="CE42" s="134"/>
      <c r="CF42" s="134"/>
      <c r="CG42" s="134"/>
      <c r="CH42" s="79">
        <v>1</v>
      </c>
      <c r="CI42" s="56">
        <f>IF(ISERROR(CH42/CG42),0,(CH42/CG42))</f>
        <v>0</v>
      </c>
      <c r="CJ42" s="56">
        <f t="shared" si="10"/>
        <v>0</v>
      </c>
      <c r="CK42" s="134"/>
      <c r="CL42" s="134"/>
      <c r="CM42" s="134"/>
      <c r="CN42" s="79">
        <v>1</v>
      </c>
      <c r="CO42" s="56">
        <f>IF(ISERROR(CN42/CM42),0,(CN42/CM42))</f>
        <v>0</v>
      </c>
      <c r="CP42" s="56">
        <f t="shared" si="11"/>
        <v>0</v>
      </c>
      <c r="CQ42" s="134"/>
      <c r="CR42" s="134"/>
      <c r="CS42" s="79">
        <v>1</v>
      </c>
      <c r="CT42" s="100">
        <f t="shared" si="29"/>
        <v>1</v>
      </c>
      <c r="CU42" s="71">
        <f t="shared" si="26"/>
        <v>1</v>
      </c>
    </row>
    <row r="43" spans="1:99" s="2" customFormat="1" ht="87.65" customHeight="1" x14ac:dyDescent="0.35">
      <c r="A43" s="87" t="s">
        <v>170</v>
      </c>
      <c r="B43" s="83">
        <v>7550</v>
      </c>
      <c r="C43" s="54">
        <v>6</v>
      </c>
      <c r="D43" s="54" t="s">
        <v>151</v>
      </c>
      <c r="E43" s="77" t="s">
        <v>145</v>
      </c>
      <c r="F43" s="77" t="s">
        <v>122</v>
      </c>
      <c r="G43" s="54">
        <v>540</v>
      </c>
      <c r="H43" s="77" t="s">
        <v>122</v>
      </c>
      <c r="I43" s="77" t="s">
        <v>122</v>
      </c>
      <c r="J43" s="77" t="s">
        <v>126</v>
      </c>
      <c r="K43" s="77" t="s">
        <v>122</v>
      </c>
      <c r="L43" s="77" t="s">
        <v>120</v>
      </c>
      <c r="M43" s="77" t="s">
        <v>122</v>
      </c>
      <c r="N43" s="77" t="s">
        <v>140</v>
      </c>
      <c r="O43" s="53">
        <v>0.33</v>
      </c>
      <c r="P43" s="93" t="s">
        <v>368</v>
      </c>
      <c r="Q43" s="93" t="s">
        <v>369</v>
      </c>
      <c r="R43" s="53">
        <v>1</v>
      </c>
      <c r="S43" s="53">
        <v>1</v>
      </c>
      <c r="T43" s="53" t="s">
        <v>161</v>
      </c>
      <c r="U43" s="53" t="s">
        <v>152</v>
      </c>
      <c r="V43" s="53" t="s">
        <v>158</v>
      </c>
      <c r="W43" s="53" t="s">
        <v>365</v>
      </c>
      <c r="X43" s="53" t="s">
        <v>366</v>
      </c>
      <c r="Y43" s="53" t="s">
        <v>370</v>
      </c>
      <c r="Z43" s="79">
        <v>1</v>
      </c>
      <c r="AA43" s="89">
        <v>1</v>
      </c>
      <c r="AB43" s="56">
        <f t="shared" si="27"/>
        <v>1</v>
      </c>
      <c r="AC43" s="135" t="s">
        <v>485</v>
      </c>
      <c r="AD43" s="135"/>
      <c r="AE43" s="135"/>
      <c r="AF43" s="79">
        <v>1</v>
      </c>
      <c r="AG43" s="89">
        <v>1</v>
      </c>
      <c r="AH43" s="56">
        <f t="shared" si="17"/>
        <v>1</v>
      </c>
      <c r="AI43" s="135" t="s">
        <v>485</v>
      </c>
      <c r="AJ43" s="135"/>
      <c r="AK43" s="135"/>
      <c r="AL43" s="79">
        <v>1</v>
      </c>
      <c r="AM43" s="89">
        <v>1</v>
      </c>
      <c r="AN43" s="56">
        <f t="shared" si="18"/>
        <v>1</v>
      </c>
      <c r="AO43" s="135" t="s">
        <v>656</v>
      </c>
      <c r="AP43" s="135"/>
      <c r="AQ43" s="135"/>
      <c r="AR43" s="79">
        <v>1</v>
      </c>
      <c r="AS43" s="89">
        <v>0</v>
      </c>
      <c r="AT43" s="56">
        <f>IF(ISERROR(AS43/AR43),0,(AS43/AR43))</f>
        <v>0</v>
      </c>
      <c r="AU43" s="134"/>
      <c r="AV43" s="134"/>
      <c r="AW43" s="134"/>
      <c r="AX43" s="79">
        <v>1</v>
      </c>
      <c r="AY43" s="89">
        <v>0</v>
      </c>
      <c r="AZ43" s="56">
        <f t="shared" si="23"/>
        <v>0</v>
      </c>
      <c r="BA43" s="134"/>
      <c r="BB43" s="134"/>
      <c r="BC43" s="134"/>
      <c r="BD43" s="79">
        <v>1</v>
      </c>
      <c r="BE43" s="89">
        <v>0</v>
      </c>
      <c r="BF43" s="56">
        <f>IF(ISERROR(BE43/BD43),0,(BE43/BD43))</f>
        <v>0</v>
      </c>
      <c r="BG43" s="134"/>
      <c r="BH43" s="134"/>
      <c r="BI43" s="134"/>
      <c r="BJ43" s="79">
        <v>1</v>
      </c>
      <c r="BK43" s="89">
        <v>0</v>
      </c>
      <c r="BL43" s="56">
        <f t="shared" si="28"/>
        <v>0</v>
      </c>
      <c r="BM43" s="134"/>
      <c r="BN43" s="134"/>
      <c r="BO43" s="134"/>
      <c r="BP43" s="79">
        <v>1</v>
      </c>
      <c r="BQ43" s="89">
        <v>0</v>
      </c>
      <c r="BR43" s="56">
        <f>IF(ISERROR(BQ43/BP43),0,(BQ43/BP43))</f>
        <v>0</v>
      </c>
      <c r="BS43" s="134"/>
      <c r="BT43" s="134"/>
      <c r="BU43" s="134"/>
      <c r="BV43" s="79">
        <v>1</v>
      </c>
      <c r="BW43" s="89">
        <v>0</v>
      </c>
      <c r="BX43" s="56">
        <f t="shared" si="8"/>
        <v>0</v>
      </c>
      <c r="BY43" s="134"/>
      <c r="BZ43" s="134"/>
      <c r="CA43" s="134"/>
      <c r="CB43" s="79">
        <v>1</v>
      </c>
      <c r="CC43" s="56">
        <f>IF(ISERROR(CB43/CA43),0,(CB43/CA43))</f>
        <v>0</v>
      </c>
      <c r="CD43" s="56">
        <f>IF(ISERROR(CC43/CB43),0,(CC43/CB43))</f>
        <v>0</v>
      </c>
      <c r="CE43" s="134"/>
      <c r="CF43" s="134"/>
      <c r="CG43" s="134"/>
      <c r="CH43" s="79">
        <v>1</v>
      </c>
      <c r="CI43" s="89">
        <v>0</v>
      </c>
      <c r="CJ43" s="56">
        <f t="shared" si="10"/>
        <v>0</v>
      </c>
      <c r="CK43" s="134"/>
      <c r="CL43" s="134"/>
      <c r="CM43" s="134"/>
      <c r="CN43" s="79">
        <v>1</v>
      </c>
      <c r="CO43" s="56">
        <f>IF(ISERROR(CN43/CM43),0,(CN43/CM43))</f>
        <v>0</v>
      </c>
      <c r="CP43" s="56">
        <f t="shared" si="11"/>
        <v>0</v>
      </c>
      <c r="CQ43" s="134"/>
      <c r="CR43" s="134"/>
      <c r="CS43" s="79">
        <v>1</v>
      </c>
      <c r="CT43" s="86">
        <v>1</v>
      </c>
      <c r="CU43" s="71">
        <f t="shared" si="26"/>
        <v>1</v>
      </c>
    </row>
    <row r="44" spans="1:99" s="2" customFormat="1" ht="146.5" customHeight="1" x14ac:dyDescent="0.35">
      <c r="A44" s="87" t="s">
        <v>170</v>
      </c>
      <c r="B44" s="83">
        <v>7550</v>
      </c>
      <c r="C44" s="54">
        <v>6</v>
      </c>
      <c r="D44" s="54" t="s">
        <v>151</v>
      </c>
      <c r="E44" s="77" t="s">
        <v>145</v>
      </c>
      <c r="F44" s="77" t="s">
        <v>122</v>
      </c>
      <c r="G44" s="54">
        <v>540</v>
      </c>
      <c r="H44" s="77" t="s">
        <v>122</v>
      </c>
      <c r="I44" s="77" t="s">
        <v>122</v>
      </c>
      <c r="J44" s="77" t="s">
        <v>126</v>
      </c>
      <c r="K44" s="77" t="s">
        <v>122</v>
      </c>
      <c r="L44" s="77" t="s">
        <v>120</v>
      </c>
      <c r="M44" s="77" t="s">
        <v>122</v>
      </c>
      <c r="N44" s="77" t="s">
        <v>140</v>
      </c>
      <c r="O44" s="53">
        <v>0.33</v>
      </c>
      <c r="P44" s="93" t="s">
        <v>371</v>
      </c>
      <c r="Q44" s="93" t="s">
        <v>372</v>
      </c>
      <c r="R44" s="53">
        <v>1</v>
      </c>
      <c r="S44" s="53">
        <v>1</v>
      </c>
      <c r="T44" s="53" t="s">
        <v>161</v>
      </c>
      <c r="U44" s="53" t="s">
        <v>152</v>
      </c>
      <c r="V44" s="53" t="s">
        <v>158</v>
      </c>
      <c r="W44" s="53" t="s">
        <v>365</v>
      </c>
      <c r="X44" s="53" t="s">
        <v>366</v>
      </c>
      <c r="Y44" s="53" t="s">
        <v>373</v>
      </c>
      <c r="Z44" s="79">
        <v>1</v>
      </c>
      <c r="AA44" s="89">
        <v>1</v>
      </c>
      <c r="AB44" s="56">
        <f t="shared" si="27"/>
        <v>1</v>
      </c>
      <c r="AC44" s="135" t="s">
        <v>486</v>
      </c>
      <c r="AD44" s="135"/>
      <c r="AE44" s="135"/>
      <c r="AF44" s="79">
        <v>1</v>
      </c>
      <c r="AG44" s="89">
        <v>1</v>
      </c>
      <c r="AH44" s="56">
        <f t="shared" si="17"/>
        <v>1</v>
      </c>
      <c r="AI44" s="135" t="s">
        <v>575</v>
      </c>
      <c r="AJ44" s="135"/>
      <c r="AK44" s="135"/>
      <c r="AL44" s="79">
        <v>1</v>
      </c>
      <c r="AM44" s="89">
        <v>1</v>
      </c>
      <c r="AN44" s="56">
        <f t="shared" si="18"/>
        <v>1</v>
      </c>
      <c r="AO44" s="135" t="s">
        <v>657</v>
      </c>
      <c r="AP44" s="135"/>
      <c r="AQ44" s="135"/>
      <c r="AR44" s="79">
        <v>1</v>
      </c>
      <c r="AS44" s="89">
        <v>0</v>
      </c>
      <c r="AT44" s="56">
        <f>IF(ISERROR(AS44/AR44),0,(AS44/AR44))</f>
        <v>0</v>
      </c>
      <c r="AU44" s="134"/>
      <c r="AV44" s="134"/>
      <c r="AW44" s="134"/>
      <c r="AX44" s="79">
        <v>1</v>
      </c>
      <c r="AY44" s="89">
        <v>0</v>
      </c>
      <c r="AZ44" s="56">
        <f t="shared" si="23"/>
        <v>0</v>
      </c>
      <c r="BA44" s="134"/>
      <c r="BB44" s="134"/>
      <c r="BC44" s="134"/>
      <c r="BD44" s="79">
        <v>1</v>
      </c>
      <c r="BE44" s="89">
        <v>0</v>
      </c>
      <c r="BF44" s="56">
        <f>IF(ISERROR(BE44/BD44),0,(BE44/BD44))</f>
        <v>0</v>
      </c>
      <c r="BG44" s="134"/>
      <c r="BH44" s="134"/>
      <c r="BI44" s="134"/>
      <c r="BJ44" s="79">
        <v>1</v>
      </c>
      <c r="BK44" s="88">
        <v>0</v>
      </c>
      <c r="BL44" s="56">
        <f t="shared" si="28"/>
        <v>0</v>
      </c>
      <c r="BM44" s="134"/>
      <c r="BN44" s="134"/>
      <c r="BO44" s="134"/>
      <c r="BP44" s="79">
        <v>1</v>
      </c>
      <c r="BQ44" s="88">
        <v>0</v>
      </c>
      <c r="BR44" s="56">
        <f>IF(ISERROR(BQ44/BP44),0,(BQ44/BP44))</f>
        <v>0</v>
      </c>
      <c r="BS44" s="134"/>
      <c r="BT44" s="134"/>
      <c r="BU44" s="134"/>
      <c r="BV44" s="79">
        <v>1</v>
      </c>
      <c r="BW44" s="89">
        <v>0</v>
      </c>
      <c r="BX44" s="56">
        <f t="shared" si="8"/>
        <v>0</v>
      </c>
      <c r="BY44" s="134"/>
      <c r="BZ44" s="134"/>
      <c r="CA44" s="134"/>
      <c r="CB44" s="79">
        <v>1</v>
      </c>
      <c r="CC44" s="89">
        <v>0</v>
      </c>
      <c r="CD44" s="56">
        <f>IF(ISERROR(CC44/CB44),0,(CC44/CB44))</f>
        <v>0</v>
      </c>
      <c r="CE44" s="134"/>
      <c r="CF44" s="134"/>
      <c r="CG44" s="134"/>
      <c r="CH44" s="79">
        <v>1</v>
      </c>
      <c r="CI44" s="89">
        <v>0</v>
      </c>
      <c r="CJ44" s="56">
        <f t="shared" si="10"/>
        <v>0</v>
      </c>
      <c r="CK44" s="134"/>
      <c r="CL44" s="134"/>
      <c r="CM44" s="134"/>
      <c r="CN44" s="79">
        <v>1</v>
      </c>
      <c r="CO44" s="89">
        <v>0</v>
      </c>
      <c r="CP44" s="56">
        <f t="shared" si="11"/>
        <v>0</v>
      </c>
      <c r="CQ44" s="134"/>
      <c r="CR44" s="134"/>
      <c r="CS44" s="79">
        <v>1</v>
      </c>
      <c r="CT44" s="86">
        <f t="shared" si="29"/>
        <v>1</v>
      </c>
      <c r="CU44" s="71">
        <f t="shared" si="26"/>
        <v>1</v>
      </c>
    </row>
    <row r="45" spans="1:99" s="2" customFormat="1" ht="409.5" customHeight="1" x14ac:dyDescent="0.35">
      <c r="A45" s="87" t="s">
        <v>170</v>
      </c>
      <c r="B45" s="83">
        <v>7550</v>
      </c>
      <c r="C45" s="54">
        <v>6</v>
      </c>
      <c r="D45" s="54" t="s">
        <v>151</v>
      </c>
      <c r="E45" s="77" t="s">
        <v>145</v>
      </c>
      <c r="F45" s="77" t="s">
        <v>122</v>
      </c>
      <c r="G45" s="54">
        <v>540</v>
      </c>
      <c r="H45" s="77" t="s">
        <v>122</v>
      </c>
      <c r="I45" s="77" t="s">
        <v>374</v>
      </c>
      <c r="J45" s="77" t="s">
        <v>126</v>
      </c>
      <c r="K45" s="87" t="s">
        <v>122</v>
      </c>
      <c r="L45" s="87" t="s">
        <v>120</v>
      </c>
      <c r="M45" s="87" t="s">
        <v>122</v>
      </c>
      <c r="N45" s="87" t="s">
        <v>140</v>
      </c>
      <c r="O45" s="86">
        <v>1</v>
      </c>
      <c r="P45" s="94" t="s">
        <v>375</v>
      </c>
      <c r="Q45" s="94" t="s">
        <v>376</v>
      </c>
      <c r="R45" s="53">
        <v>1</v>
      </c>
      <c r="S45" s="88">
        <v>110</v>
      </c>
      <c r="T45" s="53" t="s">
        <v>119</v>
      </c>
      <c r="U45" s="53" t="s">
        <v>154</v>
      </c>
      <c r="V45" s="53" t="s">
        <v>158</v>
      </c>
      <c r="W45" s="53" t="s">
        <v>377</v>
      </c>
      <c r="X45" s="53" t="s">
        <v>378</v>
      </c>
      <c r="Y45" s="86" t="s">
        <v>379</v>
      </c>
      <c r="Z45" s="80">
        <v>6</v>
      </c>
      <c r="AA45" s="88">
        <v>6</v>
      </c>
      <c r="AB45" s="56">
        <f t="shared" si="27"/>
        <v>1</v>
      </c>
      <c r="AC45" s="135" t="s">
        <v>487</v>
      </c>
      <c r="AD45" s="135"/>
      <c r="AE45" s="135"/>
      <c r="AF45" s="80">
        <v>9</v>
      </c>
      <c r="AG45" s="88">
        <v>9</v>
      </c>
      <c r="AH45" s="56">
        <f t="shared" si="17"/>
        <v>1</v>
      </c>
      <c r="AI45" s="135" t="s">
        <v>576</v>
      </c>
      <c r="AJ45" s="135"/>
      <c r="AK45" s="135"/>
      <c r="AL45" s="80">
        <v>8</v>
      </c>
      <c r="AM45" s="88">
        <v>8</v>
      </c>
      <c r="AN45" s="56">
        <f t="shared" si="18"/>
        <v>1</v>
      </c>
      <c r="AO45" s="135" t="s">
        <v>658</v>
      </c>
      <c r="AP45" s="135"/>
      <c r="AQ45" s="135"/>
      <c r="AR45" s="80">
        <v>13</v>
      </c>
      <c r="AS45" s="88">
        <v>0</v>
      </c>
      <c r="AT45" s="56">
        <f>IF(ISERROR(AS45/AR45),0,(AS45/AR45))</f>
        <v>0</v>
      </c>
      <c r="AU45" s="134"/>
      <c r="AV45" s="134"/>
      <c r="AW45" s="134"/>
      <c r="AX45" s="80">
        <v>7</v>
      </c>
      <c r="AY45" s="88">
        <v>0</v>
      </c>
      <c r="AZ45" s="56">
        <f t="shared" si="23"/>
        <v>0</v>
      </c>
      <c r="BA45" s="134"/>
      <c r="BB45" s="134"/>
      <c r="BC45" s="134"/>
      <c r="BD45" s="80">
        <v>13</v>
      </c>
      <c r="BE45" s="88">
        <v>0</v>
      </c>
      <c r="BF45" s="56">
        <f>IF(ISERROR(BE45/BD45),0,(BE45/BD45))</f>
        <v>0</v>
      </c>
      <c r="BG45" s="134"/>
      <c r="BH45" s="134"/>
      <c r="BI45" s="134"/>
      <c r="BJ45" s="80">
        <v>5</v>
      </c>
      <c r="BK45" s="88">
        <v>0</v>
      </c>
      <c r="BL45" s="56">
        <f t="shared" si="28"/>
        <v>0</v>
      </c>
      <c r="BM45" s="134"/>
      <c r="BN45" s="134"/>
      <c r="BO45" s="134"/>
      <c r="BP45" s="80">
        <v>15</v>
      </c>
      <c r="BQ45" s="88">
        <v>0</v>
      </c>
      <c r="BR45" s="56">
        <f>IF(ISERROR(BQ45/BP45),0,(BQ45/BP45))</f>
        <v>0</v>
      </c>
      <c r="BS45" s="134"/>
      <c r="BT45" s="134"/>
      <c r="BU45" s="134"/>
      <c r="BV45" s="80">
        <v>5</v>
      </c>
      <c r="BW45" s="88">
        <v>0</v>
      </c>
      <c r="BX45" s="56">
        <f t="shared" si="8"/>
        <v>0</v>
      </c>
      <c r="BY45" s="134"/>
      <c r="BZ45" s="134"/>
      <c r="CA45" s="134"/>
      <c r="CB45" s="80">
        <v>5</v>
      </c>
      <c r="CC45" s="88">
        <v>0</v>
      </c>
      <c r="CD45" s="56">
        <f>IF(ISERROR(CC45/CB45),0,(CC45/CB45))</f>
        <v>0</v>
      </c>
      <c r="CE45" s="134"/>
      <c r="CF45" s="134"/>
      <c r="CG45" s="134"/>
      <c r="CH45" s="80">
        <v>12</v>
      </c>
      <c r="CI45" s="88">
        <v>0</v>
      </c>
      <c r="CJ45" s="56">
        <f t="shared" si="10"/>
        <v>0</v>
      </c>
      <c r="CK45" s="134"/>
      <c r="CL45" s="134"/>
      <c r="CM45" s="134"/>
      <c r="CN45" s="80">
        <v>12</v>
      </c>
      <c r="CO45" s="88">
        <v>0</v>
      </c>
      <c r="CP45" s="56">
        <f t="shared" si="11"/>
        <v>0</v>
      </c>
      <c r="CQ45" s="134"/>
      <c r="CR45" s="134"/>
      <c r="CS45" s="103">
        <f>IF(T45="SUMA",(Z45+AF45+AL45+AR45+AX45+BD45+BJ45+BP45+CH45+CN45+BV45+CB45),(#REF!))</f>
        <v>110</v>
      </c>
      <c r="CT45" s="55">
        <f t="shared" si="29"/>
        <v>23</v>
      </c>
      <c r="CU45" s="71">
        <f t="shared" si="26"/>
        <v>0.20909090909090908</v>
      </c>
    </row>
    <row r="46" spans="1:99" s="2" customFormat="1" ht="87.65" customHeight="1" x14ac:dyDescent="0.35">
      <c r="A46" s="87" t="s">
        <v>170</v>
      </c>
      <c r="B46" s="83">
        <v>7550</v>
      </c>
      <c r="C46" s="54">
        <v>6</v>
      </c>
      <c r="D46" s="54" t="s">
        <v>151</v>
      </c>
      <c r="E46" s="77" t="s">
        <v>145</v>
      </c>
      <c r="F46" s="77" t="s">
        <v>122</v>
      </c>
      <c r="G46" s="54">
        <v>540</v>
      </c>
      <c r="H46" s="77" t="s">
        <v>122</v>
      </c>
      <c r="I46" s="77" t="s">
        <v>122</v>
      </c>
      <c r="J46" s="77" t="s">
        <v>126</v>
      </c>
      <c r="K46" s="77" t="s">
        <v>122</v>
      </c>
      <c r="L46" s="77" t="s">
        <v>120</v>
      </c>
      <c r="M46" s="77" t="s">
        <v>122</v>
      </c>
      <c r="N46" s="77" t="s">
        <v>143</v>
      </c>
      <c r="O46" s="56">
        <v>0.125</v>
      </c>
      <c r="P46" s="93" t="s">
        <v>380</v>
      </c>
      <c r="Q46" s="93" t="s">
        <v>381</v>
      </c>
      <c r="R46" s="53">
        <v>1</v>
      </c>
      <c r="S46" s="53">
        <v>1</v>
      </c>
      <c r="T46" s="53" t="s">
        <v>161</v>
      </c>
      <c r="U46" s="53" t="s">
        <v>152</v>
      </c>
      <c r="V46" s="53" t="s">
        <v>158</v>
      </c>
      <c r="W46" s="53" t="s">
        <v>382</v>
      </c>
      <c r="X46" s="53" t="s">
        <v>383</v>
      </c>
      <c r="Y46" s="53" t="s">
        <v>384</v>
      </c>
      <c r="Z46" s="79">
        <v>1</v>
      </c>
      <c r="AA46" s="89">
        <v>1</v>
      </c>
      <c r="AB46" s="56">
        <f t="shared" ref="AB46:AB53" si="30">IF(ISERROR(AA46/Z46),0,(AA46/Z46))</f>
        <v>1</v>
      </c>
      <c r="AC46" s="135" t="s">
        <v>488</v>
      </c>
      <c r="AD46" s="135"/>
      <c r="AE46" s="135"/>
      <c r="AF46" s="79">
        <v>1</v>
      </c>
      <c r="AG46" s="89">
        <v>1</v>
      </c>
      <c r="AH46" s="56">
        <f t="shared" si="17"/>
        <v>1</v>
      </c>
      <c r="AI46" s="135" t="s">
        <v>577</v>
      </c>
      <c r="AJ46" s="135"/>
      <c r="AK46" s="135"/>
      <c r="AL46" s="79">
        <v>1</v>
      </c>
      <c r="AM46" s="89">
        <v>1</v>
      </c>
      <c r="AN46" s="56">
        <f t="shared" si="18"/>
        <v>1</v>
      </c>
      <c r="AO46" s="135" t="s">
        <v>659</v>
      </c>
      <c r="AP46" s="135"/>
      <c r="AQ46" s="135"/>
      <c r="AR46" s="79">
        <v>1</v>
      </c>
      <c r="AS46" s="89">
        <v>0</v>
      </c>
      <c r="AT46" s="56">
        <f>IF(ISERROR(AS46/AR46),0,(AS46/AR46))</f>
        <v>0</v>
      </c>
      <c r="AU46" s="134"/>
      <c r="AV46" s="134"/>
      <c r="AW46" s="134"/>
      <c r="AX46" s="79">
        <v>1</v>
      </c>
      <c r="AY46" s="89">
        <v>0</v>
      </c>
      <c r="AZ46" s="56">
        <f t="shared" si="23"/>
        <v>0</v>
      </c>
      <c r="BA46" s="134"/>
      <c r="BB46" s="134"/>
      <c r="BC46" s="134"/>
      <c r="BD46" s="79">
        <v>1</v>
      </c>
      <c r="BE46" s="89">
        <v>0</v>
      </c>
      <c r="BF46" s="56">
        <f>IF(ISERROR(BE46/BD46),0,(BE46/BD46))</f>
        <v>0</v>
      </c>
      <c r="BG46" s="134"/>
      <c r="BH46" s="134"/>
      <c r="BI46" s="134"/>
      <c r="BJ46" s="79">
        <v>1</v>
      </c>
      <c r="BK46" s="89">
        <v>0</v>
      </c>
      <c r="BL46" s="56">
        <f t="shared" si="28"/>
        <v>0</v>
      </c>
      <c r="BM46" s="134"/>
      <c r="BN46" s="134"/>
      <c r="BO46" s="134"/>
      <c r="BP46" s="79">
        <v>1</v>
      </c>
      <c r="BQ46" s="89">
        <v>0</v>
      </c>
      <c r="BR46" s="56">
        <f>IF(ISERROR(BQ46/BP46),0,(BQ46/BP46))</f>
        <v>0</v>
      </c>
      <c r="BS46" s="134"/>
      <c r="BT46" s="134"/>
      <c r="BU46" s="134"/>
      <c r="BV46" s="79">
        <v>1</v>
      </c>
      <c r="BW46" s="89">
        <v>0</v>
      </c>
      <c r="BX46" s="56">
        <f t="shared" si="8"/>
        <v>0</v>
      </c>
      <c r="BY46" s="134"/>
      <c r="BZ46" s="134"/>
      <c r="CA46" s="134"/>
      <c r="CB46" s="79">
        <v>1</v>
      </c>
      <c r="CC46" s="89">
        <v>0</v>
      </c>
      <c r="CD46" s="56">
        <f>IF(ISERROR(CC46/CB46),0,(CC46/CB46))</f>
        <v>0</v>
      </c>
      <c r="CE46" s="134"/>
      <c r="CF46" s="134"/>
      <c r="CG46" s="134"/>
      <c r="CH46" s="79">
        <v>1</v>
      </c>
      <c r="CI46" s="89">
        <v>0</v>
      </c>
      <c r="CJ46" s="56">
        <f t="shared" si="10"/>
        <v>0</v>
      </c>
      <c r="CK46" s="134"/>
      <c r="CL46" s="134"/>
      <c r="CM46" s="134"/>
      <c r="CN46" s="79">
        <v>1</v>
      </c>
      <c r="CO46" s="89">
        <v>0</v>
      </c>
      <c r="CP46" s="56">
        <f t="shared" si="11"/>
        <v>0</v>
      </c>
      <c r="CQ46" s="134"/>
      <c r="CR46" s="134"/>
      <c r="CS46" s="79">
        <v>1</v>
      </c>
      <c r="CT46" s="86">
        <f t="shared" si="29"/>
        <v>1</v>
      </c>
      <c r="CU46" s="71">
        <f t="shared" si="26"/>
        <v>1</v>
      </c>
    </row>
    <row r="47" spans="1:99" s="2" customFormat="1" ht="87.65" customHeight="1" x14ac:dyDescent="0.35">
      <c r="A47" s="87" t="s">
        <v>170</v>
      </c>
      <c r="B47" s="83">
        <v>7550</v>
      </c>
      <c r="C47" s="54">
        <v>6</v>
      </c>
      <c r="D47" s="54" t="s">
        <v>151</v>
      </c>
      <c r="E47" s="77" t="s">
        <v>145</v>
      </c>
      <c r="F47" s="77" t="s">
        <v>122</v>
      </c>
      <c r="G47" s="54">
        <v>540</v>
      </c>
      <c r="H47" s="77" t="s">
        <v>122</v>
      </c>
      <c r="I47" s="77" t="s">
        <v>122</v>
      </c>
      <c r="J47" s="77" t="s">
        <v>126</v>
      </c>
      <c r="K47" s="77" t="s">
        <v>122</v>
      </c>
      <c r="L47" s="77" t="s">
        <v>120</v>
      </c>
      <c r="M47" s="77" t="s">
        <v>122</v>
      </c>
      <c r="N47" s="77" t="s">
        <v>143</v>
      </c>
      <c r="O47" s="56">
        <v>0.125</v>
      </c>
      <c r="P47" s="93" t="s">
        <v>390</v>
      </c>
      <c r="Q47" s="93" t="s">
        <v>391</v>
      </c>
      <c r="R47" s="53">
        <v>1</v>
      </c>
      <c r="S47" s="53">
        <v>1</v>
      </c>
      <c r="T47" s="86" t="s">
        <v>163</v>
      </c>
      <c r="U47" s="86" t="s">
        <v>152</v>
      </c>
      <c r="V47" s="86" t="s">
        <v>158</v>
      </c>
      <c r="W47" s="86" t="s">
        <v>382</v>
      </c>
      <c r="X47" s="86" t="s">
        <v>392</v>
      </c>
      <c r="Y47" s="86" t="s">
        <v>441</v>
      </c>
      <c r="Z47" s="90">
        <v>8.3299999999999999E-2</v>
      </c>
      <c r="AA47" s="90">
        <v>0.01</v>
      </c>
      <c r="AB47" s="78">
        <f t="shared" si="30"/>
        <v>0.12004801920768307</v>
      </c>
      <c r="AC47" s="135" t="s">
        <v>489</v>
      </c>
      <c r="AD47" s="135"/>
      <c r="AE47" s="135"/>
      <c r="AF47" s="67">
        <f>+Z47+8.33%</f>
        <v>0.1666</v>
      </c>
      <c r="AG47" s="67">
        <v>0.04</v>
      </c>
      <c r="AH47" s="56">
        <f t="shared" ref="AH47:AH53" si="31">+AG47/AF47</f>
        <v>0.24009603841536614</v>
      </c>
      <c r="AI47" s="135" t="s">
        <v>578</v>
      </c>
      <c r="AJ47" s="135"/>
      <c r="AK47" s="135"/>
      <c r="AL47" s="67">
        <f>+AF47+8.33%</f>
        <v>0.24990000000000001</v>
      </c>
      <c r="AM47" s="53">
        <v>0.1</v>
      </c>
      <c r="AN47" s="56">
        <f t="shared" si="18"/>
        <v>0.40016006402561027</v>
      </c>
      <c r="AO47" s="135" t="s">
        <v>660</v>
      </c>
      <c r="AP47" s="135"/>
      <c r="AQ47" s="135"/>
      <c r="AR47" s="67">
        <f>+AL47+8.33%</f>
        <v>0.3332</v>
      </c>
      <c r="AS47" s="54"/>
      <c r="AT47" s="56"/>
      <c r="AU47" s="134"/>
      <c r="AV47" s="134"/>
      <c r="AW47" s="134"/>
      <c r="AX47" s="67">
        <f>+AR47+8.33%</f>
        <v>0.41649999999999998</v>
      </c>
      <c r="AY47" s="54"/>
      <c r="AZ47" s="56"/>
      <c r="BA47" s="134"/>
      <c r="BB47" s="134"/>
      <c r="BC47" s="134"/>
      <c r="BD47" s="67">
        <f>+AX47+8.33%</f>
        <v>0.49979999999999997</v>
      </c>
      <c r="BE47" s="54"/>
      <c r="BF47" s="56"/>
      <c r="BG47" s="134"/>
      <c r="BH47" s="134"/>
      <c r="BI47" s="134"/>
      <c r="BJ47" s="67">
        <f>+BD47+8.33%</f>
        <v>0.58309999999999995</v>
      </c>
      <c r="BK47" s="54"/>
      <c r="BL47" s="56"/>
      <c r="BM47" s="134"/>
      <c r="BN47" s="134"/>
      <c r="BO47" s="134"/>
      <c r="BP47" s="67">
        <f>+BJ47+8.33%</f>
        <v>0.66639999999999999</v>
      </c>
      <c r="BQ47" s="54"/>
      <c r="BR47" s="56"/>
      <c r="BS47" s="134"/>
      <c r="BT47" s="134"/>
      <c r="BU47" s="134"/>
      <c r="BV47" s="67">
        <f>+BP47+8.33%</f>
        <v>0.74970000000000003</v>
      </c>
      <c r="BW47" s="54"/>
      <c r="BX47" s="56"/>
      <c r="BY47" s="134"/>
      <c r="BZ47" s="134"/>
      <c r="CA47" s="134"/>
      <c r="CB47" s="67">
        <f>+BV47+8.33%</f>
        <v>0.83300000000000007</v>
      </c>
      <c r="CC47" s="54"/>
      <c r="CD47" s="56"/>
      <c r="CE47" s="134"/>
      <c r="CF47" s="134"/>
      <c r="CG47" s="134"/>
      <c r="CH47" s="67">
        <f>+CB47+8.33%</f>
        <v>0.91630000000000011</v>
      </c>
      <c r="CI47" s="54"/>
      <c r="CJ47" s="56"/>
      <c r="CK47" s="134"/>
      <c r="CL47" s="134"/>
      <c r="CM47" s="134"/>
      <c r="CN47" s="67">
        <f>+CH47+8.33%</f>
        <v>0.99960000000000016</v>
      </c>
      <c r="CO47" s="54"/>
      <c r="CP47" s="56"/>
      <c r="CQ47" s="134"/>
      <c r="CR47" s="134"/>
      <c r="CS47" s="79">
        <v>1</v>
      </c>
      <c r="CT47" s="90">
        <v>0.1</v>
      </c>
      <c r="CU47" s="71">
        <f>IF(ISERROR(CT47/CS47),0,(CT47/CS47))</f>
        <v>0.1</v>
      </c>
    </row>
    <row r="48" spans="1:99" s="2" customFormat="1" ht="87.65" customHeight="1" x14ac:dyDescent="0.35">
      <c r="A48" s="81" t="s">
        <v>170</v>
      </c>
      <c r="B48" s="83">
        <v>7550</v>
      </c>
      <c r="C48" s="54">
        <v>6</v>
      </c>
      <c r="D48" s="61" t="s">
        <v>151</v>
      </c>
      <c r="E48" s="61" t="s">
        <v>145</v>
      </c>
      <c r="F48" s="54" t="s">
        <v>122</v>
      </c>
      <c r="G48" s="54">
        <v>540</v>
      </c>
      <c r="H48" s="54" t="s">
        <v>122</v>
      </c>
      <c r="I48" s="54" t="s">
        <v>122</v>
      </c>
      <c r="J48" s="54" t="s">
        <v>128</v>
      </c>
      <c r="K48" s="54" t="s">
        <v>122</v>
      </c>
      <c r="L48" s="54" t="s">
        <v>120</v>
      </c>
      <c r="M48" s="54" t="s">
        <v>122</v>
      </c>
      <c r="N48" s="77" t="s">
        <v>143</v>
      </c>
      <c r="O48" s="56">
        <v>0.125</v>
      </c>
      <c r="P48" s="64" t="s">
        <v>443</v>
      </c>
      <c r="Q48" s="64" t="s">
        <v>444</v>
      </c>
      <c r="R48" s="53">
        <v>1</v>
      </c>
      <c r="S48" s="53">
        <v>1</v>
      </c>
      <c r="T48" s="53" t="s">
        <v>163</v>
      </c>
      <c r="U48" s="53" t="s">
        <v>152</v>
      </c>
      <c r="V48" s="53" t="s">
        <v>158</v>
      </c>
      <c r="W48" s="62" t="s">
        <v>382</v>
      </c>
      <c r="X48" s="62" t="s">
        <v>197</v>
      </c>
      <c r="Y48" s="62" t="s">
        <v>198</v>
      </c>
      <c r="Z48" s="79">
        <v>0.8</v>
      </c>
      <c r="AA48" s="53">
        <v>0.64</v>
      </c>
      <c r="AB48" s="56">
        <f t="shared" si="30"/>
        <v>0.79999999999999993</v>
      </c>
      <c r="AC48" s="135" t="s">
        <v>490</v>
      </c>
      <c r="AD48" s="135"/>
      <c r="AE48" s="135"/>
      <c r="AF48" s="79">
        <v>0.8</v>
      </c>
      <c r="AG48" s="53">
        <v>0.71</v>
      </c>
      <c r="AH48" s="56">
        <f t="shared" si="31"/>
        <v>0.88749999999999996</v>
      </c>
      <c r="AI48" s="135" t="s">
        <v>579</v>
      </c>
      <c r="AJ48" s="135"/>
      <c r="AK48" s="135"/>
      <c r="AL48" s="79">
        <v>0.8</v>
      </c>
      <c r="AM48" s="53">
        <v>0.96</v>
      </c>
      <c r="AN48" s="56">
        <f t="shared" ref="AN48:AN53" si="32">+AM48/AL48</f>
        <v>1.2</v>
      </c>
      <c r="AO48" s="135" t="s">
        <v>661</v>
      </c>
      <c r="AP48" s="135"/>
      <c r="AQ48" s="135"/>
      <c r="AR48" s="79">
        <v>0.8</v>
      </c>
      <c r="AS48" s="54"/>
      <c r="AT48" s="56"/>
      <c r="AU48" s="134"/>
      <c r="AV48" s="134"/>
      <c r="AW48" s="134"/>
      <c r="AX48" s="79">
        <v>0.8</v>
      </c>
      <c r="AY48" s="54"/>
      <c r="AZ48" s="56"/>
      <c r="BA48" s="134"/>
      <c r="BB48" s="134"/>
      <c r="BC48" s="134"/>
      <c r="BD48" s="79">
        <v>0.85</v>
      </c>
      <c r="BE48" s="54"/>
      <c r="BF48" s="56"/>
      <c r="BG48" s="134"/>
      <c r="BH48" s="134"/>
      <c r="BI48" s="134"/>
      <c r="BJ48" s="79">
        <v>0.85</v>
      </c>
      <c r="BK48" s="54"/>
      <c r="BL48" s="56"/>
      <c r="BM48" s="134"/>
      <c r="BN48" s="134"/>
      <c r="BO48" s="134"/>
      <c r="BP48" s="79">
        <v>0.85</v>
      </c>
      <c r="BQ48" s="54"/>
      <c r="BR48" s="56"/>
      <c r="BS48" s="134"/>
      <c r="BT48" s="134"/>
      <c r="BU48" s="134"/>
      <c r="BV48" s="79">
        <v>0.85</v>
      </c>
      <c r="BW48" s="54"/>
      <c r="BX48" s="56"/>
      <c r="BY48" s="134"/>
      <c r="BZ48" s="134"/>
      <c r="CA48" s="134"/>
      <c r="CB48" s="79">
        <v>0.99</v>
      </c>
      <c r="CC48" s="54"/>
      <c r="CD48" s="56"/>
      <c r="CE48" s="134"/>
      <c r="CF48" s="134"/>
      <c r="CG48" s="134"/>
      <c r="CH48" s="79">
        <v>0.99</v>
      </c>
      <c r="CI48" s="54"/>
      <c r="CJ48" s="56"/>
      <c r="CK48" s="134"/>
      <c r="CL48" s="134"/>
      <c r="CM48" s="134"/>
      <c r="CN48" s="79">
        <v>1</v>
      </c>
      <c r="CO48" s="54"/>
      <c r="CP48" s="56"/>
      <c r="CQ48" s="134"/>
      <c r="CR48" s="134"/>
      <c r="CS48" s="79">
        <v>1</v>
      </c>
      <c r="CT48" s="79">
        <v>0.96</v>
      </c>
      <c r="CU48" s="71">
        <f>IF(ISERROR(CT48/CS48),0,(CT48/CS48))</f>
        <v>0.96</v>
      </c>
    </row>
    <row r="49" spans="1:99" s="2" customFormat="1" ht="143.5" customHeight="1" x14ac:dyDescent="0.35">
      <c r="A49" s="81" t="s">
        <v>170</v>
      </c>
      <c r="B49" s="83">
        <v>7550</v>
      </c>
      <c r="C49" s="54">
        <v>6</v>
      </c>
      <c r="D49" s="61" t="s">
        <v>151</v>
      </c>
      <c r="E49" s="61" t="s">
        <v>145</v>
      </c>
      <c r="F49" s="54" t="s">
        <v>122</v>
      </c>
      <c r="G49" s="54">
        <v>540</v>
      </c>
      <c r="H49" s="54" t="s">
        <v>122</v>
      </c>
      <c r="I49" s="54" t="s">
        <v>122</v>
      </c>
      <c r="J49" s="54" t="s">
        <v>128</v>
      </c>
      <c r="K49" s="54" t="s">
        <v>122</v>
      </c>
      <c r="L49" s="54" t="s">
        <v>120</v>
      </c>
      <c r="M49" s="54" t="s">
        <v>122</v>
      </c>
      <c r="N49" s="77" t="s">
        <v>143</v>
      </c>
      <c r="O49" s="56">
        <v>0.125</v>
      </c>
      <c r="P49" s="64" t="s">
        <v>445</v>
      </c>
      <c r="Q49" s="64" t="s">
        <v>393</v>
      </c>
      <c r="R49" s="53">
        <v>1</v>
      </c>
      <c r="S49" s="53">
        <v>0.84</v>
      </c>
      <c r="T49" s="53" t="s">
        <v>163</v>
      </c>
      <c r="U49" s="53" t="s">
        <v>152</v>
      </c>
      <c r="V49" s="53" t="s">
        <v>158</v>
      </c>
      <c r="W49" s="62" t="s">
        <v>382</v>
      </c>
      <c r="X49" s="62" t="s">
        <v>197</v>
      </c>
      <c r="Y49" s="62" t="s">
        <v>201</v>
      </c>
      <c r="Z49" s="98">
        <v>7.0000000000000007E-2</v>
      </c>
      <c r="AA49" s="56">
        <v>0</v>
      </c>
      <c r="AB49" s="56">
        <v>0</v>
      </c>
      <c r="AC49" s="135" t="s">
        <v>491</v>
      </c>
      <c r="AD49" s="135"/>
      <c r="AE49" s="135"/>
      <c r="AF49" s="67">
        <f>+Z49+7%</f>
        <v>0.14000000000000001</v>
      </c>
      <c r="AG49" s="67">
        <v>0.04</v>
      </c>
      <c r="AH49" s="56">
        <f t="shared" si="31"/>
        <v>0.2857142857142857</v>
      </c>
      <c r="AI49" s="135" t="s">
        <v>580</v>
      </c>
      <c r="AJ49" s="135"/>
      <c r="AK49" s="135"/>
      <c r="AL49" s="67">
        <f>+AF49+7%</f>
        <v>0.21000000000000002</v>
      </c>
      <c r="AM49" s="53">
        <v>0.1</v>
      </c>
      <c r="AN49" s="56">
        <f t="shared" si="32"/>
        <v>0.47619047619047616</v>
      </c>
      <c r="AO49" s="135" t="s">
        <v>662</v>
      </c>
      <c r="AP49" s="135"/>
      <c r="AQ49" s="135"/>
      <c r="AR49" s="67">
        <f>+AL49+7%</f>
        <v>0.28000000000000003</v>
      </c>
      <c r="AS49" s="54"/>
      <c r="AT49" s="56"/>
      <c r="AU49" s="134"/>
      <c r="AV49" s="134"/>
      <c r="AW49" s="134"/>
      <c r="AX49" s="67">
        <f>+AR49+7%</f>
        <v>0.35000000000000003</v>
      </c>
      <c r="AY49" s="54"/>
      <c r="AZ49" s="56"/>
      <c r="BA49" s="134"/>
      <c r="BB49" s="134"/>
      <c r="BC49" s="134"/>
      <c r="BD49" s="67">
        <f>+AX49+7%</f>
        <v>0.42000000000000004</v>
      </c>
      <c r="BE49" s="54"/>
      <c r="BF49" s="56"/>
      <c r="BG49" s="134"/>
      <c r="BH49" s="134"/>
      <c r="BI49" s="134"/>
      <c r="BJ49" s="67">
        <f>+BD49+7%</f>
        <v>0.49000000000000005</v>
      </c>
      <c r="BK49" s="54"/>
      <c r="BL49" s="56"/>
      <c r="BM49" s="134"/>
      <c r="BN49" s="134"/>
      <c r="BO49" s="134"/>
      <c r="BP49" s="67">
        <f>+BJ49+7%</f>
        <v>0.56000000000000005</v>
      </c>
      <c r="BQ49" s="54"/>
      <c r="BR49" s="56"/>
      <c r="BS49" s="134"/>
      <c r="BT49" s="134"/>
      <c r="BU49" s="134"/>
      <c r="BV49" s="67">
        <f>+BP49+7%</f>
        <v>0.63000000000000012</v>
      </c>
      <c r="BW49" s="54"/>
      <c r="BX49" s="56"/>
      <c r="BY49" s="134"/>
      <c r="BZ49" s="134"/>
      <c r="CA49" s="134"/>
      <c r="CB49" s="67">
        <f>+BV49+7%</f>
        <v>0.70000000000000018</v>
      </c>
      <c r="CC49" s="54"/>
      <c r="CD49" s="56"/>
      <c r="CE49" s="134"/>
      <c r="CF49" s="134"/>
      <c r="CG49" s="134"/>
      <c r="CH49" s="67">
        <f>+CB49+7%</f>
        <v>0.77000000000000024</v>
      </c>
      <c r="CI49" s="54"/>
      <c r="CJ49" s="56"/>
      <c r="CK49" s="134"/>
      <c r="CL49" s="134"/>
      <c r="CM49" s="134"/>
      <c r="CN49" s="67">
        <f>+CH49+7%</f>
        <v>0.8400000000000003</v>
      </c>
      <c r="CO49" s="54"/>
      <c r="CP49" s="56"/>
      <c r="CQ49" s="134"/>
      <c r="CR49" s="134"/>
      <c r="CS49" s="79">
        <f>+CN49</f>
        <v>0.8400000000000003</v>
      </c>
      <c r="CT49" s="79">
        <v>0.1</v>
      </c>
      <c r="CU49" s="71">
        <f>+CT49/CS49</f>
        <v>0.11904761904761901</v>
      </c>
    </row>
    <row r="50" spans="1:99" s="2" customFormat="1" ht="87.65" customHeight="1" x14ac:dyDescent="0.35">
      <c r="A50" s="81" t="s">
        <v>170</v>
      </c>
      <c r="B50" s="83">
        <v>7550</v>
      </c>
      <c r="C50" s="54">
        <v>6</v>
      </c>
      <c r="D50" s="61" t="s">
        <v>151</v>
      </c>
      <c r="E50" s="61" t="s">
        <v>145</v>
      </c>
      <c r="F50" s="54" t="s">
        <v>122</v>
      </c>
      <c r="G50" s="54">
        <v>540</v>
      </c>
      <c r="H50" s="54" t="s">
        <v>122</v>
      </c>
      <c r="I50" s="54" t="s">
        <v>122</v>
      </c>
      <c r="J50" s="54" t="s">
        <v>128</v>
      </c>
      <c r="K50" s="54" t="s">
        <v>122</v>
      </c>
      <c r="L50" s="54" t="s">
        <v>120</v>
      </c>
      <c r="M50" s="54" t="s">
        <v>122</v>
      </c>
      <c r="N50" s="77" t="s">
        <v>143</v>
      </c>
      <c r="O50" s="56">
        <v>0.125</v>
      </c>
      <c r="P50" s="64" t="s">
        <v>446</v>
      </c>
      <c r="Q50" s="64" t="s">
        <v>447</v>
      </c>
      <c r="R50" s="53">
        <v>1</v>
      </c>
      <c r="S50" s="53">
        <v>1</v>
      </c>
      <c r="T50" s="53" t="s">
        <v>163</v>
      </c>
      <c r="U50" s="53" t="s">
        <v>152</v>
      </c>
      <c r="V50" s="53" t="s">
        <v>158</v>
      </c>
      <c r="W50" s="62" t="s">
        <v>382</v>
      </c>
      <c r="X50" s="62" t="s">
        <v>197</v>
      </c>
      <c r="Y50" s="62" t="s">
        <v>204</v>
      </c>
      <c r="Z50" s="79">
        <v>0.3</v>
      </c>
      <c r="AA50" s="53">
        <v>0.25</v>
      </c>
      <c r="AB50" s="56">
        <f t="shared" si="30"/>
        <v>0.83333333333333337</v>
      </c>
      <c r="AC50" s="135" t="s">
        <v>492</v>
      </c>
      <c r="AD50" s="135"/>
      <c r="AE50" s="135"/>
      <c r="AF50" s="79">
        <v>0.5</v>
      </c>
      <c r="AG50" s="79">
        <v>0.46</v>
      </c>
      <c r="AH50" s="56">
        <f t="shared" si="31"/>
        <v>0.92</v>
      </c>
      <c r="AI50" s="135" t="s">
        <v>581</v>
      </c>
      <c r="AJ50" s="135"/>
      <c r="AK50" s="135"/>
      <c r="AL50" s="79">
        <v>0.75</v>
      </c>
      <c r="AM50" s="53">
        <v>0.94</v>
      </c>
      <c r="AN50" s="56">
        <f t="shared" si="32"/>
        <v>1.2533333333333332</v>
      </c>
      <c r="AO50" s="135" t="s">
        <v>663</v>
      </c>
      <c r="AP50" s="135"/>
      <c r="AQ50" s="135"/>
      <c r="AR50" s="79">
        <v>1</v>
      </c>
      <c r="AS50" s="54"/>
      <c r="AT50" s="56"/>
      <c r="AU50" s="134"/>
      <c r="AV50" s="134"/>
      <c r="AW50" s="134"/>
      <c r="AX50" s="79">
        <v>1</v>
      </c>
      <c r="AY50" s="54"/>
      <c r="AZ50" s="56"/>
      <c r="BA50" s="134"/>
      <c r="BB50" s="134"/>
      <c r="BC50" s="134"/>
      <c r="BD50" s="79">
        <v>1</v>
      </c>
      <c r="BE50" s="54"/>
      <c r="BF50" s="56"/>
      <c r="BG50" s="134"/>
      <c r="BH50" s="134"/>
      <c r="BI50" s="134"/>
      <c r="BJ50" s="79">
        <v>1</v>
      </c>
      <c r="BK50" s="54"/>
      <c r="BL50" s="56"/>
      <c r="BM50" s="134"/>
      <c r="BN50" s="134"/>
      <c r="BO50" s="134"/>
      <c r="BP50" s="79">
        <v>1</v>
      </c>
      <c r="BQ50" s="54"/>
      <c r="BR50" s="56"/>
      <c r="BS50" s="134"/>
      <c r="BT50" s="134"/>
      <c r="BU50" s="134"/>
      <c r="BV50" s="79">
        <v>1</v>
      </c>
      <c r="BW50" s="54"/>
      <c r="BX50" s="56"/>
      <c r="BY50" s="134"/>
      <c r="BZ50" s="134"/>
      <c r="CA50" s="134"/>
      <c r="CB50" s="79">
        <v>1</v>
      </c>
      <c r="CC50" s="54"/>
      <c r="CD50" s="56"/>
      <c r="CE50" s="134"/>
      <c r="CF50" s="134"/>
      <c r="CG50" s="134"/>
      <c r="CH50" s="79">
        <v>1</v>
      </c>
      <c r="CI50" s="54"/>
      <c r="CJ50" s="56"/>
      <c r="CK50" s="134"/>
      <c r="CL50" s="134"/>
      <c r="CM50" s="134"/>
      <c r="CN50" s="79">
        <v>1</v>
      </c>
      <c r="CO50" s="54"/>
      <c r="CP50" s="56"/>
      <c r="CQ50" s="134"/>
      <c r="CR50" s="134"/>
      <c r="CS50" s="79">
        <v>1</v>
      </c>
      <c r="CT50" s="53">
        <v>0.94</v>
      </c>
      <c r="CU50" s="71">
        <f>IF(ISERROR(CT50/CS50),0,(CT50/CS50))</f>
        <v>0.94</v>
      </c>
    </row>
    <row r="51" spans="1:99" s="2" customFormat="1" ht="87.65" customHeight="1" x14ac:dyDescent="0.35">
      <c r="A51" s="81" t="s">
        <v>170</v>
      </c>
      <c r="B51" s="83">
        <v>7550</v>
      </c>
      <c r="C51" s="54">
        <v>6</v>
      </c>
      <c r="D51" s="61" t="s">
        <v>151</v>
      </c>
      <c r="E51" s="61" t="s">
        <v>145</v>
      </c>
      <c r="F51" s="54" t="s">
        <v>122</v>
      </c>
      <c r="G51" s="54">
        <v>540</v>
      </c>
      <c r="H51" s="54" t="s">
        <v>122</v>
      </c>
      <c r="I51" s="54" t="s">
        <v>122</v>
      </c>
      <c r="J51" s="54" t="s">
        <v>128</v>
      </c>
      <c r="K51" s="54" t="s">
        <v>122</v>
      </c>
      <c r="L51" s="54" t="s">
        <v>120</v>
      </c>
      <c r="M51" s="54" t="s">
        <v>120</v>
      </c>
      <c r="N51" s="77" t="s">
        <v>143</v>
      </c>
      <c r="O51" s="56">
        <v>0.125</v>
      </c>
      <c r="P51" s="64" t="s">
        <v>394</v>
      </c>
      <c r="Q51" s="64" t="s">
        <v>395</v>
      </c>
      <c r="R51" s="86">
        <v>1</v>
      </c>
      <c r="S51" s="86">
        <v>1</v>
      </c>
      <c r="T51" s="53" t="s">
        <v>163</v>
      </c>
      <c r="U51" s="86" t="s">
        <v>152</v>
      </c>
      <c r="V51" s="86" t="s">
        <v>158</v>
      </c>
      <c r="W51" s="64" t="s">
        <v>382</v>
      </c>
      <c r="X51" s="64" t="s">
        <v>197</v>
      </c>
      <c r="Y51" s="64" t="s">
        <v>198</v>
      </c>
      <c r="Z51" s="90">
        <v>8.3299999999999999E-2</v>
      </c>
      <c r="AA51" s="67">
        <v>0.13</v>
      </c>
      <c r="AB51" s="56">
        <f t="shared" si="30"/>
        <v>1.5606242496998801</v>
      </c>
      <c r="AC51" s="135" t="s">
        <v>493</v>
      </c>
      <c r="AD51" s="135"/>
      <c r="AE51" s="135"/>
      <c r="AF51" s="67">
        <f>+Z51+8.33%</f>
        <v>0.1666</v>
      </c>
      <c r="AG51" s="67">
        <v>0.19</v>
      </c>
      <c r="AH51" s="56">
        <f t="shared" si="31"/>
        <v>1.1404561824729893</v>
      </c>
      <c r="AI51" s="135" t="s">
        <v>583</v>
      </c>
      <c r="AJ51" s="135"/>
      <c r="AK51" s="135"/>
      <c r="AL51" s="67">
        <f>+AF51+8.33%</f>
        <v>0.24990000000000001</v>
      </c>
      <c r="AM51" s="53">
        <v>0.25</v>
      </c>
      <c r="AN51" s="56">
        <f t="shared" si="32"/>
        <v>1.0004001600640255</v>
      </c>
      <c r="AO51" s="135" t="s">
        <v>664</v>
      </c>
      <c r="AP51" s="135"/>
      <c r="AQ51" s="135"/>
      <c r="AR51" s="67">
        <f>+AL51+8.33%</f>
        <v>0.3332</v>
      </c>
      <c r="AS51" s="54"/>
      <c r="AT51" s="56"/>
      <c r="AU51" s="134"/>
      <c r="AV51" s="134"/>
      <c r="AW51" s="134"/>
      <c r="AX51" s="67">
        <f>+AR51+8.33%</f>
        <v>0.41649999999999998</v>
      </c>
      <c r="AY51" s="54"/>
      <c r="AZ51" s="56"/>
      <c r="BA51" s="134"/>
      <c r="BB51" s="134"/>
      <c r="BC51" s="134"/>
      <c r="BD51" s="67">
        <f>+AX51+8.33%</f>
        <v>0.49979999999999997</v>
      </c>
      <c r="BE51" s="54"/>
      <c r="BF51" s="56"/>
      <c r="BG51" s="134"/>
      <c r="BH51" s="134"/>
      <c r="BI51" s="134"/>
      <c r="BJ51" s="67">
        <f>+BD51+8.33%</f>
        <v>0.58309999999999995</v>
      </c>
      <c r="BK51" s="54"/>
      <c r="BL51" s="56"/>
      <c r="BM51" s="134"/>
      <c r="BN51" s="134"/>
      <c r="BO51" s="134"/>
      <c r="BP51" s="67">
        <f>+BJ51+8.33%</f>
        <v>0.66639999999999999</v>
      </c>
      <c r="BQ51" s="54"/>
      <c r="BR51" s="56"/>
      <c r="BS51" s="134"/>
      <c r="BT51" s="134"/>
      <c r="BU51" s="134"/>
      <c r="BV51" s="67">
        <f>+BP51+8.33%</f>
        <v>0.74970000000000003</v>
      </c>
      <c r="BW51" s="54"/>
      <c r="BX51" s="56"/>
      <c r="BY51" s="134"/>
      <c r="BZ51" s="134"/>
      <c r="CA51" s="134"/>
      <c r="CB51" s="67">
        <f>+BV51+8.33%</f>
        <v>0.83300000000000007</v>
      </c>
      <c r="CC51" s="54"/>
      <c r="CD51" s="56"/>
      <c r="CE51" s="134"/>
      <c r="CF51" s="134"/>
      <c r="CG51" s="134"/>
      <c r="CH51" s="67">
        <f>+CB51+8.33%</f>
        <v>0.91630000000000011</v>
      </c>
      <c r="CI51" s="54"/>
      <c r="CJ51" s="56"/>
      <c r="CK51" s="134"/>
      <c r="CL51" s="134"/>
      <c r="CM51" s="134"/>
      <c r="CN51" s="67">
        <f>+CH51+8.33%</f>
        <v>0.99960000000000016</v>
      </c>
      <c r="CO51" s="54"/>
      <c r="CP51" s="56"/>
      <c r="CQ51" s="134"/>
      <c r="CR51" s="134"/>
      <c r="CS51" s="79">
        <v>1</v>
      </c>
      <c r="CT51" s="78">
        <v>0.25</v>
      </c>
      <c r="CU51" s="71">
        <f>+CT51/CS51</f>
        <v>0.25</v>
      </c>
    </row>
    <row r="52" spans="1:99" s="2" customFormat="1" ht="87.65" customHeight="1" x14ac:dyDescent="0.35">
      <c r="A52" s="81" t="s">
        <v>170</v>
      </c>
      <c r="B52" s="83">
        <v>7550</v>
      </c>
      <c r="C52" s="54">
        <v>6</v>
      </c>
      <c r="D52" s="61" t="s">
        <v>151</v>
      </c>
      <c r="E52" s="61" t="s">
        <v>145</v>
      </c>
      <c r="F52" s="54" t="s">
        <v>122</v>
      </c>
      <c r="G52" s="54">
        <v>540</v>
      </c>
      <c r="H52" s="54" t="s">
        <v>122</v>
      </c>
      <c r="I52" s="54" t="s">
        <v>122</v>
      </c>
      <c r="J52" s="54" t="s">
        <v>128</v>
      </c>
      <c r="K52" s="54" t="s">
        <v>122</v>
      </c>
      <c r="L52" s="54" t="s">
        <v>120</v>
      </c>
      <c r="M52" s="54" t="s">
        <v>120</v>
      </c>
      <c r="N52" s="77" t="s">
        <v>143</v>
      </c>
      <c r="O52" s="56">
        <v>0.125</v>
      </c>
      <c r="P52" s="86" t="s">
        <v>396</v>
      </c>
      <c r="Q52" s="64" t="s">
        <v>397</v>
      </c>
      <c r="R52" s="86">
        <v>1</v>
      </c>
      <c r="S52" s="86">
        <v>0.84</v>
      </c>
      <c r="T52" s="86" t="s">
        <v>163</v>
      </c>
      <c r="U52" s="86" t="s">
        <v>152</v>
      </c>
      <c r="V52" s="86" t="s">
        <v>158</v>
      </c>
      <c r="W52" s="64" t="s">
        <v>382</v>
      </c>
      <c r="X52" s="64" t="s">
        <v>197</v>
      </c>
      <c r="Y52" s="64" t="s">
        <v>201</v>
      </c>
      <c r="Z52" s="79">
        <v>7.0000000000000007E-2</v>
      </c>
      <c r="AA52" s="53">
        <v>0.05</v>
      </c>
      <c r="AB52" s="56">
        <f t="shared" si="30"/>
        <v>0.7142857142857143</v>
      </c>
      <c r="AC52" s="135" t="s">
        <v>494</v>
      </c>
      <c r="AD52" s="135"/>
      <c r="AE52" s="135"/>
      <c r="AF52" s="67">
        <f>+Z52+7%</f>
        <v>0.14000000000000001</v>
      </c>
      <c r="AG52" s="67">
        <v>0.1</v>
      </c>
      <c r="AH52" s="56">
        <f t="shared" si="31"/>
        <v>0.7142857142857143</v>
      </c>
      <c r="AI52" s="135" t="s">
        <v>584</v>
      </c>
      <c r="AJ52" s="135"/>
      <c r="AK52" s="135"/>
      <c r="AL52" s="67">
        <f>+AF52+7%</f>
        <v>0.21000000000000002</v>
      </c>
      <c r="AM52" s="53">
        <v>0.15</v>
      </c>
      <c r="AN52" s="56">
        <f t="shared" si="32"/>
        <v>0.71428571428571419</v>
      </c>
      <c r="AO52" s="135" t="s">
        <v>665</v>
      </c>
      <c r="AP52" s="135"/>
      <c r="AQ52" s="135"/>
      <c r="AR52" s="67">
        <f>+AL52+7%</f>
        <v>0.28000000000000003</v>
      </c>
      <c r="AS52" s="54"/>
      <c r="AT52" s="56"/>
      <c r="AU52" s="134"/>
      <c r="AV52" s="134"/>
      <c r="AW52" s="134"/>
      <c r="AX52" s="67">
        <f>+AR52+7%</f>
        <v>0.35000000000000003</v>
      </c>
      <c r="AY52" s="54"/>
      <c r="AZ52" s="56"/>
      <c r="BA52" s="134"/>
      <c r="BB52" s="134"/>
      <c r="BC52" s="134"/>
      <c r="BD52" s="67">
        <f>+AX52+7%</f>
        <v>0.42000000000000004</v>
      </c>
      <c r="BE52" s="54"/>
      <c r="BF52" s="56"/>
      <c r="BG52" s="134"/>
      <c r="BH52" s="134"/>
      <c r="BI52" s="134"/>
      <c r="BJ52" s="67">
        <f>+BD52+7%</f>
        <v>0.49000000000000005</v>
      </c>
      <c r="BK52" s="54"/>
      <c r="BL52" s="56"/>
      <c r="BM52" s="134"/>
      <c r="BN52" s="134"/>
      <c r="BO52" s="134"/>
      <c r="BP52" s="67">
        <f>+BJ52+7%</f>
        <v>0.56000000000000005</v>
      </c>
      <c r="BQ52" s="54"/>
      <c r="BR52" s="56"/>
      <c r="BS52" s="134"/>
      <c r="BT52" s="134"/>
      <c r="BU52" s="134"/>
      <c r="BV52" s="67">
        <f>+BP52+7%</f>
        <v>0.63000000000000012</v>
      </c>
      <c r="BW52" s="54"/>
      <c r="BX52" s="56"/>
      <c r="BY52" s="134"/>
      <c r="BZ52" s="134"/>
      <c r="CA52" s="134"/>
      <c r="CB52" s="67">
        <f>+BV52+7%</f>
        <v>0.70000000000000018</v>
      </c>
      <c r="CC52" s="54"/>
      <c r="CD52" s="56"/>
      <c r="CE52" s="134"/>
      <c r="CF52" s="134"/>
      <c r="CG52" s="134"/>
      <c r="CH52" s="67">
        <f>+CB52+7%</f>
        <v>0.77000000000000024</v>
      </c>
      <c r="CI52" s="54"/>
      <c r="CJ52" s="56"/>
      <c r="CK52" s="134"/>
      <c r="CL52" s="134"/>
      <c r="CM52" s="134"/>
      <c r="CN52" s="67">
        <f>+CH52+7%</f>
        <v>0.8400000000000003</v>
      </c>
      <c r="CO52" s="54"/>
      <c r="CP52" s="56"/>
      <c r="CQ52" s="134"/>
      <c r="CR52" s="134"/>
      <c r="CS52" s="79">
        <f>CN52</f>
        <v>0.8400000000000003</v>
      </c>
      <c r="CT52" s="78">
        <v>0.15</v>
      </c>
      <c r="CU52" s="71">
        <f>IF(ISERROR(CT52/CS52),0,(CT52/CS52))</f>
        <v>0.17857142857142849</v>
      </c>
    </row>
    <row r="53" spans="1:99" s="2" customFormat="1" ht="87.65" customHeight="1" x14ac:dyDescent="0.35">
      <c r="A53" s="81" t="s">
        <v>170</v>
      </c>
      <c r="B53" s="83">
        <v>7550</v>
      </c>
      <c r="C53" s="54">
        <v>6</v>
      </c>
      <c r="D53" s="61" t="s">
        <v>151</v>
      </c>
      <c r="E53" s="61" t="s">
        <v>145</v>
      </c>
      <c r="F53" s="54" t="s">
        <v>122</v>
      </c>
      <c r="G53" s="54">
        <v>540</v>
      </c>
      <c r="H53" s="54" t="s">
        <v>122</v>
      </c>
      <c r="I53" s="54" t="s">
        <v>122</v>
      </c>
      <c r="J53" s="54" t="s">
        <v>128</v>
      </c>
      <c r="K53" s="54" t="s">
        <v>122</v>
      </c>
      <c r="L53" s="54" t="s">
        <v>120</v>
      </c>
      <c r="M53" s="54" t="s">
        <v>120</v>
      </c>
      <c r="N53" s="77" t="s">
        <v>143</v>
      </c>
      <c r="O53" s="56">
        <v>0.125</v>
      </c>
      <c r="P53" s="64" t="s">
        <v>398</v>
      </c>
      <c r="Q53" s="64" t="s">
        <v>399</v>
      </c>
      <c r="R53" s="86">
        <v>1</v>
      </c>
      <c r="S53" s="86">
        <v>1</v>
      </c>
      <c r="T53" s="86" t="s">
        <v>161</v>
      </c>
      <c r="U53" s="86" t="s">
        <v>152</v>
      </c>
      <c r="V53" s="86" t="s">
        <v>158</v>
      </c>
      <c r="W53" s="64" t="s">
        <v>382</v>
      </c>
      <c r="X53" s="64" t="s">
        <v>197</v>
      </c>
      <c r="Y53" s="64" t="s">
        <v>204</v>
      </c>
      <c r="Z53" s="79">
        <v>0.15</v>
      </c>
      <c r="AA53" s="53">
        <v>0.13</v>
      </c>
      <c r="AB53" s="56">
        <f t="shared" si="30"/>
        <v>0.8666666666666667</v>
      </c>
      <c r="AC53" s="135" t="s">
        <v>495</v>
      </c>
      <c r="AD53" s="135"/>
      <c r="AE53" s="135"/>
      <c r="AF53" s="67">
        <f>+Z53+15%</f>
        <v>0.3</v>
      </c>
      <c r="AG53" s="53">
        <v>0.4</v>
      </c>
      <c r="AH53" s="56">
        <f t="shared" si="31"/>
        <v>1.3333333333333335</v>
      </c>
      <c r="AI53" s="135" t="s">
        <v>582</v>
      </c>
      <c r="AJ53" s="135"/>
      <c r="AK53" s="135"/>
      <c r="AL53" s="67">
        <f>+AF53+15%</f>
        <v>0.44999999999999996</v>
      </c>
      <c r="AM53" s="53">
        <v>0.73</v>
      </c>
      <c r="AN53" s="56">
        <f t="shared" si="32"/>
        <v>1.6222222222222222</v>
      </c>
      <c r="AO53" s="135" t="s">
        <v>666</v>
      </c>
      <c r="AP53" s="135"/>
      <c r="AQ53" s="135"/>
      <c r="AR53" s="67">
        <f>+AL53+15%</f>
        <v>0.6</v>
      </c>
      <c r="AS53" s="54"/>
      <c r="AT53" s="56"/>
      <c r="AU53" s="134"/>
      <c r="AV53" s="134"/>
      <c r="AW53" s="134"/>
      <c r="AX53" s="67">
        <f>+AR53+15%</f>
        <v>0.75</v>
      </c>
      <c r="AY53" s="54"/>
      <c r="AZ53" s="56"/>
      <c r="BA53" s="134"/>
      <c r="BB53" s="134"/>
      <c r="BC53" s="134"/>
      <c r="BD53" s="67">
        <f>+AX53+10%</f>
        <v>0.85</v>
      </c>
      <c r="BE53" s="54"/>
      <c r="BF53" s="56"/>
      <c r="BG53" s="134"/>
      <c r="BH53" s="134"/>
      <c r="BI53" s="134"/>
      <c r="BJ53" s="67">
        <f>+BD53+15%</f>
        <v>1</v>
      </c>
      <c r="BK53" s="54"/>
      <c r="BL53" s="56"/>
      <c r="BM53" s="134"/>
      <c r="BN53" s="134"/>
      <c r="BO53" s="134"/>
      <c r="BP53" s="67">
        <v>1</v>
      </c>
      <c r="BQ53" s="54"/>
      <c r="BR53" s="56"/>
      <c r="BS53" s="134"/>
      <c r="BT53" s="134"/>
      <c r="BU53" s="134"/>
      <c r="BV53" s="67">
        <v>1</v>
      </c>
      <c r="BW53" s="54"/>
      <c r="BX53" s="56"/>
      <c r="BY53" s="134"/>
      <c r="BZ53" s="134"/>
      <c r="CA53" s="134"/>
      <c r="CB53" s="67">
        <v>1</v>
      </c>
      <c r="CC53" s="54"/>
      <c r="CD53" s="56"/>
      <c r="CE53" s="134"/>
      <c r="CF53" s="134"/>
      <c r="CG53" s="134"/>
      <c r="CH53" s="67">
        <v>1</v>
      </c>
      <c r="CI53" s="54"/>
      <c r="CJ53" s="56"/>
      <c r="CK53" s="134"/>
      <c r="CL53" s="134"/>
      <c r="CM53" s="134"/>
      <c r="CN53" s="67">
        <v>1</v>
      </c>
      <c r="CO53" s="54"/>
      <c r="CP53" s="56"/>
      <c r="CQ53" s="134"/>
      <c r="CR53" s="134"/>
      <c r="CS53" s="79">
        <v>1</v>
      </c>
      <c r="CT53" s="78">
        <f>+AM53</f>
        <v>0.73</v>
      </c>
      <c r="CU53" s="71">
        <f>IF(ISERROR(CT53/CS53),0,(CT53/CS53))</f>
        <v>0.73</v>
      </c>
    </row>
    <row r="54" spans="1:99" s="2" customFormat="1" ht="256.5" customHeight="1" x14ac:dyDescent="0.35">
      <c r="A54" s="81" t="s">
        <v>170</v>
      </c>
      <c r="B54" s="83">
        <v>7550</v>
      </c>
      <c r="C54" s="54">
        <v>6</v>
      </c>
      <c r="D54" s="61" t="s">
        <v>151</v>
      </c>
      <c r="E54" s="61" t="s">
        <v>145</v>
      </c>
      <c r="F54" s="54" t="s">
        <v>122</v>
      </c>
      <c r="G54" s="54">
        <v>540</v>
      </c>
      <c r="H54" s="54" t="s">
        <v>122</v>
      </c>
      <c r="I54" s="54" t="s">
        <v>122</v>
      </c>
      <c r="J54" s="54" t="s">
        <v>130</v>
      </c>
      <c r="K54" s="54" t="s">
        <v>120</v>
      </c>
      <c r="L54" s="54" t="s">
        <v>120</v>
      </c>
      <c r="M54" s="54" t="s">
        <v>122</v>
      </c>
      <c r="N54" s="62" t="s">
        <v>140</v>
      </c>
      <c r="O54" s="56">
        <v>0.9</v>
      </c>
      <c r="P54" s="62" t="s">
        <v>400</v>
      </c>
      <c r="Q54" s="62" t="s">
        <v>401</v>
      </c>
      <c r="R54" s="53" t="s">
        <v>132</v>
      </c>
      <c r="S54" s="55">
        <v>86</v>
      </c>
      <c r="T54" s="53" t="s">
        <v>119</v>
      </c>
      <c r="U54" s="53" t="s">
        <v>154</v>
      </c>
      <c r="V54" s="53" t="s">
        <v>158</v>
      </c>
      <c r="W54" s="62" t="s">
        <v>402</v>
      </c>
      <c r="X54" s="62" t="s">
        <v>403</v>
      </c>
      <c r="Y54" s="86" t="s">
        <v>404</v>
      </c>
      <c r="Z54" s="80">
        <v>3</v>
      </c>
      <c r="AA54" s="88">
        <v>3</v>
      </c>
      <c r="AB54" s="56">
        <f t="shared" ref="AB54:AB61" si="33">IF(ISERROR(AA54/Z54),0,(AA54/Z54))</f>
        <v>1</v>
      </c>
      <c r="AC54" s="136" t="s">
        <v>532</v>
      </c>
      <c r="AD54" s="136"/>
      <c r="AE54" s="136"/>
      <c r="AF54" s="80">
        <v>7</v>
      </c>
      <c r="AG54" s="88">
        <v>7</v>
      </c>
      <c r="AH54" s="56">
        <f>IF(ISERROR(AG54/AF54),0,(AG54/AF54))</f>
        <v>1</v>
      </c>
      <c r="AI54" s="136" t="s">
        <v>587</v>
      </c>
      <c r="AJ54" s="136"/>
      <c r="AK54" s="136"/>
      <c r="AL54" s="80">
        <v>7</v>
      </c>
      <c r="AM54" s="88">
        <v>7</v>
      </c>
      <c r="AN54" s="56">
        <f>IF(ISERROR(AM54/AL54),0,(AM54/AL54))</f>
        <v>1</v>
      </c>
      <c r="AO54" s="135" t="s">
        <v>667</v>
      </c>
      <c r="AP54" s="135"/>
      <c r="AQ54" s="135"/>
      <c r="AR54" s="80">
        <v>6</v>
      </c>
      <c r="AS54" s="88">
        <v>0</v>
      </c>
      <c r="AT54" s="56">
        <f>IF(ISERROR(AS54/AR54),0,(AS54/AR54))</f>
        <v>0</v>
      </c>
      <c r="AU54" s="134"/>
      <c r="AV54" s="134"/>
      <c r="AW54" s="134"/>
      <c r="AX54" s="80">
        <v>7</v>
      </c>
      <c r="AY54" s="88">
        <v>0</v>
      </c>
      <c r="AZ54" s="56">
        <f>IF(ISERROR(AY54/AX54),0,(AY54/AX54))</f>
        <v>0</v>
      </c>
      <c r="BA54" s="134"/>
      <c r="BB54" s="134"/>
      <c r="BC54" s="134"/>
      <c r="BD54" s="80">
        <v>7</v>
      </c>
      <c r="BE54" s="88">
        <v>0</v>
      </c>
      <c r="BF54" s="56">
        <f>IF(ISERROR(BE54/BD54),0,(BE54/BD54))</f>
        <v>0</v>
      </c>
      <c r="BG54" s="134"/>
      <c r="BH54" s="134"/>
      <c r="BI54" s="134"/>
      <c r="BJ54" s="80">
        <v>8</v>
      </c>
      <c r="BK54" s="88">
        <v>0</v>
      </c>
      <c r="BL54" s="56">
        <f>IF(ISERROR(BK54/BJ54),0,(BK54/BJ54))</f>
        <v>0</v>
      </c>
      <c r="BM54" s="134"/>
      <c r="BN54" s="134"/>
      <c r="BO54" s="134"/>
      <c r="BP54" s="80">
        <v>6</v>
      </c>
      <c r="BQ54" s="88">
        <v>0</v>
      </c>
      <c r="BR54" s="56">
        <f>IF(ISERROR(BQ54/BP54),0,(BQ54/BP54))</f>
        <v>0</v>
      </c>
      <c r="BS54" s="134"/>
      <c r="BT54" s="134"/>
      <c r="BU54" s="134"/>
      <c r="BV54" s="80">
        <v>7</v>
      </c>
      <c r="BW54" s="88">
        <v>0</v>
      </c>
      <c r="BX54" s="56">
        <f>IF(ISERROR(BW54/BV54),0,(BW54/BV54))</f>
        <v>0</v>
      </c>
      <c r="BY54" s="134"/>
      <c r="BZ54" s="134"/>
      <c r="CA54" s="134"/>
      <c r="CB54" s="80">
        <v>8</v>
      </c>
      <c r="CC54" s="88">
        <v>0</v>
      </c>
      <c r="CD54" s="56">
        <f>IF(ISERROR(CC54/CB54),0,(CC54/CB54))</f>
        <v>0</v>
      </c>
      <c r="CE54" s="134"/>
      <c r="CF54" s="134"/>
      <c r="CG54" s="134"/>
      <c r="CH54" s="80">
        <v>5</v>
      </c>
      <c r="CI54" s="88">
        <v>0</v>
      </c>
      <c r="CJ54" s="56">
        <f>IF(ISERROR(CI54/CH54),0,(CI54/CH54))</f>
        <v>0</v>
      </c>
      <c r="CK54" s="134"/>
      <c r="CL54" s="134"/>
      <c r="CM54" s="134"/>
      <c r="CN54" s="80">
        <v>5</v>
      </c>
      <c r="CO54" s="88">
        <v>0</v>
      </c>
      <c r="CP54" s="56">
        <f>IF(ISERROR(CO54/CN54),0,(CO54/CN54))</f>
        <v>0</v>
      </c>
      <c r="CQ54" s="134"/>
      <c r="CR54" s="134"/>
      <c r="CS54" s="103">
        <f>IF(T54="SUMA",(Z54+AF54+AL54+AR54+AX54+BD54+BJ54+BP54+CH54+CN54+BV54+CB54),(#REF!))</f>
        <v>76</v>
      </c>
      <c r="CT54" s="55">
        <f>IF(T54="SUMA",(AA54+AG54+AM54+AS54+AY54+BE54+BK54+BQ54+CI54+CO54+BW54+CC54),(AA54))</f>
        <v>17</v>
      </c>
      <c r="CU54" s="71">
        <f t="shared" ref="CU54:CU60" si="34">IF(ISERROR(CT54/CS54),0,(CT54/CS54))</f>
        <v>0.22368421052631579</v>
      </c>
    </row>
    <row r="55" spans="1:99" s="2" customFormat="1" ht="87.65" customHeight="1" x14ac:dyDescent="0.35">
      <c r="A55" s="81" t="s">
        <v>170</v>
      </c>
      <c r="B55" s="83">
        <v>7550</v>
      </c>
      <c r="C55" s="54">
        <v>6</v>
      </c>
      <c r="D55" s="61" t="s">
        <v>151</v>
      </c>
      <c r="E55" s="61" t="s">
        <v>145</v>
      </c>
      <c r="F55" s="54" t="s">
        <v>122</v>
      </c>
      <c r="G55" s="54">
        <v>540</v>
      </c>
      <c r="H55" s="54" t="s">
        <v>122</v>
      </c>
      <c r="I55" s="54" t="s">
        <v>122</v>
      </c>
      <c r="J55" s="54" t="s">
        <v>130</v>
      </c>
      <c r="K55" s="54" t="s">
        <v>122</v>
      </c>
      <c r="L55" s="54" t="s">
        <v>120</v>
      </c>
      <c r="M55" s="54" t="s">
        <v>122</v>
      </c>
      <c r="N55" s="62" t="s">
        <v>140</v>
      </c>
      <c r="O55" s="56">
        <v>0.1</v>
      </c>
      <c r="P55" s="62" t="s">
        <v>442</v>
      </c>
      <c r="Q55" s="62" t="s">
        <v>405</v>
      </c>
      <c r="R55" s="53">
        <v>0.9</v>
      </c>
      <c r="S55" s="53">
        <v>0.9</v>
      </c>
      <c r="T55" s="86" t="s">
        <v>119</v>
      </c>
      <c r="U55" s="86" t="s">
        <v>152</v>
      </c>
      <c r="V55" s="86" t="s">
        <v>158</v>
      </c>
      <c r="W55" s="64" t="s">
        <v>402</v>
      </c>
      <c r="X55" s="64" t="s">
        <v>406</v>
      </c>
      <c r="Y55" s="64" t="s">
        <v>357</v>
      </c>
      <c r="Z55" s="91">
        <v>0</v>
      </c>
      <c r="AA55" s="89">
        <v>0</v>
      </c>
      <c r="AB55" s="56">
        <f t="shared" si="33"/>
        <v>0</v>
      </c>
      <c r="AC55" s="135" t="s">
        <v>496</v>
      </c>
      <c r="AD55" s="135"/>
      <c r="AE55" s="135"/>
      <c r="AF55" s="91">
        <v>0</v>
      </c>
      <c r="AG55" s="89">
        <v>0</v>
      </c>
      <c r="AH55" s="56">
        <f>IF(ISERROR(AG55/AF55),0,(AG55/AF55))</f>
        <v>0</v>
      </c>
      <c r="AI55" s="135" t="s">
        <v>588</v>
      </c>
      <c r="AJ55" s="135"/>
      <c r="AK55" s="135"/>
      <c r="AL55" s="91">
        <v>0</v>
      </c>
      <c r="AM55" s="89">
        <v>0</v>
      </c>
      <c r="AN55" s="89">
        <v>0</v>
      </c>
      <c r="AO55" s="135" t="s">
        <v>668</v>
      </c>
      <c r="AP55" s="135"/>
      <c r="AQ55" s="135"/>
      <c r="AR55" s="91">
        <v>0.11</v>
      </c>
      <c r="AS55" s="54"/>
      <c r="AT55" s="56"/>
      <c r="AU55" s="134"/>
      <c r="AV55" s="134"/>
      <c r="AW55" s="134"/>
      <c r="AX55" s="91">
        <v>0.11</v>
      </c>
      <c r="AY55" s="54"/>
      <c r="AZ55" s="56"/>
      <c r="BA55" s="134"/>
      <c r="BB55" s="134"/>
      <c r="BC55" s="134"/>
      <c r="BD55" s="91">
        <v>0.11</v>
      </c>
      <c r="BE55" s="54"/>
      <c r="BF55" s="56"/>
      <c r="BG55" s="134"/>
      <c r="BH55" s="134"/>
      <c r="BI55" s="134"/>
      <c r="BJ55" s="91">
        <v>0.11</v>
      </c>
      <c r="BK55" s="54"/>
      <c r="BL55" s="56"/>
      <c r="BM55" s="134"/>
      <c r="BN55" s="134"/>
      <c r="BO55" s="134"/>
      <c r="BP55" s="91">
        <v>0.11</v>
      </c>
      <c r="BQ55" s="54"/>
      <c r="BR55" s="56"/>
      <c r="BS55" s="134"/>
      <c r="BT55" s="134"/>
      <c r="BU55" s="134"/>
      <c r="BV55" s="91">
        <v>0.11</v>
      </c>
      <c r="BW55" s="54"/>
      <c r="BX55" s="56"/>
      <c r="BY55" s="134"/>
      <c r="BZ55" s="134"/>
      <c r="CA55" s="134"/>
      <c r="CB55" s="91">
        <v>0.11</v>
      </c>
      <c r="CC55" s="54"/>
      <c r="CD55" s="56"/>
      <c r="CE55" s="134"/>
      <c r="CF55" s="134"/>
      <c r="CG55" s="134"/>
      <c r="CH55" s="91">
        <v>0.11</v>
      </c>
      <c r="CI55" s="54"/>
      <c r="CJ55" s="56"/>
      <c r="CK55" s="134"/>
      <c r="CL55" s="134"/>
      <c r="CM55" s="134"/>
      <c r="CN55" s="91">
        <v>0.11</v>
      </c>
      <c r="CO55" s="54"/>
      <c r="CP55" s="56"/>
      <c r="CQ55" s="134"/>
      <c r="CR55" s="134"/>
      <c r="CS55" s="99">
        <v>1</v>
      </c>
      <c r="CT55" s="89">
        <v>0</v>
      </c>
      <c r="CU55" s="71">
        <f t="shared" si="34"/>
        <v>0</v>
      </c>
    </row>
    <row r="56" spans="1:99" s="2" customFormat="1" ht="165.65" customHeight="1" x14ac:dyDescent="0.35">
      <c r="A56" s="81" t="s">
        <v>168</v>
      </c>
      <c r="B56" s="83">
        <v>7550</v>
      </c>
      <c r="C56" s="54">
        <v>7</v>
      </c>
      <c r="D56" s="61" t="s">
        <v>153</v>
      </c>
      <c r="E56" s="61" t="s">
        <v>145</v>
      </c>
      <c r="F56" s="54" t="s">
        <v>122</v>
      </c>
      <c r="G56" s="54">
        <v>540</v>
      </c>
      <c r="H56" s="54" t="s">
        <v>122</v>
      </c>
      <c r="I56" s="54" t="s">
        <v>120</v>
      </c>
      <c r="J56" s="54" t="s">
        <v>126</v>
      </c>
      <c r="K56" s="54" t="s">
        <v>120</v>
      </c>
      <c r="L56" s="54" t="s">
        <v>120</v>
      </c>
      <c r="M56" s="54" t="s">
        <v>122</v>
      </c>
      <c r="N56" s="54" t="s">
        <v>141</v>
      </c>
      <c r="O56" s="56">
        <v>0.2</v>
      </c>
      <c r="P56" s="62" t="s">
        <v>407</v>
      </c>
      <c r="Q56" s="62" t="s">
        <v>408</v>
      </c>
      <c r="R56" s="53">
        <v>1</v>
      </c>
      <c r="S56" s="68">
        <v>5</v>
      </c>
      <c r="T56" s="53" t="s">
        <v>119</v>
      </c>
      <c r="U56" s="86" t="s">
        <v>154</v>
      </c>
      <c r="V56" s="86" t="s">
        <v>158</v>
      </c>
      <c r="W56" s="64" t="s">
        <v>409</v>
      </c>
      <c r="X56" s="64" t="s">
        <v>410</v>
      </c>
      <c r="Y56" s="64" t="s">
        <v>357</v>
      </c>
      <c r="Z56" s="103">
        <v>0</v>
      </c>
      <c r="AA56" s="104">
        <v>0</v>
      </c>
      <c r="AB56" s="56">
        <f t="shared" si="33"/>
        <v>0</v>
      </c>
      <c r="AC56" s="135" t="s">
        <v>533</v>
      </c>
      <c r="AD56" s="135"/>
      <c r="AE56" s="135"/>
      <c r="AF56" s="68">
        <v>0</v>
      </c>
      <c r="AG56" s="88">
        <v>0</v>
      </c>
      <c r="AH56" s="56">
        <f>IF(ISERROR(AG56/AF56),0,(AG56/AF56))</f>
        <v>0</v>
      </c>
      <c r="AI56" s="135" t="s">
        <v>614</v>
      </c>
      <c r="AJ56" s="135"/>
      <c r="AK56" s="135"/>
      <c r="AL56" s="68">
        <v>1</v>
      </c>
      <c r="AM56" s="68">
        <v>1</v>
      </c>
      <c r="AN56" s="56">
        <f>IF(ISERROR(AM56/AL56),0,(AM56/AL56))</f>
        <v>1</v>
      </c>
      <c r="AO56" s="135" t="s">
        <v>669</v>
      </c>
      <c r="AP56" s="135"/>
      <c r="AQ56" s="135"/>
      <c r="AR56" s="68">
        <v>0</v>
      </c>
      <c r="AS56" s="89">
        <v>0</v>
      </c>
      <c r="AT56" s="56"/>
      <c r="AU56" s="134"/>
      <c r="AV56" s="134"/>
      <c r="AW56" s="134"/>
      <c r="AX56" s="68">
        <v>0</v>
      </c>
      <c r="AY56" s="89">
        <v>0</v>
      </c>
      <c r="AZ56" s="56"/>
      <c r="BA56" s="134"/>
      <c r="BB56" s="134"/>
      <c r="BC56" s="134"/>
      <c r="BD56" s="68">
        <v>1</v>
      </c>
      <c r="BE56" s="89">
        <v>0</v>
      </c>
      <c r="BF56" s="56"/>
      <c r="BG56" s="134"/>
      <c r="BH56" s="134"/>
      <c r="BI56" s="134"/>
      <c r="BJ56" s="68">
        <v>1</v>
      </c>
      <c r="BK56" s="89">
        <v>0</v>
      </c>
      <c r="BL56" s="56"/>
      <c r="BM56" s="134"/>
      <c r="BN56" s="134"/>
      <c r="BO56" s="134"/>
      <c r="BP56" s="68">
        <v>0</v>
      </c>
      <c r="BQ56" s="89">
        <v>0</v>
      </c>
      <c r="BR56" s="56"/>
      <c r="BS56" s="134"/>
      <c r="BT56" s="134"/>
      <c r="BU56" s="134"/>
      <c r="BV56" s="68">
        <v>1</v>
      </c>
      <c r="BW56" s="89">
        <v>0</v>
      </c>
      <c r="BX56" s="56"/>
      <c r="BY56" s="134"/>
      <c r="BZ56" s="134"/>
      <c r="CA56" s="134"/>
      <c r="CB56" s="68">
        <v>0</v>
      </c>
      <c r="CC56" s="89">
        <v>0</v>
      </c>
      <c r="CD56" s="56"/>
      <c r="CE56" s="134"/>
      <c r="CF56" s="134"/>
      <c r="CG56" s="134"/>
      <c r="CH56" s="68">
        <v>0</v>
      </c>
      <c r="CI56" s="89">
        <v>0</v>
      </c>
      <c r="CJ56" s="56"/>
      <c r="CK56" s="134"/>
      <c r="CL56" s="134"/>
      <c r="CM56" s="134"/>
      <c r="CN56" s="68">
        <v>1</v>
      </c>
      <c r="CO56" s="89">
        <v>0</v>
      </c>
      <c r="CP56" s="56"/>
      <c r="CQ56" s="134"/>
      <c r="CR56" s="134"/>
      <c r="CS56" s="103">
        <f>IF(T56="SUMA",(Z56+AF56+AL56+AR56+AX56+BD56+BJ56+BP56+CH56+CN56+BV56+CB56),(#REF!))</f>
        <v>5</v>
      </c>
      <c r="CT56" s="55">
        <f>IF(T56="SUMA",(AA56+AG56+AM56+AS56+AY56+BE56+BK56+BQ56+CI56+CO56+BW56+CC56),(AA56))</f>
        <v>1</v>
      </c>
      <c r="CU56" s="71">
        <f t="shared" si="34"/>
        <v>0.2</v>
      </c>
    </row>
    <row r="57" spans="1:99" s="2" customFormat="1" ht="113.15" customHeight="1" x14ac:dyDescent="0.35">
      <c r="A57" s="81" t="s">
        <v>168</v>
      </c>
      <c r="B57" s="83">
        <v>7550</v>
      </c>
      <c r="C57" s="54">
        <v>7</v>
      </c>
      <c r="D57" s="61" t="s">
        <v>153</v>
      </c>
      <c r="E57" s="61" t="s">
        <v>145</v>
      </c>
      <c r="F57" s="54" t="s">
        <v>122</v>
      </c>
      <c r="G57" s="54">
        <v>540</v>
      </c>
      <c r="H57" s="54" t="s">
        <v>122</v>
      </c>
      <c r="I57" s="54" t="s">
        <v>120</v>
      </c>
      <c r="J57" s="54" t="s">
        <v>126</v>
      </c>
      <c r="K57" s="54" t="s">
        <v>120</v>
      </c>
      <c r="L57" s="54" t="s">
        <v>120</v>
      </c>
      <c r="M57" s="54" t="s">
        <v>122</v>
      </c>
      <c r="N57" s="54" t="s">
        <v>141</v>
      </c>
      <c r="O57" s="56">
        <v>0.3</v>
      </c>
      <c r="P57" s="62" t="s">
        <v>411</v>
      </c>
      <c r="Q57" s="62" t="s">
        <v>412</v>
      </c>
      <c r="R57" s="53">
        <v>1</v>
      </c>
      <c r="S57" s="55">
        <v>5</v>
      </c>
      <c r="T57" s="53" t="s">
        <v>119</v>
      </c>
      <c r="U57" s="53" t="s">
        <v>154</v>
      </c>
      <c r="V57" s="53" t="s">
        <v>158</v>
      </c>
      <c r="W57" s="62" t="s">
        <v>409</v>
      </c>
      <c r="X57" s="62" t="s">
        <v>410</v>
      </c>
      <c r="Y57" s="64" t="s">
        <v>357</v>
      </c>
      <c r="Z57" s="80">
        <v>0</v>
      </c>
      <c r="AA57" s="88">
        <v>0</v>
      </c>
      <c r="AB57" s="56">
        <f t="shared" si="33"/>
        <v>0</v>
      </c>
      <c r="AC57" s="136" t="s">
        <v>519</v>
      </c>
      <c r="AD57" s="136"/>
      <c r="AE57" s="136"/>
      <c r="AF57" s="80">
        <v>0</v>
      </c>
      <c r="AG57" s="88">
        <v>0</v>
      </c>
      <c r="AH57" s="56">
        <f t="shared" ref="AH57:AH82" si="35">IF(ISERROR(AG57/AF57),0,(AG57/AF57))</f>
        <v>0</v>
      </c>
      <c r="AI57" s="135" t="s">
        <v>615</v>
      </c>
      <c r="AJ57" s="135"/>
      <c r="AK57" s="135"/>
      <c r="AL57" s="80">
        <v>1</v>
      </c>
      <c r="AM57" s="88">
        <v>1</v>
      </c>
      <c r="AN57" s="56">
        <f t="shared" ref="AN57:AN82" si="36">IF(ISERROR(AM57/AL57),0,(AM57/AL57))</f>
        <v>1</v>
      </c>
      <c r="AO57" s="135" t="s">
        <v>670</v>
      </c>
      <c r="AP57" s="135"/>
      <c r="AQ57" s="135"/>
      <c r="AR57" s="80">
        <v>0</v>
      </c>
      <c r="AS57" s="88">
        <v>0</v>
      </c>
      <c r="AT57" s="56">
        <f t="shared" ref="AT57:AT82" si="37">IF(ISERROR(AS57/AR57),0,(AS57/AR57))</f>
        <v>0</v>
      </c>
      <c r="AU57" s="134"/>
      <c r="AV57" s="134"/>
      <c r="AW57" s="134"/>
      <c r="AX57" s="80">
        <v>0</v>
      </c>
      <c r="AY57" s="88">
        <v>0</v>
      </c>
      <c r="AZ57" s="56">
        <f t="shared" ref="AZ57:AZ82" si="38">IF(ISERROR(AY57/AX57),0,(AY57/AX57))</f>
        <v>0</v>
      </c>
      <c r="BA57" s="134"/>
      <c r="BB57" s="134"/>
      <c r="BC57" s="134"/>
      <c r="BD57" s="80">
        <v>1</v>
      </c>
      <c r="BE57" s="88">
        <v>0</v>
      </c>
      <c r="BF57" s="56">
        <f t="shared" ref="BF57:BF80" si="39">IF(ISERROR(BE57/BD57),0,(BE57/BD57))</f>
        <v>0</v>
      </c>
      <c r="BG57" s="134"/>
      <c r="BH57" s="134"/>
      <c r="BI57" s="134"/>
      <c r="BJ57" s="80">
        <v>1</v>
      </c>
      <c r="BK57" s="88">
        <v>0</v>
      </c>
      <c r="BL57" s="56">
        <f t="shared" ref="BL57:BL72" si="40">IF(ISERROR(BK57/BJ57),0,(BK57/BJ57))</f>
        <v>0</v>
      </c>
      <c r="BM57" s="134"/>
      <c r="BN57" s="134"/>
      <c r="BO57" s="134"/>
      <c r="BP57" s="80">
        <v>0</v>
      </c>
      <c r="BQ57" s="88">
        <v>0</v>
      </c>
      <c r="BR57" s="56">
        <f>IF(ISERROR(BQ57/BP57),0,(BQ57/BP57))</f>
        <v>0</v>
      </c>
      <c r="BS57" s="134"/>
      <c r="BT57" s="134"/>
      <c r="BU57" s="134"/>
      <c r="BV57" s="80">
        <v>1</v>
      </c>
      <c r="BW57" s="88">
        <v>0</v>
      </c>
      <c r="BX57" s="56">
        <f t="shared" ref="BX57:BX72" si="41">IF(ISERROR(BW57/BV57),0,(BW57/BV57))</f>
        <v>0</v>
      </c>
      <c r="BY57" s="134"/>
      <c r="BZ57" s="134"/>
      <c r="CA57" s="134"/>
      <c r="CB57" s="80">
        <v>0</v>
      </c>
      <c r="CC57" s="88">
        <v>0</v>
      </c>
      <c r="CD57" s="56">
        <f t="shared" ref="CD57:CD72" si="42">IF(ISERROR(CC57/CB57),0,(CC57/CB57))</f>
        <v>0</v>
      </c>
      <c r="CE57" s="134"/>
      <c r="CF57" s="134"/>
      <c r="CG57" s="134"/>
      <c r="CH57" s="80">
        <v>0</v>
      </c>
      <c r="CI57" s="88">
        <v>0</v>
      </c>
      <c r="CJ57" s="56">
        <f t="shared" ref="CJ57:CJ71" si="43">IF(ISERROR(CI57/CH57),0,(CI57/CH57))</f>
        <v>0</v>
      </c>
      <c r="CK57" s="134"/>
      <c r="CL57" s="134"/>
      <c r="CM57" s="134"/>
      <c r="CN57" s="80">
        <v>1</v>
      </c>
      <c r="CO57" s="88">
        <v>0</v>
      </c>
      <c r="CP57" s="56">
        <f t="shared" ref="CP57:CP71" si="44">IF(ISERROR(CO57/CN57),0,(CO57/CN57))</f>
        <v>0</v>
      </c>
      <c r="CQ57" s="134"/>
      <c r="CR57" s="134"/>
      <c r="CS57" s="103">
        <f>IF(T57="SUMA",(Z57+AF57+AL57+AR57+AX57+BD57+BJ57+BP57+CH57+CN57+BV57+CB57),(#REF!))</f>
        <v>5</v>
      </c>
      <c r="CT57" s="55">
        <f>IF(T57="SUMA",(AA57+AG57+AM57+AS57+AY57+BE57+BK57+BQ57+CI57+CO57+BW57+CC57),(AA57))</f>
        <v>1</v>
      </c>
      <c r="CU57" s="71">
        <f t="shared" si="34"/>
        <v>0.2</v>
      </c>
    </row>
    <row r="58" spans="1:99" s="2" customFormat="1" ht="87.65" customHeight="1" x14ac:dyDescent="0.35">
      <c r="A58" s="81" t="s">
        <v>168</v>
      </c>
      <c r="B58" s="83">
        <v>7550</v>
      </c>
      <c r="C58" s="54">
        <v>7</v>
      </c>
      <c r="D58" s="61" t="s">
        <v>153</v>
      </c>
      <c r="E58" s="61" t="s">
        <v>145</v>
      </c>
      <c r="F58" s="54" t="s">
        <v>122</v>
      </c>
      <c r="G58" s="54">
        <v>540</v>
      </c>
      <c r="H58" s="54" t="s">
        <v>122</v>
      </c>
      <c r="I58" s="54" t="s">
        <v>120</v>
      </c>
      <c r="J58" s="54" t="s">
        <v>126</v>
      </c>
      <c r="K58" s="54" t="s">
        <v>120</v>
      </c>
      <c r="L58" s="54" t="s">
        <v>120</v>
      </c>
      <c r="M58" s="54" t="s">
        <v>122</v>
      </c>
      <c r="N58" s="54" t="s">
        <v>141</v>
      </c>
      <c r="O58" s="56">
        <v>0.3</v>
      </c>
      <c r="P58" s="62" t="s">
        <v>413</v>
      </c>
      <c r="Q58" s="62" t="s">
        <v>414</v>
      </c>
      <c r="R58" s="53">
        <v>1</v>
      </c>
      <c r="S58" s="53">
        <v>1</v>
      </c>
      <c r="T58" s="53" t="s">
        <v>119</v>
      </c>
      <c r="U58" s="53" t="s">
        <v>154</v>
      </c>
      <c r="V58" s="53" t="s">
        <v>158</v>
      </c>
      <c r="W58" s="62" t="s">
        <v>409</v>
      </c>
      <c r="X58" s="62" t="s">
        <v>410</v>
      </c>
      <c r="Y58" s="86" t="s">
        <v>357</v>
      </c>
      <c r="Z58" s="80">
        <v>0</v>
      </c>
      <c r="AA58" s="88">
        <v>0</v>
      </c>
      <c r="AB58" s="56">
        <f t="shared" si="33"/>
        <v>0</v>
      </c>
      <c r="AC58" s="136" t="s">
        <v>520</v>
      </c>
      <c r="AD58" s="136"/>
      <c r="AE58" s="136"/>
      <c r="AF58" s="68">
        <v>0</v>
      </c>
      <c r="AG58" s="88">
        <v>0</v>
      </c>
      <c r="AH58" s="56">
        <f t="shared" si="35"/>
        <v>0</v>
      </c>
      <c r="AI58" s="136" t="s">
        <v>585</v>
      </c>
      <c r="AJ58" s="136"/>
      <c r="AK58" s="136"/>
      <c r="AL58" s="68">
        <v>0</v>
      </c>
      <c r="AM58" s="88">
        <v>0</v>
      </c>
      <c r="AN58" s="56">
        <f t="shared" si="36"/>
        <v>0</v>
      </c>
      <c r="AO58" s="135" t="s">
        <v>671</v>
      </c>
      <c r="AP58" s="135"/>
      <c r="AQ58" s="135"/>
      <c r="AR58" s="68">
        <v>0</v>
      </c>
      <c r="AS58" s="88">
        <v>0</v>
      </c>
      <c r="AT58" s="56">
        <f t="shared" si="37"/>
        <v>0</v>
      </c>
      <c r="AU58" s="134"/>
      <c r="AV58" s="134"/>
      <c r="AW58" s="134"/>
      <c r="AX58" s="68">
        <v>0</v>
      </c>
      <c r="AY58" s="88">
        <v>0</v>
      </c>
      <c r="AZ58" s="56">
        <f t="shared" si="38"/>
        <v>0</v>
      </c>
      <c r="BA58" s="134"/>
      <c r="BB58" s="134"/>
      <c r="BC58" s="134"/>
      <c r="BD58" s="68">
        <v>0</v>
      </c>
      <c r="BE58" s="88">
        <v>0</v>
      </c>
      <c r="BF58" s="56">
        <f t="shared" si="39"/>
        <v>0</v>
      </c>
      <c r="BG58" s="134"/>
      <c r="BH58" s="134"/>
      <c r="BI58" s="134"/>
      <c r="BJ58" s="68">
        <v>0</v>
      </c>
      <c r="BK58" s="88">
        <v>0</v>
      </c>
      <c r="BL58" s="56">
        <f t="shared" si="40"/>
        <v>0</v>
      </c>
      <c r="BM58" s="134"/>
      <c r="BN58" s="134"/>
      <c r="BO58" s="134"/>
      <c r="BP58" s="68">
        <v>0</v>
      </c>
      <c r="BQ58" s="88">
        <v>0</v>
      </c>
      <c r="BR58" s="56">
        <f t="shared" ref="BR58:BR72" si="45">IF(ISERROR(BQ58/BP58),0,(BQ58/BP58))</f>
        <v>0</v>
      </c>
      <c r="BS58" s="134"/>
      <c r="BT58" s="134"/>
      <c r="BU58" s="134"/>
      <c r="BV58" s="68">
        <v>0</v>
      </c>
      <c r="BW58" s="88">
        <v>0</v>
      </c>
      <c r="BX58" s="56">
        <f t="shared" si="41"/>
        <v>0</v>
      </c>
      <c r="BY58" s="134"/>
      <c r="BZ58" s="134"/>
      <c r="CA58" s="134"/>
      <c r="CB58" s="68">
        <v>1</v>
      </c>
      <c r="CC58" s="88">
        <v>0</v>
      </c>
      <c r="CD58" s="56">
        <f t="shared" si="42"/>
        <v>0</v>
      </c>
      <c r="CE58" s="134"/>
      <c r="CF58" s="134"/>
      <c r="CG58" s="134"/>
      <c r="CH58" s="68">
        <v>1</v>
      </c>
      <c r="CI58" s="88">
        <v>0</v>
      </c>
      <c r="CJ58" s="56">
        <f t="shared" si="43"/>
        <v>0</v>
      </c>
      <c r="CK58" s="134"/>
      <c r="CL58" s="134"/>
      <c r="CM58" s="134"/>
      <c r="CN58" s="68">
        <v>3</v>
      </c>
      <c r="CO58" s="88">
        <v>0</v>
      </c>
      <c r="CP58" s="56">
        <f t="shared" si="44"/>
        <v>0</v>
      </c>
      <c r="CQ58" s="134"/>
      <c r="CR58" s="134"/>
      <c r="CS58" s="103">
        <f>IF(T58="SUMA",(Z58+AF58+AL58+AR58+AX58+BD58+BJ58+BP58+CH58+CN58+BV58+CB58),(#REF!))</f>
        <v>5</v>
      </c>
      <c r="CT58" s="55">
        <f>IF(T58="SUMA",(AA58+AG58+AM58+AS58+AY58+BE58+BK58+BQ58+CI58+CO58+BW58+CC58),(AA58))</f>
        <v>0</v>
      </c>
      <c r="CU58" s="71">
        <f>IF(ISERROR(CT58/CS58),0,(CT58/CS58))</f>
        <v>0</v>
      </c>
    </row>
    <row r="59" spans="1:99" s="2" customFormat="1" ht="147" customHeight="1" x14ac:dyDescent="0.35">
      <c r="A59" s="81" t="s">
        <v>168</v>
      </c>
      <c r="B59" s="83">
        <v>7550</v>
      </c>
      <c r="C59" s="54">
        <v>7</v>
      </c>
      <c r="D59" s="61" t="s">
        <v>153</v>
      </c>
      <c r="E59" s="61" t="s">
        <v>145</v>
      </c>
      <c r="F59" s="54" t="s">
        <v>122</v>
      </c>
      <c r="G59" s="54">
        <v>540</v>
      </c>
      <c r="H59" s="54" t="s">
        <v>122</v>
      </c>
      <c r="I59" s="54" t="s">
        <v>120</v>
      </c>
      <c r="J59" s="54" t="s">
        <v>126</v>
      </c>
      <c r="K59" s="54" t="s">
        <v>122</v>
      </c>
      <c r="L59" s="54" t="s">
        <v>120</v>
      </c>
      <c r="M59" s="54" t="s">
        <v>122</v>
      </c>
      <c r="N59" s="54" t="s">
        <v>141</v>
      </c>
      <c r="O59" s="56">
        <v>0.2</v>
      </c>
      <c r="P59" s="62" t="s">
        <v>415</v>
      </c>
      <c r="Q59" s="62" t="s">
        <v>416</v>
      </c>
      <c r="R59" s="53">
        <v>1</v>
      </c>
      <c r="S59" s="53">
        <v>1</v>
      </c>
      <c r="T59" s="53" t="s">
        <v>161</v>
      </c>
      <c r="U59" s="53" t="s">
        <v>152</v>
      </c>
      <c r="V59" s="53" t="s">
        <v>158</v>
      </c>
      <c r="W59" s="62" t="s">
        <v>409</v>
      </c>
      <c r="X59" s="62" t="s">
        <v>410</v>
      </c>
      <c r="Y59" s="62" t="s">
        <v>417</v>
      </c>
      <c r="Z59" s="79">
        <v>1</v>
      </c>
      <c r="AA59" s="89">
        <v>0.75</v>
      </c>
      <c r="AB59" s="56">
        <f t="shared" si="33"/>
        <v>0.75</v>
      </c>
      <c r="AC59" s="135" t="s">
        <v>521</v>
      </c>
      <c r="AD59" s="135"/>
      <c r="AE59" s="135"/>
      <c r="AF59" s="79">
        <v>1</v>
      </c>
      <c r="AG59" s="89">
        <v>1</v>
      </c>
      <c r="AH59" s="56">
        <f t="shared" si="35"/>
        <v>1</v>
      </c>
      <c r="AI59" s="136" t="s">
        <v>586</v>
      </c>
      <c r="AJ59" s="136"/>
      <c r="AK59" s="136"/>
      <c r="AL59" s="79">
        <v>1</v>
      </c>
      <c r="AM59" s="89">
        <v>0.88</v>
      </c>
      <c r="AN59" s="56">
        <f t="shared" si="36"/>
        <v>0.88</v>
      </c>
      <c r="AO59" s="135" t="s">
        <v>672</v>
      </c>
      <c r="AP59" s="135"/>
      <c r="AQ59" s="135"/>
      <c r="AR59" s="79">
        <v>1</v>
      </c>
      <c r="AS59" s="89">
        <v>0</v>
      </c>
      <c r="AT59" s="56">
        <f t="shared" si="37"/>
        <v>0</v>
      </c>
      <c r="AU59" s="134"/>
      <c r="AV59" s="134"/>
      <c r="AW59" s="134"/>
      <c r="AX59" s="79">
        <v>1</v>
      </c>
      <c r="AY59" s="89">
        <v>0</v>
      </c>
      <c r="AZ59" s="56">
        <f t="shared" si="38"/>
        <v>0</v>
      </c>
      <c r="BA59" s="134"/>
      <c r="BB59" s="134"/>
      <c r="BC59" s="134"/>
      <c r="BD59" s="79">
        <v>1</v>
      </c>
      <c r="BE59" s="89">
        <v>0</v>
      </c>
      <c r="BF59" s="56">
        <f t="shared" si="39"/>
        <v>0</v>
      </c>
      <c r="BG59" s="134"/>
      <c r="BH59" s="134"/>
      <c r="BI59" s="134"/>
      <c r="BJ59" s="79">
        <v>1</v>
      </c>
      <c r="BK59" s="89">
        <v>0</v>
      </c>
      <c r="BL59" s="56">
        <f t="shared" si="40"/>
        <v>0</v>
      </c>
      <c r="BM59" s="134"/>
      <c r="BN59" s="134"/>
      <c r="BO59" s="134"/>
      <c r="BP59" s="79">
        <v>1</v>
      </c>
      <c r="BQ59" s="89">
        <v>0</v>
      </c>
      <c r="BR59" s="56">
        <f t="shared" si="45"/>
        <v>0</v>
      </c>
      <c r="BS59" s="134"/>
      <c r="BT59" s="134"/>
      <c r="BU59" s="134"/>
      <c r="BV59" s="79">
        <v>1</v>
      </c>
      <c r="BW59" s="89">
        <v>0</v>
      </c>
      <c r="BX59" s="56">
        <f t="shared" si="41"/>
        <v>0</v>
      </c>
      <c r="BY59" s="134"/>
      <c r="BZ59" s="134"/>
      <c r="CA59" s="134"/>
      <c r="CB59" s="79">
        <v>1</v>
      </c>
      <c r="CC59" s="89">
        <v>0</v>
      </c>
      <c r="CD59" s="56">
        <f t="shared" si="42"/>
        <v>0</v>
      </c>
      <c r="CE59" s="134"/>
      <c r="CF59" s="134"/>
      <c r="CG59" s="134"/>
      <c r="CH59" s="79">
        <v>1</v>
      </c>
      <c r="CI59" s="89">
        <v>0</v>
      </c>
      <c r="CJ59" s="56">
        <f t="shared" si="43"/>
        <v>0</v>
      </c>
      <c r="CK59" s="134"/>
      <c r="CL59" s="134"/>
      <c r="CM59" s="134"/>
      <c r="CN59" s="79">
        <v>1</v>
      </c>
      <c r="CO59" s="89">
        <v>0</v>
      </c>
      <c r="CP59" s="56">
        <f t="shared" si="44"/>
        <v>0</v>
      </c>
      <c r="CQ59" s="134"/>
      <c r="CR59" s="134"/>
      <c r="CS59" s="79">
        <v>1</v>
      </c>
      <c r="CT59" s="79">
        <v>0.88</v>
      </c>
      <c r="CU59" s="71">
        <f t="shared" si="34"/>
        <v>0.88</v>
      </c>
    </row>
    <row r="60" spans="1:99" s="2" customFormat="1" ht="63.75" customHeight="1" x14ac:dyDescent="0.35">
      <c r="A60" s="81" t="s">
        <v>166</v>
      </c>
      <c r="B60" s="83">
        <v>7551</v>
      </c>
      <c r="C60" s="54">
        <v>1</v>
      </c>
      <c r="D60" s="61" t="s">
        <v>134</v>
      </c>
      <c r="E60" s="61" t="s">
        <v>138</v>
      </c>
      <c r="F60" s="54" t="s">
        <v>120</v>
      </c>
      <c r="G60" s="54">
        <v>257</v>
      </c>
      <c r="H60" s="54" t="s">
        <v>120</v>
      </c>
      <c r="I60" s="54" t="s">
        <v>122</v>
      </c>
      <c r="J60" s="54" t="s">
        <v>128</v>
      </c>
      <c r="K60" s="54" t="s">
        <v>122</v>
      </c>
      <c r="L60" s="54" t="s">
        <v>120</v>
      </c>
      <c r="M60" s="54" t="s">
        <v>122</v>
      </c>
      <c r="N60" s="54" t="s">
        <v>127</v>
      </c>
      <c r="O60" s="53">
        <v>0.5</v>
      </c>
      <c r="P60" s="111" t="s">
        <v>211</v>
      </c>
      <c r="Q60" s="64" t="s">
        <v>212</v>
      </c>
      <c r="R60" s="88">
        <v>96</v>
      </c>
      <c r="S60" s="88">
        <v>96</v>
      </c>
      <c r="T60" s="86" t="s">
        <v>119</v>
      </c>
      <c r="U60" s="86" t="s">
        <v>154</v>
      </c>
      <c r="V60" s="86" t="s">
        <v>158</v>
      </c>
      <c r="W60" s="64" t="s">
        <v>208</v>
      </c>
      <c r="X60" s="64" t="s">
        <v>209</v>
      </c>
      <c r="Y60" s="64" t="s">
        <v>213</v>
      </c>
      <c r="Z60" s="80">
        <v>8</v>
      </c>
      <c r="AA60" s="88">
        <v>7</v>
      </c>
      <c r="AB60" s="78">
        <f t="shared" si="33"/>
        <v>0.875</v>
      </c>
      <c r="AC60" s="136" t="s">
        <v>454</v>
      </c>
      <c r="AD60" s="136"/>
      <c r="AE60" s="136"/>
      <c r="AF60" s="80">
        <v>8</v>
      </c>
      <c r="AG60" s="88">
        <v>8</v>
      </c>
      <c r="AH60" s="78">
        <f t="shared" si="35"/>
        <v>1</v>
      </c>
      <c r="AI60" s="136" t="s">
        <v>598</v>
      </c>
      <c r="AJ60" s="136"/>
      <c r="AK60" s="136"/>
      <c r="AL60" s="80">
        <v>8</v>
      </c>
      <c r="AM60" s="88">
        <v>8</v>
      </c>
      <c r="AN60" s="78">
        <f t="shared" si="36"/>
        <v>1</v>
      </c>
      <c r="AO60" s="136" t="s">
        <v>598</v>
      </c>
      <c r="AP60" s="136"/>
      <c r="AQ60" s="136"/>
      <c r="AR60" s="68">
        <v>8</v>
      </c>
      <c r="AS60" s="88">
        <v>0</v>
      </c>
      <c r="AT60" s="56">
        <f t="shared" si="37"/>
        <v>0</v>
      </c>
      <c r="AU60" s="134"/>
      <c r="AV60" s="134"/>
      <c r="AW60" s="134"/>
      <c r="AX60" s="68">
        <v>8</v>
      </c>
      <c r="AY60" s="88">
        <v>0</v>
      </c>
      <c r="AZ60" s="56">
        <f t="shared" si="38"/>
        <v>0</v>
      </c>
      <c r="BA60" s="134"/>
      <c r="BB60" s="134"/>
      <c r="BC60" s="134"/>
      <c r="BD60" s="68">
        <v>8</v>
      </c>
      <c r="BE60" s="88">
        <v>0</v>
      </c>
      <c r="BF60" s="56">
        <f t="shared" si="39"/>
        <v>0</v>
      </c>
      <c r="BG60" s="134"/>
      <c r="BH60" s="134"/>
      <c r="BI60" s="134"/>
      <c r="BJ60" s="68">
        <v>8</v>
      </c>
      <c r="BK60" s="88">
        <v>0</v>
      </c>
      <c r="BL60" s="56">
        <f t="shared" si="40"/>
        <v>0</v>
      </c>
      <c r="BM60" s="134"/>
      <c r="BN60" s="134"/>
      <c r="BO60" s="134"/>
      <c r="BP60" s="68">
        <v>8</v>
      </c>
      <c r="BQ60" s="88">
        <v>0</v>
      </c>
      <c r="BR60" s="56">
        <f t="shared" si="45"/>
        <v>0</v>
      </c>
      <c r="BS60" s="134"/>
      <c r="BT60" s="134"/>
      <c r="BU60" s="134"/>
      <c r="BV60" s="68">
        <v>8</v>
      </c>
      <c r="BW60" s="88">
        <v>0</v>
      </c>
      <c r="BX60" s="56">
        <f t="shared" si="41"/>
        <v>0</v>
      </c>
      <c r="BY60" s="134"/>
      <c r="BZ60" s="134"/>
      <c r="CA60" s="134"/>
      <c r="CB60" s="68">
        <v>8</v>
      </c>
      <c r="CC60" s="88">
        <v>0</v>
      </c>
      <c r="CD60" s="56">
        <f t="shared" si="42"/>
        <v>0</v>
      </c>
      <c r="CE60" s="134"/>
      <c r="CF60" s="134"/>
      <c r="CG60" s="134"/>
      <c r="CH60" s="68">
        <v>8</v>
      </c>
      <c r="CI60" s="88">
        <v>0</v>
      </c>
      <c r="CJ60" s="56">
        <f t="shared" si="43"/>
        <v>0</v>
      </c>
      <c r="CK60" s="134"/>
      <c r="CL60" s="134"/>
      <c r="CM60" s="134"/>
      <c r="CN60" s="68">
        <v>8</v>
      </c>
      <c r="CO60" s="88">
        <v>0</v>
      </c>
      <c r="CP60" s="56">
        <f t="shared" si="44"/>
        <v>0</v>
      </c>
      <c r="CQ60" s="134"/>
      <c r="CR60" s="134"/>
      <c r="CS60" s="103">
        <f>IF(T60="SUMA",(Z60+AF60+AL60+AR60+AX60+BD60+BJ60+BP60+CH60+CN60+BV60+CB60),(#REF!))</f>
        <v>96</v>
      </c>
      <c r="CT60" s="55">
        <f>IF(T60="SUMA",(AA60+AG60+AM60+AS60+AY60+BE60+BK60+BQ60+CI60+CO60+BW60+CC60),(AA60))</f>
        <v>23</v>
      </c>
      <c r="CU60" s="71">
        <f t="shared" si="34"/>
        <v>0.23958333333333334</v>
      </c>
    </row>
    <row r="61" spans="1:99" s="2" customFormat="1" ht="63.75" customHeight="1" x14ac:dyDescent="0.35">
      <c r="A61" s="81" t="s">
        <v>166</v>
      </c>
      <c r="B61" s="83">
        <v>7551</v>
      </c>
      <c r="C61" s="54">
        <v>1</v>
      </c>
      <c r="D61" s="61" t="s">
        <v>134</v>
      </c>
      <c r="E61" s="61" t="s">
        <v>138</v>
      </c>
      <c r="F61" s="54" t="s">
        <v>120</v>
      </c>
      <c r="G61" s="54">
        <v>257</v>
      </c>
      <c r="H61" s="54" t="s">
        <v>120</v>
      </c>
      <c r="I61" s="54" t="s">
        <v>122</v>
      </c>
      <c r="J61" s="54" t="s">
        <v>128</v>
      </c>
      <c r="K61" s="54" t="s">
        <v>122</v>
      </c>
      <c r="L61" s="54" t="s">
        <v>120</v>
      </c>
      <c r="M61" s="54" t="s">
        <v>122</v>
      </c>
      <c r="N61" s="54" t="s">
        <v>127</v>
      </c>
      <c r="O61" s="53">
        <v>0.5</v>
      </c>
      <c r="P61" s="62" t="s">
        <v>206</v>
      </c>
      <c r="Q61" s="62" t="s">
        <v>207</v>
      </c>
      <c r="R61" s="55">
        <v>120</v>
      </c>
      <c r="S61" s="55">
        <v>120</v>
      </c>
      <c r="T61" s="53" t="s">
        <v>119</v>
      </c>
      <c r="U61" s="53" t="s">
        <v>154</v>
      </c>
      <c r="V61" s="53" t="s">
        <v>158</v>
      </c>
      <c r="W61" s="62" t="s">
        <v>208</v>
      </c>
      <c r="X61" s="62" t="s">
        <v>209</v>
      </c>
      <c r="Y61" s="62" t="s">
        <v>210</v>
      </c>
      <c r="Z61" s="69">
        <v>10</v>
      </c>
      <c r="AA61" s="55">
        <v>0</v>
      </c>
      <c r="AB61" s="56">
        <f t="shared" si="33"/>
        <v>0</v>
      </c>
      <c r="AC61" s="135" t="s">
        <v>455</v>
      </c>
      <c r="AD61" s="135"/>
      <c r="AE61" s="135"/>
      <c r="AF61" s="68">
        <v>10</v>
      </c>
      <c r="AG61" s="88">
        <v>17</v>
      </c>
      <c r="AH61" s="56">
        <f t="shared" si="35"/>
        <v>1.7</v>
      </c>
      <c r="AI61" s="135" t="s">
        <v>599</v>
      </c>
      <c r="AJ61" s="135"/>
      <c r="AK61" s="135"/>
      <c r="AL61" s="69">
        <v>10</v>
      </c>
      <c r="AM61" s="88">
        <v>26</v>
      </c>
      <c r="AN61" s="56">
        <f t="shared" si="36"/>
        <v>2.6</v>
      </c>
      <c r="AO61" s="136" t="s">
        <v>673</v>
      </c>
      <c r="AP61" s="136">
        <v>10</v>
      </c>
      <c r="AQ61" s="136">
        <v>10</v>
      </c>
      <c r="AR61" s="69">
        <v>10</v>
      </c>
      <c r="AS61" s="88">
        <v>0</v>
      </c>
      <c r="AT61" s="56">
        <f t="shared" si="37"/>
        <v>0</v>
      </c>
      <c r="AU61" s="134"/>
      <c r="AV61" s="134"/>
      <c r="AW61" s="134"/>
      <c r="AX61" s="69">
        <v>10</v>
      </c>
      <c r="AY61" s="88">
        <v>0</v>
      </c>
      <c r="AZ61" s="56">
        <f t="shared" si="38"/>
        <v>0</v>
      </c>
      <c r="BA61" s="134"/>
      <c r="BB61" s="134"/>
      <c r="BC61" s="134"/>
      <c r="BD61" s="69">
        <v>10</v>
      </c>
      <c r="BE61" s="88">
        <v>0</v>
      </c>
      <c r="BF61" s="56">
        <f t="shared" si="39"/>
        <v>0</v>
      </c>
      <c r="BG61" s="134"/>
      <c r="BH61" s="134"/>
      <c r="BI61" s="134"/>
      <c r="BJ61" s="69">
        <v>10</v>
      </c>
      <c r="BK61" s="88">
        <v>0</v>
      </c>
      <c r="BL61" s="56">
        <f t="shared" si="40"/>
        <v>0</v>
      </c>
      <c r="BM61" s="134"/>
      <c r="BN61" s="134"/>
      <c r="BO61" s="134"/>
      <c r="BP61" s="69">
        <v>10</v>
      </c>
      <c r="BQ61" s="88">
        <v>0</v>
      </c>
      <c r="BR61" s="56">
        <f t="shared" si="45"/>
        <v>0</v>
      </c>
      <c r="BS61" s="134"/>
      <c r="BT61" s="134"/>
      <c r="BU61" s="134"/>
      <c r="BV61" s="69">
        <v>10</v>
      </c>
      <c r="BW61" s="88">
        <v>0</v>
      </c>
      <c r="BX61" s="56">
        <f t="shared" si="41"/>
        <v>0</v>
      </c>
      <c r="BY61" s="134"/>
      <c r="BZ61" s="134"/>
      <c r="CA61" s="134"/>
      <c r="CB61" s="69">
        <v>10</v>
      </c>
      <c r="CC61" s="88">
        <v>0</v>
      </c>
      <c r="CD61" s="56">
        <f t="shared" si="42"/>
        <v>0</v>
      </c>
      <c r="CE61" s="134"/>
      <c r="CF61" s="134"/>
      <c r="CG61" s="134"/>
      <c r="CH61" s="69">
        <v>10</v>
      </c>
      <c r="CI61" s="88">
        <v>0</v>
      </c>
      <c r="CJ61" s="56">
        <f t="shared" si="43"/>
        <v>0</v>
      </c>
      <c r="CK61" s="134"/>
      <c r="CL61" s="134"/>
      <c r="CM61" s="134"/>
      <c r="CN61" s="69">
        <v>10</v>
      </c>
      <c r="CO61" s="88">
        <v>0</v>
      </c>
      <c r="CP61" s="56">
        <f t="shared" si="44"/>
        <v>0</v>
      </c>
      <c r="CQ61" s="134"/>
      <c r="CR61" s="134"/>
      <c r="CS61" s="103">
        <f>IF(T61="SUMA",(Z61+AF61+AL61+AR61+AX61+BD61+BJ61+BP61+CH61+CN61+BV61+CB61),(#REF!))</f>
        <v>120</v>
      </c>
      <c r="CT61" s="55">
        <f t="shared" ref="CT61:CT69" si="46">IF(T61="SUMA",(AA61+AG61+AM61+AS61+AY61+BE61+BK61+BQ61+CI61+CO61+BW61+CC61),(AA61))</f>
        <v>43</v>
      </c>
      <c r="CU61" s="71">
        <f t="shared" ref="CU61:CU73" si="47">IF(ISERROR(CT61/CS61),0,(CT61/CS61))</f>
        <v>0.35833333333333334</v>
      </c>
    </row>
    <row r="62" spans="1:99" s="2" customFormat="1" ht="76.5" customHeight="1" x14ac:dyDescent="0.35">
      <c r="A62" s="81" t="s">
        <v>166</v>
      </c>
      <c r="B62" s="83">
        <v>7551</v>
      </c>
      <c r="C62" s="54">
        <v>2</v>
      </c>
      <c r="D62" s="61" t="s">
        <v>135</v>
      </c>
      <c r="E62" s="61" t="s">
        <v>138</v>
      </c>
      <c r="F62" s="54" t="s">
        <v>120</v>
      </c>
      <c r="G62" s="54">
        <v>260</v>
      </c>
      <c r="H62" s="54" t="s">
        <v>120</v>
      </c>
      <c r="I62" s="54" t="s">
        <v>122</v>
      </c>
      <c r="J62" s="54" t="s">
        <v>128</v>
      </c>
      <c r="K62" s="54" t="s">
        <v>122</v>
      </c>
      <c r="L62" s="54" t="s">
        <v>120</v>
      </c>
      <c r="M62" s="54" t="s">
        <v>122</v>
      </c>
      <c r="N62" s="54" t="s">
        <v>127</v>
      </c>
      <c r="O62" s="86">
        <v>0.41</v>
      </c>
      <c r="P62" s="62" t="s">
        <v>214</v>
      </c>
      <c r="Q62" s="62" t="s">
        <v>215</v>
      </c>
      <c r="R62" s="106">
        <v>6427</v>
      </c>
      <c r="S62" s="107">
        <v>4706</v>
      </c>
      <c r="T62" s="53" t="s">
        <v>119</v>
      </c>
      <c r="U62" s="53" t="s">
        <v>154</v>
      </c>
      <c r="V62" s="53" t="s">
        <v>158</v>
      </c>
      <c r="W62" s="62" t="s">
        <v>208</v>
      </c>
      <c r="X62" s="62" t="s">
        <v>209</v>
      </c>
      <c r="Y62" s="62" t="s">
        <v>216</v>
      </c>
      <c r="Z62" s="70">
        <v>392</v>
      </c>
      <c r="AA62" s="55">
        <v>703</v>
      </c>
      <c r="AB62" s="56">
        <f t="shared" ref="AB62:AB67" si="48">IF(ISERROR(AA62/Z62),0,(AA62/Z62))</f>
        <v>1.7933673469387754</v>
      </c>
      <c r="AC62" s="135" t="s">
        <v>456</v>
      </c>
      <c r="AD62" s="135"/>
      <c r="AE62" s="135"/>
      <c r="AF62" s="70">
        <v>392</v>
      </c>
      <c r="AG62" s="88">
        <v>704</v>
      </c>
      <c r="AH62" s="56">
        <f t="shared" si="35"/>
        <v>1.7959183673469388</v>
      </c>
      <c r="AI62" s="135" t="s">
        <v>600</v>
      </c>
      <c r="AJ62" s="135"/>
      <c r="AK62" s="135"/>
      <c r="AL62" s="70">
        <v>393</v>
      </c>
      <c r="AM62" s="88">
        <v>1301</v>
      </c>
      <c r="AN62" s="56">
        <f t="shared" si="36"/>
        <v>3.3104325699745547</v>
      </c>
      <c r="AO62" s="136" t="s">
        <v>674</v>
      </c>
      <c r="AP62" s="136">
        <v>10</v>
      </c>
      <c r="AQ62" s="136">
        <v>10</v>
      </c>
      <c r="AR62" s="70">
        <v>392</v>
      </c>
      <c r="AS62" s="88">
        <v>0</v>
      </c>
      <c r="AT62" s="56">
        <f t="shared" si="37"/>
        <v>0</v>
      </c>
      <c r="AU62" s="134"/>
      <c r="AV62" s="134"/>
      <c r="AW62" s="134"/>
      <c r="AX62" s="70">
        <v>392</v>
      </c>
      <c r="AY62" s="88">
        <v>0</v>
      </c>
      <c r="AZ62" s="56">
        <f t="shared" si="38"/>
        <v>0</v>
      </c>
      <c r="BA62" s="134"/>
      <c r="BB62" s="134"/>
      <c r="BC62" s="134"/>
      <c r="BD62" s="70">
        <v>392</v>
      </c>
      <c r="BE62" s="88">
        <v>0</v>
      </c>
      <c r="BF62" s="56">
        <f t="shared" si="39"/>
        <v>0</v>
      </c>
      <c r="BG62" s="134"/>
      <c r="BH62" s="134"/>
      <c r="BI62" s="134"/>
      <c r="BJ62" s="70">
        <v>392</v>
      </c>
      <c r="BK62" s="88">
        <v>0</v>
      </c>
      <c r="BL62" s="56">
        <f t="shared" si="40"/>
        <v>0</v>
      </c>
      <c r="BM62" s="134"/>
      <c r="BN62" s="134"/>
      <c r="BO62" s="134"/>
      <c r="BP62" s="70">
        <v>392</v>
      </c>
      <c r="BQ62" s="88">
        <v>0</v>
      </c>
      <c r="BR62" s="56">
        <f t="shared" si="45"/>
        <v>0</v>
      </c>
      <c r="BS62" s="134"/>
      <c r="BT62" s="134"/>
      <c r="BU62" s="134"/>
      <c r="BV62" s="92">
        <f>392+65</f>
        <v>457</v>
      </c>
      <c r="BW62" s="88">
        <v>0</v>
      </c>
      <c r="BX62" s="56">
        <f t="shared" si="41"/>
        <v>0</v>
      </c>
      <c r="BY62" s="134"/>
      <c r="BZ62" s="134"/>
      <c r="CA62" s="134"/>
      <c r="CB62" s="92">
        <f>393-65</f>
        <v>328</v>
      </c>
      <c r="CC62" s="88">
        <v>0</v>
      </c>
      <c r="CD62" s="56">
        <f t="shared" si="42"/>
        <v>0</v>
      </c>
      <c r="CE62" s="134"/>
      <c r="CF62" s="134"/>
      <c r="CG62" s="134"/>
      <c r="CH62" s="70">
        <v>392</v>
      </c>
      <c r="CI62" s="88">
        <v>0</v>
      </c>
      <c r="CJ62" s="56">
        <f t="shared" si="43"/>
        <v>0</v>
      </c>
      <c r="CK62" s="134"/>
      <c r="CL62" s="134"/>
      <c r="CM62" s="134"/>
      <c r="CN62" s="70">
        <v>392</v>
      </c>
      <c r="CO62" s="88">
        <v>0</v>
      </c>
      <c r="CP62" s="56">
        <f t="shared" si="44"/>
        <v>0</v>
      </c>
      <c r="CQ62" s="134"/>
      <c r="CR62" s="134"/>
      <c r="CS62" s="103">
        <f>IF(T62="SUMA",(Z62+AF62+AL62+AR62+AX62+BD62+BJ62+BP62+CH62+CN62+BV62+CB62),(#REF!))</f>
        <v>4706</v>
      </c>
      <c r="CT62" s="55">
        <f t="shared" si="46"/>
        <v>2708</v>
      </c>
      <c r="CU62" s="71">
        <f t="shared" si="47"/>
        <v>0.57543561410964728</v>
      </c>
    </row>
    <row r="63" spans="1:99" s="2" customFormat="1" ht="63.75" customHeight="1" x14ac:dyDescent="0.35">
      <c r="A63" s="81" t="s">
        <v>166</v>
      </c>
      <c r="B63" s="83">
        <v>7551</v>
      </c>
      <c r="C63" s="54">
        <v>2</v>
      </c>
      <c r="D63" s="61" t="s">
        <v>135</v>
      </c>
      <c r="E63" s="61" t="s">
        <v>138</v>
      </c>
      <c r="F63" s="54" t="s">
        <v>120</v>
      </c>
      <c r="G63" s="54">
        <v>260</v>
      </c>
      <c r="H63" s="54" t="s">
        <v>120</v>
      </c>
      <c r="I63" s="54" t="s">
        <v>122</v>
      </c>
      <c r="J63" s="54" t="s">
        <v>128</v>
      </c>
      <c r="K63" s="54" t="s">
        <v>122</v>
      </c>
      <c r="L63" s="54" t="s">
        <v>120</v>
      </c>
      <c r="M63" s="54" t="s">
        <v>122</v>
      </c>
      <c r="N63" s="54" t="s">
        <v>127</v>
      </c>
      <c r="O63" s="86">
        <v>0.15</v>
      </c>
      <c r="P63" s="62" t="s">
        <v>217</v>
      </c>
      <c r="Q63" s="62" t="s">
        <v>218</v>
      </c>
      <c r="R63" s="106">
        <v>1905</v>
      </c>
      <c r="S63" s="107">
        <v>1373</v>
      </c>
      <c r="T63" s="53" t="s">
        <v>119</v>
      </c>
      <c r="U63" s="53" t="s">
        <v>154</v>
      </c>
      <c r="V63" s="53" t="s">
        <v>158</v>
      </c>
      <c r="W63" s="62" t="s">
        <v>208</v>
      </c>
      <c r="X63" s="62" t="s">
        <v>209</v>
      </c>
      <c r="Y63" s="62" t="s">
        <v>219</v>
      </c>
      <c r="Z63" s="68">
        <v>114</v>
      </c>
      <c r="AA63" s="55">
        <v>85</v>
      </c>
      <c r="AB63" s="56">
        <f t="shared" si="48"/>
        <v>0.74561403508771928</v>
      </c>
      <c r="AC63" s="135" t="s">
        <v>457</v>
      </c>
      <c r="AD63" s="135"/>
      <c r="AE63" s="135"/>
      <c r="AF63" s="70">
        <v>114</v>
      </c>
      <c r="AG63" s="88">
        <v>96</v>
      </c>
      <c r="AH63" s="56">
        <f t="shared" si="35"/>
        <v>0.84210526315789469</v>
      </c>
      <c r="AI63" s="135" t="s">
        <v>601</v>
      </c>
      <c r="AJ63" s="135"/>
      <c r="AK63" s="135"/>
      <c r="AL63" s="68">
        <v>114</v>
      </c>
      <c r="AM63" s="88">
        <v>110</v>
      </c>
      <c r="AN63" s="56">
        <f t="shared" si="36"/>
        <v>0.96491228070175439</v>
      </c>
      <c r="AO63" s="136" t="s">
        <v>675</v>
      </c>
      <c r="AP63" s="136">
        <v>10</v>
      </c>
      <c r="AQ63" s="136">
        <v>10</v>
      </c>
      <c r="AR63" s="68">
        <v>114</v>
      </c>
      <c r="AS63" s="88">
        <v>0</v>
      </c>
      <c r="AT63" s="56">
        <f t="shared" si="37"/>
        <v>0</v>
      </c>
      <c r="AU63" s="134"/>
      <c r="AV63" s="134"/>
      <c r="AW63" s="134"/>
      <c r="AX63" s="68">
        <v>114</v>
      </c>
      <c r="AY63" s="88">
        <v>0</v>
      </c>
      <c r="AZ63" s="56">
        <f t="shared" si="38"/>
        <v>0</v>
      </c>
      <c r="BA63" s="134"/>
      <c r="BB63" s="134"/>
      <c r="BC63" s="134"/>
      <c r="BD63" s="68">
        <v>114</v>
      </c>
      <c r="BE63" s="88">
        <v>0</v>
      </c>
      <c r="BF63" s="56">
        <f t="shared" si="39"/>
        <v>0</v>
      </c>
      <c r="BG63" s="134"/>
      <c r="BH63" s="134"/>
      <c r="BI63" s="134"/>
      <c r="BJ63" s="68">
        <v>114</v>
      </c>
      <c r="BK63" s="88">
        <v>0</v>
      </c>
      <c r="BL63" s="56">
        <f t="shared" si="40"/>
        <v>0</v>
      </c>
      <c r="BM63" s="134"/>
      <c r="BN63" s="134"/>
      <c r="BO63" s="134"/>
      <c r="BP63" s="68">
        <v>114</v>
      </c>
      <c r="BQ63" s="88">
        <v>0</v>
      </c>
      <c r="BR63" s="56">
        <f t="shared" si="45"/>
        <v>0</v>
      </c>
      <c r="BS63" s="134"/>
      <c r="BT63" s="134"/>
      <c r="BU63" s="134"/>
      <c r="BV63" s="68">
        <v>114</v>
      </c>
      <c r="BW63" s="88">
        <v>0</v>
      </c>
      <c r="BX63" s="56">
        <f t="shared" si="41"/>
        <v>0</v>
      </c>
      <c r="BY63" s="134"/>
      <c r="BZ63" s="134"/>
      <c r="CA63" s="134"/>
      <c r="CB63" s="68">
        <v>116</v>
      </c>
      <c r="CC63" s="88">
        <v>0</v>
      </c>
      <c r="CD63" s="56">
        <f t="shared" si="42"/>
        <v>0</v>
      </c>
      <c r="CE63" s="134"/>
      <c r="CF63" s="134"/>
      <c r="CG63" s="134"/>
      <c r="CH63" s="68">
        <v>116</v>
      </c>
      <c r="CI63" s="88">
        <v>0</v>
      </c>
      <c r="CJ63" s="56">
        <f t="shared" si="43"/>
        <v>0</v>
      </c>
      <c r="CK63" s="134"/>
      <c r="CL63" s="134"/>
      <c r="CM63" s="134"/>
      <c r="CN63" s="68">
        <v>115</v>
      </c>
      <c r="CO63" s="88">
        <v>0</v>
      </c>
      <c r="CP63" s="56">
        <f t="shared" si="44"/>
        <v>0</v>
      </c>
      <c r="CQ63" s="134"/>
      <c r="CR63" s="134"/>
      <c r="CS63" s="103">
        <f>IF(T63="SUMA",(Z63+AF63+AL63+AR63+AX63+BD63+BJ63+BP63+CH63+CN63+BV63+CB63),(#REF!))</f>
        <v>1373</v>
      </c>
      <c r="CT63" s="55">
        <f t="shared" si="46"/>
        <v>291</v>
      </c>
      <c r="CU63" s="71">
        <f t="shared" si="47"/>
        <v>0.21194464675892208</v>
      </c>
    </row>
    <row r="64" spans="1:99" s="2" customFormat="1" ht="76.5" customHeight="1" x14ac:dyDescent="0.35">
      <c r="A64" s="81" t="s">
        <v>166</v>
      </c>
      <c r="B64" s="83">
        <v>7551</v>
      </c>
      <c r="C64" s="54">
        <v>2</v>
      </c>
      <c r="D64" s="61" t="s">
        <v>135</v>
      </c>
      <c r="E64" s="61" t="s">
        <v>138</v>
      </c>
      <c r="F64" s="54" t="s">
        <v>120</v>
      </c>
      <c r="G64" s="54">
        <v>260</v>
      </c>
      <c r="H64" s="54" t="s">
        <v>120</v>
      </c>
      <c r="I64" s="54" t="s">
        <v>122</v>
      </c>
      <c r="J64" s="54" t="s">
        <v>128</v>
      </c>
      <c r="K64" s="54" t="s">
        <v>122</v>
      </c>
      <c r="L64" s="54" t="s">
        <v>120</v>
      </c>
      <c r="M64" s="54" t="s">
        <v>122</v>
      </c>
      <c r="N64" s="54" t="s">
        <v>127</v>
      </c>
      <c r="O64" s="86">
        <v>0.26666666666666666</v>
      </c>
      <c r="P64" s="62" t="s">
        <v>220</v>
      </c>
      <c r="Q64" s="62" t="s">
        <v>221</v>
      </c>
      <c r="R64" s="106">
        <v>5888</v>
      </c>
      <c r="S64" s="107">
        <v>2745</v>
      </c>
      <c r="T64" s="53" t="s">
        <v>119</v>
      </c>
      <c r="U64" s="53" t="s">
        <v>154</v>
      </c>
      <c r="V64" s="53" t="s">
        <v>158</v>
      </c>
      <c r="W64" s="62" t="s">
        <v>208</v>
      </c>
      <c r="X64" s="62" t="s">
        <v>209</v>
      </c>
      <c r="Y64" s="62" t="s">
        <v>222</v>
      </c>
      <c r="Z64" s="68">
        <v>100</v>
      </c>
      <c r="AA64" s="55">
        <v>64</v>
      </c>
      <c r="AB64" s="56">
        <f t="shared" si="48"/>
        <v>0.64</v>
      </c>
      <c r="AC64" s="135" t="s">
        <v>458</v>
      </c>
      <c r="AD64" s="135"/>
      <c r="AE64" s="135"/>
      <c r="AF64" s="68">
        <v>200</v>
      </c>
      <c r="AG64" s="88">
        <v>144</v>
      </c>
      <c r="AH64" s="56">
        <f t="shared" si="35"/>
        <v>0.72</v>
      </c>
      <c r="AI64" s="135" t="s">
        <v>602</v>
      </c>
      <c r="AJ64" s="135"/>
      <c r="AK64" s="135"/>
      <c r="AL64" s="68">
        <v>229</v>
      </c>
      <c r="AM64" s="88">
        <v>312</v>
      </c>
      <c r="AN64" s="56">
        <f t="shared" si="36"/>
        <v>1.3624454148471616</v>
      </c>
      <c r="AO64" s="136" t="s">
        <v>676</v>
      </c>
      <c r="AP64" s="136">
        <v>10</v>
      </c>
      <c r="AQ64" s="136">
        <v>10</v>
      </c>
      <c r="AR64" s="68">
        <v>229</v>
      </c>
      <c r="AS64" s="88">
        <v>0</v>
      </c>
      <c r="AT64" s="56">
        <f t="shared" si="37"/>
        <v>0</v>
      </c>
      <c r="AU64" s="134"/>
      <c r="AV64" s="134"/>
      <c r="AW64" s="134"/>
      <c r="AX64" s="68">
        <v>230</v>
      </c>
      <c r="AY64" s="88">
        <v>0</v>
      </c>
      <c r="AZ64" s="56">
        <f t="shared" si="38"/>
        <v>0</v>
      </c>
      <c r="BA64" s="134"/>
      <c r="BB64" s="134"/>
      <c r="BC64" s="134"/>
      <c r="BD64" s="68">
        <v>230</v>
      </c>
      <c r="BE64" s="88">
        <v>0</v>
      </c>
      <c r="BF64" s="56">
        <f t="shared" si="39"/>
        <v>0</v>
      </c>
      <c r="BG64" s="134"/>
      <c r="BH64" s="134"/>
      <c r="BI64" s="134"/>
      <c r="BJ64" s="68">
        <v>230</v>
      </c>
      <c r="BK64" s="88">
        <v>0</v>
      </c>
      <c r="BL64" s="56">
        <f t="shared" si="40"/>
        <v>0</v>
      </c>
      <c r="BM64" s="134"/>
      <c r="BN64" s="134"/>
      <c r="BO64" s="134"/>
      <c r="BP64" s="68">
        <v>229</v>
      </c>
      <c r="BQ64" s="88">
        <v>0</v>
      </c>
      <c r="BR64" s="56">
        <f t="shared" si="45"/>
        <v>0</v>
      </c>
      <c r="BS64" s="134"/>
      <c r="BT64" s="134"/>
      <c r="BU64" s="134"/>
      <c r="BV64" s="68">
        <v>316</v>
      </c>
      <c r="BW64" s="88">
        <v>0</v>
      </c>
      <c r="BX64" s="56">
        <f t="shared" si="41"/>
        <v>0</v>
      </c>
      <c r="BY64" s="134"/>
      <c r="BZ64" s="134"/>
      <c r="CA64" s="134"/>
      <c r="CB64" s="68">
        <v>333</v>
      </c>
      <c r="CC64" s="88">
        <v>0</v>
      </c>
      <c r="CD64" s="56">
        <f t="shared" si="42"/>
        <v>0</v>
      </c>
      <c r="CE64" s="134"/>
      <c r="CF64" s="134"/>
      <c r="CG64" s="134"/>
      <c r="CH64" s="68">
        <v>333</v>
      </c>
      <c r="CI64" s="88">
        <v>0</v>
      </c>
      <c r="CJ64" s="56">
        <f t="shared" si="43"/>
        <v>0</v>
      </c>
      <c r="CK64" s="134"/>
      <c r="CL64" s="134"/>
      <c r="CM64" s="134"/>
      <c r="CN64" s="68">
        <v>86</v>
      </c>
      <c r="CO64" s="88">
        <v>0</v>
      </c>
      <c r="CP64" s="56">
        <f t="shared" si="44"/>
        <v>0</v>
      </c>
      <c r="CQ64" s="134"/>
      <c r="CR64" s="134"/>
      <c r="CS64" s="103">
        <f>IF(T64="SUMA",(Z64+AF64+AL64+AR64+AX64+BD64+BJ64+BP64+CH64+CN64+BV64+CB64),(#REF!))</f>
        <v>2745</v>
      </c>
      <c r="CT64" s="55">
        <f t="shared" si="46"/>
        <v>520</v>
      </c>
      <c r="CU64" s="71">
        <f t="shared" si="47"/>
        <v>0.18943533697632059</v>
      </c>
    </row>
    <row r="65" spans="1:99" s="2" customFormat="1" ht="76.5" customHeight="1" x14ac:dyDescent="0.35">
      <c r="A65" s="81" t="s">
        <v>166</v>
      </c>
      <c r="B65" s="83">
        <v>7551</v>
      </c>
      <c r="C65" s="54">
        <v>2</v>
      </c>
      <c r="D65" s="61" t="s">
        <v>135</v>
      </c>
      <c r="E65" s="61" t="s">
        <v>138</v>
      </c>
      <c r="F65" s="54" t="s">
        <v>120</v>
      </c>
      <c r="G65" s="54">
        <v>260</v>
      </c>
      <c r="H65" s="54" t="s">
        <v>120</v>
      </c>
      <c r="I65" s="54" t="s">
        <v>122</v>
      </c>
      <c r="J65" s="54" t="s">
        <v>128</v>
      </c>
      <c r="K65" s="54" t="s">
        <v>122</v>
      </c>
      <c r="L65" s="54" t="s">
        <v>120</v>
      </c>
      <c r="M65" s="54" t="s">
        <v>122</v>
      </c>
      <c r="N65" s="54" t="s">
        <v>127</v>
      </c>
      <c r="O65" s="86">
        <v>0.02</v>
      </c>
      <c r="P65" s="62" t="s">
        <v>223</v>
      </c>
      <c r="Q65" s="62" t="s">
        <v>224</v>
      </c>
      <c r="R65" s="106">
        <v>326</v>
      </c>
      <c r="S65" s="107">
        <v>196</v>
      </c>
      <c r="T65" s="53" t="s">
        <v>119</v>
      </c>
      <c r="U65" s="53" t="s">
        <v>154</v>
      </c>
      <c r="V65" s="53" t="s">
        <v>158</v>
      </c>
      <c r="W65" s="62" t="s">
        <v>208</v>
      </c>
      <c r="X65" s="62" t="s">
        <v>209</v>
      </c>
      <c r="Y65" s="62" t="s">
        <v>225</v>
      </c>
      <c r="Z65" s="68">
        <v>16</v>
      </c>
      <c r="AA65" s="55">
        <v>23</v>
      </c>
      <c r="AB65" s="56">
        <f>IF(ISERROR(AA65/Z65),0,(AA65/Z65))</f>
        <v>1.4375</v>
      </c>
      <c r="AC65" s="135" t="s">
        <v>459</v>
      </c>
      <c r="AD65" s="135"/>
      <c r="AE65" s="135"/>
      <c r="AF65" s="68">
        <v>17</v>
      </c>
      <c r="AG65" s="88">
        <v>22</v>
      </c>
      <c r="AH65" s="56">
        <f t="shared" si="35"/>
        <v>1.2941176470588236</v>
      </c>
      <c r="AI65" s="135" t="s">
        <v>603</v>
      </c>
      <c r="AJ65" s="135"/>
      <c r="AK65" s="135"/>
      <c r="AL65" s="68">
        <v>17</v>
      </c>
      <c r="AM65" s="88">
        <v>22</v>
      </c>
      <c r="AN65" s="56">
        <f t="shared" si="36"/>
        <v>1.2941176470588236</v>
      </c>
      <c r="AO65" s="136" t="s">
        <v>677</v>
      </c>
      <c r="AP65" s="136">
        <v>10</v>
      </c>
      <c r="AQ65" s="136">
        <v>10</v>
      </c>
      <c r="AR65" s="68">
        <v>16</v>
      </c>
      <c r="AS65" s="88">
        <v>0</v>
      </c>
      <c r="AT65" s="56">
        <f t="shared" si="37"/>
        <v>0</v>
      </c>
      <c r="AU65" s="134"/>
      <c r="AV65" s="134"/>
      <c r="AW65" s="134"/>
      <c r="AX65" s="68">
        <v>17</v>
      </c>
      <c r="AY65" s="88">
        <v>0</v>
      </c>
      <c r="AZ65" s="56">
        <f t="shared" si="38"/>
        <v>0</v>
      </c>
      <c r="BA65" s="134"/>
      <c r="BB65" s="134"/>
      <c r="BC65" s="134"/>
      <c r="BD65" s="68">
        <v>17</v>
      </c>
      <c r="BE65" s="88">
        <v>0</v>
      </c>
      <c r="BF65" s="56">
        <f t="shared" si="39"/>
        <v>0</v>
      </c>
      <c r="BG65" s="134"/>
      <c r="BH65" s="134"/>
      <c r="BI65" s="134"/>
      <c r="BJ65" s="68">
        <v>17</v>
      </c>
      <c r="BK65" s="88">
        <v>0</v>
      </c>
      <c r="BL65" s="56">
        <f t="shared" si="40"/>
        <v>0</v>
      </c>
      <c r="BM65" s="134"/>
      <c r="BN65" s="134"/>
      <c r="BO65" s="134"/>
      <c r="BP65" s="68">
        <v>17</v>
      </c>
      <c r="BQ65" s="88">
        <v>0</v>
      </c>
      <c r="BR65" s="56">
        <f t="shared" si="45"/>
        <v>0</v>
      </c>
      <c r="BS65" s="134"/>
      <c r="BT65" s="134"/>
      <c r="BU65" s="134"/>
      <c r="BV65" s="68">
        <v>17</v>
      </c>
      <c r="BW65" s="88">
        <v>0</v>
      </c>
      <c r="BX65" s="56">
        <f t="shared" si="41"/>
        <v>0</v>
      </c>
      <c r="BY65" s="134"/>
      <c r="BZ65" s="134"/>
      <c r="CA65" s="134"/>
      <c r="CB65" s="68">
        <v>15</v>
      </c>
      <c r="CC65" s="88">
        <v>0</v>
      </c>
      <c r="CD65" s="56">
        <f t="shared" si="42"/>
        <v>0</v>
      </c>
      <c r="CE65" s="134"/>
      <c r="CF65" s="134"/>
      <c r="CG65" s="134"/>
      <c r="CH65" s="68">
        <v>15</v>
      </c>
      <c r="CI65" s="88">
        <v>0</v>
      </c>
      <c r="CJ65" s="56">
        <f t="shared" si="43"/>
        <v>0</v>
      </c>
      <c r="CK65" s="134"/>
      <c r="CL65" s="134"/>
      <c r="CM65" s="134"/>
      <c r="CN65" s="68">
        <v>15</v>
      </c>
      <c r="CO65" s="88">
        <v>0</v>
      </c>
      <c r="CP65" s="56">
        <f t="shared" si="44"/>
        <v>0</v>
      </c>
      <c r="CQ65" s="134"/>
      <c r="CR65" s="134"/>
      <c r="CS65" s="103">
        <f>IF(T65="SUMA",(Z65+AF65+AL65+AR65+AX65+BD65+BJ65+BP65+CH65+CN65+BV65+CB65),(#REF!))</f>
        <v>196</v>
      </c>
      <c r="CT65" s="55">
        <f t="shared" si="46"/>
        <v>67</v>
      </c>
      <c r="CU65" s="71">
        <f t="shared" si="47"/>
        <v>0.34183673469387754</v>
      </c>
    </row>
    <row r="66" spans="1:99" s="2" customFormat="1" ht="63.75" customHeight="1" x14ac:dyDescent="0.35">
      <c r="A66" s="81" t="s">
        <v>166</v>
      </c>
      <c r="B66" s="83">
        <v>7551</v>
      </c>
      <c r="C66" s="54">
        <v>2</v>
      </c>
      <c r="D66" s="61" t="s">
        <v>135</v>
      </c>
      <c r="E66" s="61" t="s">
        <v>138</v>
      </c>
      <c r="F66" s="54" t="s">
        <v>120</v>
      </c>
      <c r="G66" s="54">
        <v>260</v>
      </c>
      <c r="H66" s="54" t="s">
        <v>120</v>
      </c>
      <c r="I66" s="54" t="s">
        <v>122</v>
      </c>
      <c r="J66" s="54" t="s">
        <v>128</v>
      </c>
      <c r="K66" s="54" t="s">
        <v>122</v>
      </c>
      <c r="L66" s="54" t="s">
        <v>120</v>
      </c>
      <c r="M66" s="54" t="s">
        <v>122</v>
      </c>
      <c r="N66" s="54" t="s">
        <v>127</v>
      </c>
      <c r="O66" s="86">
        <v>0.08</v>
      </c>
      <c r="P66" s="62" t="s">
        <v>226</v>
      </c>
      <c r="Q66" s="62" t="s">
        <v>227</v>
      </c>
      <c r="R66" s="106">
        <v>992</v>
      </c>
      <c r="S66" s="107">
        <v>784</v>
      </c>
      <c r="T66" s="53" t="s">
        <v>119</v>
      </c>
      <c r="U66" s="53" t="s">
        <v>154</v>
      </c>
      <c r="V66" s="53" t="s">
        <v>158</v>
      </c>
      <c r="W66" s="62" t="s">
        <v>208</v>
      </c>
      <c r="X66" s="62" t="s">
        <v>209</v>
      </c>
      <c r="Y66" s="62" t="s">
        <v>228</v>
      </c>
      <c r="Z66" s="68">
        <v>65</v>
      </c>
      <c r="AA66" s="55">
        <v>0</v>
      </c>
      <c r="AB66" s="56">
        <f>IF(ISERROR(AA66/Z66),0,(AA66/Z66))</f>
        <v>0</v>
      </c>
      <c r="AC66" s="135" t="s">
        <v>455</v>
      </c>
      <c r="AD66" s="135"/>
      <c r="AE66" s="135"/>
      <c r="AF66" s="68">
        <v>65</v>
      </c>
      <c r="AG66" s="88">
        <v>118</v>
      </c>
      <c r="AH66" s="56">
        <f t="shared" si="35"/>
        <v>1.8153846153846154</v>
      </c>
      <c r="AI66" s="135" t="s">
        <v>604</v>
      </c>
      <c r="AJ66" s="135"/>
      <c r="AK66" s="135"/>
      <c r="AL66" s="68">
        <v>66</v>
      </c>
      <c r="AM66" s="88">
        <v>136</v>
      </c>
      <c r="AN66" s="56">
        <f t="shared" si="36"/>
        <v>2.0606060606060606</v>
      </c>
      <c r="AO66" s="136" t="s">
        <v>678</v>
      </c>
      <c r="AP66" s="136">
        <v>10</v>
      </c>
      <c r="AQ66" s="136">
        <v>10</v>
      </c>
      <c r="AR66" s="68">
        <v>65</v>
      </c>
      <c r="AS66" s="88">
        <v>0</v>
      </c>
      <c r="AT66" s="56">
        <f t="shared" si="37"/>
        <v>0</v>
      </c>
      <c r="AU66" s="134"/>
      <c r="AV66" s="134"/>
      <c r="AW66" s="134"/>
      <c r="AX66" s="68">
        <v>65</v>
      </c>
      <c r="AY66" s="88">
        <v>0</v>
      </c>
      <c r="AZ66" s="56">
        <f t="shared" si="38"/>
        <v>0</v>
      </c>
      <c r="BA66" s="134"/>
      <c r="BB66" s="134"/>
      <c r="BC66" s="134"/>
      <c r="BD66" s="68">
        <v>66</v>
      </c>
      <c r="BE66" s="88">
        <v>0</v>
      </c>
      <c r="BF66" s="56">
        <f t="shared" si="39"/>
        <v>0</v>
      </c>
      <c r="BG66" s="134"/>
      <c r="BH66" s="134"/>
      <c r="BI66" s="134"/>
      <c r="BJ66" s="68">
        <v>66</v>
      </c>
      <c r="BK66" s="88">
        <v>0</v>
      </c>
      <c r="BL66" s="56">
        <f t="shared" si="40"/>
        <v>0</v>
      </c>
      <c r="BM66" s="134"/>
      <c r="BN66" s="134"/>
      <c r="BO66" s="134"/>
      <c r="BP66" s="68">
        <v>65</v>
      </c>
      <c r="BQ66" s="88">
        <v>0</v>
      </c>
      <c r="BR66" s="56">
        <f t="shared" si="45"/>
        <v>0</v>
      </c>
      <c r="BS66" s="134"/>
      <c r="BT66" s="134"/>
      <c r="BU66" s="134"/>
      <c r="BV66" s="68">
        <v>66</v>
      </c>
      <c r="BW66" s="88">
        <v>0</v>
      </c>
      <c r="BX66" s="56">
        <f t="shared" si="41"/>
        <v>0</v>
      </c>
      <c r="BY66" s="134"/>
      <c r="BZ66" s="134"/>
      <c r="CA66" s="134"/>
      <c r="CB66" s="68">
        <v>65</v>
      </c>
      <c r="CC66" s="88">
        <v>0</v>
      </c>
      <c r="CD66" s="56">
        <f t="shared" si="42"/>
        <v>0</v>
      </c>
      <c r="CE66" s="134"/>
      <c r="CF66" s="134"/>
      <c r="CG66" s="134"/>
      <c r="CH66" s="68">
        <v>65</v>
      </c>
      <c r="CI66" s="88">
        <v>0</v>
      </c>
      <c r="CJ66" s="56">
        <f t="shared" si="43"/>
        <v>0</v>
      </c>
      <c r="CK66" s="134"/>
      <c r="CL66" s="134"/>
      <c r="CM66" s="134"/>
      <c r="CN66" s="68">
        <v>65</v>
      </c>
      <c r="CO66" s="88">
        <v>0</v>
      </c>
      <c r="CP66" s="56">
        <f t="shared" si="44"/>
        <v>0</v>
      </c>
      <c r="CQ66" s="134"/>
      <c r="CR66" s="134"/>
      <c r="CS66" s="103">
        <f>IF(T66="SUMA",(Z66+AF66+AL66+AR66+AX66+BD66+BJ66+BP66+CH66+CN66+BV66+CB66),(#REF!))</f>
        <v>784</v>
      </c>
      <c r="CT66" s="55">
        <f t="shared" si="46"/>
        <v>254</v>
      </c>
      <c r="CU66" s="71">
        <f t="shared" si="47"/>
        <v>0.32397959183673469</v>
      </c>
    </row>
    <row r="67" spans="1:99" s="2" customFormat="1" ht="63.75" customHeight="1" x14ac:dyDescent="0.35">
      <c r="A67" s="81" t="s">
        <v>166</v>
      </c>
      <c r="B67" s="83">
        <v>7551</v>
      </c>
      <c r="C67" s="54">
        <v>2</v>
      </c>
      <c r="D67" s="61" t="s">
        <v>135</v>
      </c>
      <c r="E67" s="61" t="s">
        <v>138</v>
      </c>
      <c r="F67" s="54" t="s">
        <v>120</v>
      </c>
      <c r="G67" s="54">
        <v>260</v>
      </c>
      <c r="H67" s="54" t="s">
        <v>120</v>
      </c>
      <c r="I67" s="54" t="s">
        <v>120</v>
      </c>
      <c r="J67" s="54" t="s">
        <v>128</v>
      </c>
      <c r="K67" s="54" t="s">
        <v>122</v>
      </c>
      <c r="L67" s="54" t="s">
        <v>120</v>
      </c>
      <c r="M67" s="54" t="s">
        <v>122</v>
      </c>
      <c r="N67" s="54" t="s">
        <v>127</v>
      </c>
      <c r="O67" s="86">
        <v>7.0000000000000007E-2</v>
      </c>
      <c r="P67" s="62" t="s">
        <v>229</v>
      </c>
      <c r="Q67" s="62" t="s">
        <v>230</v>
      </c>
      <c r="R67" s="106">
        <v>600</v>
      </c>
      <c r="S67" s="107">
        <v>500</v>
      </c>
      <c r="T67" s="53" t="s">
        <v>119</v>
      </c>
      <c r="U67" s="53" t="s">
        <v>154</v>
      </c>
      <c r="V67" s="53" t="s">
        <v>158</v>
      </c>
      <c r="W67" s="62" t="s">
        <v>208</v>
      </c>
      <c r="X67" s="62" t="s">
        <v>209</v>
      </c>
      <c r="Y67" s="62" t="s">
        <v>231</v>
      </c>
      <c r="Z67" s="68">
        <v>41</v>
      </c>
      <c r="AA67" s="55">
        <v>11</v>
      </c>
      <c r="AB67" s="56">
        <f t="shared" si="48"/>
        <v>0.26829268292682928</v>
      </c>
      <c r="AC67" s="135" t="s">
        <v>460</v>
      </c>
      <c r="AD67" s="135"/>
      <c r="AE67" s="135"/>
      <c r="AF67" s="68">
        <v>41</v>
      </c>
      <c r="AG67" s="88">
        <v>76</v>
      </c>
      <c r="AH67" s="56">
        <f t="shared" si="35"/>
        <v>1.8536585365853659</v>
      </c>
      <c r="AI67" s="135" t="s">
        <v>605</v>
      </c>
      <c r="AJ67" s="135"/>
      <c r="AK67" s="135"/>
      <c r="AL67" s="68">
        <v>43</v>
      </c>
      <c r="AM67" s="88">
        <v>62</v>
      </c>
      <c r="AN67" s="56">
        <f t="shared" si="36"/>
        <v>1.441860465116279</v>
      </c>
      <c r="AO67" s="136" t="s">
        <v>679</v>
      </c>
      <c r="AP67" s="136">
        <v>10</v>
      </c>
      <c r="AQ67" s="136">
        <v>10</v>
      </c>
      <c r="AR67" s="68">
        <v>41</v>
      </c>
      <c r="AS67" s="88">
        <v>0</v>
      </c>
      <c r="AT67" s="56">
        <f t="shared" si="37"/>
        <v>0</v>
      </c>
      <c r="AU67" s="134"/>
      <c r="AV67" s="134"/>
      <c r="AW67" s="134"/>
      <c r="AX67" s="68">
        <v>41</v>
      </c>
      <c r="AY67" s="88">
        <v>0</v>
      </c>
      <c r="AZ67" s="56">
        <f t="shared" si="38"/>
        <v>0</v>
      </c>
      <c r="BA67" s="134"/>
      <c r="BB67" s="134"/>
      <c r="BC67" s="134"/>
      <c r="BD67" s="68">
        <v>44</v>
      </c>
      <c r="BE67" s="88">
        <v>0</v>
      </c>
      <c r="BF67" s="56">
        <f t="shared" si="39"/>
        <v>0</v>
      </c>
      <c r="BG67" s="134"/>
      <c r="BH67" s="134"/>
      <c r="BI67" s="134"/>
      <c r="BJ67" s="68">
        <v>41</v>
      </c>
      <c r="BK67" s="88">
        <v>0</v>
      </c>
      <c r="BL67" s="56">
        <f t="shared" si="40"/>
        <v>0</v>
      </c>
      <c r="BM67" s="134"/>
      <c r="BN67" s="134"/>
      <c r="BO67" s="134"/>
      <c r="BP67" s="68">
        <v>41</v>
      </c>
      <c r="BQ67" s="88">
        <v>0</v>
      </c>
      <c r="BR67" s="56">
        <f t="shared" si="45"/>
        <v>0</v>
      </c>
      <c r="BS67" s="134"/>
      <c r="BT67" s="134"/>
      <c r="BU67" s="134"/>
      <c r="BV67" s="68">
        <v>44</v>
      </c>
      <c r="BW67" s="88">
        <v>0</v>
      </c>
      <c r="BX67" s="56">
        <f t="shared" si="41"/>
        <v>0</v>
      </c>
      <c r="BY67" s="134"/>
      <c r="BZ67" s="134"/>
      <c r="CA67" s="134"/>
      <c r="CB67" s="68">
        <v>41</v>
      </c>
      <c r="CC67" s="88">
        <v>0</v>
      </c>
      <c r="CD67" s="56">
        <f t="shared" si="42"/>
        <v>0</v>
      </c>
      <c r="CE67" s="134"/>
      <c r="CF67" s="134"/>
      <c r="CG67" s="134"/>
      <c r="CH67" s="68">
        <v>41</v>
      </c>
      <c r="CI67" s="88">
        <v>0</v>
      </c>
      <c r="CJ67" s="56">
        <f t="shared" si="43"/>
        <v>0</v>
      </c>
      <c r="CK67" s="134"/>
      <c r="CL67" s="134"/>
      <c r="CM67" s="134"/>
      <c r="CN67" s="68">
        <v>41</v>
      </c>
      <c r="CO67" s="88">
        <v>0</v>
      </c>
      <c r="CP67" s="56">
        <f t="shared" si="44"/>
        <v>0</v>
      </c>
      <c r="CQ67" s="134"/>
      <c r="CR67" s="134"/>
      <c r="CS67" s="103">
        <f>IF(T67="SUMA",(Z67+AF67+AL67+AR67+AX67+BD67+BJ67+BP67+CH67+CN67+BV67+CB67),(#REF!))</f>
        <v>500</v>
      </c>
      <c r="CT67" s="55">
        <f t="shared" si="46"/>
        <v>149</v>
      </c>
      <c r="CU67" s="71">
        <f t="shared" si="47"/>
        <v>0.29799999999999999</v>
      </c>
    </row>
    <row r="68" spans="1:99" s="2" customFormat="1" ht="224.25" customHeight="1" x14ac:dyDescent="0.35">
      <c r="A68" s="81" t="s">
        <v>166</v>
      </c>
      <c r="B68" s="83">
        <v>7551</v>
      </c>
      <c r="C68" s="54">
        <v>4</v>
      </c>
      <c r="D68" s="61" t="s">
        <v>139</v>
      </c>
      <c r="E68" s="61" t="s">
        <v>138</v>
      </c>
      <c r="F68" s="54" t="s">
        <v>120</v>
      </c>
      <c r="G68" s="54">
        <v>261</v>
      </c>
      <c r="H68" s="54" t="s">
        <v>120</v>
      </c>
      <c r="I68" s="54" t="s">
        <v>120</v>
      </c>
      <c r="J68" s="54" t="s">
        <v>128</v>
      </c>
      <c r="K68" s="54" t="s">
        <v>122</v>
      </c>
      <c r="L68" s="54" t="s">
        <v>120</v>
      </c>
      <c r="M68" s="54" t="s">
        <v>122</v>
      </c>
      <c r="N68" s="54" t="s">
        <v>127</v>
      </c>
      <c r="O68" s="53">
        <v>0.3</v>
      </c>
      <c r="P68" s="62" t="s">
        <v>611</v>
      </c>
      <c r="Q68" s="62" t="s">
        <v>232</v>
      </c>
      <c r="R68" s="107">
        <v>88763</v>
      </c>
      <c r="S68" s="107">
        <v>51233</v>
      </c>
      <c r="T68" s="53" t="s">
        <v>119</v>
      </c>
      <c r="U68" s="53" t="s">
        <v>154</v>
      </c>
      <c r="V68" s="53" t="s">
        <v>158</v>
      </c>
      <c r="W68" s="62" t="s">
        <v>208</v>
      </c>
      <c r="X68" s="62" t="s">
        <v>209</v>
      </c>
      <c r="Y68" s="62" t="s">
        <v>233</v>
      </c>
      <c r="Z68" s="70">
        <v>4437</v>
      </c>
      <c r="AA68" s="55">
        <v>4393</v>
      </c>
      <c r="AB68" s="56">
        <f t="shared" ref="AB68:AB76" si="49">IF(ISERROR(AA68/Z68),0,(AA68/Z68))</f>
        <v>0.99008338967771015</v>
      </c>
      <c r="AC68" s="135" t="s">
        <v>461</v>
      </c>
      <c r="AD68" s="135"/>
      <c r="AE68" s="135"/>
      <c r="AF68" s="70">
        <v>4385</v>
      </c>
      <c r="AG68" s="88">
        <v>4292</v>
      </c>
      <c r="AH68" s="56">
        <f t="shared" si="35"/>
        <v>0.97879133409350061</v>
      </c>
      <c r="AI68" s="135" t="s">
        <v>612</v>
      </c>
      <c r="AJ68" s="135"/>
      <c r="AK68" s="135"/>
      <c r="AL68" s="70">
        <v>6747</v>
      </c>
      <c r="AM68" s="88">
        <v>5244</v>
      </c>
      <c r="AN68" s="56">
        <f t="shared" si="36"/>
        <v>0.7772343263672743</v>
      </c>
      <c r="AO68" s="136" t="s">
        <v>695</v>
      </c>
      <c r="AP68" s="136">
        <v>10</v>
      </c>
      <c r="AQ68" s="136">
        <v>10</v>
      </c>
      <c r="AR68" s="70">
        <v>3500</v>
      </c>
      <c r="AS68" s="88">
        <v>0</v>
      </c>
      <c r="AT68" s="56">
        <f t="shared" si="37"/>
        <v>0</v>
      </c>
      <c r="AU68" s="134"/>
      <c r="AV68" s="134"/>
      <c r="AW68" s="134"/>
      <c r="AX68" s="70">
        <v>4249</v>
      </c>
      <c r="AY68" s="88">
        <v>0</v>
      </c>
      <c r="AZ68" s="56">
        <f t="shared" si="38"/>
        <v>0</v>
      </c>
      <c r="BA68" s="134"/>
      <c r="BB68" s="134"/>
      <c r="BC68" s="134"/>
      <c r="BD68" s="70">
        <v>4249</v>
      </c>
      <c r="BE68" s="88">
        <v>0</v>
      </c>
      <c r="BF68" s="56">
        <f t="shared" si="39"/>
        <v>0</v>
      </c>
      <c r="BG68" s="134"/>
      <c r="BH68" s="134"/>
      <c r="BI68" s="134"/>
      <c r="BJ68" s="70">
        <v>3999</v>
      </c>
      <c r="BK68" s="88">
        <v>0</v>
      </c>
      <c r="BL68" s="56">
        <f t="shared" si="40"/>
        <v>0</v>
      </c>
      <c r="BM68" s="134"/>
      <c r="BN68" s="134"/>
      <c r="BO68" s="134"/>
      <c r="BP68" s="70">
        <v>3999</v>
      </c>
      <c r="BQ68" s="88">
        <v>0</v>
      </c>
      <c r="BR68" s="56">
        <f t="shared" si="45"/>
        <v>0</v>
      </c>
      <c r="BS68" s="134"/>
      <c r="BT68" s="134"/>
      <c r="BU68" s="134"/>
      <c r="BV68" s="70">
        <v>3999</v>
      </c>
      <c r="BW68" s="88">
        <v>0</v>
      </c>
      <c r="BX68" s="56">
        <f t="shared" si="41"/>
        <v>0</v>
      </c>
      <c r="BY68" s="134"/>
      <c r="BZ68" s="134"/>
      <c r="CA68" s="134"/>
      <c r="CB68" s="70">
        <v>4249</v>
      </c>
      <c r="CC68" s="88">
        <v>0</v>
      </c>
      <c r="CD68" s="56">
        <f t="shared" si="42"/>
        <v>0</v>
      </c>
      <c r="CE68" s="134"/>
      <c r="CF68" s="134"/>
      <c r="CG68" s="134"/>
      <c r="CH68" s="70">
        <v>4249</v>
      </c>
      <c r="CI68" s="88">
        <v>0</v>
      </c>
      <c r="CJ68" s="56">
        <f t="shared" si="43"/>
        <v>0</v>
      </c>
      <c r="CK68" s="134"/>
      <c r="CL68" s="134"/>
      <c r="CM68" s="134"/>
      <c r="CN68" s="70">
        <v>3171</v>
      </c>
      <c r="CO68" s="88">
        <v>0</v>
      </c>
      <c r="CP68" s="56">
        <f t="shared" si="44"/>
        <v>0</v>
      </c>
      <c r="CQ68" s="134"/>
      <c r="CR68" s="134"/>
      <c r="CS68" s="68">
        <f>IF(T68="SUMA",(Z68+AF68+AL68+AR68+AX68+BD68+BJ68+BP68+CH68+CN68+BV68+CB68),(#REF!))</f>
        <v>51233</v>
      </c>
      <c r="CT68" s="55">
        <f t="shared" si="46"/>
        <v>13929</v>
      </c>
      <c r="CU68" s="71">
        <f>IF(ISERROR(CT68/CS68),0,(CT68/CS68))</f>
        <v>0.2718755489625827</v>
      </c>
    </row>
    <row r="69" spans="1:99" s="2" customFormat="1" ht="99.75" customHeight="1" x14ac:dyDescent="0.35">
      <c r="A69" s="81" t="s">
        <v>166</v>
      </c>
      <c r="B69" s="83">
        <v>7551</v>
      </c>
      <c r="C69" s="54">
        <v>4</v>
      </c>
      <c r="D69" s="61" t="s">
        <v>139</v>
      </c>
      <c r="E69" s="61" t="s">
        <v>138</v>
      </c>
      <c r="F69" s="54" t="s">
        <v>120</v>
      </c>
      <c r="G69" s="54">
        <v>261</v>
      </c>
      <c r="H69" s="54" t="s">
        <v>120</v>
      </c>
      <c r="I69" s="54" t="s">
        <v>122</v>
      </c>
      <c r="J69" s="54" t="s">
        <v>128</v>
      </c>
      <c r="K69" s="54" t="s">
        <v>122</v>
      </c>
      <c r="L69" s="54" t="s">
        <v>120</v>
      </c>
      <c r="M69" s="54" t="s">
        <v>122</v>
      </c>
      <c r="N69" s="54" t="s">
        <v>127</v>
      </c>
      <c r="O69" s="53">
        <v>0.7</v>
      </c>
      <c r="P69" s="62" t="s">
        <v>234</v>
      </c>
      <c r="Q69" s="62" t="s">
        <v>235</v>
      </c>
      <c r="R69" s="107">
        <v>806</v>
      </c>
      <c r="S69" s="107">
        <v>432</v>
      </c>
      <c r="T69" s="53" t="s">
        <v>119</v>
      </c>
      <c r="U69" s="53" t="s">
        <v>154</v>
      </c>
      <c r="V69" s="53" t="s">
        <v>158</v>
      </c>
      <c r="W69" s="62" t="s">
        <v>208</v>
      </c>
      <c r="X69" s="62" t="s">
        <v>209</v>
      </c>
      <c r="Y69" s="62" t="s">
        <v>236</v>
      </c>
      <c r="Z69" s="70">
        <v>36</v>
      </c>
      <c r="AA69" s="55">
        <v>33</v>
      </c>
      <c r="AB69" s="56">
        <f t="shared" si="49"/>
        <v>0.91666666666666663</v>
      </c>
      <c r="AC69" s="135" t="s">
        <v>462</v>
      </c>
      <c r="AD69" s="135"/>
      <c r="AE69" s="135"/>
      <c r="AF69" s="70">
        <v>36</v>
      </c>
      <c r="AG69" s="88">
        <v>36</v>
      </c>
      <c r="AH69" s="56">
        <f t="shared" si="35"/>
        <v>1</v>
      </c>
      <c r="AI69" s="135" t="s">
        <v>606</v>
      </c>
      <c r="AJ69" s="135"/>
      <c r="AK69" s="135"/>
      <c r="AL69" s="70">
        <v>36</v>
      </c>
      <c r="AM69" s="88">
        <v>56</v>
      </c>
      <c r="AN69" s="56">
        <f t="shared" si="36"/>
        <v>1.5555555555555556</v>
      </c>
      <c r="AO69" s="136" t="s">
        <v>680</v>
      </c>
      <c r="AP69" s="136">
        <v>10</v>
      </c>
      <c r="AQ69" s="136">
        <v>10</v>
      </c>
      <c r="AR69" s="70">
        <v>36</v>
      </c>
      <c r="AS69" s="88">
        <v>0</v>
      </c>
      <c r="AT69" s="56">
        <f t="shared" si="37"/>
        <v>0</v>
      </c>
      <c r="AU69" s="134"/>
      <c r="AV69" s="134"/>
      <c r="AW69" s="134"/>
      <c r="AX69" s="70">
        <v>36</v>
      </c>
      <c r="AY69" s="88">
        <v>0</v>
      </c>
      <c r="AZ69" s="56">
        <f t="shared" si="38"/>
        <v>0</v>
      </c>
      <c r="BA69" s="134"/>
      <c r="BB69" s="134"/>
      <c r="BC69" s="134"/>
      <c r="BD69" s="70">
        <v>36</v>
      </c>
      <c r="BE69" s="88">
        <v>0</v>
      </c>
      <c r="BF69" s="56">
        <f t="shared" si="39"/>
        <v>0</v>
      </c>
      <c r="BG69" s="134"/>
      <c r="BH69" s="134"/>
      <c r="BI69" s="134"/>
      <c r="BJ69" s="70">
        <v>36</v>
      </c>
      <c r="BK69" s="88">
        <v>0</v>
      </c>
      <c r="BL69" s="56">
        <f t="shared" si="40"/>
        <v>0</v>
      </c>
      <c r="BM69" s="134"/>
      <c r="BN69" s="134"/>
      <c r="BO69" s="134"/>
      <c r="BP69" s="70">
        <v>36</v>
      </c>
      <c r="BQ69" s="88">
        <v>0</v>
      </c>
      <c r="BR69" s="56">
        <f t="shared" si="45"/>
        <v>0</v>
      </c>
      <c r="BS69" s="134"/>
      <c r="BT69" s="134"/>
      <c r="BU69" s="134"/>
      <c r="BV69" s="70">
        <v>36</v>
      </c>
      <c r="BW69" s="88">
        <v>0</v>
      </c>
      <c r="BX69" s="56">
        <f t="shared" si="41"/>
        <v>0</v>
      </c>
      <c r="BY69" s="134"/>
      <c r="BZ69" s="134"/>
      <c r="CA69" s="134"/>
      <c r="CB69" s="70">
        <v>36</v>
      </c>
      <c r="CC69" s="88">
        <v>0</v>
      </c>
      <c r="CD69" s="56">
        <f t="shared" si="42"/>
        <v>0</v>
      </c>
      <c r="CE69" s="134"/>
      <c r="CF69" s="134"/>
      <c r="CG69" s="134"/>
      <c r="CH69" s="70">
        <v>36</v>
      </c>
      <c r="CI69" s="88">
        <v>0</v>
      </c>
      <c r="CJ69" s="56">
        <f t="shared" si="43"/>
        <v>0</v>
      </c>
      <c r="CK69" s="134"/>
      <c r="CL69" s="134"/>
      <c r="CM69" s="134"/>
      <c r="CN69" s="70">
        <v>36</v>
      </c>
      <c r="CO69" s="88">
        <v>0</v>
      </c>
      <c r="CP69" s="56">
        <f t="shared" si="44"/>
        <v>0</v>
      </c>
      <c r="CQ69" s="134"/>
      <c r="CR69" s="134"/>
      <c r="CS69" s="68">
        <f>IF(T69="SUMA",(Z69+AF69+AL69+AR69+AX69+BD69+BJ69+BP69+CH69+CN69+BV69+CB69),(#REF!))</f>
        <v>432</v>
      </c>
      <c r="CT69" s="55">
        <f t="shared" si="46"/>
        <v>125</v>
      </c>
      <c r="CU69" s="71">
        <f t="shared" si="47"/>
        <v>0.28935185185185186</v>
      </c>
    </row>
    <row r="70" spans="1:99" s="2" customFormat="1" ht="63.75" customHeight="1" x14ac:dyDescent="0.35">
      <c r="A70" s="81" t="s">
        <v>166</v>
      </c>
      <c r="B70" s="83" t="s">
        <v>189</v>
      </c>
      <c r="C70" s="54" t="s">
        <v>237</v>
      </c>
      <c r="D70" s="61" t="s">
        <v>191</v>
      </c>
      <c r="E70" s="61" t="s">
        <v>138</v>
      </c>
      <c r="F70" s="54" t="s">
        <v>120</v>
      </c>
      <c r="G70" s="54" t="s">
        <v>238</v>
      </c>
      <c r="H70" s="54" t="s">
        <v>120</v>
      </c>
      <c r="I70" s="54" t="s">
        <v>122</v>
      </c>
      <c r="J70" s="54" t="s">
        <v>128</v>
      </c>
      <c r="K70" s="54" t="s">
        <v>122</v>
      </c>
      <c r="L70" s="54" t="s">
        <v>120</v>
      </c>
      <c r="M70" s="54" t="s">
        <v>122</v>
      </c>
      <c r="N70" s="54" t="s">
        <v>127</v>
      </c>
      <c r="O70" s="53">
        <v>0.25</v>
      </c>
      <c r="P70" s="62" t="s">
        <v>239</v>
      </c>
      <c r="Q70" s="62" t="s">
        <v>193</v>
      </c>
      <c r="R70" s="53">
        <v>1</v>
      </c>
      <c r="S70" s="53">
        <v>1</v>
      </c>
      <c r="T70" s="53" t="s">
        <v>161</v>
      </c>
      <c r="U70" s="53" t="s">
        <v>152</v>
      </c>
      <c r="V70" s="53" t="s">
        <v>158</v>
      </c>
      <c r="W70" s="62" t="s">
        <v>208</v>
      </c>
      <c r="X70" s="62" t="s">
        <v>240</v>
      </c>
      <c r="Y70" s="62" t="s">
        <v>241</v>
      </c>
      <c r="Z70" s="71">
        <v>1</v>
      </c>
      <c r="AA70" s="95">
        <v>0.94</v>
      </c>
      <c r="AB70" s="56">
        <f t="shared" si="49"/>
        <v>0.94</v>
      </c>
      <c r="AC70" s="135" t="s">
        <v>463</v>
      </c>
      <c r="AD70" s="135"/>
      <c r="AE70" s="135"/>
      <c r="AF70" s="71">
        <v>1</v>
      </c>
      <c r="AG70" s="89">
        <v>0.99</v>
      </c>
      <c r="AH70" s="56">
        <f t="shared" si="35"/>
        <v>0.99</v>
      </c>
      <c r="AI70" s="135" t="s">
        <v>607</v>
      </c>
      <c r="AJ70" s="135"/>
      <c r="AK70" s="135"/>
      <c r="AL70" s="71">
        <v>1</v>
      </c>
      <c r="AM70" s="89">
        <v>1</v>
      </c>
      <c r="AN70" s="56">
        <f t="shared" si="36"/>
        <v>1</v>
      </c>
      <c r="AO70" s="136" t="s">
        <v>681</v>
      </c>
      <c r="AP70" s="136">
        <v>10</v>
      </c>
      <c r="AQ70" s="136">
        <v>10</v>
      </c>
      <c r="AR70" s="71">
        <v>1</v>
      </c>
      <c r="AS70" s="89">
        <v>0</v>
      </c>
      <c r="AT70" s="56">
        <f t="shared" si="37"/>
        <v>0</v>
      </c>
      <c r="AU70" s="134"/>
      <c r="AV70" s="134"/>
      <c r="AW70" s="134"/>
      <c r="AX70" s="71">
        <v>1</v>
      </c>
      <c r="AY70" s="89">
        <v>0</v>
      </c>
      <c r="AZ70" s="56">
        <f t="shared" si="38"/>
        <v>0</v>
      </c>
      <c r="BA70" s="134"/>
      <c r="BB70" s="134"/>
      <c r="BC70" s="134"/>
      <c r="BD70" s="71">
        <v>1</v>
      </c>
      <c r="BE70" s="89">
        <v>0</v>
      </c>
      <c r="BF70" s="56">
        <f t="shared" si="39"/>
        <v>0</v>
      </c>
      <c r="BG70" s="134"/>
      <c r="BH70" s="134"/>
      <c r="BI70" s="134"/>
      <c r="BJ70" s="71">
        <v>1</v>
      </c>
      <c r="BK70" s="89">
        <v>0</v>
      </c>
      <c r="BL70" s="56">
        <f t="shared" si="40"/>
        <v>0</v>
      </c>
      <c r="BM70" s="134"/>
      <c r="BN70" s="134"/>
      <c r="BO70" s="134"/>
      <c r="BP70" s="71">
        <v>1</v>
      </c>
      <c r="BQ70" s="89">
        <v>0</v>
      </c>
      <c r="BR70" s="56">
        <f t="shared" si="45"/>
        <v>0</v>
      </c>
      <c r="BS70" s="134"/>
      <c r="BT70" s="134"/>
      <c r="BU70" s="134"/>
      <c r="BV70" s="71">
        <v>1</v>
      </c>
      <c r="BW70" s="89">
        <v>0</v>
      </c>
      <c r="BX70" s="56">
        <f t="shared" si="41"/>
        <v>0</v>
      </c>
      <c r="BY70" s="134"/>
      <c r="BZ70" s="134"/>
      <c r="CA70" s="134"/>
      <c r="CB70" s="71">
        <v>1</v>
      </c>
      <c r="CC70" s="89">
        <v>0</v>
      </c>
      <c r="CD70" s="56">
        <f t="shared" si="42"/>
        <v>0</v>
      </c>
      <c r="CE70" s="134"/>
      <c r="CF70" s="134"/>
      <c r="CG70" s="134"/>
      <c r="CH70" s="71">
        <v>1</v>
      </c>
      <c r="CI70" s="89">
        <v>0</v>
      </c>
      <c r="CJ70" s="56">
        <f t="shared" si="43"/>
        <v>0</v>
      </c>
      <c r="CK70" s="134"/>
      <c r="CL70" s="134"/>
      <c r="CM70" s="134"/>
      <c r="CN70" s="71">
        <v>1</v>
      </c>
      <c r="CO70" s="89">
        <v>0</v>
      </c>
      <c r="CP70" s="56">
        <f t="shared" si="44"/>
        <v>0</v>
      </c>
      <c r="CQ70" s="134"/>
      <c r="CR70" s="134"/>
      <c r="CS70" s="71">
        <v>1</v>
      </c>
      <c r="CT70" s="56">
        <f>AVERAGE(AA70:AG70:AM70)</f>
        <v>0.98000000000000009</v>
      </c>
      <c r="CU70" s="71">
        <f t="shared" si="47"/>
        <v>0.98000000000000009</v>
      </c>
    </row>
    <row r="71" spans="1:99" s="2" customFormat="1" ht="63.75" customHeight="1" x14ac:dyDescent="0.35">
      <c r="A71" s="81" t="s">
        <v>166</v>
      </c>
      <c r="B71" s="83" t="s">
        <v>189</v>
      </c>
      <c r="C71" s="54" t="s">
        <v>237</v>
      </c>
      <c r="D71" s="61" t="s">
        <v>191</v>
      </c>
      <c r="E71" s="61" t="s">
        <v>138</v>
      </c>
      <c r="F71" s="54" t="s">
        <v>120</v>
      </c>
      <c r="G71" s="54" t="s">
        <v>238</v>
      </c>
      <c r="H71" s="54" t="s">
        <v>120</v>
      </c>
      <c r="I71" s="54" t="s">
        <v>122</v>
      </c>
      <c r="J71" s="54" t="s">
        <v>128</v>
      </c>
      <c r="K71" s="54" t="s">
        <v>122</v>
      </c>
      <c r="L71" s="54" t="s">
        <v>120</v>
      </c>
      <c r="M71" s="54" t="s">
        <v>122</v>
      </c>
      <c r="N71" s="54" t="s">
        <v>127</v>
      </c>
      <c r="O71" s="53">
        <v>0.25</v>
      </c>
      <c r="P71" s="62" t="s">
        <v>244</v>
      </c>
      <c r="Q71" s="62" t="s">
        <v>245</v>
      </c>
      <c r="R71" s="53">
        <v>1</v>
      </c>
      <c r="S71" s="53">
        <v>1</v>
      </c>
      <c r="T71" s="53" t="s">
        <v>163</v>
      </c>
      <c r="U71" s="53" t="s">
        <v>152</v>
      </c>
      <c r="V71" s="53" t="s">
        <v>158</v>
      </c>
      <c r="W71" s="62" t="s">
        <v>208</v>
      </c>
      <c r="X71" s="62" t="s">
        <v>197</v>
      </c>
      <c r="Y71" s="62" t="s">
        <v>198</v>
      </c>
      <c r="Z71" s="71">
        <v>0.38</v>
      </c>
      <c r="AA71" s="95">
        <v>0.26</v>
      </c>
      <c r="AB71" s="56">
        <f t="shared" si="49"/>
        <v>0.68421052631578949</v>
      </c>
      <c r="AC71" s="135" t="s">
        <v>464</v>
      </c>
      <c r="AD71" s="135"/>
      <c r="AE71" s="135"/>
      <c r="AF71" s="71">
        <v>0.42</v>
      </c>
      <c r="AG71" s="97">
        <v>0.47199999999999998</v>
      </c>
      <c r="AH71" s="56">
        <f t="shared" si="35"/>
        <v>1.1238095238095238</v>
      </c>
      <c r="AI71" s="135" t="s">
        <v>608</v>
      </c>
      <c r="AJ71" s="135"/>
      <c r="AK71" s="135"/>
      <c r="AL71" s="71">
        <v>0.6</v>
      </c>
      <c r="AM71" s="97">
        <v>0.53</v>
      </c>
      <c r="AN71" s="56">
        <f t="shared" si="36"/>
        <v>0.88333333333333341</v>
      </c>
      <c r="AO71" s="136" t="s">
        <v>682</v>
      </c>
      <c r="AP71" s="136">
        <v>10</v>
      </c>
      <c r="AQ71" s="136">
        <v>10</v>
      </c>
      <c r="AR71" s="71">
        <v>0.62</v>
      </c>
      <c r="AS71" s="89">
        <v>0</v>
      </c>
      <c r="AT71" s="56">
        <f t="shared" si="37"/>
        <v>0</v>
      </c>
      <c r="AU71" s="134"/>
      <c r="AV71" s="134"/>
      <c r="AW71" s="134"/>
      <c r="AX71" s="71">
        <v>0.64</v>
      </c>
      <c r="AY71" s="89">
        <v>0</v>
      </c>
      <c r="AZ71" s="56">
        <f t="shared" si="38"/>
        <v>0</v>
      </c>
      <c r="BA71" s="134"/>
      <c r="BB71" s="134"/>
      <c r="BC71" s="134"/>
      <c r="BD71" s="71">
        <v>0.77</v>
      </c>
      <c r="BE71" s="89">
        <v>0</v>
      </c>
      <c r="BF71" s="56">
        <f t="shared" si="39"/>
        <v>0</v>
      </c>
      <c r="BG71" s="134"/>
      <c r="BH71" s="134"/>
      <c r="BI71" s="134"/>
      <c r="BJ71" s="71">
        <v>0.91</v>
      </c>
      <c r="BK71" s="89">
        <v>0</v>
      </c>
      <c r="BL71" s="56">
        <f t="shared" si="40"/>
        <v>0</v>
      </c>
      <c r="BM71" s="134"/>
      <c r="BN71" s="134"/>
      <c r="BO71" s="134"/>
      <c r="BP71" s="71">
        <v>0.91</v>
      </c>
      <c r="BQ71" s="89">
        <v>0</v>
      </c>
      <c r="BR71" s="56">
        <f t="shared" si="45"/>
        <v>0</v>
      </c>
      <c r="BS71" s="134"/>
      <c r="BT71" s="134"/>
      <c r="BU71" s="134"/>
      <c r="BV71" s="71">
        <v>0.92</v>
      </c>
      <c r="BW71" s="89">
        <v>0</v>
      </c>
      <c r="BX71" s="56">
        <f t="shared" si="41"/>
        <v>0</v>
      </c>
      <c r="BY71" s="134"/>
      <c r="BZ71" s="134"/>
      <c r="CA71" s="134"/>
      <c r="CB71" s="71">
        <v>0.97</v>
      </c>
      <c r="CC71" s="89">
        <v>0</v>
      </c>
      <c r="CD71" s="56">
        <f t="shared" si="42"/>
        <v>0</v>
      </c>
      <c r="CE71" s="134"/>
      <c r="CF71" s="134"/>
      <c r="CG71" s="134"/>
      <c r="CH71" s="71">
        <v>0.98</v>
      </c>
      <c r="CI71" s="89">
        <v>0</v>
      </c>
      <c r="CJ71" s="56">
        <f t="shared" si="43"/>
        <v>0</v>
      </c>
      <c r="CK71" s="134"/>
      <c r="CL71" s="134"/>
      <c r="CM71" s="134"/>
      <c r="CN71" s="71">
        <v>1</v>
      </c>
      <c r="CO71" s="89">
        <v>0</v>
      </c>
      <c r="CP71" s="56">
        <f t="shared" si="44"/>
        <v>0</v>
      </c>
      <c r="CQ71" s="134"/>
      <c r="CR71" s="134"/>
      <c r="CS71" s="71">
        <f>CN71</f>
        <v>1</v>
      </c>
      <c r="CT71" s="78">
        <f>AM71</f>
        <v>0.53</v>
      </c>
      <c r="CU71" s="71">
        <f t="shared" si="47"/>
        <v>0.53</v>
      </c>
    </row>
    <row r="72" spans="1:99" s="2" customFormat="1" ht="72.75" customHeight="1" x14ac:dyDescent="0.35">
      <c r="A72" s="81" t="s">
        <v>166</v>
      </c>
      <c r="B72" s="83" t="s">
        <v>189</v>
      </c>
      <c r="C72" s="54" t="s">
        <v>237</v>
      </c>
      <c r="D72" s="61" t="s">
        <v>191</v>
      </c>
      <c r="E72" s="61" t="s">
        <v>138</v>
      </c>
      <c r="F72" s="54" t="s">
        <v>120</v>
      </c>
      <c r="G72" s="54" t="s">
        <v>238</v>
      </c>
      <c r="H72" s="54" t="s">
        <v>120</v>
      </c>
      <c r="I72" s="54" t="s">
        <v>122</v>
      </c>
      <c r="J72" s="54" t="s">
        <v>128</v>
      </c>
      <c r="K72" s="54" t="s">
        <v>122</v>
      </c>
      <c r="L72" s="54" t="s">
        <v>120</v>
      </c>
      <c r="M72" s="54" t="s">
        <v>122</v>
      </c>
      <c r="N72" s="54" t="s">
        <v>127</v>
      </c>
      <c r="O72" s="53">
        <v>0.25</v>
      </c>
      <c r="P72" s="62" t="s">
        <v>242</v>
      </c>
      <c r="Q72" s="62" t="s">
        <v>243</v>
      </c>
      <c r="R72" s="86">
        <v>0.9</v>
      </c>
      <c r="S72" s="53">
        <v>0.9</v>
      </c>
      <c r="T72" s="53" t="s">
        <v>163</v>
      </c>
      <c r="U72" s="53" t="s">
        <v>152</v>
      </c>
      <c r="V72" s="53" t="s">
        <v>158</v>
      </c>
      <c r="W72" s="62" t="s">
        <v>208</v>
      </c>
      <c r="X72" s="62" t="s">
        <v>197</v>
      </c>
      <c r="Y72" s="62" t="s">
        <v>201</v>
      </c>
      <c r="Z72" s="71">
        <v>0</v>
      </c>
      <c r="AA72" s="96">
        <v>1.1000000000000001E-3</v>
      </c>
      <c r="AB72" s="56">
        <f t="shared" si="49"/>
        <v>0</v>
      </c>
      <c r="AC72" s="135" t="s">
        <v>465</v>
      </c>
      <c r="AD72" s="135"/>
      <c r="AE72" s="135"/>
      <c r="AF72" s="71">
        <v>0.01</v>
      </c>
      <c r="AG72" s="97">
        <v>5.0999999999999997E-2</v>
      </c>
      <c r="AH72" s="56">
        <f t="shared" si="35"/>
        <v>5.0999999999999996</v>
      </c>
      <c r="AI72" s="135" t="s">
        <v>609</v>
      </c>
      <c r="AJ72" s="135"/>
      <c r="AK72" s="135"/>
      <c r="AL72" s="71">
        <v>0.06</v>
      </c>
      <c r="AM72" s="97">
        <v>0.15609999999999999</v>
      </c>
      <c r="AN72" s="56">
        <f t="shared" si="36"/>
        <v>2.6016666666666666</v>
      </c>
      <c r="AO72" s="136" t="s">
        <v>683</v>
      </c>
      <c r="AP72" s="136">
        <v>10</v>
      </c>
      <c r="AQ72" s="136">
        <v>10</v>
      </c>
      <c r="AR72" s="71">
        <v>0.12</v>
      </c>
      <c r="AS72" s="89">
        <v>0</v>
      </c>
      <c r="AT72" s="56">
        <f t="shared" si="37"/>
        <v>0</v>
      </c>
      <c r="AU72" s="134"/>
      <c r="AV72" s="134"/>
      <c r="AW72" s="134"/>
      <c r="AX72" s="71">
        <v>0.19</v>
      </c>
      <c r="AY72" s="89">
        <v>0</v>
      </c>
      <c r="AZ72" s="56">
        <f t="shared" si="38"/>
        <v>0</v>
      </c>
      <c r="BA72" s="134"/>
      <c r="BB72" s="134"/>
      <c r="BC72" s="134"/>
      <c r="BD72" s="71">
        <v>0.3</v>
      </c>
      <c r="BE72" s="89">
        <v>0</v>
      </c>
      <c r="BF72" s="56">
        <f t="shared" si="39"/>
        <v>0</v>
      </c>
      <c r="BG72" s="134"/>
      <c r="BH72" s="134"/>
      <c r="BI72" s="134"/>
      <c r="BJ72" s="71">
        <v>0.45</v>
      </c>
      <c r="BK72" s="89">
        <v>0</v>
      </c>
      <c r="BL72" s="56">
        <f t="shared" si="40"/>
        <v>0</v>
      </c>
      <c r="BM72" s="134"/>
      <c r="BN72" s="134"/>
      <c r="BO72" s="134"/>
      <c r="BP72" s="71">
        <v>0.65</v>
      </c>
      <c r="BQ72" s="89">
        <v>0</v>
      </c>
      <c r="BR72" s="56">
        <f t="shared" si="45"/>
        <v>0</v>
      </c>
      <c r="BS72" s="134"/>
      <c r="BT72" s="134"/>
      <c r="BU72" s="134"/>
      <c r="BV72" s="71">
        <v>0.7</v>
      </c>
      <c r="BW72" s="89">
        <v>0</v>
      </c>
      <c r="BX72" s="56">
        <f t="shared" si="41"/>
        <v>0</v>
      </c>
      <c r="BY72" s="134"/>
      <c r="BZ72" s="134"/>
      <c r="CA72" s="134"/>
      <c r="CB72" s="71">
        <v>0.8</v>
      </c>
      <c r="CC72" s="89">
        <v>0</v>
      </c>
      <c r="CD72" s="56">
        <f t="shared" si="42"/>
        <v>0</v>
      </c>
      <c r="CE72" s="134"/>
      <c r="CF72" s="134"/>
      <c r="CG72" s="134"/>
      <c r="CH72" s="90">
        <v>0.9</v>
      </c>
      <c r="CI72" s="78"/>
      <c r="CJ72" s="78">
        <f t="shared" ref="CJ72:CJ82" si="50">IF(ISERROR(CI72/CH72),0,(CI72/CH72))</f>
        <v>0</v>
      </c>
      <c r="CK72" s="138"/>
      <c r="CL72" s="138"/>
      <c r="CM72" s="138"/>
      <c r="CN72" s="90">
        <v>0.9</v>
      </c>
      <c r="CO72" s="78"/>
      <c r="CP72" s="78">
        <f t="shared" ref="CP72:CP82" si="51">IF(ISERROR(CO72/CN72),0,(CO72/CN72))</f>
        <v>0</v>
      </c>
      <c r="CQ72" s="134"/>
      <c r="CR72" s="134"/>
      <c r="CS72" s="90">
        <f>+CN72</f>
        <v>0.9</v>
      </c>
      <c r="CT72" s="78">
        <f t="shared" ref="CT72:CT73" si="52">AM72</f>
        <v>0.15609999999999999</v>
      </c>
      <c r="CU72" s="71">
        <f t="shared" si="47"/>
        <v>0.17344444444444443</v>
      </c>
    </row>
    <row r="73" spans="1:99" s="2" customFormat="1" ht="78.75" customHeight="1" x14ac:dyDescent="0.35">
      <c r="A73" s="81" t="s">
        <v>166</v>
      </c>
      <c r="B73" s="83" t="s">
        <v>189</v>
      </c>
      <c r="C73" s="54" t="s">
        <v>237</v>
      </c>
      <c r="D73" s="61" t="s">
        <v>191</v>
      </c>
      <c r="E73" s="61" t="s">
        <v>138</v>
      </c>
      <c r="F73" s="54" t="s">
        <v>120</v>
      </c>
      <c r="G73" s="54" t="s">
        <v>238</v>
      </c>
      <c r="H73" s="54" t="s">
        <v>120</v>
      </c>
      <c r="I73" s="54" t="s">
        <v>122</v>
      </c>
      <c r="J73" s="54" t="s">
        <v>128</v>
      </c>
      <c r="K73" s="54" t="s">
        <v>122</v>
      </c>
      <c r="L73" s="54" t="s">
        <v>120</v>
      </c>
      <c r="M73" s="54" t="s">
        <v>122</v>
      </c>
      <c r="N73" s="54" t="s">
        <v>127</v>
      </c>
      <c r="O73" s="53">
        <v>0.25</v>
      </c>
      <c r="P73" s="62" t="s">
        <v>246</v>
      </c>
      <c r="Q73" s="62" t="s">
        <v>247</v>
      </c>
      <c r="R73" s="53">
        <v>1</v>
      </c>
      <c r="S73" s="53">
        <v>1</v>
      </c>
      <c r="T73" s="53" t="s">
        <v>163</v>
      </c>
      <c r="U73" s="53" t="s">
        <v>152</v>
      </c>
      <c r="V73" s="53" t="s">
        <v>158</v>
      </c>
      <c r="W73" s="62" t="s">
        <v>208</v>
      </c>
      <c r="X73" s="62" t="s">
        <v>197</v>
      </c>
      <c r="Y73" s="62" t="s">
        <v>204</v>
      </c>
      <c r="Z73" s="71">
        <v>0.09</v>
      </c>
      <c r="AA73" s="95">
        <v>0.12</v>
      </c>
      <c r="AB73" s="56">
        <f t="shared" si="49"/>
        <v>1.3333333333333333</v>
      </c>
      <c r="AC73" s="135" t="s">
        <v>466</v>
      </c>
      <c r="AD73" s="135"/>
      <c r="AE73" s="135"/>
      <c r="AF73" s="71">
        <v>0.2</v>
      </c>
      <c r="AG73" s="97">
        <v>0.52180000000000004</v>
      </c>
      <c r="AH73" s="56">
        <f t="shared" si="35"/>
        <v>2.609</v>
      </c>
      <c r="AI73" s="135" t="s">
        <v>610</v>
      </c>
      <c r="AJ73" s="135"/>
      <c r="AK73" s="135"/>
      <c r="AL73" s="71">
        <v>0.43</v>
      </c>
      <c r="AM73" s="97">
        <v>0.75770000000000004</v>
      </c>
      <c r="AN73" s="56">
        <f t="shared" si="36"/>
        <v>1.7620930232558141</v>
      </c>
      <c r="AO73" s="136" t="s">
        <v>684</v>
      </c>
      <c r="AP73" s="136">
        <v>10</v>
      </c>
      <c r="AQ73" s="136">
        <v>10</v>
      </c>
      <c r="AR73" s="71">
        <v>0.82</v>
      </c>
      <c r="AS73" s="89">
        <v>0</v>
      </c>
      <c r="AT73" s="56">
        <f t="shared" si="37"/>
        <v>0</v>
      </c>
      <c r="AU73" s="134"/>
      <c r="AV73" s="134"/>
      <c r="AW73" s="134"/>
      <c r="AX73" s="71">
        <v>0.9</v>
      </c>
      <c r="AY73" s="89">
        <v>0</v>
      </c>
      <c r="AZ73" s="56">
        <f t="shared" si="38"/>
        <v>0</v>
      </c>
      <c r="BA73" s="134"/>
      <c r="BB73" s="134"/>
      <c r="BC73" s="134"/>
      <c r="BD73" s="71">
        <v>1</v>
      </c>
      <c r="BE73" s="89">
        <v>0</v>
      </c>
      <c r="BF73" s="56">
        <f t="shared" si="39"/>
        <v>0</v>
      </c>
      <c r="BG73" s="134"/>
      <c r="BH73" s="134"/>
      <c r="BI73" s="134"/>
      <c r="BJ73" s="90">
        <v>1</v>
      </c>
      <c r="BK73" s="78"/>
      <c r="BL73" s="78">
        <f t="shared" ref="BL73:BL82" si="53">IF(ISERROR(BK73/BJ73),0,(BK73/BJ73))</f>
        <v>0</v>
      </c>
      <c r="BM73" s="138"/>
      <c r="BN73" s="138"/>
      <c r="BO73" s="138"/>
      <c r="BP73" s="90">
        <v>1</v>
      </c>
      <c r="BQ73" s="78"/>
      <c r="BR73" s="78">
        <f t="shared" ref="BR73:BR82" si="54">IF(ISERROR(BQ73/BP73),0,(BQ73/BP73))</f>
        <v>0</v>
      </c>
      <c r="BS73" s="138"/>
      <c r="BT73" s="138"/>
      <c r="BU73" s="138"/>
      <c r="BV73" s="90">
        <v>1</v>
      </c>
      <c r="BW73" s="78"/>
      <c r="BX73" s="78">
        <f t="shared" ref="BX73:BX82" si="55">IF(ISERROR(BW73/BV73),0,(BW73/BV73))</f>
        <v>0</v>
      </c>
      <c r="BY73" s="138"/>
      <c r="BZ73" s="138"/>
      <c r="CA73" s="138"/>
      <c r="CB73" s="90">
        <v>1</v>
      </c>
      <c r="CC73" s="78"/>
      <c r="CD73" s="78">
        <f t="shared" ref="CD73:CD82" si="56">IF(ISERROR(CC73/CB73),0,(CC73/CB73))</f>
        <v>0</v>
      </c>
      <c r="CE73" s="138"/>
      <c r="CF73" s="138"/>
      <c r="CG73" s="138"/>
      <c r="CH73" s="90">
        <v>1</v>
      </c>
      <c r="CI73" s="78"/>
      <c r="CJ73" s="78">
        <f t="shared" si="50"/>
        <v>0</v>
      </c>
      <c r="CK73" s="138"/>
      <c r="CL73" s="138"/>
      <c r="CM73" s="138"/>
      <c r="CN73" s="90">
        <v>1</v>
      </c>
      <c r="CO73" s="78"/>
      <c r="CP73" s="78">
        <f t="shared" si="51"/>
        <v>0</v>
      </c>
      <c r="CQ73" s="134"/>
      <c r="CR73" s="134"/>
      <c r="CS73" s="90">
        <f>BD73</f>
        <v>1</v>
      </c>
      <c r="CT73" s="78">
        <f t="shared" si="52"/>
        <v>0.75770000000000004</v>
      </c>
      <c r="CU73" s="90">
        <f t="shared" si="47"/>
        <v>0.75770000000000004</v>
      </c>
    </row>
    <row r="74" spans="1:99" s="2" customFormat="1" ht="138.75" customHeight="1" x14ac:dyDescent="0.35">
      <c r="A74" s="81" t="s">
        <v>168</v>
      </c>
      <c r="B74" s="83">
        <v>7555</v>
      </c>
      <c r="C74" s="54">
        <v>1</v>
      </c>
      <c r="D74" s="61" t="s">
        <v>155</v>
      </c>
      <c r="E74" s="61" t="s">
        <v>144</v>
      </c>
      <c r="F74" s="54" t="s">
        <v>120</v>
      </c>
      <c r="G74" s="54">
        <v>505</v>
      </c>
      <c r="H74" s="54" t="s">
        <v>120</v>
      </c>
      <c r="I74" s="54" t="s">
        <v>120</v>
      </c>
      <c r="J74" s="54" t="s">
        <v>131</v>
      </c>
      <c r="K74" s="54" t="s">
        <v>122</v>
      </c>
      <c r="L74" s="54" t="s">
        <v>120</v>
      </c>
      <c r="M74" s="54" t="s">
        <v>122</v>
      </c>
      <c r="N74" s="54" t="s">
        <v>133</v>
      </c>
      <c r="O74" s="56">
        <v>1</v>
      </c>
      <c r="P74" s="62" t="s">
        <v>248</v>
      </c>
      <c r="Q74" s="62" t="s">
        <v>249</v>
      </c>
      <c r="R74" s="86">
        <v>1</v>
      </c>
      <c r="S74" s="86">
        <v>1</v>
      </c>
      <c r="T74" s="53" t="s">
        <v>119</v>
      </c>
      <c r="U74" s="53" t="s">
        <v>152</v>
      </c>
      <c r="V74" s="53" t="s">
        <v>158</v>
      </c>
      <c r="W74" s="62" t="s">
        <v>175</v>
      </c>
      <c r="X74" s="62" t="s">
        <v>266</v>
      </c>
      <c r="Y74" s="62" t="s">
        <v>179</v>
      </c>
      <c r="Z74" s="71">
        <v>0.1125</v>
      </c>
      <c r="AA74" s="97">
        <v>0.1125</v>
      </c>
      <c r="AB74" s="56">
        <f t="shared" si="49"/>
        <v>1</v>
      </c>
      <c r="AC74" s="135" t="s">
        <v>467</v>
      </c>
      <c r="AD74" s="135"/>
      <c r="AE74" s="135"/>
      <c r="AF74" s="71">
        <v>8.7499999999999994E-2</v>
      </c>
      <c r="AG74" s="97">
        <v>8.7499999999999994E-2</v>
      </c>
      <c r="AH74" s="56">
        <f t="shared" si="35"/>
        <v>1</v>
      </c>
      <c r="AI74" s="135" t="s">
        <v>589</v>
      </c>
      <c r="AJ74" s="135"/>
      <c r="AK74" s="135"/>
      <c r="AL74" s="71">
        <v>0.05</v>
      </c>
      <c r="AM74" s="89">
        <v>0.05</v>
      </c>
      <c r="AN74" s="56">
        <f t="shared" si="36"/>
        <v>1</v>
      </c>
      <c r="AO74" s="136" t="s">
        <v>685</v>
      </c>
      <c r="AP74" s="136"/>
      <c r="AQ74" s="136"/>
      <c r="AR74" s="71">
        <v>0.1125</v>
      </c>
      <c r="AS74" s="89">
        <v>0</v>
      </c>
      <c r="AT74" s="56">
        <f t="shared" si="37"/>
        <v>0</v>
      </c>
      <c r="AU74" s="134"/>
      <c r="AV74" s="134"/>
      <c r="AW74" s="134"/>
      <c r="AX74" s="71">
        <v>8.7499999999999994E-2</v>
      </c>
      <c r="AY74" s="89">
        <v>0</v>
      </c>
      <c r="AZ74" s="56">
        <f t="shared" si="38"/>
        <v>0</v>
      </c>
      <c r="BA74" s="134"/>
      <c r="BB74" s="134"/>
      <c r="BC74" s="134"/>
      <c r="BD74" s="71">
        <v>0.05</v>
      </c>
      <c r="BE74" s="89">
        <v>0</v>
      </c>
      <c r="BF74" s="56">
        <f t="shared" si="39"/>
        <v>0</v>
      </c>
      <c r="BG74" s="134"/>
      <c r="BH74" s="134"/>
      <c r="BI74" s="134"/>
      <c r="BJ74" s="71">
        <v>0.1125</v>
      </c>
      <c r="BK74" s="89">
        <v>0</v>
      </c>
      <c r="BL74" s="56">
        <f t="shared" si="53"/>
        <v>0</v>
      </c>
      <c r="BM74" s="134"/>
      <c r="BN74" s="134"/>
      <c r="BO74" s="134"/>
      <c r="BP74" s="71">
        <v>8.7499999999999994E-2</v>
      </c>
      <c r="BQ74" s="89">
        <v>0</v>
      </c>
      <c r="BR74" s="56">
        <f t="shared" si="54"/>
        <v>0</v>
      </c>
      <c r="BS74" s="134"/>
      <c r="BT74" s="134"/>
      <c r="BU74" s="134"/>
      <c r="BV74" s="71">
        <v>0.05</v>
      </c>
      <c r="BW74" s="89">
        <v>0</v>
      </c>
      <c r="BX74" s="56">
        <f t="shared" si="55"/>
        <v>0</v>
      </c>
      <c r="BY74" s="134"/>
      <c r="BZ74" s="134"/>
      <c r="CA74" s="134"/>
      <c r="CB74" s="71">
        <v>0.1125</v>
      </c>
      <c r="CC74" s="89">
        <v>0</v>
      </c>
      <c r="CD74" s="56">
        <f t="shared" si="56"/>
        <v>0</v>
      </c>
      <c r="CE74" s="134"/>
      <c r="CF74" s="134"/>
      <c r="CG74" s="134"/>
      <c r="CH74" s="71">
        <v>8.7499999999999994E-2</v>
      </c>
      <c r="CI74" s="89">
        <v>0</v>
      </c>
      <c r="CJ74" s="56">
        <f t="shared" si="50"/>
        <v>0</v>
      </c>
      <c r="CK74" s="134"/>
      <c r="CL74" s="134"/>
      <c r="CM74" s="134"/>
      <c r="CN74" s="71">
        <v>0.05</v>
      </c>
      <c r="CO74" s="89">
        <v>0</v>
      </c>
      <c r="CP74" s="56">
        <f t="shared" si="51"/>
        <v>0</v>
      </c>
      <c r="CQ74" s="134"/>
      <c r="CR74" s="134"/>
      <c r="CS74" s="74">
        <f>IF(T74="SUMA",(Z74+AF74+AL74+AR74+AX74+BD74+BJ74+BP74+CH74+CN74+BV74+CB74),(#REF!))</f>
        <v>1</v>
      </c>
      <c r="CT74" s="56">
        <f t="shared" ref="CT74:CT79" si="57">IF(T74="SUMA",(AA74+AG74+AM74+AS74+AY74+BE74+BK74+BQ74+CI74+CO74+BW74+CC74),(AA74))</f>
        <v>0.25</v>
      </c>
      <c r="CU74" s="71">
        <f t="shared" ref="CU74:CU81" si="58">IF(ISERROR(CT74/CS74),0,(CT74/CS74))</f>
        <v>0.25</v>
      </c>
    </row>
    <row r="75" spans="1:99" s="2" customFormat="1" ht="165.75" customHeight="1" x14ac:dyDescent="0.35">
      <c r="A75" s="81" t="s">
        <v>168</v>
      </c>
      <c r="B75" s="83">
        <v>7555</v>
      </c>
      <c r="C75" s="54">
        <v>2</v>
      </c>
      <c r="D75" s="61" t="s">
        <v>156</v>
      </c>
      <c r="E75" s="61" t="s">
        <v>144</v>
      </c>
      <c r="F75" s="54" t="s">
        <v>120</v>
      </c>
      <c r="G75" s="54">
        <v>505</v>
      </c>
      <c r="H75" s="54" t="s">
        <v>120</v>
      </c>
      <c r="I75" s="54" t="s">
        <v>122</v>
      </c>
      <c r="J75" s="54" t="s">
        <v>131</v>
      </c>
      <c r="K75" s="54" t="s">
        <v>122</v>
      </c>
      <c r="L75" s="54" t="s">
        <v>120</v>
      </c>
      <c r="M75" s="54" t="s">
        <v>122</v>
      </c>
      <c r="N75" s="54" t="s">
        <v>133</v>
      </c>
      <c r="O75" s="56">
        <v>1</v>
      </c>
      <c r="P75" s="62" t="s">
        <v>250</v>
      </c>
      <c r="Q75" s="62" t="s">
        <v>251</v>
      </c>
      <c r="R75" s="86">
        <v>1</v>
      </c>
      <c r="S75" s="86">
        <v>1</v>
      </c>
      <c r="T75" s="53" t="s">
        <v>119</v>
      </c>
      <c r="U75" s="53" t="s">
        <v>152</v>
      </c>
      <c r="V75" s="53" t="s">
        <v>158</v>
      </c>
      <c r="W75" s="62" t="s">
        <v>175</v>
      </c>
      <c r="X75" s="62" t="s">
        <v>266</v>
      </c>
      <c r="Y75" s="62" t="s">
        <v>179</v>
      </c>
      <c r="Z75" s="71">
        <v>4.7100000000000003E-2</v>
      </c>
      <c r="AA75" s="97">
        <v>4.7100000000000003E-2</v>
      </c>
      <c r="AB75" s="56">
        <f t="shared" si="49"/>
        <v>1</v>
      </c>
      <c r="AC75" s="135" t="s">
        <v>468</v>
      </c>
      <c r="AD75" s="135"/>
      <c r="AE75" s="135"/>
      <c r="AF75" s="71">
        <v>0.28239999999999998</v>
      </c>
      <c r="AG75" s="97">
        <v>0.28239999999999998</v>
      </c>
      <c r="AH75" s="56">
        <f t="shared" si="35"/>
        <v>1</v>
      </c>
      <c r="AI75" s="135" t="s">
        <v>590</v>
      </c>
      <c r="AJ75" s="135"/>
      <c r="AK75" s="135"/>
      <c r="AL75" s="71">
        <v>0.14119999999999999</v>
      </c>
      <c r="AM75" s="89">
        <v>0.14119999999999999</v>
      </c>
      <c r="AN75" s="56">
        <f t="shared" si="36"/>
        <v>1</v>
      </c>
      <c r="AO75" s="136" t="s">
        <v>686</v>
      </c>
      <c r="AP75" s="136"/>
      <c r="AQ75" s="136"/>
      <c r="AR75" s="71">
        <v>4.41E-2</v>
      </c>
      <c r="AS75" s="89">
        <v>0</v>
      </c>
      <c r="AT75" s="56">
        <f t="shared" si="37"/>
        <v>0</v>
      </c>
      <c r="AU75" s="134"/>
      <c r="AV75" s="134"/>
      <c r="AW75" s="134"/>
      <c r="AX75" s="71">
        <v>4.41E-2</v>
      </c>
      <c r="AY75" s="89">
        <v>0</v>
      </c>
      <c r="AZ75" s="56">
        <f t="shared" si="38"/>
        <v>0</v>
      </c>
      <c r="BA75" s="134"/>
      <c r="BB75" s="134"/>
      <c r="BC75" s="134"/>
      <c r="BD75" s="71">
        <v>5.8799999999999998E-2</v>
      </c>
      <c r="BE75" s="89">
        <v>0</v>
      </c>
      <c r="BF75" s="56">
        <f t="shared" si="39"/>
        <v>0</v>
      </c>
      <c r="BG75" s="134"/>
      <c r="BH75" s="134"/>
      <c r="BI75" s="134"/>
      <c r="BJ75" s="71">
        <v>5.8799999999999998E-2</v>
      </c>
      <c r="BK75" s="89">
        <v>0</v>
      </c>
      <c r="BL75" s="56">
        <f t="shared" si="53"/>
        <v>0</v>
      </c>
      <c r="BM75" s="134"/>
      <c r="BN75" s="134"/>
      <c r="BO75" s="134"/>
      <c r="BP75" s="71">
        <v>4.41E-2</v>
      </c>
      <c r="BQ75" s="89">
        <v>0</v>
      </c>
      <c r="BR75" s="56">
        <f t="shared" si="54"/>
        <v>0</v>
      </c>
      <c r="BS75" s="134"/>
      <c r="BT75" s="134"/>
      <c r="BU75" s="134"/>
      <c r="BV75" s="71">
        <v>4.41E-2</v>
      </c>
      <c r="BW75" s="89">
        <v>0</v>
      </c>
      <c r="BX75" s="56">
        <f t="shared" si="55"/>
        <v>0</v>
      </c>
      <c r="BY75" s="134"/>
      <c r="BZ75" s="134"/>
      <c r="CA75" s="134"/>
      <c r="CB75" s="71">
        <v>7.8399999999999997E-2</v>
      </c>
      <c r="CC75" s="89">
        <v>0</v>
      </c>
      <c r="CD75" s="56">
        <f t="shared" si="56"/>
        <v>0</v>
      </c>
      <c r="CE75" s="134"/>
      <c r="CF75" s="134"/>
      <c r="CG75" s="134"/>
      <c r="CH75" s="71">
        <v>7.8399999999999997E-2</v>
      </c>
      <c r="CI75" s="89">
        <v>0</v>
      </c>
      <c r="CJ75" s="56">
        <f t="shared" si="50"/>
        <v>0</v>
      </c>
      <c r="CK75" s="134"/>
      <c r="CL75" s="134"/>
      <c r="CM75" s="134"/>
      <c r="CN75" s="71">
        <v>7.85E-2</v>
      </c>
      <c r="CO75" s="89">
        <v>0</v>
      </c>
      <c r="CP75" s="56">
        <f t="shared" si="51"/>
        <v>0</v>
      </c>
      <c r="CQ75" s="134"/>
      <c r="CR75" s="134"/>
      <c r="CS75" s="74">
        <f>IF(T75="SUMA",(Z75+AF75+AL75+AR75+AX75+BD75+BJ75+BP75+CH75+CN75+BV75+CB75),(#REF!))</f>
        <v>1</v>
      </c>
      <c r="CT75" s="56">
        <f t="shared" si="57"/>
        <v>0.47070000000000001</v>
      </c>
      <c r="CU75" s="71">
        <f t="shared" si="58"/>
        <v>0.47070000000000001</v>
      </c>
    </row>
    <row r="76" spans="1:99" s="2" customFormat="1" ht="150.75" customHeight="1" x14ac:dyDescent="0.35">
      <c r="A76" s="81" t="s">
        <v>168</v>
      </c>
      <c r="B76" s="83">
        <v>7555</v>
      </c>
      <c r="C76" s="54">
        <v>3</v>
      </c>
      <c r="D76" s="61" t="s">
        <v>157</v>
      </c>
      <c r="E76" s="61" t="s">
        <v>144</v>
      </c>
      <c r="F76" s="54" t="s">
        <v>120</v>
      </c>
      <c r="G76" s="54">
        <v>505</v>
      </c>
      <c r="H76" s="54" t="s">
        <v>120</v>
      </c>
      <c r="I76" s="54" t="s">
        <v>122</v>
      </c>
      <c r="J76" s="54" t="s">
        <v>131</v>
      </c>
      <c r="K76" s="54" t="s">
        <v>122</v>
      </c>
      <c r="L76" s="54" t="s">
        <v>120</v>
      </c>
      <c r="M76" s="54" t="s">
        <v>122</v>
      </c>
      <c r="N76" s="54" t="s">
        <v>133</v>
      </c>
      <c r="O76" s="56">
        <v>1</v>
      </c>
      <c r="P76" s="62" t="s">
        <v>252</v>
      </c>
      <c r="Q76" s="62" t="s">
        <v>253</v>
      </c>
      <c r="R76" s="86">
        <v>1</v>
      </c>
      <c r="S76" s="86">
        <v>1</v>
      </c>
      <c r="T76" s="53" t="s">
        <v>119</v>
      </c>
      <c r="U76" s="53" t="s">
        <v>152</v>
      </c>
      <c r="V76" s="53" t="s">
        <v>158</v>
      </c>
      <c r="W76" s="62" t="s">
        <v>175</v>
      </c>
      <c r="X76" s="62" t="s">
        <v>266</v>
      </c>
      <c r="Y76" s="62" t="s">
        <v>179</v>
      </c>
      <c r="Z76" s="71">
        <v>8.3400000000000002E-2</v>
      </c>
      <c r="AA76" s="97">
        <v>8.3400000000000002E-2</v>
      </c>
      <c r="AB76" s="56">
        <f t="shared" si="49"/>
        <v>1</v>
      </c>
      <c r="AC76" s="135" t="s">
        <v>469</v>
      </c>
      <c r="AD76" s="135"/>
      <c r="AE76" s="135"/>
      <c r="AF76" s="71">
        <v>8.3299999999999999E-2</v>
      </c>
      <c r="AG76" s="97">
        <v>8.3299999999999999E-2</v>
      </c>
      <c r="AH76" s="56">
        <f t="shared" si="35"/>
        <v>1</v>
      </c>
      <c r="AI76" s="135" t="s">
        <v>591</v>
      </c>
      <c r="AJ76" s="135"/>
      <c r="AK76" s="135"/>
      <c r="AL76" s="71">
        <v>0.11459999999999999</v>
      </c>
      <c r="AM76" s="89">
        <v>0.11459999999999999</v>
      </c>
      <c r="AN76" s="56">
        <f t="shared" si="36"/>
        <v>1</v>
      </c>
      <c r="AO76" s="136" t="s">
        <v>687</v>
      </c>
      <c r="AP76" s="136"/>
      <c r="AQ76" s="136"/>
      <c r="AR76" s="71">
        <v>7.0300000000000001E-2</v>
      </c>
      <c r="AS76" s="89">
        <v>0</v>
      </c>
      <c r="AT76" s="56">
        <f t="shared" si="37"/>
        <v>0</v>
      </c>
      <c r="AU76" s="134"/>
      <c r="AV76" s="134"/>
      <c r="AW76" s="134"/>
      <c r="AX76" s="71">
        <v>7.0300000000000001E-2</v>
      </c>
      <c r="AY76" s="89">
        <v>0</v>
      </c>
      <c r="AZ76" s="56">
        <f t="shared" si="38"/>
        <v>0</v>
      </c>
      <c r="BA76" s="134"/>
      <c r="BB76" s="134"/>
      <c r="BC76" s="134"/>
      <c r="BD76" s="71">
        <v>7.0300000000000001E-2</v>
      </c>
      <c r="BE76" s="89">
        <v>0</v>
      </c>
      <c r="BF76" s="56">
        <f t="shared" si="39"/>
        <v>0</v>
      </c>
      <c r="BG76" s="134"/>
      <c r="BH76" s="134"/>
      <c r="BI76" s="134"/>
      <c r="BJ76" s="71">
        <v>7.0300000000000001E-2</v>
      </c>
      <c r="BK76" s="89">
        <v>0</v>
      </c>
      <c r="BL76" s="56">
        <f t="shared" si="53"/>
        <v>0</v>
      </c>
      <c r="BM76" s="134"/>
      <c r="BN76" s="134"/>
      <c r="BO76" s="134"/>
      <c r="BP76" s="71">
        <v>7.0300000000000001E-2</v>
      </c>
      <c r="BQ76" s="89">
        <v>0</v>
      </c>
      <c r="BR76" s="56">
        <f t="shared" si="54"/>
        <v>0</v>
      </c>
      <c r="BS76" s="134"/>
      <c r="BT76" s="134"/>
      <c r="BU76" s="134"/>
      <c r="BV76" s="71">
        <v>9.7600000000000006E-2</v>
      </c>
      <c r="BW76" s="89">
        <v>0</v>
      </c>
      <c r="BX76" s="56">
        <f t="shared" si="55"/>
        <v>0</v>
      </c>
      <c r="BY76" s="134"/>
      <c r="BZ76" s="134"/>
      <c r="CA76" s="134"/>
      <c r="CB76" s="71">
        <v>7.0300000000000001E-2</v>
      </c>
      <c r="CC76" s="89">
        <v>0</v>
      </c>
      <c r="CD76" s="56">
        <f t="shared" si="56"/>
        <v>0</v>
      </c>
      <c r="CE76" s="134"/>
      <c r="CF76" s="134"/>
      <c r="CG76" s="134"/>
      <c r="CH76" s="71">
        <v>0.1055</v>
      </c>
      <c r="CI76" s="89">
        <v>0</v>
      </c>
      <c r="CJ76" s="56">
        <f t="shared" si="50"/>
        <v>0</v>
      </c>
      <c r="CK76" s="134"/>
      <c r="CL76" s="134"/>
      <c r="CM76" s="134"/>
      <c r="CN76" s="71">
        <v>9.3799999999999994E-2</v>
      </c>
      <c r="CO76" s="89">
        <v>0</v>
      </c>
      <c r="CP76" s="56">
        <f t="shared" si="51"/>
        <v>0</v>
      </c>
      <c r="CQ76" s="134"/>
      <c r="CR76" s="134"/>
      <c r="CS76" s="74">
        <f>IF(T76="SUMA",(Z76+AF76+AL76+AR76+AX76+BD76+BJ76+BP76+CH76+CN76+BV76+CB76),(#REF!))</f>
        <v>1.0000000000000002</v>
      </c>
      <c r="CT76" s="56">
        <f t="shared" si="57"/>
        <v>0.28129999999999999</v>
      </c>
      <c r="CU76" s="71">
        <f t="shared" si="58"/>
        <v>0.28129999999999994</v>
      </c>
    </row>
    <row r="77" spans="1:99" s="2" customFormat="1" ht="141" customHeight="1" x14ac:dyDescent="0.35">
      <c r="A77" s="81" t="s">
        <v>168</v>
      </c>
      <c r="B77" s="83">
        <v>7555</v>
      </c>
      <c r="C77" s="54">
        <v>4</v>
      </c>
      <c r="D77" s="61" t="s">
        <v>159</v>
      </c>
      <c r="E77" s="61" t="s">
        <v>144</v>
      </c>
      <c r="F77" s="54" t="s">
        <v>120</v>
      </c>
      <c r="G77" s="54">
        <v>505</v>
      </c>
      <c r="H77" s="54" t="s">
        <v>120</v>
      </c>
      <c r="I77" s="54" t="s">
        <v>122</v>
      </c>
      <c r="J77" s="54" t="s">
        <v>131</v>
      </c>
      <c r="K77" s="54" t="s">
        <v>122</v>
      </c>
      <c r="L77" s="54" t="s">
        <v>120</v>
      </c>
      <c r="M77" s="54" t="s">
        <v>122</v>
      </c>
      <c r="N77" s="54" t="s">
        <v>133</v>
      </c>
      <c r="O77" s="56">
        <v>1</v>
      </c>
      <c r="P77" s="62" t="s">
        <v>254</v>
      </c>
      <c r="Q77" s="62" t="s">
        <v>255</v>
      </c>
      <c r="R77" s="86">
        <v>1</v>
      </c>
      <c r="S77" s="86">
        <v>1</v>
      </c>
      <c r="T77" s="53" t="s">
        <v>119</v>
      </c>
      <c r="U77" s="53" t="s">
        <v>152</v>
      </c>
      <c r="V77" s="53" t="s">
        <v>158</v>
      </c>
      <c r="W77" s="62" t="s">
        <v>175</v>
      </c>
      <c r="X77" s="62" t="s">
        <v>266</v>
      </c>
      <c r="Y77" s="62" t="s">
        <v>179</v>
      </c>
      <c r="Z77" s="71">
        <v>1.46E-2</v>
      </c>
      <c r="AA77" s="97">
        <v>1.46E-2</v>
      </c>
      <c r="AB77" s="56">
        <f t="shared" ref="AB77:AB82" si="59">IF(ISERROR(AA77/Z77),0,(AA77/Z77))</f>
        <v>1</v>
      </c>
      <c r="AC77" s="135" t="s">
        <v>470</v>
      </c>
      <c r="AD77" s="135"/>
      <c r="AE77" s="135"/>
      <c r="AF77" s="71">
        <v>0.13220000000000001</v>
      </c>
      <c r="AG77" s="97">
        <v>0</v>
      </c>
      <c r="AH77" s="56">
        <f t="shared" si="35"/>
        <v>0</v>
      </c>
      <c r="AI77" s="135" t="s">
        <v>592</v>
      </c>
      <c r="AJ77" s="135"/>
      <c r="AK77" s="135"/>
      <c r="AL77" s="71">
        <v>0.13220000000000001</v>
      </c>
      <c r="AM77" s="89">
        <v>0.26440000000000002</v>
      </c>
      <c r="AN77" s="56">
        <f t="shared" si="36"/>
        <v>2</v>
      </c>
      <c r="AO77" s="136" t="s">
        <v>688</v>
      </c>
      <c r="AP77" s="136"/>
      <c r="AQ77" s="136"/>
      <c r="AR77" s="71">
        <v>0.13250000000000001</v>
      </c>
      <c r="AS77" s="89">
        <v>0</v>
      </c>
      <c r="AT77" s="56">
        <f t="shared" si="37"/>
        <v>0</v>
      </c>
      <c r="AU77" s="134"/>
      <c r="AV77" s="134"/>
      <c r="AW77" s="134"/>
      <c r="AX77" s="71">
        <v>9.3399999999999997E-2</v>
      </c>
      <c r="AY77" s="89">
        <v>0</v>
      </c>
      <c r="AZ77" s="56">
        <f t="shared" si="38"/>
        <v>0</v>
      </c>
      <c r="BA77" s="134"/>
      <c r="BB77" s="134"/>
      <c r="BC77" s="134"/>
      <c r="BD77" s="71">
        <v>9.3399999999999997E-2</v>
      </c>
      <c r="BE77" s="89">
        <v>0</v>
      </c>
      <c r="BF77" s="56">
        <f t="shared" si="39"/>
        <v>0</v>
      </c>
      <c r="BG77" s="134"/>
      <c r="BH77" s="134"/>
      <c r="BI77" s="134"/>
      <c r="BJ77" s="71">
        <v>9.3399999999999997E-2</v>
      </c>
      <c r="BK77" s="89">
        <v>0</v>
      </c>
      <c r="BL77" s="56">
        <f t="shared" si="53"/>
        <v>0</v>
      </c>
      <c r="BM77" s="134"/>
      <c r="BN77" s="134"/>
      <c r="BO77" s="134"/>
      <c r="BP77" s="71">
        <v>9.3399999999999997E-2</v>
      </c>
      <c r="BQ77" s="89">
        <v>0</v>
      </c>
      <c r="BR77" s="56">
        <f t="shared" si="54"/>
        <v>0</v>
      </c>
      <c r="BS77" s="134"/>
      <c r="BT77" s="134"/>
      <c r="BU77" s="134"/>
      <c r="BV77" s="71">
        <v>9.2799999999999994E-2</v>
      </c>
      <c r="BW77" s="89">
        <v>0</v>
      </c>
      <c r="BX77" s="56">
        <f t="shared" si="55"/>
        <v>0</v>
      </c>
      <c r="BY77" s="134"/>
      <c r="BZ77" s="134"/>
      <c r="CA77" s="134"/>
      <c r="CB77" s="71">
        <v>9.2799999999999994E-2</v>
      </c>
      <c r="CC77" s="89">
        <v>0</v>
      </c>
      <c r="CD77" s="56">
        <f t="shared" si="56"/>
        <v>0</v>
      </c>
      <c r="CE77" s="134"/>
      <c r="CF77" s="134"/>
      <c r="CG77" s="134"/>
      <c r="CH77" s="71">
        <v>1.46E-2</v>
      </c>
      <c r="CI77" s="89">
        <v>0</v>
      </c>
      <c r="CJ77" s="56">
        <f t="shared" si="50"/>
        <v>0</v>
      </c>
      <c r="CK77" s="134"/>
      <c r="CL77" s="134"/>
      <c r="CM77" s="134"/>
      <c r="CN77" s="71">
        <v>1.47E-2</v>
      </c>
      <c r="CO77" s="89">
        <v>0</v>
      </c>
      <c r="CP77" s="56">
        <f t="shared" si="51"/>
        <v>0</v>
      </c>
      <c r="CQ77" s="134"/>
      <c r="CR77" s="134"/>
      <c r="CS77" s="74">
        <f>IF(T77="SUMA",(Z77+AF77+AL77+AR77+AX77+BD77+BJ77+BP77+CH77+CN77+BV77+CB77),(#REF!))</f>
        <v>1</v>
      </c>
      <c r="CT77" s="56">
        <f t="shared" si="57"/>
        <v>0.27900000000000003</v>
      </c>
      <c r="CU77" s="71">
        <f t="shared" si="58"/>
        <v>0.27900000000000003</v>
      </c>
    </row>
    <row r="78" spans="1:99" s="2" customFormat="1" ht="144.75" customHeight="1" x14ac:dyDescent="0.35">
      <c r="A78" s="81" t="s">
        <v>168</v>
      </c>
      <c r="B78" s="83">
        <v>7555</v>
      </c>
      <c r="C78" s="54">
        <v>5</v>
      </c>
      <c r="D78" s="61" t="s">
        <v>160</v>
      </c>
      <c r="E78" s="61" t="s">
        <v>144</v>
      </c>
      <c r="F78" s="54" t="s">
        <v>120</v>
      </c>
      <c r="G78" s="54">
        <v>505</v>
      </c>
      <c r="H78" s="54" t="s">
        <v>120</v>
      </c>
      <c r="I78" s="54" t="s">
        <v>122</v>
      </c>
      <c r="J78" s="54" t="s">
        <v>131</v>
      </c>
      <c r="K78" s="54" t="s">
        <v>122</v>
      </c>
      <c r="L78" s="54" t="s">
        <v>120</v>
      </c>
      <c r="M78" s="54" t="s">
        <v>122</v>
      </c>
      <c r="N78" s="54" t="s">
        <v>133</v>
      </c>
      <c r="O78" s="56">
        <v>1</v>
      </c>
      <c r="P78" s="62" t="s">
        <v>256</v>
      </c>
      <c r="Q78" s="62" t="s">
        <v>257</v>
      </c>
      <c r="R78" s="86">
        <v>1</v>
      </c>
      <c r="S78" s="86">
        <v>1</v>
      </c>
      <c r="T78" s="53" t="s">
        <v>119</v>
      </c>
      <c r="U78" s="53" t="s">
        <v>152</v>
      </c>
      <c r="V78" s="53" t="s">
        <v>158</v>
      </c>
      <c r="W78" s="62" t="s">
        <v>175</v>
      </c>
      <c r="X78" s="62" t="s">
        <v>266</v>
      </c>
      <c r="Y78" s="62" t="s">
        <v>179</v>
      </c>
      <c r="Z78" s="71">
        <v>0.1176</v>
      </c>
      <c r="AA78" s="97">
        <v>0.1176</v>
      </c>
      <c r="AB78" s="56">
        <f t="shared" si="59"/>
        <v>1</v>
      </c>
      <c r="AC78" s="135" t="s">
        <v>471</v>
      </c>
      <c r="AD78" s="135"/>
      <c r="AE78" s="135"/>
      <c r="AF78" s="71">
        <v>7.3499999999999996E-2</v>
      </c>
      <c r="AG78" s="97">
        <v>7.3499999999999996E-2</v>
      </c>
      <c r="AH78" s="56">
        <f t="shared" si="35"/>
        <v>1</v>
      </c>
      <c r="AI78" s="135" t="s">
        <v>593</v>
      </c>
      <c r="AJ78" s="135"/>
      <c r="AK78" s="135"/>
      <c r="AL78" s="71">
        <v>0.22059999999999999</v>
      </c>
      <c r="AM78" s="89">
        <v>0.22059999999999999</v>
      </c>
      <c r="AN78" s="56">
        <f t="shared" si="36"/>
        <v>1</v>
      </c>
      <c r="AO78" s="136" t="s">
        <v>689</v>
      </c>
      <c r="AP78" s="136"/>
      <c r="AQ78" s="136"/>
      <c r="AR78" s="71">
        <v>5.1499999999999997E-2</v>
      </c>
      <c r="AS78" s="89">
        <v>0</v>
      </c>
      <c r="AT78" s="56">
        <f t="shared" si="37"/>
        <v>0</v>
      </c>
      <c r="AU78" s="134"/>
      <c r="AV78" s="134"/>
      <c r="AW78" s="134"/>
      <c r="AX78" s="71">
        <v>5.1499999999999997E-2</v>
      </c>
      <c r="AY78" s="89">
        <v>0</v>
      </c>
      <c r="AZ78" s="56">
        <f t="shared" si="38"/>
        <v>0</v>
      </c>
      <c r="BA78" s="134"/>
      <c r="BB78" s="134"/>
      <c r="BC78" s="134"/>
      <c r="BD78" s="71">
        <v>5.1499999999999997E-2</v>
      </c>
      <c r="BE78" s="89">
        <v>0</v>
      </c>
      <c r="BF78" s="56">
        <f t="shared" si="39"/>
        <v>0</v>
      </c>
      <c r="BG78" s="134"/>
      <c r="BH78" s="134"/>
      <c r="BI78" s="134"/>
      <c r="BJ78" s="71">
        <v>0.13969999999999999</v>
      </c>
      <c r="BK78" s="89">
        <v>0</v>
      </c>
      <c r="BL78" s="56">
        <f t="shared" si="53"/>
        <v>0</v>
      </c>
      <c r="BM78" s="134"/>
      <c r="BN78" s="134"/>
      <c r="BO78" s="134"/>
      <c r="BP78" s="71">
        <v>5.1499999999999997E-2</v>
      </c>
      <c r="BQ78" s="89">
        <v>0</v>
      </c>
      <c r="BR78" s="56">
        <f t="shared" si="54"/>
        <v>0</v>
      </c>
      <c r="BS78" s="134"/>
      <c r="BT78" s="134"/>
      <c r="BU78" s="134"/>
      <c r="BV78" s="71">
        <v>5.1499999999999997E-2</v>
      </c>
      <c r="BW78" s="89">
        <v>0</v>
      </c>
      <c r="BX78" s="56">
        <f t="shared" si="55"/>
        <v>0</v>
      </c>
      <c r="BY78" s="134"/>
      <c r="BZ78" s="134"/>
      <c r="CA78" s="134"/>
      <c r="CB78" s="71">
        <v>5.1499999999999997E-2</v>
      </c>
      <c r="CC78" s="89">
        <v>0</v>
      </c>
      <c r="CD78" s="56">
        <f t="shared" si="56"/>
        <v>0</v>
      </c>
      <c r="CE78" s="134"/>
      <c r="CF78" s="134"/>
      <c r="CG78" s="134"/>
      <c r="CH78" s="71">
        <v>5.1499999999999997E-2</v>
      </c>
      <c r="CI78" s="89">
        <v>0</v>
      </c>
      <c r="CJ78" s="56">
        <f t="shared" si="50"/>
        <v>0</v>
      </c>
      <c r="CK78" s="134"/>
      <c r="CL78" s="134"/>
      <c r="CM78" s="134"/>
      <c r="CN78" s="71">
        <v>8.8099999999999998E-2</v>
      </c>
      <c r="CO78" s="89">
        <v>0</v>
      </c>
      <c r="CP78" s="56">
        <f t="shared" si="51"/>
        <v>0</v>
      </c>
      <c r="CQ78" s="134"/>
      <c r="CR78" s="134"/>
      <c r="CS78" s="74">
        <f>IF(T78="SUMA",(Z78+AF78+AL78+AR78+AX78+BD78+BJ78+BP78+CH78+CN78+BV78+CB78),(#REF!))</f>
        <v>0.99999999999999989</v>
      </c>
      <c r="CT78" s="56">
        <f t="shared" si="57"/>
        <v>0.41169999999999995</v>
      </c>
      <c r="CU78" s="71">
        <f t="shared" si="58"/>
        <v>0.41170000000000001</v>
      </c>
    </row>
    <row r="79" spans="1:99" s="2" customFormat="1" ht="114.75" customHeight="1" x14ac:dyDescent="0.35">
      <c r="A79" s="81" t="s">
        <v>168</v>
      </c>
      <c r="B79" s="83">
        <v>7555</v>
      </c>
      <c r="C79" s="54">
        <v>6</v>
      </c>
      <c r="D79" s="61" t="s">
        <v>162</v>
      </c>
      <c r="E79" s="61" t="s">
        <v>144</v>
      </c>
      <c r="F79" s="54" t="s">
        <v>120</v>
      </c>
      <c r="G79" s="54">
        <v>505</v>
      </c>
      <c r="H79" s="54" t="s">
        <v>120</v>
      </c>
      <c r="I79" s="54" t="s">
        <v>122</v>
      </c>
      <c r="J79" s="54" t="s">
        <v>131</v>
      </c>
      <c r="K79" s="54" t="s">
        <v>122</v>
      </c>
      <c r="L79" s="54" t="s">
        <v>120</v>
      </c>
      <c r="M79" s="54" t="s">
        <v>122</v>
      </c>
      <c r="N79" s="54" t="s">
        <v>133</v>
      </c>
      <c r="O79" s="56">
        <v>1</v>
      </c>
      <c r="P79" s="62" t="s">
        <v>258</v>
      </c>
      <c r="Q79" s="62" t="s">
        <v>259</v>
      </c>
      <c r="R79" s="86">
        <v>1</v>
      </c>
      <c r="S79" s="86">
        <v>1</v>
      </c>
      <c r="T79" s="53" t="s">
        <v>119</v>
      </c>
      <c r="U79" s="53" t="s">
        <v>152</v>
      </c>
      <c r="V79" s="53" t="s">
        <v>158</v>
      </c>
      <c r="W79" s="62" t="s">
        <v>175</v>
      </c>
      <c r="X79" s="62" t="s">
        <v>266</v>
      </c>
      <c r="Y79" s="62" t="s">
        <v>179</v>
      </c>
      <c r="Z79" s="71">
        <v>5.8799999999999998E-2</v>
      </c>
      <c r="AA79" s="97">
        <v>5.8799999999999998E-2</v>
      </c>
      <c r="AB79" s="56">
        <f t="shared" si="59"/>
        <v>1</v>
      </c>
      <c r="AC79" s="135" t="s">
        <v>472</v>
      </c>
      <c r="AD79" s="135"/>
      <c r="AE79" s="135"/>
      <c r="AF79" s="71">
        <v>5.8799999999999998E-2</v>
      </c>
      <c r="AG79" s="97">
        <v>5.8799999999999998E-2</v>
      </c>
      <c r="AH79" s="56">
        <f t="shared" si="35"/>
        <v>1</v>
      </c>
      <c r="AI79" s="135" t="s">
        <v>594</v>
      </c>
      <c r="AJ79" s="135"/>
      <c r="AK79" s="135"/>
      <c r="AL79" s="71">
        <v>0.1179</v>
      </c>
      <c r="AM79" s="97">
        <v>0.1179</v>
      </c>
      <c r="AN79" s="56">
        <f t="shared" si="36"/>
        <v>1</v>
      </c>
      <c r="AO79" s="136" t="s">
        <v>693</v>
      </c>
      <c r="AP79" s="136"/>
      <c r="AQ79" s="136"/>
      <c r="AR79" s="71">
        <v>9.2499999999999999E-2</v>
      </c>
      <c r="AS79" s="89">
        <v>0</v>
      </c>
      <c r="AT79" s="56">
        <f t="shared" si="37"/>
        <v>0</v>
      </c>
      <c r="AU79" s="134"/>
      <c r="AV79" s="134"/>
      <c r="AW79" s="134"/>
      <c r="AX79" s="71">
        <v>9.2499999999999999E-2</v>
      </c>
      <c r="AY79" s="89">
        <v>0</v>
      </c>
      <c r="AZ79" s="56">
        <f t="shared" si="38"/>
        <v>0</v>
      </c>
      <c r="BA79" s="134"/>
      <c r="BB79" s="134"/>
      <c r="BC79" s="134"/>
      <c r="BD79" s="71">
        <v>9.2499999999999999E-2</v>
      </c>
      <c r="BE79" s="89">
        <v>0</v>
      </c>
      <c r="BF79" s="56">
        <f t="shared" si="39"/>
        <v>0</v>
      </c>
      <c r="BG79" s="134"/>
      <c r="BH79" s="134"/>
      <c r="BI79" s="134"/>
      <c r="BJ79" s="71">
        <v>9.2499999999999999E-2</v>
      </c>
      <c r="BK79" s="89">
        <v>0</v>
      </c>
      <c r="BL79" s="56">
        <f t="shared" si="53"/>
        <v>0</v>
      </c>
      <c r="BM79" s="134"/>
      <c r="BN79" s="134"/>
      <c r="BO79" s="134"/>
      <c r="BP79" s="71">
        <v>9.2499999999999999E-2</v>
      </c>
      <c r="BQ79" s="89">
        <v>0</v>
      </c>
      <c r="BR79" s="56">
        <f t="shared" si="54"/>
        <v>0</v>
      </c>
      <c r="BS79" s="134"/>
      <c r="BT79" s="134"/>
      <c r="BU79" s="134"/>
      <c r="BV79" s="71">
        <v>9.2499999999999999E-2</v>
      </c>
      <c r="BW79" s="89">
        <v>0</v>
      </c>
      <c r="BX79" s="56">
        <f t="shared" si="55"/>
        <v>0</v>
      </c>
      <c r="BY79" s="134"/>
      <c r="BZ79" s="134"/>
      <c r="CA79" s="134"/>
      <c r="CB79" s="71">
        <v>9.1899999999999996E-2</v>
      </c>
      <c r="CC79" s="89">
        <v>0</v>
      </c>
      <c r="CD79" s="56">
        <f t="shared" si="56"/>
        <v>0</v>
      </c>
      <c r="CE79" s="134"/>
      <c r="CF79" s="134"/>
      <c r="CG79" s="134"/>
      <c r="CH79" s="71">
        <v>5.8799999999999998E-2</v>
      </c>
      <c r="CI79" s="89">
        <v>0</v>
      </c>
      <c r="CJ79" s="56">
        <f t="shared" si="50"/>
        <v>0</v>
      </c>
      <c r="CK79" s="134"/>
      <c r="CL79" s="134"/>
      <c r="CM79" s="134"/>
      <c r="CN79" s="71">
        <v>5.8799999999999998E-2</v>
      </c>
      <c r="CO79" s="89">
        <v>0</v>
      </c>
      <c r="CP79" s="56">
        <f t="shared" si="51"/>
        <v>0</v>
      </c>
      <c r="CQ79" s="134"/>
      <c r="CR79" s="134"/>
      <c r="CS79" s="74">
        <f>IF(T79="SUMA",(Z79+AF79+AL79+AR79+AX79+BD79+BJ79+BP79+CH79+CN79+BV79+CB79),(#REF!))</f>
        <v>1</v>
      </c>
      <c r="CT79" s="56">
        <f t="shared" si="57"/>
        <v>0.23549999999999999</v>
      </c>
      <c r="CU79" s="71">
        <f t="shared" si="58"/>
        <v>0.23549999999999999</v>
      </c>
    </row>
    <row r="80" spans="1:99" s="2" customFormat="1" ht="112.5" x14ac:dyDescent="0.35">
      <c r="A80" s="81" t="s">
        <v>168</v>
      </c>
      <c r="B80" s="83">
        <v>7555</v>
      </c>
      <c r="C80" s="57" t="s">
        <v>190</v>
      </c>
      <c r="D80" s="61" t="s">
        <v>191</v>
      </c>
      <c r="E80" s="61" t="s">
        <v>144</v>
      </c>
      <c r="F80" s="54" t="s">
        <v>120</v>
      </c>
      <c r="G80" s="54">
        <v>505</v>
      </c>
      <c r="H80" s="54" t="s">
        <v>120</v>
      </c>
      <c r="I80" s="54" t="s">
        <v>122</v>
      </c>
      <c r="J80" s="54" t="s">
        <v>128</v>
      </c>
      <c r="K80" s="54" t="s">
        <v>122</v>
      </c>
      <c r="L80" s="54" t="s">
        <v>120</v>
      </c>
      <c r="M80" s="54" t="s">
        <v>122</v>
      </c>
      <c r="N80" s="54" t="s">
        <v>133</v>
      </c>
      <c r="O80" s="56">
        <v>0.33</v>
      </c>
      <c r="P80" s="62" t="s">
        <v>260</v>
      </c>
      <c r="Q80" s="62" t="s">
        <v>261</v>
      </c>
      <c r="R80" s="86">
        <v>1</v>
      </c>
      <c r="S80" s="86">
        <v>1</v>
      </c>
      <c r="T80" s="53" t="s">
        <v>163</v>
      </c>
      <c r="U80" s="53" t="s">
        <v>152</v>
      </c>
      <c r="V80" s="53" t="s">
        <v>158</v>
      </c>
      <c r="W80" s="62" t="s">
        <v>175</v>
      </c>
      <c r="X80" s="62" t="s">
        <v>197</v>
      </c>
      <c r="Y80" s="62" t="s">
        <v>198</v>
      </c>
      <c r="Z80" s="71">
        <v>0.1</v>
      </c>
      <c r="AA80" s="97">
        <v>6.2199999999999998E-2</v>
      </c>
      <c r="AB80" s="56">
        <f t="shared" si="59"/>
        <v>0.622</v>
      </c>
      <c r="AC80" s="135" t="s">
        <v>473</v>
      </c>
      <c r="AD80" s="135"/>
      <c r="AE80" s="135"/>
      <c r="AF80" s="71">
        <v>0.8</v>
      </c>
      <c r="AG80" s="97">
        <v>0.85970000000000002</v>
      </c>
      <c r="AH80" s="56">
        <f t="shared" si="35"/>
        <v>1.0746249999999999</v>
      </c>
      <c r="AI80" s="135" t="s">
        <v>595</v>
      </c>
      <c r="AJ80" s="135"/>
      <c r="AK80" s="135"/>
      <c r="AL80" s="114">
        <v>0</v>
      </c>
      <c r="AM80" s="97">
        <v>0.93079999999999996</v>
      </c>
      <c r="AN80" s="56">
        <f t="shared" si="36"/>
        <v>0</v>
      </c>
      <c r="AO80" s="136" t="s">
        <v>692</v>
      </c>
      <c r="AP80" s="136"/>
      <c r="AQ80" s="136"/>
      <c r="AR80" s="71">
        <v>0</v>
      </c>
      <c r="AS80" s="89">
        <v>0</v>
      </c>
      <c r="AT80" s="56">
        <f t="shared" si="37"/>
        <v>0</v>
      </c>
      <c r="AU80" s="134"/>
      <c r="AV80" s="134"/>
      <c r="AW80" s="134"/>
      <c r="AX80" s="71">
        <v>0</v>
      </c>
      <c r="AY80" s="89">
        <v>0</v>
      </c>
      <c r="AZ80" s="56">
        <f t="shared" si="38"/>
        <v>0</v>
      </c>
      <c r="BA80" s="134"/>
      <c r="BB80" s="134"/>
      <c r="BC80" s="134"/>
      <c r="BD80" s="71">
        <v>0</v>
      </c>
      <c r="BE80" s="89">
        <v>0</v>
      </c>
      <c r="BF80" s="56">
        <f t="shared" si="39"/>
        <v>0</v>
      </c>
      <c r="BG80" s="134"/>
      <c r="BH80" s="134"/>
      <c r="BI80" s="134"/>
      <c r="BJ80" s="71">
        <v>0</v>
      </c>
      <c r="BK80" s="89">
        <v>0</v>
      </c>
      <c r="BL80" s="56">
        <f t="shared" si="53"/>
        <v>0</v>
      </c>
      <c r="BM80" s="134"/>
      <c r="BN80" s="134"/>
      <c r="BO80" s="134"/>
      <c r="BP80" s="71">
        <v>0</v>
      </c>
      <c r="BQ80" s="89">
        <v>0</v>
      </c>
      <c r="BR80" s="56">
        <f t="shared" si="54"/>
        <v>0</v>
      </c>
      <c r="BS80" s="134"/>
      <c r="BT80" s="134"/>
      <c r="BU80" s="134"/>
      <c r="BV80" s="71">
        <v>0</v>
      </c>
      <c r="BW80" s="89">
        <v>0</v>
      </c>
      <c r="BX80" s="56">
        <f t="shared" si="55"/>
        <v>0</v>
      </c>
      <c r="BY80" s="134"/>
      <c r="BZ80" s="134"/>
      <c r="CA80" s="134"/>
      <c r="CB80" s="71">
        <v>0</v>
      </c>
      <c r="CC80" s="89">
        <v>0</v>
      </c>
      <c r="CD80" s="56">
        <f t="shared" si="56"/>
        <v>0</v>
      </c>
      <c r="CE80" s="134"/>
      <c r="CF80" s="134"/>
      <c r="CG80" s="134"/>
      <c r="CH80" s="71">
        <v>0</v>
      </c>
      <c r="CI80" s="89">
        <v>0</v>
      </c>
      <c r="CJ80" s="56">
        <f t="shared" si="50"/>
        <v>0</v>
      </c>
      <c r="CK80" s="134"/>
      <c r="CL80" s="134"/>
      <c r="CM80" s="134"/>
      <c r="CN80" s="71">
        <v>1</v>
      </c>
      <c r="CO80" s="56"/>
      <c r="CP80" s="56">
        <f t="shared" si="51"/>
        <v>0</v>
      </c>
      <c r="CQ80" s="134"/>
      <c r="CR80" s="134"/>
      <c r="CS80" s="74">
        <f>CN80</f>
        <v>1</v>
      </c>
      <c r="CT80" s="56">
        <f>AM80</f>
        <v>0.93079999999999996</v>
      </c>
      <c r="CU80" s="71">
        <f>IF(ISERROR(CT80/CS80),0,(CT80/CS80))</f>
        <v>0.93079999999999996</v>
      </c>
    </row>
    <row r="81" spans="1:99" s="2" customFormat="1" ht="114.75" customHeight="1" x14ac:dyDescent="0.35">
      <c r="A81" s="81" t="s">
        <v>168</v>
      </c>
      <c r="B81" s="83">
        <v>7555</v>
      </c>
      <c r="C81" s="57" t="s">
        <v>190</v>
      </c>
      <c r="D81" s="61" t="s">
        <v>191</v>
      </c>
      <c r="E81" s="61" t="s">
        <v>144</v>
      </c>
      <c r="F81" s="54" t="s">
        <v>120</v>
      </c>
      <c r="G81" s="54">
        <v>505</v>
      </c>
      <c r="H81" s="54" t="s">
        <v>120</v>
      </c>
      <c r="I81" s="54" t="s">
        <v>122</v>
      </c>
      <c r="J81" s="54" t="s">
        <v>128</v>
      </c>
      <c r="K81" s="54" t="s">
        <v>122</v>
      </c>
      <c r="L81" s="54" t="s">
        <v>120</v>
      </c>
      <c r="M81" s="54" t="s">
        <v>122</v>
      </c>
      <c r="N81" s="54" t="s">
        <v>133</v>
      </c>
      <c r="O81" s="56">
        <v>0.33</v>
      </c>
      <c r="P81" s="62" t="s">
        <v>262</v>
      </c>
      <c r="Q81" s="62" t="s">
        <v>263</v>
      </c>
      <c r="R81" s="86">
        <v>1</v>
      </c>
      <c r="S81" s="86">
        <v>0.9</v>
      </c>
      <c r="T81" s="53" t="s">
        <v>163</v>
      </c>
      <c r="U81" s="53" t="s">
        <v>152</v>
      </c>
      <c r="V81" s="53" t="s">
        <v>158</v>
      </c>
      <c r="W81" s="62" t="s">
        <v>175</v>
      </c>
      <c r="X81" s="62" t="s">
        <v>197</v>
      </c>
      <c r="Y81" s="62" t="s">
        <v>201</v>
      </c>
      <c r="Z81" s="71">
        <v>0</v>
      </c>
      <c r="AA81" s="97">
        <v>0</v>
      </c>
      <c r="AB81" s="56">
        <f t="shared" si="59"/>
        <v>0</v>
      </c>
      <c r="AC81" s="135" t="s">
        <v>474</v>
      </c>
      <c r="AD81" s="135"/>
      <c r="AE81" s="135"/>
      <c r="AF81" s="71">
        <v>0.12139999999999999</v>
      </c>
      <c r="AG81" s="89">
        <v>0</v>
      </c>
      <c r="AH81" s="56">
        <f t="shared" si="35"/>
        <v>0</v>
      </c>
      <c r="AI81" s="135" t="s">
        <v>596</v>
      </c>
      <c r="AJ81" s="135"/>
      <c r="AK81" s="135"/>
      <c r="AL81" s="71">
        <v>0.23569999999999999</v>
      </c>
      <c r="AM81" s="97">
        <v>4.3900000000000002E-2</v>
      </c>
      <c r="AN81" s="56">
        <f t="shared" si="36"/>
        <v>0.1862537123462028</v>
      </c>
      <c r="AO81" s="136" t="s">
        <v>691</v>
      </c>
      <c r="AP81" s="136"/>
      <c r="AQ81" s="136"/>
      <c r="AR81" s="71">
        <v>0.31780000000000003</v>
      </c>
      <c r="AS81" s="89">
        <v>0</v>
      </c>
      <c r="AT81" s="56">
        <f t="shared" si="37"/>
        <v>0</v>
      </c>
      <c r="AU81" s="134"/>
      <c r="AV81" s="134"/>
      <c r="AW81" s="134"/>
      <c r="AX81" s="71">
        <v>0.39989999999999998</v>
      </c>
      <c r="AY81" s="89">
        <v>0</v>
      </c>
      <c r="AZ81" s="56">
        <f t="shared" si="38"/>
        <v>0</v>
      </c>
      <c r="BA81" s="134"/>
      <c r="BB81" s="134"/>
      <c r="BC81" s="134"/>
      <c r="BD81" s="71">
        <v>0.48199999999999998</v>
      </c>
      <c r="BE81" s="56"/>
      <c r="BF81" s="56">
        <f>IF(ISERROR(BE81/BD81),0,(BE81/BD81))</f>
        <v>0</v>
      </c>
      <c r="BG81" s="134"/>
      <c r="BH81" s="134"/>
      <c r="BI81" s="134"/>
      <c r="BJ81" s="71">
        <v>0.56410000000000005</v>
      </c>
      <c r="BK81" s="89">
        <v>0</v>
      </c>
      <c r="BL81" s="56">
        <f t="shared" si="53"/>
        <v>0</v>
      </c>
      <c r="BM81" s="134"/>
      <c r="BN81" s="134"/>
      <c r="BO81" s="134"/>
      <c r="BP81" s="71">
        <v>0.64529999999999998</v>
      </c>
      <c r="BQ81" s="89">
        <v>0</v>
      </c>
      <c r="BR81" s="56">
        <f t="shared" si="54"/>
        <v>0</v>
      </c>
      <c r="BS81" s="134"/>
      <c r="BT81" s="134"/>
      <c r="BU81" s="134"/>
      <c r="BV81" s="71">
        <v>0.72389999999999999</v>
      </c>
      <c r="BW81" s="89">
        <v>0</v>
      </c>
      <c r="BX81" s="56">
        <f t="shared" si="55"/>
        <v>0</v>
      </c>
      <c r="BY81" s="134"/>
      <c r="BZ81" s="134"/>
      <c r="CA81" s="134"/>
      <c r="CB81" s="71">
        <v>0.8034</v>
      </c>
      <c r="CC81" s="89">
        <v>0</v>
      </c>
      <c r="CD81" s="56">
        <f t="shared" si="56"/>
        <v>0</v>
      </c>
      <c r="CE81" s="134"/>
      <c r="CF81" s="134"/>
      <c r="CG81" s="134"/>
      <c r="CH81" s="71">
        <v>0.85</v>
      </c>
      <c r="CI81" s="89">
        <v>0</v>
      </c>
      <c r="CJ81" s="56">
        <f t="shared" si="50"/>
        <v>0</v>
      </c>
      <c r="CK81" s="134"/>
      <c r="CL81" s="134"/>
      <c r="CM81" s="134"/>
      <c r="CN81" s="71">
        <v>0.9</v>
      </c>
      <c r="CO81" s="89">
        <v>0</v>
      </c>
      <c r="CP81" s="56">
        <f t="shared" si="51"/>
        <v>0</v>
      </c>
      <c r="CQ81" s="134"/>
      <c r="CR81" s="134"/>
      <c r="CS81" s="74">
        <f>CN81</f>
        <v>0.9</v>
      </c>
      <c r="CT81" s="56">
        <f>AM81</f>
        <v>4.3900000000000002E-2</v>
      </c>
      <c r="CU81" s="71">
        <f t="shared" si="58"/>
        <v>4.8777777777777781E-2</v>
      </c>
    </row>
    <row r="82" spans="1:99" s="2" customFormat="1" ht="114.75" customHeight="1" x14ac:dyDescent="0.35">
      <c r="A82" s="81" t="s">
        <v>168</v>
      </c>
      <c r="B82" s="83">
        <v>7555</v>
      </c>
      <c r="C82" s="57" t="s">
        <v>190</v>
      </c>
      <c r="D82" s="61" t="s">
        <v>191</v>
      </c>
      <c r="E82" s="61" t="s">
        <v>144</v>
      </c>
      <c r="F82" s="54" t="s">
        <v>120</v>
      </c>
      <c r="G82" s="54">
        <v>505</v>
      </c>
      <c r="H82" s="54" t="s">
        <v>120</v>
      </c>
      <c r="I82" s="54" t="s">
        <v>122</v>
      </c>
      <c r="J82" s="54" t="s">
        <v>128</v>
      </c>
      <c r="K82" s="54" t="s">
        <v>122</v>
      </c>
      <c r="L82" s="54" t="s">
        <v>120</v>
      </c>
      <c r="M82" s="54" t="s">
        <v>122</v>
      </c>
      <c r="N82" s="54" t="s">
        <v>133</v>
      </c>
      <c r="O82" s="53">
        <v>0.34</v>
      </c>
      <c r="P82" s="62" t="s">
        <v>264</v>
      </c>
      <c r="Q82" s="62" t="s">
        <v>265</v>
      </c>
      <c r="R82" s="86">
        <v>1</v>
      </c>
      <c r="S82" s="86">
        <v>1</v>
      </c>
      <c r="T82" s="53" t="s">
        <v>163</v>
      </c>
      <c r="U82" s="53" t="s">
        <v>152</v>
      </c>
      <c r="V82" s="53" t="s">
        <v>158</v>
      </c>
      <c r="W82" s="62" t="s">
        <v>175</v>
      </c>
      <c r="X82" s="62" t="s">
        <v>197</v>
      </c>
      <c r="Y82" s="62" t="s">
        <v>204</v>
      </c>
      <c r="Z82" s="71">
        <v>0.15</v>
      </c>
      <c r="AA82" s="97">
        <v>6.1673317657101254E-2</v>
      </c>
      <c r="AB82" s="56">
        <f t="shared" si="59"/>
        <v>0.41115545104734169</v>
      </c>
      <c r="AC82" s="135" t="s">
        <v>475</v>
      </c>
      <c r="AD82" s="135"/>
      <c r="AE82" s="135"/>
      <c r="AF82" s="71">
        <v>0.5</v>
      </c>
      <c r="AG82" s="97">
        <v>0.66300000000000003</v>
      </c>
      <c r="AH82" s="56">
        <f t="shared" si="35"/>
        <v>1.3260000000000001</v>
      </c>
      <c r="AI82" s="135" t="s">
        <v>597</v>
      </c>
      <c r="AJ82" s="135"/>
      <c r="AK82" s="135"/>
      <c r="AL82" s="71">
        <v>0.6</v>
      </c>
      <c r="AM82" s="97">
        <v>0.78549999999999998</v>
      </c>
      <c r="AN82" s="56">
        <f t="shared" si="36"/>
        <v>1.3091666666666666</v>
      </c>
      <c r="AO82" s="136" t="s">
        <v>690</v>
      </c>
      <c r="AP82" s="136"/>
      <c r="AQ82" s="136"/>
      <c r="AR82" s="71">
        <v>1</v>
      </c>
      <c r="AS82" s="89">
        <v>0</v>
      </c>
      <c r="AT82" s="56">
        <f t="shared" si="37"/>
        <v>0</v>
      </c>
      <c r="AU82" s="134"/>
      <c r="AV82" s="134"/>
      <c r="AW82" s="134"/>
      <c r="AX82" s="71">
        <v>1</v>
      </c>
      <c r="AY82" s="89">
        <v>0</v>
      </c>
      <c r="AZ82" s="56">
        <f t="shared" si="38"/>
        <v>0</v>
      </c>
      <c r="BA82" s="134"/>
      <c r="BB82" s="134"/>
      <c r="BC82" s="134"/>
      <c r="BD82" s="71">
        <v>1</v>
      </c>
      <c r="BE82" s="89">
        <v>0</v>
      </c>
      <c r="BF82" s="56">
        <f>IF(ISERROR(BE82/BD82),0,(BE82/BD82))</f>
        <v>0</v>
      </c>
      <c r="BG82" s="134"/>
      <c r="BH82" s="134"/>
      <c r="BI82" s="134"/>
      <c r="BJ82" s="71">
        <v>1</v>
      </c>
      <c r="BK82" s="89">
        <v>0</v>
      </c>
      <c r="BL82" s="56">
        <f t="shared" si="53"/>
        <v>0</v>
      </c>
      <c r="BM82" s="134"/>
      <c r="BN82" s="134"/>
      <c r="BO82" s="134"/>
      <c r="BP82" s="71">
        <v>1</v>
      </c>
      <c r="BQ82" s="89">
        <v>0</v>
      </c>
      <c r="BR82" s="56">
        <f t="shared" si="54"/>
        <v>0</v>
      </c>
      <c r="BS82" s="134"/>
      <c r="BT82" s="134"/>
      <c r="BU82" s="134"/>
      <c r="BV82" s="71">
        <v>1</v>
      </c>
      <c r="BW82" s="89">
        <v>0</v>
      </c>
      <c r="BX82" s="56">
        <f t="shared" si="55"/>
        <v>0</v>
      </c>
      <c r="BY82" s="134"/>
      <c r="BZ82" s="134"/>
      <c r="CA82" s="134"/>
      <c r="CB82" s="71">
        <v>1</v>
      </c>
      <c r="CC82" s="89">
        <v>0</v>
      </c>
      <c r="CD82" s="56">
        <f t="shared" si="56"/>
        <v>0</v>
      </c>
      <c r="CE82" s="134"/>
      <c r="CF82" s="134"/>
      <c r="CG82" s="134"/>
      <c r="CH82" s="71">
        <v>1</v>
      </c>
      <c r="CI82" s="89">
        <v>0</v>
      </c>
      <c r="CJ82" s="56">
        <f t="shared" si="50"/>
        <v>0</v>
      </c>
      <c r="CK82" s="134"/>
      <c r="CL82" s="134"/>
      <c r="CM82" s="134"/>
      <c r="CN82" s="71">
        <v>1</v>
      </c>
      <c r="CO82" s="89">
        <v>0</v>
      </c>
      <c r="CP82" s="56">
        <f t="shared" si="51"/>
        <v>0</v>
      </c>
      <c r="CQ82" s="134"/>
      <c r="CR82" s="134"/>
      <c r="CS82" s="74">
        <f>+CN82</f>
        <v>1</v>
      </c>
      <c r="CT82" s="56">
        <f>AM82</f>
        <v>0.78549999999999998</v>
      </c>
      <c r="CU82" s="71">
        <f>IF(ISERROR(CT82/CS82),0,(CT82/CS82))</f>
        <v>0.78549999999999998</v>
      </c>
    </row>
    <row r="83" spans="1:99" s="2" customFormat="1" ht="115" customHeight="1" x14ac:dyDescent="0.35">
      <c r="A83" s="81" t="s">
        <v>167</v>
      </c>
      <c r="B83" s="83">
        <v>7560</v>
      </c>
      <c r="C83" s="54">
        <v>1</v>
      </c>
      <c r="D83" s="61" t="s">
        <v>448</v>
      </c>
      <c r="E83" s="61" t="s">
        <v>142</v>
      </c>
      <c r="F83" s="54" t="s">
        <v>120</v>
      </c>
      <c r="G83" s="54">
        <v>160</v>
      </c>
      <c r="H83" s="54" t="s">
        <v>120</v>
      </c>
      <c r="I83" s="54" t="s">
        <v>122</v>
      </c>
      <c r="J83" s="54" t="s">
        <v>128</v>
      </c>
      <c r="K83" s="54" t="s">
        <v>122</v>
      </c>
      <c r="L83" s="54" t="s">
        <v>120</v>
      </c>
      <c r="M83" s="54" t="s">
        <v>122</v>
      </c>
      <c r="N83" s="54" t="s">
        <v>129</v>
      </c>
      <c r="O83" s="53">
        <v>1</v>
      </c>
      <c r="P83" s="105" t="s">
        <v>173</v>
      </c>
      <c r="Q83" s="62" t="s">
        <v>174</v>
      </c>
      <c r="R83" s="107">
        <v>350</v>
      </c>
      <c r="S83" s="107">
        <v>208</v>
      </c>
      <c r="T83" s="53" t="s">
        <v>119</v>
      </c>
      <c r="U83" s="53" t="s">
        <v>154</v>
      </c>
      <c r="V83" s="53" t="s">
        <v>158</v>
      </c>
      <c r="W83" s="62" t="s">
        <v>175</v>
      </c>
      <c r="X83" s="62" t="s">
        <v>266</v>
      </c>
      <c r="Y83" s="62" t="s">
        <v>176</v>
      </c>
      <c r="Z83" s="68">
        <v>8</v>
      </c>
      <c r="AA83" s="54">
        <v>7</v>
      </c>
      <c r="AB83" s="56">
        <f t="shared" ref="AB83:AB92" si="60">IF(ISERROR(AA83/Z83),0,(AA83/Z83))</f>
        <v>0.875</v>
      </c>
      <c r="AC83" s="135" t="s">
        <v>522</v>
      </c>
      <c r="AD83" s="135"/>
      <c r="AE83" s="135"/>
      <c r="AF83" s="68">
        <v>10</v>
      </c>
      <c r="AG83" s="54">
        <v>29</v>
      </c>
      <c r="AH83" s="56">
        <f t="shared" ref="AH83:AH92" si="61">IF(ISERROR(AG83/AF83),0,(AG83/AF83))</f>
        <v>2.9</v>
      </c>
      <c r="AI83" s="135" t="s">
        <v>535</v>
      </c>
      <c r="AJ83" s="135"/>
      <c r="AK83" s="135"/>
      <c r="AL83" s="68">
        <v>15</v>
      </c>
      <c r="AM83" s="54">
        <v>29</v>
      </c>
      <c r="AN83" s="56">
        <f t="shared" ref="AN83:AN92" si="62">IF(ISERROR(AM83/AL83),0,(AM83/AL83))</f>
        <v>1.9333333333333333</v>
      </c>
      <c r="AO83" s="135" t="s">
        <v>616</v>
      </c>
      <c r="AP83" s="135"/>
      <c r="AQ83" s="135"/>
      <c r="AR83" s="68">
        <v>18</v>
      </c>
      <c r="AS83" s="54"/>
      <c r="AT83" s="56">
        <f t="shared" ref="AT83:AT92" si="63">IF(ISERROR(AS83/AR83),0,(AS83/AR83))</f>
        <v>0</v>
      </c>
      <c r="AU83" s="134"/>
      <c r="AV83" s="134"/>
      <c r="AW83" s="134"/>
      <c r="AX83" s="68">
        <v>22</v>
      </c>
      <c r="AY83" s="54"/>
      <c r="AZ83" s="56">
        <f t="shared" ref="AZ83:AZ92" si="64">IF(ISERROR(AY83/AX83),0,(AY83/AX83))</f>
        <v>0</v>
      </c>
      <c r="BA83" s="134"/>
      <c r="BB83" s="134"/>
      <c r="BC83" s="134"/>
      <c r="BD83" s="68">
        <v>32</v>
      </c>
      <c r="BE83" s="54"/>
      <c r="BF83" s="56">
        <f t="shared" ref="BF83:BF92" si="65">IF(ISERROR(BE83/BD83),0,(BE83/BD83))</f>
        <v>0</v>
      </c>
      <c r="BG83" s="134"/>
      <c r="BH83" s="134"/>
      <c r="BI83" s="134"/>
      <c r="BJ83" s="68">
        <v>32</v>
      </c>
      <c r="BK83" s="54"/>
      <c r="BL83" s="56">
        <f t="shared" ref="BL83:BL92" si="66">IF(ISERROR(BK83/BJ83),0,(BK83/BJ83))</f>
        <v>0</v>
      </c>
      <c r="BM83" s="134"/>
      <c r="BN83" s="134"/>
      <c r="BO83" s="134"/>
      <c r="BP83" s="68">
        <v>20</v>
      </c>
      <c r="BQ83" s="54"/>
      <c r="BR83" s="56">
        <f t="shared" ref="BR83:BR92" si="67">IF(ISERROR(BQ83/BP83),0,(BQ83/BP83))</f>
        <v>0</v>
      </c>
      <c r="BS83" s="134"/>
      <c r="BT83" s="134"/>
      <c r="BU83" s="134"/>
      <c r="BV83" s="68">
        <v>18</v>
      </c>
      <c r="BW83" s="54"/>
      <c r="BX83" s="56">
        <f t="shared" ref="BX83:BX92" si="68">IF(ISERROR(BW83/BV83),0,(BW83/BV83))</f>
        <v>0</v>
      </c>
      <c r="BY83" s="134"/>
      <c r="BZ83" s="134"/>
      <c r="CA83" s="134"/>
      <c r="CB83" s="68">
        <v>15</v>
      </c>
      <c r="CC83" s="54"/>
      <c r="CD83" s="56">
        <f t="shared" ref="CD83:CD92" si="69">IF(ISERROR(CC83/CB83),0,(CC83/CB83))</f>
        <v>0</v>
      </c>
      <c r="CE83" s="134"/>
      <c r="CF83" s="134"/>
      <c r="CG83" s="134"/>
      <c r="CH83" s="68">
        <v>10</v>
      </c>
      <c r="CI83" s="54"/>
      <c r="CJ83" s="56">
        <f t="shared" ref="CJ83:CJ92" si="70">IF(ISERROR(CI83/CH83),0,(CI83/CH83))</f>
        <v>0</v>
      </c>
      <c r="CK83" s="134"/>
      <c r="CL83" s="134"/>
      <c r="CM83" s="134"/>
      <c r="CN83" s="68">
        <v>8</v>
      </c>
      <c r="CO83" s="54"/>
      <c r="CP83" s="56">
        <f t="shared" ref="CP83:CP92" si="71">IF(ISERROR(CO83/CN83),0,(CO83/CN83))</f>
        <v>0</v>
      </c>
      <c r="CQ83" s="134"/>
      <c r="CR83" s="134"/>
      <c r="CS83" s="103">
        <f>IF(T83="SUMA",(Z83+AF83+AL83+AR83+AX83+BD83+BJ83+BP83+CH83+CN83+BV83+CB83),(#REF!))</f>
        <v>208</v>
      </c>
      <c r="CT83" s="54">
        <f t="shared" ref="CT83:CT88" si="72">IF(T83="SUMA",(AA83+AG83+AM83+AS83+AY83+BE83+BK83+BQ83+CI83+CO83+BW83+CC83),(AA83))</f>
        <v>65</v>
      </c>
      <c r="CU83" s="71">
        <f t="shared" ref="CU83:CU89" si="73">IF(ISERROR(CT83/CS83),0,(CT83/CS83))</f>
        <v>0.3125</v>
      </c>
    </row>
    <row r="84" spans="1:99" s="2" customFormat="1" ht="87.65" customHeight="1" x14ac:dyDescent="0.35">
      <c r="A84" s="81" t="s">
        <v>167</v>
      </c>
      <c r="B84" s="83">
        <v>7560</v>
      </c>
      <c r="C84" s="54">
        <v>2</v>
      </c>
      <c r="D84" s="61" t="s">
        <v>449</v>
      </c>
      <c r="E84" s="61" t="s">
        <v>142</v>
      </c>
      <c r="F84" s="54" t="s">
        <v>120</v>
      </c>
      <c r="G84" s="54">
        <v>160</v>
      </c>
      <c r="H84" s="54" t="s">
        <v>120</v>
      </c>
      <c r="I84" s="54" t="s">
        <v>122</v>
      </c>
      <c r="J84" s="54" t="s">
        <v>128</v>
      </c>
      <c r="K84" s="54" t="s">
        <v>122</v>
      </c>
      <c r="L84" s="54" t="s">
        <v>120</v>
      </c>
      <c r="M84" s="54" t="s">
        <v>122</v>
      </c>
      <c r="N84" s="54" t="s">
        <v>129</v>
      </c>
      <c r="O84" s="53">
        <v>1</v>
      </c>
      <c r="P84" s="62" t="s">
        <v>177</v>
      </c>
      <c r="Q84" s="62" t="s">
        <v>178</v>
      </c>
      <c r="R84" s="56">
        <v>1</v>
      </c>
      <c r="S84" s="56">
        <v>1</v>
      </c>
      <c r="T84" s="53" t="s">
        <v>119</v>
      </c>
      <c r="U84" s="53" t="s">
        <v>152</v>
      </c>
      <c r="V84" s="53" t="s">
        <v>158</v>
      </c>
      <c r="W84" s="62" t="s">
        <v>175</v>
      </c>
      <c r="X84" s="62" t="s">
        <v>266</v>
      </c>
      <c r="Y84" s="62" t="s">
        <v>179</v>
      </c>
      <c r="Z84" s="71">
        <v>0.05</v>
      </c>
      <c r="AA84" s="89">
        <v>0.05</v>
      </c>
      <c r="AB84" s="56">
        <f t="shared" si="60"/>
        <v>1</v>
      </c>
      <c r="AC84" s="135" t="s">
        <v>523</v>
      </c>
      <c r="AD84" s="135"/>
      <c r="AE84" s="135"/>
      <c r="AF84" s="71">
        <v>0.05</v>
      </c>
      <c r="AG84" s="89">
        <v>0.05</v>
      </c>
      <c r="AH84" s="56">
        <f t="shared" si="61"/>
        <v>1</v>
      </c>
      <c r="AI84" s="135" t="s">
        <v>536</v>
      </c>
      <c r="AJ84" s="135"/>
      <c r="AK84" s="135"/>
      <c r="AL84" s="71">
        <v>0.1</v>
      </c>
      <c r="AM84" s="89">
        <v>0.1</v>
      </c>
      <c r="AN84" s="56">
        <f t="shared" si="62"/>
        <v>1</v>
      </c>
      <c r="AO84" s="135" t="s">
        <v>617</v>
      </c>
      <c r="AP84" s="135"/>
      <c r="AQ84" s="135"/>
      <c r="AR84" s="71">
        <v>0.05</v>
      </c>
      <c r="AS84" s="89">
        <v>0</v>
      </c>
      <c r="AT84" s="56">
        <f t="shared" si="63"/>
        <v>0</v>
      </c>
      <c r="AU84" s="134"/>
      <c r="AV84" s="134"/>
      <c r="AW84" s="134"/>
      <c r="AX84" s="71">
        <v>0.1</v>
      </c>
      <c r="AY84" s="89">
        <v>0</v>
      </c>
      <c r="AZ84" s="56">
        <f t="shared" si="64"/>
        <v>0</v>
      </c>
      <c r="BA84" s="134"/>
      <c r="BB84" s="134"/>
      <c r="BC84" s="134"/>
      <c r="BD84" s="71">
        <v>0.05</v>
      </c>
      <c r="BE84" s="89">
        <v>0</v>
      </c>
      <c r="BF84" s="56">
        <f t="shared" si="65"/>
        <v>0</v>
      </c>
      <c r="BG84" s="134"/>
      <c r="BH84" s="134"/>
      <c r="BI84" s="134"/>
      <c r="BJ84" s="71">
        <v>0.1</v>
      </c>
      <c r="BK84" s="89">
        <v>0</v>
      </c>
      <c r="BL84" s="56">
        <f t="shared" si="66"/>
        <v>0</v>
      </c>
      <c r="BM84" s="134"/>
      <c r="BN84" s="134"/>
      <c r="BO84" s="134"/>
      <c r="BP84" s="71">
        <v>0.11</v>
      </c>
      <c r="BQ84" s="89">
        <v>0</v>
      </c>
      <c r="BR84" s="56">
        <f t="shared" si="67"/>
        <v>0</v>
      </c>
      <c r="BS84" s="134"/>
      <c r="BT84" s="134"/>
      <c r="BU84" s="134"/>
      <c r="BV84" s="71">
        <v>0.11</v>
      </c>
      <c r="BW84" s="89">
        <v>0</v>
      </c>
      <c r="BX84" s="56">
        <f t="shared" si="68"/>
        <v>0</v>
      </c>
      <c r="BY84" s="134"/>
      <c r="BZ84" s="134"/>
      <c r="CA84" s="134"/>
      <c r="CB84" s="71">
        <v>0.11</v>
      </c>
      <c r="CC84" s="89">
        <v>0</v>
      </c>
      <c r="CD84" s="56">
        <f t="shared" si="69"/>
        <v>0</v>
      </c>
      <c r="CE84" s="134"/>
      <c r="CF84" s="134"/>
      <c r="CG84" s="134"/>
      <c r="CH84" s="71">
        <v>0.11</v>
      </c>
      <c r="CI84" s="89">
        <v>0</v>
      </c>
      <c r="CJ84" s="56">
        <f t="shared" si="70"/>
        <v>0</v>
      </c>
      <c r="CK84" s="134"/>
      <c r="CL84" s="134"/>
      <c r="CM84" s="134"/>
      <c r="CN84" s="71">
        <v>0.06</v>
      </c>
      <c r="CO84" s="89">
        <v>0</v>
      </c>
      <c r="CP84" s="56">
        <f t="shared" si="71"/>
        <v>0</v>
      </c>
      <c r="CQ84" s="134"/>
      <c r="CR84" s="134"/>
      <c r="CS84" s="99">
        <f>IF(T84="SUMA",(Z84+AF84+AL84+AR84+AX84+BD84+BJ84+BP84+CH84+CN84+BV84+CB84),(#REF!))</f>
        <v>1</v>
      </c>
      <c r="CT84" s="56">
        <f t="shared" si="72"/>
        <v>0.2</v>
      </c>
      <c r="CU84" s="71">
        <f t="shared" si="73"/>
        <v>0.2</v>
      </c>
    </row>
    <row r="85" spans="1:99" s="2" customFormat="1" ht="127" customHeight="1" x14ac:dyDescent="0.35">
      <c r="A85" s="81" t="s">
        <v>167</v>
      </c>
      <c r="B85" s="83">
        <v>7560</v>
      </c>
      <c r="C85" s="54">
        <v>3</v>
      </c>
      <c r="D85" s="61" t="s">
        <v>450</v>
      </c>
      <c r="E85" s="61" t="s">
        <v>142</v>
      </c>
      <c r="F85" s="54" t="s">
        <v>120</v>
      </c>
      <c r="G85" s="54">
        <v>160</v>
      </c>
      <c r="H85" s="54" t="s">
        <v>120</v>
      </c>
      <c r="I85" s="54" t="s">
        <v>122</v>
      </c>
      <c r="J85" s="54" t="s">
        <v>128</v>
      </c>
      <c r="K85" s="54" t="s">
        <v>122</v>
      </c>
      <c r="L85" s="54" t="s">
        <v>120</v>
      </c>
      <c r="M85" s="54" t="s">
        <v>122</v>
      </c>
      <c r="N85" s="54" t="s">
        <v>129</v>
      </c>
      <c r="O85" s="53">
        <v>1</v>
      </c>
      <c r="P85" s="62" t="s">
        <v>180</v>
      </c>
      <c r="Q85" s="108" t="s">
        <v>181</v>
      </c>
      <c r="R85" s="107">
        <v>25000</v>
      </c>
      <c r="S85" s="107">
        <v>2100</v>
      </c>
      <c r="T85" s="53" t="s">
        <v>119</v>
      </c>
      <c r="U85" s="53" t="s">
        <v>154</v>
      </c>
      <c r="V85" s="53" t="s">
        <v>158</v>
      </c>
      <c r="W85" s="62" t="s">
        <v>175</v>
      </c>
      <c r="X85" s="62" t="s">
        <v>266</v>
      </c>
      <c r="Y85" s="62" t="s">
        <v>182</v>
      </c>
      <c r="Z85" s="68">
        <v>50</v>
      </c>
      <c r="AA85" s="88">
        <v>165</v>
      </c>
      <c r="AB85" s="56">
        <f t="shared" si="60"/>
        <v>3.3</v>
      </c>
      <c r="AC85" s="135" t="s">
        <v>524</v>
      </c>
      <c r="AD85" s="135"/>
      <c r="AE85" s="135"/>
      <c r="AF85" s="68">
        <v>200</v>
      </c>
      <c r="AG85" s="88">
        <v>200</v>
      </c>
      <c r="AH85" s="56">
        <f t="shared" si="61"/>
        <v>1</v>
      </c>
      <c r="AI85" s="135" t="s">
        <v>537</v>
      </c>
      <c r="AJ85" s="135"/>
      <c r="AK85" s="135"/>
      <c r="AL85" s="68">
        <v>200</v>
      </c>
      <c r="AM85" s="88">
        <v>200</v>
      </c>
      <c r="AN85" s="56">
        <f t="shared" si="62"/>
        <v>1</v>
      </c>
      <c r="AO85" s="135" t="s">
        <v>618</v>
      </c>
      <c r="AP85" s="135"/>
      <c r="AQ85" s="135"/>
      <c r="AR85" s="68">
        <v>200</v>
      </c>
      <c r="AS85" s="88">
        <v>0</v>
      </c>
      <c r="AT85" s="56">
        <f t="shared" si="63"/>
        <v>0</v>
      </c>
      <c r="AU85" s="134"/>
      <c r="AV85" s="134"/>
      <c r="AW85" s="134"/>
      <c r="AX85" s="68">
        <v>200</v>
      </c>
      <c r="AY85" s="88">
        <v>0</v>
      </c>
      <c r="AZ85" s="56">
        <f t="shared" si="64"/>
        <v>0</v>
      </c>
      <c r="BA85" s="134"/>
      <c r="BB85" s="134"/>
      <c r="BC85" s="134"/>
      <c r="BD85" s="68">
        <v>250</v>
      </c>
      <c r="BE85" s="88">
        <v>0</v>
      </c>
      <c r="BF85" s="56">
        <f t="shared" si="65"/>
        <v>0</v>
      </c>
      <c r="BG85" s="134"/>
      <c r="BH85" s="134"/>
      <c r="BI85" s="134"/>
      <c r="BJ85" s="68">
        <v>250</v>
      </c>
      <c r="BK85" s="88">
        <v>0</v>
      </c>
      <c r="BL85" s="56">
        <f t="shared" si="66"/>
        <v>0</v>
      </c>
      <c r="BM85" s="134"/>
      <c r="BN85" s="134"/>
      <c r="BO85" s="134"/>
      <c r="BP85" s="68">
        <v>250</v>
      </c>
      <c r="BQ85" s="88">
        <v>0</v>
      </c>
      <c r="BR85" s="56">
        <f t="shared" si="67"/>
        <v>0</v>
      </c>
      <c r="BS85" s="134"/>
      <c r="BT85" s="134"/>
      <c r="BU85" s="134"/>
      <c r="BV85" s="68">
        <v>150</v>
      </c>
      <c r="BW85" s="88">
        <v>0</v>
      </c>
      <c r="BX85" s="56">
        <f t="shared" si="68"/>
        <v>0</v>
      </c>
      <c r="BY85" s="134"/>
      <c r="BZ85" s="134"/>
      <c r="CA85" s="134"/>
      <c r="CB85" s="68">
        <v>150</v>
      </c>
      <c r="CC85" s="88">
        <v>0</v>
      </c>
      <c r="CD85" s="56">
        <f t="shared" si="69"/>
        <v>0</v>
      </c>
      <c r="CE85" s="134"/>
      <c r="CF85" s="134"/>
      <c r="CG85" s="134"/>
      <c r="CH85" s="68">
        <v>100</v>
      </c>
      <c r="CI85" s="88">
        <v>0</v>
      </c>
      <c r="CJ85" s="56">
        <f t="shared" si="70"/>
        <v>0</v>
      </c>
      <c r="CK85" s="134"/>
      <c r="CL85" s="134"/>
      <c r="CM85" s="134"/>
      <c r="CN85" s="68">
        <v>100</v>
      </c>
      <c r="CO85" s="88">
        <v>0</v>
      </c>
      <c r="CP85" s="56">
        <f t="shared" si="71"/>
        <v>0</v>
      </c>
      <c r="CQ85" s="134"/>
      <c r="CR85" s="134"/>
      <c r="CS85" s="102">
        <f>IF(T85="SUMA",(Z85+AF85+AL85+AR85+AX85+BD85+BJ85+BP85+CH85+CN85+BV85+CB85),(#REF!))</f>
        <v>2100</v>
      </c>
      <c r="CT85" s="55">
        <f t="shared" si="72"/>
        <v>565</v>
      </c>
      <c r="CU85" s="71">
        <f t="shared" si="73"/>
        <v>0.26904761904761904</v>
      </c>
    </row>
    <row r="86" spans="1:99" s="2" customFormat="1" ht="112.5" customHeight="1" x14ac:dyDescent="0.35">
      <c r="A86" s="81" t="s">
        <v>167</v>
      </c>
      <c r="B86" s="83">
        <v>7560</v>
      </c>
      <c r="C86" s="54">
        <v>4</v>
      </c>
      <c r="D86" s="61" t="s">
        <v>451</v>
      </c>
      <c r="E86" s="61" t="s">
        <v>142</v>
      </c>
      <c r="F86" s="54" t="s">
        <v>120</v>
      </c>
      <c r="G86" s="54">
        <v>160</v>
      </c>
      <c r="H86" s="54" t="s">
        <v>120</v>
      </c>
      <c r="I86" s="54" t="s">
        <v>120</v>
      </c>
      <c r="J86" s="54" t="s">
        <v>128</v>
      </c>
      <c r="K86" s="54" t="s">
        <v>122</v>
      </c>
      <c r="L86" s="54" t="s">
        <v>120</v>
      </c>
      <c r="M86" s="54" t="s">
        <v>122</v>
      </c>
      <c r="N86" s="54" t="s">
        <v>129</v>
      </c>
      <c r="O86" s="53">
        <v>1</v>
      </c>
      <c r="P86" s="62" t="s">
        <v>183</v>
      </c>
      <c r="Q86" s="108" t="s">
        <v>184</v>
      </c>
      <c r="R86" s="107">
        <v>4000</v>
      </c>
      <c r="S86" s="107">
        <v>1700</v>
      </c>
      <c r="T86" s="53" t="s">
        <v>119</v>
      </c>
      <c r="U86" s="53" t="s">
        <v>154</v>
      </c>
      <c r="V86" s="53" t="s">
        <v>158</v>
      </c>
      <c r="W86" s="62" t="s">
        <v>175</v>
      </c>
      <c r="X86" s="62" t="s">
        <v>266</v>
      </c>
      <c r="Y86" s="62" t="s">
        <v>182</v>
      </c>
      <c r="Z86" s="101">
        <v>0</v>
      </c>
      <c r="AA86" s="88">
        <v>8</v>
      </c>
      <c r="AB86" s="56">
        <f t="shared" si="60"/>
        <v>0</v>
      </c>
      <c r="AC86" s="135" t="s">
        <v>525</v>
      </c>
      <c r="AD86" s="135"/>
      <c r="AE86" s="135"/>
      <c r="AF86" s="68">
        <v>50</v>
      </c>
      <c r="AG86" s="88">
        <v>69</v>
      </c>
      <c r="AH86" s="56">
        <f t="shared" si="61"/>
        <v>1.38</v>
      </c>
      <c r="AI86" s="135" t="s">
        <v>538</v>
      </c>
      <c r="AJ86" s="135"/>
      <c r="AK86" s="135"/>
      <c r="AL86" s="68">
        <v>70</v>
      </c>
      <c r="AM86" s="88">
        <v>159</v>
      </c>
      <c r="AN86" s="56">
        <f t="shared" si="62"/>
        <v>2.2714285714285714</v>
      </c>
      <c r="AO86" s="135" t="s">
        <v>620</v>
      </c>
      <c r="AP86" s="135"/>
      <c r="AQ86" s="135"/>
      <c r="AR86" s="68">
        <v>250</v>
      </c>
      <c r="AS86" s="88">
        <v>0</v>
      </c>
      <c r="AT86" s="56">
        <f t="shared" si="63"/>
        <v>0</v>
      </c>
      <c r="AU86" s="134"/>
      <c r="AV86" s="134"/>
      <c r="AW86" s="134"/>
      <c r="AX86" s="68">
        <v>250</v>
      </c>
      <c r="AY86" s="88">
        <v>0</v>
      </c>
      <c r="AZ86" s="56">
        <f t="shared" si="64"/>
        <v>0</v>
      </c>
      <c r="BA86" s="134"/>
      <c r="BB86" s="134"/>
      <c r="BC86" s="134"/>
      <c r="BD86" s="68">
        <v>250</v>
      </c>
      <c r="BE86" s="88">
        <v>0</v>
      </c>
      <c r="BF86" s="56">
        <f t="shared" si="65"/>
        <v>0</v>
      </c>
      <c r="BG86" s="134"/>
      <c r="BH86" s="134"/>
      <c r="BI86" s="134"/>
      <c r="BJ86" s="68">
        <v>200</v>
      </c>
      <c r="BK86" s="88">
        <v>0</v>
      </c>
      <c r="BL86" s="56">
        <f t="shared" si="66"/>
        <v>0</v>
      </c>
      <c r="BM86" s="134"/>
      <c r="BN86" s="134"/>
      <c r="BO86" s="134"/>
      <c r="BP86" s="68">
        <v>200</v>
      </c>
      <c r="BQ86" s="88">
        <v>0</v>
      </c>
      <c r="BR86" s="56">
        <f t="shared" si="67"/>
        <v>0</v>
      </c>
      <c r="BS86" s="134"/>
      <c r="BT86" s="134"/>
      <c r="BU86" s="134"/>
      <c r="BV86" s="68">
        <v>150</v>
      </c>
      <c r="BW86" s="88">
        <v>0</v>
      </c>
      <c r="BX86" s="56">
        <f t="shared" si="68"/>
        <v>0</v>
      </c>
      <c r="BY86" s="134"/>
      <c r="BZ86" s="134"/>
      <c r="CA86" s="134"/>
      <c r="CB86" s="68">
        <v>150</v>
      </c>
      <c r="CC86" s="88">
        <v>0</v>
      </c>
      <c r="CD86" s="56">
        <f t="shared" si="69"/>
        <v>0</v>
      </c>
      <c r="CE86" s="134"/>
      <c r="CF86" s="134"/>
      <c r="CG86" s="134"/>
      <c r="CH86" s="68">
        <v>100</v>
      </c>
      <c r="CI86" s="88">
        <v>0</v>
      </c>
      <c r="CJ86" s="56">
        <f t="shared" si="70"/>
        <v>0</v>
      </c>
      <c r="CK86" s="134"/>
      <c r="CL86" s="134"/>
      <c r="CM86" s="134"/>
      <c r="CN86" s="68">
        <v>30</v>
      </c>
      <c r="CO86" s="88">
        <v>0</v>
      </c>
      <c r="CP86" s="56">
        <f t="shared" si="71"/>
        <v>0</v>
      </c>
      <c r="CQ86" s="134"/>
      <c r="CR86" s="134"/>
      <c r="CS86" s="102">
        <f>IF(T86="SUMA",(Z86+AF86+AL86+AR86+AX86+BD86+BJ86+BP86+CH86+CN86+BV86+CB86),(#REF!))</f>
        <v>1700</v>
      </c>
      <c r="CT86" s="55">
        <f t="shared" si="72"/>
        <v>236</v>
      </c>
      <c r="CU86" s="71">
        <f t="shared" si="73"/>
        <v>0.13882352941176471</v>
      </c>
    </row>
    <row r="87" spans="1:99" s="2" customFormat="1" ht="89.15" customHeight="1" x14ac:dyDescent="0.35">
      <c r="A87" s="81" t="s">
        <v>167</v>
      </c>
      <c r="B87" s="83">
        <v>7560</v>
      </c>
      <c r="C87" s="54">
        <v>5</v>
      </c>
      <c r="D87" s="61" t="s">
        <v>452</v>
      </c>
      <c r="E87" s="61" t="s">
        <v>142</v>
      </c>
      <c r="F87" s="54" t="s">
        <v>120</v>
      </c>
      <c r="G87" s="54">
        <v>160</v>
      </c>
      <c r="H87" s="54" t="s">
        <v>120</v>
      </c>
      <c r="I87" s="54" t="s">
        <v>120</v>
      </c>
      <c r="J87" s="54" t="s">
        <v>128</v>
      </c>
      <c r="K87" s="54" t="s">
        <v>122</v>
      </c>
      <c r="L87" s="54" t="s">
        <v>120</v>
      </c>
      <c r="M87" s="54" t="s">
        <v>122</v>
      </c>
      <c r="N87" s="54" t="s">
        <v>129</v>
      </c>
      <c r="O87" s="53">
        <v>1</v>
      </c>
      <c r="P87" s="62" t="s">
        <v>185</v>
      </c>
      <c r="Q87" s="108" t="s">
        <v>186</v>
      </c>
      <c r="R87" s="107">
        <v>430</v>
      </c>
      <c r="S87" s="107">
        <v>75</v>
      </c>
      <c r="T87" s="53" t="s">
        <v>119</v>
      </c>
      <c r="U87" s="53" t="s">
        <v>152</v>
      </c>
      <c r="V87" s="53" t="s">
        <v>158</v>
      </c>
      <c r="W87" s="62" t="s">
        <v>175</v>
      </c>
      <c r="X87" s="62" t="s">
        <v>266</v>
      </c>
      <c r="Y87" s="62" t="s">
        <v>179</v>
      </c>
      <c r="Z87" s="71">
        <v>1.4999999999999999E-2</v>
      </c>
      <c r="AA87" s="71">
        <v>1.4999999999999999E-2</v>
      </c>
      <c r="AB87" s="56">
        <f t="shared" si="60"/>
        <v>1</v>
      </c>
      <c r="AC87" s="135" t="s">
        <v>526</v>
      </c>
      <c r="AD87" s="135"/>
      <c r="AE87" s="135"/>
      <c r="AF87" s="71">
        <v>7.5800000000000006E-2</v>
      </c>
      <c r="AG87" s="56">
        <v>7.5800000000000006E-2</v>
      </c>
      <c r="AH87" s="56">
        <f t="shared" si="61"/>
        <v>1</v>
      </c>
      <c r="AI87" s="135" t="s">
        <v>539</v>
      </c>
      <c r="AJ87" s="135"/>
      <c r="AK87" s="135"/>
      <c r="AL87" s="71">
        <v>9.0999999999999998E-2</v>
      </c>
      <c r="AM87" s="97">
        <v>9.0999999999999998E-2</v>
      </c>
      <c r="AN87" s="56">
        <f t="shared" si="62"/>
        <v>1</v>
      </c>
      <c r="AO87" s="135" t="s">
        <v>619</v>
      </c>
      <c r="AP87" s="135"/>
      <c r="AQ87" s="135"/>
      <c r="AR87" s="71">
        <v>9.0999999999999998E-2</v>
      </c>
      <c r="AS87" s="89">
        <v>0</v>
      </c>
      <c r="AT87" s="56">
        <f t="shared" si="63"/>
        <v>0</v>
      </c>
      <c r="AU87" s="134"/>
      <c r="AV87" s="134"/>
      <c r="AW87" s="134"/>
      <c r="AX87" s="71">
        <v>9.0999999999999998E-2</v>
      </c>
      <c r="AY87" s="89">
        <v>0</v>
      </c>
      <c r="AZ87" s="56">
        <f t="shared" si="64"/>
        <v>0</v>
      </c>
      <c r="BA87" s="134"/>
      <c r="BB87" s="134"/>
      <c r="BC87" s="134"/>
      <c r="BD87" s="71">
        <v>9.0999999999999998E-2</v>
      </c>
      <c r="BE87" s="89">
        <v>0</v>
      </c>
      <c r="BF87" s="56">
        <f t="shared" si="65"/>
        <v>0</v>
      </c>
      <c r="BG87" s="134"/>
      <c r="BH87" s="134"/>
      <c r="BI87" s="134"/>
      <c r="BJ87" s="71">
        <v>9.0999999999999998E-2</v>
      </c>
      <c r="BK87" s="89">
        <v>0</v>
      </c>
      <c r="BL87" s="56">
        <f t="shared" si="66"/>
        <v>0</v>
      </c>
      <c r="BM87" s="134"/>
      <c r="BN87" s="134"/>
      <c r="BO87" s="134"/>
      <c r="BP87" s="71">
        <v>9.0999999999999998E-2</v>
      </c>
      <c r="BQ87" s="89">
        <v>0</v>
      </c>
      <c r="BR87" s="56">
        <f t="shared" si="67"/>
        <v>0</v>
      </c>
      <c r="BS87" s="134"/>
      <c r="BT87" s="134"/>
      <c r="BU87" s="134"/>
      <c r="BV87" s="71">
        <v>9.0999999999999998E-2</v>
      </c>
      <c r="BW87" s="89">
        <v>0</v>
      </c>
      <c r="BX87" s="56">
        <f t="shared" si="68"/>
        <v>0</v>
      </c>
      <c r="BY87" s="134"/>
      <c r="BZ87" s="134"/>
      <c r="CA87" s="134"/>
      <c r="CB87" s="71">
        <v>9.0999999999999998E-2</v>
      </c>
      <c r="CC87" s="89">
        <v>0</v>
      </c>
      <c r="CD87" s="56">
        <f t="shared" si="69"/>
        <v>0</v>
      </c>
      <c r="CE87" s="134"/>
      <c r="CF87" s="134"/>
      <c r="CG87" s="134"/>
      <c r="CH87" s="71">
        <v>9.0999999999999998E-2</v>
      </c>
      <c r="CI87" s="89">
        <v>0</v>
      </c>
      <c r="CJ87" s="56">
        <f t="shared" si="70"/>
        <v>0</v>
      </c>
      <c r="CK87" s="134"/>
      <c r="CL87" s="134"/>
      <c r="CM87" s="134"/>
      <c r="CN87" s="71">
        <v>9.11E-2</v>
      </c>
      <c r="CO87" s="89">
        <v>0</v>
      </c>
      <c r="CP87" s="56">
        <f t="shared" si="71"/>
        <v>0</v>
      </c>
      <c r="CQ87" s="134"/>
      <c r="CR87" s="134"/>
      <c r="CS87" s="67">
        <f>+Z87+AF87+AL87+AR87+AX87+BD87+BJ87+BP87+BV87+CB87+CH87+CN87</f>
        <v>1.0008999999999999</v>
      </c>
      <c r="CT87" s="109">
        <f t="shared" si="72"/>
        <v>0.18180000000000002</v>
      </c>
      <c r="CU87" s="71">
        <f t="shared" si="73"/>
        <v>0.18163652712558701</v>
      </c>
    </row>
    <row r="88" spans="1:99" s="2" customFormat="1" ht="398.15" customHeight="1" x14ac:dyDescent="0.35">
      <c r="A88" s="81" t="s">
        <v>167</v>
      </c>
      <c r="B88" s="83">
        <v>7560</v>
      </c>
      <c r="C88" s="54">
        <v>6</v>
      </c>
      <c r="D88" s="61" t="s">
        <v>453</v>
      </c>
      <c r="E88" s="61" t="s">
        <v>142</v>
      </c>
      <c r="F88" s="54" t="s">
        <v>120</v>
      </c>
      <c r="G88" s="54">
        <v>160</v>
      </c>
      <c r="H88" s="54" t="s">
        <v>120</v>
      </c>
      <c r="I88" s="54" t="s">
        <v>122</v>
      </c>
      <c r="J88" s="54" t="s">
        <v>128</v>
      </c>
      <c r="K88" s="54" t="s">
        <v>122</v>
      </c>
      <c r="L88" s="54" t="s">
        <v>120</v>
      </c>
      <c r="M88" s="54" t="s">
        <v>122</v>
      </c>
      <c r="N88" s="54" t="s">
        <v>129</v>
      </c>
      <c r="O88" s="53">
        <v>1</v>
      </c>
      <c r="P88" s="62" t="s">
        <v>187</v>
      </c>
      <c r="Q88" s="108" t="s">
        <v>188</v>
      </c>
      <c r="R88" s="107">
        <v>18</v>
      </c>
      <c r="S88" s="107">
        <v>10</v>
      </c>
      <c r="T88" s="53" t="s">
        <v>119</v>
      </c>
      <c r="U88" s="53" t="s">
        <v>152</v>
      </c>
      <c r="V88" s="53" t="s">
        <v>158</v>
      </c>
      <c r="W88" s="62" t="s">
        <v>175</v>
      </c>
      <c r="X88" s="62" t="s">
        <v>266</v>
      </c>
      <c r="Y88" s="62" t="s">
        <v>205</v>
      </c>
      <c r="Z88" s="71">
        <v>6.3299999999999995E-2</v>
      </c>
      <c r="AA88" s="97">
        <v>6.3299999999999995E-2</v>
      </c>
      <c r="AB88" s="56">
        <f t="shared" si="60"/>
        <v>1</v>
      </c>
      <c r="AC88" s="135" t="s">
        <v>527</v>
      </c>
      <c r="AD88" s="135"/>
      <c r="AE88" s="135"/>
      <c r="AF88" s="71">
        <v>6.3299999999999995E-2</v>
      </c>
      <c r="AG88" s="71">
        <v>6.3299999999999995E-2</v>
      </c>
      <c r="AH88" s="56">
        <f t="shared" si="61"/>
        <v>1</v>
      </c>
      <c r="AI88" s="135" t="s">
        <v>540</v>
      </c>
      <c r="AJ88" s="135"/>
      <c r="AK88" s="135"/>
      <c r="AL88" s="71">
        <v>0.12330000000000001</v>
      </c>
      <c r="AM88" s="89">
        <v>0.12330000000000001</v>
      </c>
      <c r="AN88" s="56">
        <f t="shared" si="62"/>
        <v>1</v>
      </c>
      <c r="AO88" s="135" t="s">
        <v>621</v>
      </c>
      <c r="AP88" s="135"/>
      <c r="AQ88" s="135"/>
      <c r="AR88" s="71">
        <v>0.15329999999999999</v>
      </c>
      <c r="AS88" s="89">
        <v>0</v>
      </c>
      <c r="AT88" s="56">
        <f t="shared" si="63"/>
        <v>0</v>
      </c>
      <c r="AU88" s="134"/>
      <c r="AV88" s="134"/>
      <c r="AW88" s="134"/>
      <c r="AX88" s="71">
        <v>0.15329999999999999</v>
      </c>
      <c r="AY88" s="89">
        <v>0</v>
      </c>
      <c r="AZ88" s="56">
        <f t="shared" si="64"/>
        <v>0</v>
      </c>
      <c r="BA88" s="134"/>
      <c r="BB88" s="134"/>
      <c r="BC88" s="134"/>
      <c r="BD88" s="71">
        <v>0.13830000000000001</v>
      </c>
      <c r="BE88" s="89">
        <v>0</v>
      </c>
      <c r="BF88" s="56">
        <f t="shared" si="65"/>
        <v>0</v>
      </c>
      <c r="BG88" s="134"/>
      <c r="BH88" s="134"/>
      <c r="BI88" s="134"/>
      <c r="BJ88" s="71">
        <v>0.09</v>
      </c>
      <c r="BK88" s="89">
        <v>0</v>
      </c>
      <c r="BL88" s="56">
        <f t="shared" si="66"/>
        <v>0</v>
      </c>
      <c r="BM88" s="134"/>
      <c r="BN88" s="134"/>
      <c r="BO88" s="134"/>
      <c r="BP88" s="71">
        <v>6.8000000000000005E-2</v>
      </c>
      <c r="BQ88" s="89">
        <v>0</v>
      </c>
      <c r="BR88" s="56">
        <f t="shared" si="67"/>
        <v>0</v>
      </c>
      <c r="BS88" s="134"/>
      <c r="BT88" s="134"/>
      <c r="BU88" s="134"/>
      <c r="BV88" s="71">
        <v>6.6000000000000003E-2</v>
      </c>
      <c r="BW88" s="89">
        <v>0</v>
      </c>
      <c r="BX88" s="56">
        <f t="shared" si="68"/>
        <v>0</v>
      </c>
      <c r="BY88" s="134"/>
      <c r="BZ88" s="134"/>
      <c r="CA88" s="134"/>
      <c r="CB88" s="71">
        <v>5.3999999999999999E-2</v>
      </c>
      <c r="CC88" s="89">
        <v>0</v>
      </c>
      <c r="CD88" s="56">
        <f t="shared" si="69"/>
        <v>0</v>
      </c>
      <c r="CE88" s="134"/>
      <c r="CF88" s="134"/>
      <c r="CG88" s="134"/>
      <c r="CH88" s="71">
        <v>1.4999999999999999E-2</v>
      </c>
      <c r="CI88" s="89">
        <v>0</v>
      </c>
      <c r="CJ88" s="56">
        <f t="shared" si="70"/>
        <v>0</v>
      </c>
      <c r="CK88" s="134"/>
      <c r="CL88" s="134"/>
      <c r="CM88" s="134"/>
      <c r="CN88" s="71">
        <v>1.2E-2</v>
      </c>
      <c r="CO88" s="89">
        <v>0</v>
      </c>
      <c r="CP88" s="56">
        <f t="shared" si="71"/>
        <v>0</v>
      </c>
      <c r="CQ88" s="134"/>
      <c r="CR88" s="134"/>
      <c r="CS88" s="99">
        <f>IF(T88="SUMA",(Z88+AF88+AL88+AR88+AX88+BD88+BJ88+BP88+CH88+CN88+BV88+CB88),(#REF!))</f>
        <v>0.99980000000000002</v>
      </c>
      <c r="CT88" s="56">
        <f t="shared" si="72"/>
        <v>0.24990000000000001</v>
      </c>
      <c r="CU88" s="71">
        <f t="shared" si="73"/>
        <v>0.24994998999799961</v>
      </c>
    </row>
    <row r="89" spans="1:99" s="2" customFormat="1" ht="62.5" customHeight="1" x14ac:dyDescent="0.35">
      <c r="A89" s="81" t="s">
        <v>167</v>
      </c>
      <c r="B89" s="83" t="s">
        <v>189</v>
      </c>
      <c r="C89" s="57" t="s">
        <v>190</v>
      </c>
      <c r="D89" s="61" t="s">
        <v>191</v>
      </c>
      <c r="E89" s="61" t="s">
        <v>142</v>
      </c>
      <c r="F89" s="54" t="s">
        <v>120</v>
      </c>
      <c r="G89" s="54">
        <v>160</v>
      </c>
      <c r="H89" s="54" t="s">
        <v>120</v>
      </c>
      <c r="I89" s="54" t="s">
        <v>122</v>
      </c>
      <c r="J89" s="54" t="s">
        <v>128</v>
      </c>
      <c r="K89" s="54" t="s">
        <v>122</v>
      </c>
      <c r="L89" s="54" t="s">
        <v>120</v>
      </c>
      <c r="M89" s="54" t="s">
        <v>122</v>
      </c>
      <c r="N89" s="54" t="s">
        <v>129</v>
      </c>
      <c r="O89" s="53">
        <v>0.25</v>
      </c>
      <c r="P89" s="62" t="s">
        <v>192</v>
      </c>
      <c r="Q89" s="108" t="s">
        <v>193</v>
      </c>
      <c r="R89" s="100">
        <v>1</v>
      </c>
      <c r="S89" s="100">
        <v>1</v>
      </c>
      <c r="T89" s="53" t="s">
        <v>161</v>
      </c>
      <c r="U89" s="53" t="s">
        <v>152</v>
      </c>
      <c r="V89" s="53" t="s">
        <v>158</v>
      </c>
      <c r="W89" s="62" t="s">
        <v>175</v>
      </c>
      <c r="X89" s="62" t="s">
        <v>266</v>
      </c>
      <c r="Y89" s="62" t="s">
        <v>194</v>
      </c>
      <c r="Z89" s="67">
        <v>1</v>
      </c>
      <c r="AA89" s="95">
        <v>1</v>
      </c>
      <c r="AB89" s="56">
        <f t="shared" si="60"/>
        <v>1</v>
      </c>
      <c r="AC89" s="135" t="s">
        <v>528</v>
      </c>
      <c r="AD89" s="135"/>
      <c r="AE89" s="135"/>
      <c r="AF89" s="71">
        <v>1</v>
      </c>
      <c r="AG89" s="89">
        <v>0.94</v>
      </c>
      <c r="AH89" s="56">
        <f t="shared" si="61"/>
        <v>0.94</v>
      </c>
      <c r="AI89" s="135" t="s">
        <v>541</v>
      </c>
      <c r="AJ89" s="135"/>
      <c r="AK89" s="135"/>
      <c r="AL89" s="71">
        <v>1</v>
      </c>
      <c r="AM89" s="89">
        <v>1</v>
      </c>
      <c r="AN89" s="56">
        <f t="shared" si="62"/>
        <v>1</v>
      </c>
      <c r="AO89" s="135" t="s">
        <v>622</v>
      </c>
      <c r="AP89" s="135"/>
      <c r="AQ89" s="135"/>
      <c r="AR89" s="71">
        <v>1</v>
      </c>
      <c r="AS89" s="89">
        <v>0</v>
      </c>
      <c r="AT89" s="56">
        <f t="shared" si="63"/>
        <v>0</v>
      </c>
      <c r="AU89" s="134"/>
      <c r="AV89" s="134"/>
      <c r="AW89" s="134"/>
      <c r="AX89" s="71">
        <v>1</v>
      </c>
      <c r="AY89" s="89">
        <v>0</v>
      </c>
      <c r="AZ89" s="56">
        <f t="shared" si="64"/>
        <v>0</v>
      </c>
      <c r="BA89" s="134"/>
      <c r="BB89" s="134"/>
      <c r="BC89" s="134"/>
      <c r="BD89" s="71">
        <v>1</v>
      </c>
      <c r="BE89" s="89">
        <v>0</v>
      </c>
      <c r="BF89" s="56">
        <f t="shared" si="65"/>
        <v>0</v>
      </c>
      <c r="BG89" s="134"/>
      <c r="BH89" s="134"/>
      <c r="BI89" s="134"/>
      <c r="BJ89" s="71">
        <v>1</v>
      </c>
      <c r="BK89" s="89">
        <v>0</v>
      </c>
      <c r="BL89" s="56">
        <f t="shared" si="66"/>
        <v>0</v>
      </c>
      <c r="BM89" s="134"/>
      <c r="BN89" s="134"/>
      <c r="BO89" s="134"/>
      <c r="BP89" s="71">
        <v>1</v>
      </c>
      <c r="BQ89" s="89">
        <v>0</v>
      </c>
      <c r="BR89" s="56">
        <f t="shared" si="67"/>
        <v>0</v>
      </c>
      <c r="BS89" s="134"/>
      <c r="BT89" s="134"/>
      <c r="BU89" s="134"/>
      <c r="BV89" s="71">
        <v>1</v>
      </c>
      <c r="BW89" s="89">
        <v>0</v>
      </c>
      <c r="BX89" s="56">
        <f t="shared" si="68"/>
        <v>0</v>
      </c>
      <c r="BY89" s="134"/>
      <c r="BZ89" s="134"/>
      <c r="CA89" s="134"/>
      <c r="CB89" s="71">
        <v>1</v>
      </c>
      <c r="CC89" s="89">
        <v>0</v>
      </c>
      <c r="CD89" s="56">
        <f t="shared" si="69"/>
        <v>0</v>
      </c>
      <c r="CE89" s="134"/>
      <c r="CF89" s="134"/>
      <c r="CG89" s="134"/>
      <c r="CH89" s="71">
        <v>1</v>
      </c>
      <c r="CI89" s="89">
        <v>0</v>
      </c>
      <c r="CJ89" s="56">
        <f t="shared" si="70"/>
        <v>0</v>
      </c>
      <c r="CK89" s="134"/>
      <c r="CL89" s="134"/>
      <c r="CM89" s="134"/>
      <c r="CN89" s="71">
        <v>1</v>
      </c>
      <c r="CO89" s="89">
        <v>0</v>
      </c>
      <c r="CP89" s="56">
        <f t="shared" si="71"/>
        <v>0</v>
      </c>
      <c r="CQ89" s="134"/>
      <c r="CR89" s="134"/>
      <c r="CS89" s="99">
        <v>1</v>
      </c>
      <c r="CT89" s="56">
        <f>AVERAGE(AA89:AG89:AM89)</f>
        <v>0.98285714285714287</v>
      </c>
      <c r="CU89" s="71">
        <f t="shared" si="73"/>
        <v>0.98285714285714287</v>
      </c>
    </row>
    <row r="90" spans="1:99" s="2" customFormat="1" ht="62.5" customHeight="1" x14ac:dyDescent="0.35">
      <c r="A90" s="81" t="s">
        <v>167</v>
      </c>
      <c r="B90" s="83" t="s">
        <v>189</v>
      </c>
      <c r="C90" s="57" t="s">
        <v>190</v>
      </c>
      <c r="D90" s="61" t="s">
        <v>191</v>
      </c>
      <c r="E90" s="61" t="s">
        <v>142</v>
      </c>
      <c r="F90" s="54" t="s">
        <v>120</v>
      </c>
      <c r="G90" s="54">
        <v>160</v>
      </c>
      <c r="H90" s="54" t="s">
        <v>120</v>
      </c>
      <c r="I90" s="54" t="s">
        <v>122</v>
      </c>
      <c r="J90" s="54" t="s">
        <v>128</v>
      </c>
      <c r="K90" s="54" t="s">
        <v>122</v>
      </c>
      <c r="L90" s="54" t="s">
        <v>120</v>
      </c>
      <c r="M90" s="54" t="s">
        <v>122</v>
      </c>
      <c r="N90" s="54" t="s">
        <v>129</v>
      </c>
      <c r="O90" s="53">
        <v>0.25</v>
      </c>
      <c r="P90" s="62" t="s">
        <v>195</v>
      </c>
      <c r="Q90" s="108" t="s">
        <v>196</v>
      </c>
      <c r="R90" s="100">
        <v>1</v>
      </c>
      <c r="S90" s="100">
        <v>1</v>
      </c>
      <c r="T90" s="53" t="s">
        <v>163</v>
      </c>
      <c r="U90" s="53" t="s">
        <v>152</v>
      </c>
      <c r="V90" s="53" t="s">
        <v>158</v>
      </c>
      <c r="W90" s="62" t="s">
        <v>175</v>
      </c>
      <c r="X90" s="62" t="s">
        <v>197</v>
      </c>
      <c r="Y90" s="62" t="s">
        <v>198</v>
      </c>
      <c r="Z90" s="71">
        <v>8.3299999999999999E-2</v>
      </c>
      <c r="AA90" s="95">
        <v>0.31809999999999999</v>
      </c>
      <c r="AB90" s="56">
        <f t="shared" si="60"/>
        <v>3.8187274909963986</v>
      </c>
      <c r="AC90" s="135" t="s">
        <v>529</v>
      </c>
      <c r="AD90" s="135"/>
      <c r="AE90" s="135"/>
      <c r="AF90" s="71">
        <v>0.6</v>
      </c>
      <c r="AG90" s="89">
        <v>0.8427</v>
      </c>
      <c r="AH90" s="56">
        <f t="shared" si="61"/>
        <v>1.4045000000000001</v>
      </c>
      <c r="AI90" s="135" t="s">
        <v>542</v>
      </c>
      <c r="AJ90" s="135"/>
      <c r="AK90" s="135"/>
      <c r="AL90" s="71">
        <v>0.6</v>
      </c>
      <c r="AM90" s="89">
        <v>0.8427</v>
      </c>
      <c r="AN90" s="56">
        <f t="shared" si="62"/>
        <v>1.4045000000000001</v>
      </c>
      <c r="AO90" s="135" t="s">
        <v>623</v>
      </c>
      <c r="AP90" s="135"/>
      <c r="AQ90" s="135"/>
      <c r="AR90" s="71">
        <v>0.6</v>
      </c>
      <c r="AS90" s="89">
        <v>0</v>
      </c>
      <c r="AT90" s="56">
        <f t="shared" si="63"/>
        <v>0</v>
      </c>
      <c r="AU90" s="134"/>
      <c r="AV90" s="134"/>
      <c r="AW90" s="134"/>
      <c r="AX90" s="71">
        <v>0.6</v>
      </c>
      <c r="AY90" s="89">
        <v>0</v>
      </c>
      <c r="AZ90" s="56">
        <f t="shared" si="64"/>
        <v>0</v>
      </c>
      <c r="BA90" s="134"/>
      <c r="BB90" s="134"/>
      <c r="BC90" s="134"/>
      <c r="BD90" s="71">
        <v>0.6</v>
      </c>
      <c r="BE90" s="89">
        <v>0</v>
      </c>
      <c r="BF90" s="56">
        <f t="shared" si="65"/>
        <v>0</v>
      </c>
      <c r="BG90" s="134"/>
      <c r="BH90" s="134"/>
      <c r="BI90" s="134"/>
      <c r="BJ90" s="71">
        <v>0.6</v>
      </c>
      <c r="BK90" s="89">
        <v>0</v>
      </c>
      <c r="BL90" s="56">
        <f t="shared" si="66"/>
        <v>0</v>
      </c>
      <c r="BM90" s="134"/>
      <c r="BN90" s="134"/>
      <c r="BO90" s="134"/>
      <c r="BP90" s="71">
        <v>0.6</v>
      </c>
      <c r="BQ90" s="89">
        <v>0</v>
      </c>
      <c r="BR90" s="56">
        <f t="shared" si="67"/>
        <v>0</v>
      </c>
      <c r="BS90" s="134"/>
      <c r="BT90" s="134"/>
      <c r="BU90" s="134"/>
      <c r="BV90" s="71">
        <v>0.7</v>
      </c>
      <c r="BW90" s="89">
        <v>0</v>
      </c>
      <c r="BX90" s="56">
        <f t="shared" si="68"/>
        <v>0</v>
      </c>
      <c r="BY90" s="134"/>
      <c r="BZ90" s="134"/>
      <c r="CA90" s="134"/>
      <c r="CB90" s="71">
        <v>0.75</v>
      </c>
      <c r="CC90" s="89">
        <v>0</v>
      </c>
      <c r="CD90" s="56">
        <f t="shared" si="69"/>
        <v>0</v>
      </c>
      <c r="CE90" s="134"/>
      <c r="CF90" s="134"/>
      <c r="CG90" s="134"/>
      <c r="CH90" s="71">
        <v>0.8</v>
      </c>
      <c r="CI90" s="89">
        <v>0</v>
      </c>
      <c r="CJ90" s="56">
        <f t="shared" si="70"/>
        <v>0</v>
      </c>
      <c r="CK90" s="134"/>
      <c r="CL90" s="134"/>
      <c r="CM90" s="134"/>
      <c r="CN90" s="71">
        <v>1</v>
      </c>
      <c r="CO90" s="89">
        <v>0</v>
      </c>
      <c r="CP90" s="56">
        <f t="shared" si="71"/>
        <v>0</v>
      </c>
      <c r="CQ90" s="134"/>
      <c r="CR90" s="134"/>
      <c r="CS90" s="110">
        <v>1</v>
      </c>
      <c r="CT90" s="56">
        <v>0.8427</v>
      </c>
      <c r="CU90" s="71">
        <f>+CT90</f>
        <v>0.8427</v>
      </c>
    </row>
    <row r="91" spans="1:99" s="2" customFormat="1" ht="62.5" customHeight="1" x14ac:dyDescent="0.35">
      <c r="A91" s="81" t="s">
        <v>167</v>
      </c>
      <c r="B91" s="83" t="s">
        <v>189</v>
      </c>
      <c r="C91" s="57" t="s">
        <v>190</v>
      </c>
      <c r="D91" s="61" t="s">
        <v>191</v>
      </c>
      <c r="E91" s="61" t="s">
        <v>142</v>
      </c>
      <c r="F91" s="54" t="s">
        <v>120</v>
      </c>
      <c r="G91" s="54">
        <v>160</v>
      </c>
      <c r="H91" s="54" t="s">
        <v>120</v>
      </c>
      <c r="I91" s="54" t="s">
        <v>122</v>
      </c>
      <c r="J91" s="54" t="s">
        <v>128</v>
      </c>
      <c r="K91" s="54" t="s">
        <v>122</v>
      </c>
      <c r="L91" s="54" t="s">
        <v>120</v>
      </c>
      <c r="M91" s="54" t="s">
        <v>122</v>
      </c>
      <c r="N91" s="54" t="s">
        <v>129</v>
      </c>
      <c r="O91" s="53">
        <v>0.25</v>
      </c>
      <c r="P91" s="64" t="s">
        <v>199</v>
      </c>
      <c r="Q91" s="64" t="s">
        <v>200</v>
      </c>
      <c r="R91" s="100">
        <v>1</v>
      </c>
      <c r="S91" s="100">
        <v>0.9</v>
      </c>
      <c r="T91" s="53" t="s">
        <v>163</v>
      </c>
      <c r="U91" s="53" t="s">
        <v>152</v>
      </c>
      <c r="V91" s="53" t="s">
        <v>158</v>
      </c>
      <c r="W91" s="62" t="s">
        <v>175</v>
      </c>
      <c r="X91" s="62" t="s">
        <v>197</v>
      </c>
      <c r="Y91" s="62" t="s">
        <v>201</v>
      </c>
      <c r="Z91" s="71">
        <v>0</v>
      </c>
      <c r="AA91" s="95">
        <v>0</v>
      </c>
      <c r="AB91" s="56">
        <f t="shared" si="60"/>
        <v>0</v>
      </c>
      <c r="AC91" s="135" t="s">
        <v>530</v>
      </c>
      <c r="AD91" s="135"/>
      <c r="AE91" s="135"/>
      <c r="AF91" s="71">
        <v>9.8100000000000007E-2</v>
      </c>
      <c r="AG91" s="89">
        <v>1.03E-2</v>
      </c>
      <c r="AH91" s="56">
        <f t="shared" si="61"/>
        <v>0.10499490316004077</v>
      </c>
      <c r="AI91" s="135" t="s">
        <v>543</v>
      </c>
      <c r="AJ91" s="135"/>
      <c r="AK91" s="135"/>
      <c r="AL91" s="71">
        <v>0.1799</v>
      </c>
      <c r="AM91" s="89">
        <v>7.4399999999999994E-2</v>
      </c>
      <c r="AN91" s="56">
        <f t="shared" si="62"/>
        <v>0.41356309060589214</v>
      </c>
      <c r="AO91" s="135" t="s">
        <v>624</v>
      </c>
      <c r="AP91" s="135"/>
      <c r="AQ91" s="135"/>
      <c r="AR91" s="71">
        <v>0.26169999999999999</v>
      </c>
      <c r="AS91" s="89">
        <v>0</v>
      </c>
      <c r="AT91" s="56">
        <f t="shared" si="63"/>
        <v>0</v>
      </c>
      <c r="AU91" s="134"/>
      <c r="AV91" s="134"/>
      <c r="AW91" s="134"/>
      <c r="AX91" s="71">
        <v>0.34350000000000003</v>
      </c>
      <c r="AY91" s="89">
        <v>0</v>
      </c>
      <c r="AZ91" s="56">
        <f t="shared" si="64"/>
        <v>0</v>
      </c>
      <c r="BA91" s="134"/>
      <c r="BB91" s="134"/>
      <c r="BC91" s="134"/>
      <c r="BD91" s="71">
        <v>0.42530000000000001</v>
      </c>
      <c r="BE91" s="89">
        <v>0</v>
      </c>
      <c r="BF91" s="56">
        <f t="shared" si="65"/>
        <v>0</v>
      </c>
      <c r="BG91" s="134"/>
      <c r="BH91" s="134"/>
      <c r="BI91" s="134"/>
      <c r="BJ91" s="71">
        <v>0.49080000000000001</v>
      </c>
      <c r="BK91" s="89">
        <v>0</v>
      </c>
      <c r="BL91" s="56">
        <f t="shared" si="66"/>
        <v>0</v>
      </c>
      <c r="BM91" s="134"/>
      <c r="BN91" s="134"/>
      <c r="BO91" s="134"/>
      <c r="BP91" s="71">
        <v>0.5726</v>
      </c>
      <c r="BQ91" s="89">
        <v>0</v>
      </c>
      <c r="BR91" s="56">
        <f t="shared" si="67"/>
        <v>0</v>
      </c>
      <c r="BS91" s="134"/>
      <c r="BT91" s="134"/>
      <c r="BU91" s="134"/>
      <c r="BV91" s="71">
        <v>0.66439999999999999</v>
      </c>
      <c r="BW91" s="89">
        <v>0</v>
      </c>
      <c r="BX91" s="56">
        <f t="shared" si="68"/>
        <v>0</v>
      </c>
      <c r="BY91" s="134"/>
      <c r="BZ91" s="134"/>
      <c r="CA91" s="134"/>
      <c r="CB91" s="71">
        <v>0.73619999999999997</v>
      </c>
      <c r="CC91" s="89">
        <v>0</v>
      </c>
      <c r="CD91" s="56">
        <f t="shared" si="69"/>
        <v>0</v>
      </c>
      <c r="CE91" s="134"/>
      <c r="CF91" s="134"/>
      <c r="CG91" s="134"/>
      <c r="CH91" s="71">
        <v>0.81799999999999995</v>
      </c>
      <c r="CI91" s="89">
        <v>0</v>
      </c>
      <c r="CJ91" s="56">
        <f t="shared" si="70"/>
        <v>0</v>
      </c>
      <c r="CK91" s="134"/>
      <c r="CL91" s="134"/>
      <c r="CM91" s="134"/>
      <c r="CN91" s="71">
        <v>0.9</v>
      </c>
      <c r="CO91" s="89">
        <v>0</v>
      </c>
      <c r="CP91" s="56">
        <f t="shared" si="71"/>
        <v>0</v>
      </c>
      <c r="CQ91" s="134"/>
      <c r="CR91" s="134"/>
      <c r="CS91" s="110">
        <v>0.9</v>
      </c>
      <c r="CT91" s="56">
        <f>+AM91</f>
        <v>7.4399999999999994E-2</v>
      </c>
      <c r="CU91" s="71">
        <f>+CT91</f>
        <v>7.4399999999999994E-2</v>
      </c>
    </row>
    <row r="92" spans="1:99" s="2" customFormat="1" ht="62.5" customHeight="1" x14ac:dyDescent="0.35">
      <c r="A92" s="81" t="s">
        <v>167</v>
      </c>
      <c r="B92" s="83" t="s">
        <v>189</v>
      </c>
      <c r="C92" s="57" t="s">
        <v>190</v>
      </c>
      <c r="D92" s="61" t="s">
        <v>191</v>
      </c>
      <c r="E92" s="61" t="s">
        <v>142</v>
      </c>
      <c r="F92" s="54" t="s">
        <v>120</v>
      </c>
      <c r="G92" s="54">
        <v>160</v>
      </c>
      <c r="H92" s="54" t="s">
        <v>120</v>
      </c>
      <c r="I92" s="54" t="s">
        <v>122</v>
      </c>
      <c r="J92" s="54" t="s">
        <v>128</v>
      </c>
      <c r="K92" s="54" t="s">
        <v>122</v>
      </c>
      <c r="L92" s="54" t="s">
        <v>120</v>
      </c>
      <c r="M92" s="54" t="s">
        <v>122</v>
      </c>
      <c r="N92" s="54" t="s">
        <v>129</v>
      </c>
      <c r="O92" s="53">
        <v>0.25</v>
      </c>
      <c r="P92" s="64" t="s">
        <v>202</v>
      </c>
      <c r="Q92" s="64" t="s">
        <v>203</v>
      </c>
      <c r="R92" s="100">
        <v>1</v>
      </c>
      <c r="S92" s="100">
        <v>1</v>
      </c>
      <c r="T92" s="53" t="s">
        <v>163</v>
      </c>
      <c r="U92" s="53" t="s">
        <v>152</v>
      </c>
      <c r="V92" s="53" t="s">
        <v>158</v>
      </c>
      <c r="W92" s="62" t="s">
        <v>175</v>
      </c>
      <c r="X92" s="62" t="s">
        <v>197</v>
      </c>
      <c r="Y92" s="62" t="s">
        <v>204</v>
      </c>
      <c r="Z92" s="71">
        <v>0.2</v>
      </c>
      <c r="AA92" s="97">
        <v>0.17519999999999999</v>
      </c>
      <c r="AB92" s="56">
        <f t="shared" si="60"/>
        <v>0.87599999999999989</v>
      </c>
      <c r="AC92" s="135" t="s">
        <v>531</v>
      </c>
      <c r="AD92" s="135"/>
      <c r="AE92" s="135"/>
      <c r="AF92" s="71">
        <v>0.35</v>
      </c>
      <c r="AG92" s="89">
        <v>0.49199999999999999</v>
      </c>
      <c r="AH92" s="56">
        <f t="shared" si="61"/>
        <v>1.4057142857142857</v>
      </c>
      <c r="AI92" s="135" t="s">
        <v>544</v>
      </c>
      <c r="AJ92" s="135"/>
      <c r="AK92" s="135"/>
      <c r="AL92" s="71">
        <v>0.7</v>
      </c>
      <c r="AM92" s="89">
        <v>0.58430000000000004</v>
      </c>
      <c r="AN92" s="56">
        <f t="shared" si="62"/>
        <v>0.83471428571428585</v>
      </c>
      <c r="AO92" s="135" t="s">
        <v>625</v>
      </c>
      <c r="AP92" s="135"/>
      <c r="AQ92" s="135"/>
      <c r="AR92" s="71">
        <v>1</v>
      </c>
      <c r="AS92" s="89">
        <v>0</v>
      </c>
      <c r="AT92" s="56">
        <f t="shared" si="63"/>
        <v>0</v>
      </c>
      <c r="AU92" s="134"/>
      <c r="AV92" s="134"/>
      <c r="AW92" s="134"/>
      <c r="AX92" s="71">
        <v>1</v>
      </c>
      <c r="AY92" s="89">
        <v>0</v>
      </c>
      <c r="AZ92" s="56">
        <f t="shared" si="64"/>
        <v>0</v>
      </c>
      <c r="BA92" s="134"/>
      <c r="BB92" s="134"/>
      <c r="BC92" s="134"/>
      <c r="BD92" s="71">
        <v>1</v>
      </c>
      <c r="BE92" s="89">
        <v>0</v>
      </c>
      <c r="BF92" s="56">
        <f t="shared" si="65"/>
        <v>0</v>
      </c>
      <c r="BG92" s="134"/>
      <c r="BH92" s="134"/>
      <c r="BI92" s="134"/>
      <c r="BJ92" s="71">
        <v>1</v>
      </c>
      <c r="BK92" s="89">
        <v>0</v>
      </c>
      <c r="BL92" s="56">
        <f t="shared" si="66"/>
        <v>0</v>
      </c>
      <c r="BM92" s="134"/>
      <c r="BN92" s="134"/>
      <c r="BO92" s="134"/>
      <c r="BP92" s="71">
        <v>1</v>
      </c>
      <c r="BQ92" s="89">
        <v>0</v>
      </c>
      <c r="BR92" s="56">
        <f t="shared" si="67"/>
        <v>0</v>
      </c>
      <c r="BS92" s="134"/>
      <c r="BT92" s="134"/>
      <c r="BU92" s="134"/>
      <c r="BV92" s="71">
        <v>1</v>
      </c>
      <c r="BW92" s="89">
        <v>0</v>
      </c>
      <c r="BX92" s="56">
        <f t="shared" si="68"/>
        <v>0</v>
      </c>
      <c r="BY92" s="134"/>
      <c r="BZ92" s="134"/>
      <c r="CA92" s="134"/>
      <c r="CB92" s="71">
        <v>1</v>
      </c>
      <c r="CC92" s="89">
        <v>0</v>
      </c>
      <c r="CD92" s="56">
        <f t="shared" si="69"/>
        <v>0</v>
      </c>
      <c r="CE92" s="134"/>
      <c r="CF92" s="134"/>
      <c r="CG92" s="134"/>
      <c r="CH92" s="71">
        <v>1</v>
      </c>
      <c r="CI92" s="89">
        <v>0</v>
      </c>
      <c r="CJ92" s="56">
        <f t="shared" si="70"/>
        <v>0</v>
      </c>
      <c r="CK92" s="134"/>
      <c r="CL92" s="134"/>
      <c r="CM92" s="134"/>
      <c r="CN92" s="71">
        <v>1</v>
      </c>
      <c r="CO92" s="89">
        <v>0</v>
      </c>
      <c r="CP92" s="56">
        <f t="shared" si="71"/>
        <v>0</v>
      </c>
      <c r="CQ92" s="134"/>
      <c r="CR92" s="134"/>
      <c r="CS92" s="110">
        <f>+AR92</f>
        <v>1</v>
      </c>
      <c r="CT92" s="56">
        <f>+AM92</f>
        <v>0.58430000000000004</v>
      </c>
      <c r="CU92" s="71">
        <f>+CT92</f>
        <v>0.58430000000000004</v>
      </c>
    </row>
    <row r="93" spans="1:99" s="2" customFormat="1" ht="51" customHeight="1" x14ac:dyDescent="0.35">
      <c r="A93" s="82"/>
      <c r="B93" s="84"/>
      <c r="C93" s="52"/>
      <c r="D93" s="58"/>
      <c r="E93" s="58"/>
      <c r="F93" s="48"/>
      <c r="G93" s="48"/>
      <c r="H93" s="48"/>
      <c r="I93" s="48"/>
      <c r="J93" s="48"/>
      <c r="K93" s="48"/>
      <c r="L93" s="48"/>
      <c r="M93" s="48"/>
      <c r="N93" s="48"/>
      <c r="O93" s="63"/>
      <c r="P93" s="65"/>
      <c r="Q93" s="65"/>
      <c r="R93" s="49"/>
      <c r="S93" s="49"/>
      <c r="T93" s="49"/>
      <c r="U93" s="49"/>
      <c r="V93" s="49"/>
      <c r="W93" s="65"/>
      <c r="X93" s="65"/>
      <c r="Y93" s="65"/>
      <c r="Z93" s="72"/>
      <c r="AA93" s="48"/>
      <c r="AB93" s="48"/>
      <c r="AC93" s="50"/>
      <c r="AD93" s="51"/>
      <c r="AE93" s="51"/>
      <c r="AF93" s="73"/>
      <c r="AG93" s="48"/>
      <c r="AH93" s="48"/>
      <c r="AI93" s="50"/>
      <c r="AJ93" s="51"/>
      <c r="AK93" s="51"/>
      <c r="AL93" s="73"/>
      <c r="AM93" s="48"/>
      <c r="AN93" s="48"/>
      <c r="AO93" s="50"/>
      <c r="AP93" s="51"/>
      <c r="AQ93" s="51"/>
      <c r="AR93" s="73"/>
      <c r="AS93" s="48"/>
      <c r="AT93" s="48"/>
      <c r="AU93" s="50"/>
      <c r="AV93" s="51"/>
      <c r="AW93" s="51"/>
      <c r="AX93" s="73"/>
      <c r="AY93" s="48"/>
      <c r="AZ93" s="48"/>
      <c r="BA93" s="50"/>
      <c r="BB93" s="51"/>
      <c r="BC93" s="51"/>
      <c r="BD93" s="73"/>
      <c r="BE93" s="48"/>
      <c r="BF93" s="48"/>
      <c r="BG93" s="50"/>
      <c r="BH93" s="51"/>
      <c r="BI93" s="51"/>
      <c r="BJ93" s="73"/>
      <c r="BK93" s="48"/>
      <c r="BL93" s="48"/>
      <c r="BM93" s="50"/>
      <c r="BN93" s="51"/>
      <c r="BO93" s="51"/>
      <c r="BP93" s="73"/>
      <c r="BQ93" s="48"/>
      <c r="BR93" s="48"/>
      <c r="BS93" s="50"/>
      <c r="BT93" s="51"/>
      <c r="BU93" s="51"/>
      <c r="BV93" s="73"/>
      <c r="BW93" s="48"/>
      <c r="BX93" s="48"/>
      <c r="BY93" s="50"/>
      <c r="BZ93" s="51"/>
      <c r="CA93" s="51"/>
      <c r="CB93" s="73"/>
      <c r="CC93" s="48"/>
      <c r="CD93" s="48"/>
      <c r="CE93" s="50"/>
      <c r="CF93" s="51"/>
      <c r="CG93" s="51"/>
      <c r="CH93" s="73"/>
      <c r="CI93" s="48"/>
      <c r="CJ93" s="48"/>
      <c r="CK93" s="50"/>
      <c r="CL93" s="51"/>
      <c r="CM93" s="51"/>
      <c r="CN93" s="73"/>
      <c r="CO93" s="48"/>
      <c r="CP93" s="48"/>
      <c r="CQ93" s="50"/>
      <c r="CR93" s="51"/>
      <c r="CS93" s="73"/>
      <c r="CT93" s="75"/>
      <c r="CU93" s="63"/>
    </row>
    <row r="94" spans="1:99" s="2" customFormat="1" ht="51" customHeight="1" x14ac:dyDescent="0.35">
      <c r="A94" s="82"/>
      <c r="B94" s="84"/>
      <c r="C94" s="52"/>
      <c r="D94" s="58"/>
      <c r="E94" s="58"/>
      <c r="F94" s="48"/>
      <c r="G94" s="48"/>
      <c r="H94" s="48"/>
      <c r="I94" s="48"/>
      <c r="J94" s="48"/>
      <c r="K94" s="48"/>
      <c r="L94" s="48"/>
      <c r="M94" s="48"/>
      <c r="N94" s="48"/>
      <c r="O94" s="63"/>
      <c r="P94" s="65"/>
      <c r="Q94" s="65"/>
      <c r="R94" s="49"/>
      <c r="S94" s="49"/>
      <c r="T94" s="49"/>
      <c r="U94" s="49"/>
      <c r="V94" s="49"/>
      <c r="W94" s="65"/>
      <c r="X94" s="65"/>
      <c r="Y94" s="65"/>
      <c r="Z94" s="72"/>
      <c r="AA94" s="48"/>
      <c r="AB94" s="48"/>
      <c r="AC94" s="50"/>
      <c r="AD94" s="51"/>
      <c r="AE94" s="51"/>
      <c r="AF94" s="73"/>
      <c r="AG94" s="48"/>
      <c r="AH94" s="48"/>
      <c r="AI94" s="50"/>
      <c r="AJ94" s="51"/>
      <c r="AK94" s="51"/>
      <c r="AL94" s="73"/>
      <c r="AM94" s="48"/>
      <c r="AN94" s="48"/>
      <c r="AO94" s="50"/>
      <c r="AP94" s="51"/>
      <c r="AQ94" s="51"/>
      <c r="AR94" s="73"/>
      <c r="AS94" s="48"/>
      <c r="AT94" s="48"/>
      <c r="AU94" s="50"/>
      <c r="AV94" s="51"/>
      <c r="AW94" s="51"/>
      <c r="AX94" s="73"/>
      <c r="AY94" s="48"/>
      <c r="AZ94" s="48"/>
      <c r="BA94" s="50"/>
      <c r="BB94" s="51"/>
      <c r="BC94" s="51"/>
      <c r="BD94" s="73"/>
      <c r="BE94" s="48"/>
      <c r="BF94" s="48"/>
      <c r="BG94" s="50"/>
      <c r="BH94" s="51"/>
      <c r="BI94" s="51"/>
      <c r="BJ94" s="73"/>
      <c r="BK94" s="48"/>
      <c r="BL94" s="48"/>
      <c r="BM94" s="50"/>
      <c r="BN94" s="51"/>
      <c r="BO94" s="51"/>
      <c r="BP94" s="73"/>
      <c r="BQ94" s="48"/>
      <c r="BR94" s="48"/>
      <c r="BS94" s="50"/>
      <c r="BT94" s="51"/>
      <c r="BU94" s="51"/>
      <c r="BV94" s="73"/>
      <c r="BW94" s="48"/>
      <c r="BX94" s="48"/>
      <c r="BY94" s="50"/>
      <c r="BZ94" s="51"/>
      <c r="CA94" s="51"/>
      <c r="CB94" s="73"/>
      <c r="CC94" s="48"/>
      <c r="CD94" s="48"/>
      <c r="CE94" s="50"/>
      <c r="CF94" s="51"/>
      <c r="CG94" s="51"/>
      <c r="CH94" s="73"/>
      <c r="CI94" s="48"/>
      <c r="CJ94" s="48"/>
      <c r="CK94" s="50"/>
      <c r="CL94" s="51"/>
      <c r="CM94" s="51"/>
      <c r="CN94" s="73"/>
      <c r="CO94" s="48"/>
      <c r="CP94" s="48"/>
      <c r="CQ94" s="50"/>
      <c r="CR94" s="51"/>
      <c r="CS94" s="73"/>
      <c r="CT94" s="75"/>
      <c r="CU94" s="63"/>
    </row>
    <row r="95" spans="1:99" s="2" customFormat="1" ht="51" customHeight="1" x14ac:dyDescent="0.35">
      <c r="A95" s="82"/>
      <c r="B95" s="84"/>
      <c r="C95" s="52"/>
      <c r="D95" s="58"/>
      <c r="E95" s="58"/>
      <c r="F95" s="48"/>
      <c r="G95" s="48"/>
      <c r="H95" s="48"/>
      <c r="I95" s="48"/>
      <c r="J95" s="48"/>
      <c r="K95" s="48"/>
      <c r="L95" s="48"/>
      <c r="M95" s="48"/>
      <c r="N95" s="48"/>
      <c r="O95" s="63"/>
      <c r="P95" s="65"/>
      <c r="Q95" s="65"/>
      <c r="R95" s="49"/>
      <c r="S95" s="49"/>
      <c r="T95" s="49"/>
      <c r="U95" s="49"/>
      <c r="V95" s="49"/>
      <c r="W95" s="65"/>
      <c r="X95" s="65"/>
      <c r="Y95" s="65"/>
      <c r="Z95" s="72"/>
      <c r="AA95" s="48"/>
      <c r="AB95" s="48"/>
      <c r="AC95" s="50"/>
      <c r="AD95" s="51"/>
      <c r="AE95" s="51"/>
      <c r="AF95" s="73"/>
      <c r="AG95" s="48"/>
      <c r="AH95" s="48"/>
      <c r="AI95" s="50"/>
      <c r="AJ95" s="51"/>
      <c r="AK95" s="51"/>
      <c r="AL95" s="73"/>
      <c r="AM95" s="48"/>
      <c r="AN95" s="48"/>
      <c r="AO95" s="50"/>
      <c r="AP95" s="51"/>
      <c r="AQ95" s="51"/>
      <c r="AR95" s="73"/>
      <c r="AS95" s="48"/>
      <c r="AT95" s="48"/>
      <c r="AU95" s="50"/>
      <c r="AV95" s="51"/>
      <c r="AW95" s="51"/>
      <c r="AX95" s="73"/>
      <c r="AY95" s="48"/>
      <c r="AZ95" s="48"/>
      <c r="BA95" s="50"/>
      <c r="BB95" s="51"/>
      <c r="BC95" s="51"/>
      <c r="BD95" s="73"/>
      <c r="BE95" s="48"/>
      <c r="BF95" s="48"/>
      <c r="BG95" s="50"/>
      <c r="BH95" s="51"/>
      <c r="BI95" s="51"/>
      <c r="BJ95" s="73"/>
      <c r="BK95" s="48"/>
      <c r="BL95" s="48"/>
      <c r="BM95" s="50"/>
      <c r="BN95" s="51"/>
      <c r="BO95" s="51"/>
      <c r="BP95" s="73"/>
      <c r="BQ95" s="48"/>
      <c r="BR95" s="48"/>
      <c r="BS95" s="50"/>
      <c r="BT95" s="51"/>
      <c r="BU95" s="51"/>
      <c r="BV95" s="73"/>
      <c r="BW95" s="48"/>
      <c r="BX95" s="48"/>
      <c r="BY95" s="50"/>
      <c r="BZ95" s="51"/>
      <c r="CA95" s="51"/>
      <c r="CB95" s="73"/>
      <c r="CC95" s="48"/>
      <c r="CD95" s="48"/>
      <c r="CE95" s="50"/>
      <c r="CF95" s="51"/>
      <c r="CG95" s="51"/>
      <c r="CH95" s="73"/>
      <c r="CI95" s="48"/>
      <c r="CJ95" s="48"/>
      <c r="CK95" s="50"/>
      <c r="CL95" s="51"/>
      <c r="CM95" s="51"/>
      <c r="CN95" s="73"/>
      <c r="CO95" s="48"/>
      <c r="CP95" s="48"/>
      <c r="CQ95" s="50"/>
      <c r="CR95" s="51"/>
      <c r="CS95" s="73"/>
      <c r="CT95" s="75"/>
      <c r="CU95" s="63"/>
    </row>
    <row r="96" spans="1:99" s="2" customFormat="1" ht="51" customHeight="1" x14ac:dyDescent="0.35">
      <c r="A96" s="82"/>
      <c r="B96" s="84"/>
      <c r="C96" s="52"/>
      <c r="D96" s="58"/>
      <c r="E96" s="58"/>
      <c r="F96" s="48"/>
      <c r="G96" s="48"/>
      <c r="H96" s="48"/>
      <c r="I96" s="48"/>
      <c r="J96" s="48"/>
      <c r="K96" s="48"/>
      <c r="L96" s="48"/>
      <c r="M96" s="48"/>
      <c r="N96" s="48"/>
      <c r="O96" s="63"/>
      <c r="P96" s="65"/>
      <c r="Q96" s="65"/>
      <c r="R96" s="49"/>
      <c r="S96" s="49"/>
      <c r="T96" s="49"/>
      <c r="U96" s="49"/>
      <c r="V96" s="49"/>
      <c r="W96" s="65"/>
      <c r="X96" s="65"/>
      <c r="Y96" s="65"/>
      <c r="Z96" s="72"/>
      <c r="AA96" s="48"/>
      <c r="AB96" s="48"/>
      <c r="AC96" s="50"/>
      <c r="AD96" s="51"/>
      <c r="AE96" s="51"/>
      <c r="AF96" s="73"/>
      <c r="AG96" s="48"/>
      <c r="AH96" s="48"/>
      <c r="AI96" s="50"/>
      <c r="AJ96" s="51"/>
      <c r="AK96" s="51"/>
      <c r="AL96" s="73"/>
      <c r="AM96" s="48"/>
      <c r="AN96" s="48"/>
      <c r="AO96" s="50"/>
      <c r="AP96" s="51"/>
      <c r="AQ96" s="51"/>
      <c r="AR96" s="73"/>
      <c r="AS96" s="48"/>
      <c r="AT96" s="48"/>
      <c r="AU96" s="50"/>
      <c r="AV96" s="51"/>
      <c r="AW96" s="51"/>
      <c r="AX96" s="73"/>
      <c r="AY96" s="48"/>
      <c r="AZ96" s="48"/>
      <c r="BA96" s="50"/>
      <c r="BB96" s="51"/>
      <c r="BC96" s="51"/>
      <c r="BD96" s="73"/>
      <c r="BE96" s="48"/>
      <c r="BF96" s="48"/>
      <c r="BG96" s="50"/>
      <c r="BH96" s="51"/>
      <c r="BI96" s="51"/>
      <c r="BJ96" s="73"/>
      <c r="BK96" s="48"/>
      <c r="BL96" s="48"/>
      <c r="BM96" s="50"/>
      <c r="BN96" s="51"/>
      <c r="BO96" s="51"/>
      <c r="BP96" s="73"/>
      <c r="BQ96" s="48"/>
      <c r="BR96" s="48"/>
      <c r="BS96" s="50"/>
      <c r="BT96" s="51"/>
      <c r="BU96" s="51"/>
      <c r="BV96" s="73"/>
      <c r="BW96" s="48"/>
      <c r="BX96" s="48"/>
      <c r="BY96" s="50"/>
      <c r="BZ96" s="51"/>
      <c r="CA96" s="51"/>
      <c r="CB96" s="73"/>
      <c r="CC96" s="48"/>
      <c r="CD96" s="48"/>
      <c r="CE96" s="50"/>
      <c r="CF96" s="51"/>
      <c r="CG96" s="51"/>
      <c r="CH96" s="73"/>
      <c r="CI96" s="48"/>
      <c r="CJ96" s="48"/>
      <c r="CK96" s="50"/>
      <c r="CL96" s="51"/>
      <c r="CM96" s="51"/>
      <c r="CN96" s="73"/>
      <c r="CO96" s="48"/>
      <c r="CP96" s="48"/>
      <c r="CQ96" s="50"/>
      <c r="CR96" s="51"/>
      <c r="CS96" s="73"/>
      <c r="CT96" s="75"/>
      <c r="CU96" s="63"/>
    </row>
    <row r="97" spans="1:99" s="2" customFormat="1" ht="51" customHeight="1" x14ac:dyDescent="0.35">
      <c r="A97" s="82"/>
      <c r="B97" s="84"/>
      <c r="C97" s="52"/>
      <c r="D97" s="58"/>
      <c r="E97" s="58"/>
      <c r="F97" s="48"/>
      <c r="G97" s="48"/>
      <c r="H97" s="48"/>
      <c r="I97" s="48"/>
      <c r="J97" s="48"/>
      <c r="K97" s="48"/>
      <c r="L97" s="48"/>
      <c r="M97" s="48"/>
      <c r="N97" s="48"/>
      <c r="O97" s="63"/>
      <c r="P97" s="65"/>
      <c r="Q97" s="65"/>
      <c r="R97" s="49"/>
      <c r="S97" s="49"/>
      <c r="T97" s="49"/>
      <c r="U97" s="49"/>
      <c r="V97" s="49"/>
      <c r="W97" s="65"/>
      <c r="X97" s="65"/>
      <c r="Y97" s="65"/>
      <c r="Z97" s="72"/>
      <c r="AA97" s="48"/>
      <c r="AB97" s="48"/>
      <c r="AC97" s="50"/>
      <c r="AD97" s="51"/>
      <c r="AE97" s="51"/>
      <c r="AF97" s="73"/>
      <c r="AG97" s="48"/>
      <c r="AH97" s="48"/>
      <c r="AI97" s="50"/>
      <c r="AJ97" s="51"/>
      <c r="AK97" s="51"/>
      <c r="AL97" s="73"/>
      <c r="AM97" s="48"/>
      <c r="AN97" s="48"/>
      <c r="AO97" s="50"/>
      <c r="AP97" s="51"/>
      <c r="AQ97" s="51"/>
      <c r="AR97" s="73"/>
      <c r="AS97" s="48"/>
      <c r="AT97" s="48"/>
      <c r="AU97" s="50"/>
      <c r="AV97" s="51"/>
      <c r="AW97" s="51"/>
      <c r="AX97" s="73"/>
      <c r="AY97" s="48"/>
      <c r="AZ97" s="48"/>
      <c r="BA97" s="50"/>
      <c r="BB97" s="51"/>
      <c r="BC97" s="51"/>
      <c r="BD97" s="73"/>
      <c r="BE97" s="48"/>
      <c r="BF97" s="48"/>
      <c r="BG97" s="50"/>
      <c r="BH97" s="51"/>
      <c r="BI97" s="51"/>
      <c r="BJ97" s="73"/>
      <c r="BK97" s="48"/>
      <c r="BL97" s="48"/>
      <c r="BM97" s="50"/>
      <c r="BN97" s="51"/>
      <c r="BO97" s="51"/>
      <c r="BP97" s="73"/>
      <c r="BQ97" s="48"/>
      <c r="BR97" s="48"/>
      <c r="BS97" s="50"/>
      <c r="BT97" s="51"/>
      <c r="BU97" s="51"/>
      <c r="BV97" s="73"/>
      <c r="BW97" s="48"/>
      <c r="BX97" s="48"/>
      <c r="BY97" s="50"/>
      <c r="BZ97" s="51"/>
      <c r="CA97" s="51"/>
      <c r="CB97" s="73"/>
      <c r="CC97" s="48"/>
      <c r="CD97" s="48"/>
      <c r="CE97" s="50"/>
      <c r="CF97" s="51"/>
      <c r="CG97" s="51"/>
      <c r="CH97" s="73"/>
      <c r="CI97" s="48"/>
      <c r="CJ97" s="48"/>
      <c r="CK97" s="50"/>
      <c r="CL97" s="51"/>
      <c r="CM97" s="51"/>
      <c r="CN97" s="73"/>
      <c r="CO97" s="48"/>
      <c r="CP97" s="48"/>
      <c r="CQ97" s="50"/>
      <c r="CR97" s="51"/>
      <c r="CS97" s="73"/>
      <c r="CT97" s="75"/>
      <c r="CU97" s="63"/>
    </row>
    <row r="98" spans="1:99" s="2" customFormat="1" ht="51" customHeight="1" x14ac:dyDescent="0.35">
      <c r="A98" s="82"/>
      <c r="B98" s="84"/>
      <c r="C98" s="52"/>
      <c r="D98" s="58"/>
      <c r="E98" s="58"/>
      <c r="F98" s="48"/>
      <c r="G98" s="48"/>
      <c r="H98" s="48"/>
      <c r="I98" s="48"/>
      <c r="J98" s="48"/>
      <c r="K98" s="48"/>
      <c r="L98" s="48"/>
      <c r="M98" s="48"/>
      <c r="N98" s="48"/>
      <c r="O98" s="63"/>
      <c r="P98" s="65"/>
      <c r="Q98" s="65"/>
      <c r="R98" s="49"/>
      <c r="S98" s="49"/>
      <c r="T98" s="49"/>
      <c r="U98" s="49"/>
      <c r="V98" s="49"/>
      <c r="W98" s="65"/>
      <c r="X98" s="65"/>
      <c r="Y98" s="65"/>
      <c r="Z98" s="72"/>
      <c r="AA98" s="48"/>
      <c r="AB98" s="48"/>
      <c r="AC98" s="50"/>
      <c r="AD98" s="51"/>
      <c r="AE98" s="51"/>
      <c r="AF98" s="73"/>
      <c r="AG98" s="48"/>
      <c r="AH98" s="48"/>
      <c r="AI98" s="50"/>
      <c r="AJ98" s="51"/>
      <c r="AK98" s="51"/>
      <c r="AL98" s="73"/>
      <c r="AM98" s="48"/>
      <c r="AN98" s="48"/>
      <c r="AO98" s="50"/>
      <c r="AP98" s="51"/>
      <c r="AQ98" s="51"/>
      <c r="AR98" s="73"/>
      <c r="AS98" s="48"/>
      <c r="AT98" s="48"/>
      <c r="AU98" s="50"/>
      <c r="AV98" s="51"/>
      <c r="AW98" s="51"/>
      <c r="AX98" s="73"/>
      <c r="AY98" s="48"/>
      <c r="AZ98" s="48"/>
      <c r="BA98" s="50"/>
      <c r="BB98" s="51"/>
      <c r="BC98" s="51"/>
      <c r="BD98" s="73"/>
      <c r="BE98" s="48"/>
      <c r="BF98" s="48"/>
      <c r="BG98" s="50"/>
      <c r="BH98" s="51"/>
      <c r="BI98" s="51"/>
      <c r="BJ98" s="73"/>
      <c r="BK98" s="48"/>
      <c r="BL98" s="48"/>
      <c r="BM98" s="50"/>
      <c r="BN98" s="51"/>
      <c r="BO98" s="51"/>
      <c r="BP98" s="73"/>
      <c r="BQ98" s="48"/>
      <c r="BR98" s="48"/>
      <c r="BS98" s="50"/>
      <c r="BT98" s="51"/>
      <c r="BU98" s="51"/>
      <c r="BV98" s="73"/>
      <c r="BW98" s="48"/>
      <c r="BX98" s="48"/>
      <c r="BY98" s="50"/>
      <c r="BZ98" s="51"/>
      <c r="CA98" s="51"/>
      <c r="CB98" s="73"/>
      <c r="CC98" s="48"/>
      <c r="CD98" s="48"/>
      <c r="CE98" s="50"/>
      <c r="CF98" s="51"/>
      <c r="CG98" s="51"/>
      <c r="CH98" s="73"/>
      <c r="CI98" s="48"/>
      <c r="CJ98" s="48"/>
      <c r="CK98" s="50"/>
      <c r="CL98" s="51"/>
      <c r="CM98" s="51"/>
      <c r="CN98" s="73"/>
      <c r="CO98" s="48"/>
      <c r="CP98" s="48"/>
      <c r="CQ98" s="50"/>
      <c r="CR98" s="51"/>
      <c r="CS98" s="73"/>
      <c r="CT98" s="75"/>
      <c r="CU98" s="63"/>
    </row>
    <row r="99" spans="1:99" s="2" customFormat="1" ht="51" customHeight="1" x14ac:dyDescent="0.35">
      <c r="A99" s="82"/>
      <c r="B99" s="84"/>
      <c r="C99" s="52"/>
      <c r="D99" s="58"/>
      <c r="E99" s="58"/>
      <c r="F99" s="48"/>
      <c r="G99" s="48"/>
      <c r="H99" s="48"/>
      <c r="I99" s="48"/>
      <c r="J99" s="48"/>
      <c r="K99" s="48"/>
      <c r="L99" s="48"/>
      <c r="M99" s="48"/>
      <c r="N99" s="48"/>
      <c r="O99" s="63"/>
      <c r="P99" s="65"/>
      <c r="Q99" s="65"/>
      <c r="R99" s="49"/>
      <c r="S99" s="49"/>
      <c r="T99" s="49"/>
      <c r="U99" s="49"/>
      <c r="V99" s="49"/>
      <c r="W99" s="65"/>
      <c r="X99" s="65"/>
      <c r="Y99" s="65"/>
      <c r="Z99" s="72"/>
      <c r="AA99" s="48"/>
      <c r="AB99" s="48"/>
      <c r="AC99" s="50"/>
      <c r="AD99" s="51"/>
      <c r="AE99" s="51"/>
      <c r="AF99" s="73"/>
      <c r="AG99" s="48"/>
      <c r="AH99" s="48"/>
      <c r="AI99" s="50"/>
      <c r="AJ99" s="51"/>
      <c r="AK99" s="51"/>
      <c r="AL99" s="73"/>
      <c r="AM99" s="48"/>
      <c r="AN99" s="48"/>
      <c r="AO99" s="50"/>
      <c r="AP99" s="51"/>
      <c r="AQ99" s="51"/>
      <c r="AR99" s="73"/>
      <c r="AS99" s="48"/>
      <c r="AT99" s="48"/>
      <c r="AU99" s="50"/>
      <c r="AV99" s="51"/>
      <c r="AW99" s="51"/>
      <c r="AX99" s="73"/>
      <c r="AY99" s="48"/>
      <c r="AZ99" s="48"/>
      <c r="BA99" s="50"/>
      <c r="BB99" s="51"/>
      <c r="BC99" s="51"/>
      <c r="BD99" s="73"/>
      <c r="BE99" s="48"/>
      <c r="BF99" s="48"/>
      <c r="BG99" s="50"/>
      <c r="BH99" s="51"/>
      <c r="BI99" s="51"/>
      <c r="BJ99" s="73"/>
      <c r="BK99" s="48"/>
      <c r="BL99" s="48"/>
      <c r="BM99" s="50"/>
      <c r="BN99" s="51"/>
      <c r="BO99" s="51"/>
      <c r="BP99" s="73"/>
      <c r="BQ99" s="48"/>
      <c r="BR99" s="48"/>
      <c r="BS99" s="50"/>
      <c r="BT99" s="51"/>
      <c r="BU99" s="51"/>
      <c r="BV99" s="73"/>
      <c r="BW99" s="48"/>
      <c r="BX99" s="48"/>
      <c r="BY99" s="50"/>
      <c r="BZ99" s="51"/>
      <c r="CA99" s="51"/>
      <c r="CB99" s="73"/>
      <c r="CC99" s="48"/>
      <c r="CD99" s="48"/>
      <c r="CE99" s="50"/>
      <c r="CF99" s="51"/>
      <c r="CG99" s="51"/>
      <c r="CH99" s="73"/>
      <c r="CI99" s="48"/>
      <c r="CJ99" s="48"/>
      <c r="CK99" s="50"/>
      <c r="CL99" s="51"/>
      <c r="CM99" s="51"/>
      <c r="CN99" s="73"/>
      <c r="CO99" s="48"/>
      <c r="CP99" s="48"/>
      <c r="CQ99" s="50"/>
      <c r="CR99" s="51"/>
      <c r="CS99" s="73"/>
      <c r="CT99" s="75"/>
      <c r="CU99" s="63"/>
    </row>
    <row r="100" spans="1:99" s="2" customFormat="1" ht="51" customHeight="1" x14ac:dyDescent="0.35">
      <c r="A100" s="82"/>
      <c r="B100" s="84"/>
      <c r="C100" s="52"/>
      <c r="D100" s="58"/>
      <c r="E100" s="58"/>
      <c r="F100" s="48"/>
      <c r="G100" s="48"/>
      <c r="H100" s="48"/>
      <c r="I100" s="48"/>
      <c r="J100" s="48"/>
      <c r="K100" s="48"/>
      <c r="L100" s="48"/>
      <c r="M100" s="48"/>
      <c r="N100" s="48"/>
      <c r="O100" s="63"/>
      <c r="P100" s="65"/>
      <c r="Q100" s="65"/>
      <c r="R100" s="49"/>
      <c r="S100" s="49"/>
      <c r="T100" s="49"/>
      <c r="U100" s="49"/>
      <c r="V100" s="49"/>
      <c r="W100" s="65"/>
      <c r="X100" s="65"/>
      <c r="Y100" s="65"/>
      <c r="Z100" s="72"/>
      <c r="AA100" s="48"/>
      <c r="AB100" s="48"/>
      <c r="AC100" s="50"/>
      <c r="AD100" s="51"/>
      <c r="AE100" s="51"/>
      <c r="AF100" s="73"/>
      <c r="AG100" s="48"/>
      <c r="AH100" s="48"/>
      <c r="AI100" s="50"/>
      <c r="AJ100" s="51"/>
      <c r="AK100" s="51"/>
      <c r="AL100" s="73"/>
      <c r="AM100" s="48"/>
      <c r="AN100" s="48"/>
      <c r="AO100" s="50"/>
      <c r="AP100" s="51"/>
      <c r="AQ100" s="51"/>
      <c r="AR100" s="73"/>
      <c r="AS100" s="48"/>
      <c r="AT100" s="48"/>
      <c r="AU100" s="50"/>
      <c r="AV100" s="51"/>
      <c r="AW100" s="51"/>
      <c r="AX100" s="73"/>
      <c r="AY100" s="48"/>
      <c r="AZ100" s="48"/>
      <c r="BA100" s="50"/>
      <c r="BB100" s="51"/>
      <c r="BC100" s="51"/>
      <c r="BD100" s="73"/>
      <c r="BE100" s="48"/>
      <c r="BF100" s="48"/>
      <c r="BG100" s="50"/>
      <c r="BH100" s="51"/>
      <c r="BI100" s="51"/>
      <c r="BJ100" s="73"/>
      <c r="BK100" s="48"/>
      <c r="BL100" s="48"/>
      <c r="BM100" s="50"/>
      <c r="BN100" s="51"/>
      <c r="BO100" s="51"/>
      <c r="BP100" s="73"/>
      <c r="BQ100" s="48"/>
      <c r="BR100" s="48"/>
      <c r="BS100" s="50"/>
      <c r="BT100" s="51"/>
      <c r="BU100" s="51"/>
      <c r="BV100" s="73"/>
      <c r="BW100" s="48"/>
      <c r="BX100" s="48"/>
      <c r="BY100" s="50"/>
      <c r="BZ100" s="51"/>
      <c r="CA100" s="51"/>
      <c r="CB100" s="73"/>
      <c r="CC100" s="48"/>
      <c r="CD100" s="48"/>
      <c r="CE100" s="50"/>
      <c r="CF100" s="51"/>
      <c r="CG100" s="51"/>
      <c r="CH100" s="73"/>
      <c r="CI100" s="48"/>
      <c r="CJ100" s="48"/>
      <c r="CK100" s="50"/>
      <c r="CL100" s="51"/>
      <c r="CM100" s="51"/>
      <c r="CN100" s="73"/>
      <c r="CO100" s="48"/>
      <c r="CP100" s="48"/>
      <c r="CQ100" s="50"/>
      <c r="CR100" s="51"/>
      <c r="CS100" s="73"/>
      <c r="CT100" s="75"/>
      <c r="CU100" s="63"/>
    </row>
    <row r="101" spans="1:99" s="2" customFormat="1" ht="51" customHeight="1" x14ac:dyDescent="0.35">
      <c r="A101" s="82"/>
      <c r="B101" s="84"/>
      <c r="C101" s="52"/>
      <c r="D101" s="58"/>
      <c r="E101" s="58"/>
      <c r="F101" s="48"/>
      <c r="G101" s="48"/>
      <c r="H101" s="48"/>
      <c r="I101" s="48"/>
      <c r="J101" s="48"/>
      <c r="K101" s="48"/>
      <c r="L101" s="48"/>
      <c r="M101" s="48"/>
      <c r="N101" s="48"/>
      <c r="O101" s="63"/>
      <c r="P101" s="65"/>
      <c r="Q101" s="65"/>
      <c r="R101" s="49"/>
      <c r="S101" s="49"/>
      <c r="T101" s="49"/>
      <c r="U101" s="49"/>
      <c r="V101" s="49"/>
      <c r="W101" s="65"/>
      <c r="X101" s="65"/>
      <c r="Y101" s="65"/>
      <c r="Z101" s="72"/>
      <c r="AA101" s="48"/>
      <c r="AB101" s="48"/>
      <c r="AC101" s="50"/>
      <c r="AD101" s="51"/>
      <c r="AE101" s="51"/>
      <c r="AF101" s="73"/>
      <c r="AG101" s="48"/>
      <c r="AH101" s="48"/>
      <c r="AI101" s="50"/>
      <c r="AJ101" s="51"/>
      <c r="AK101" s="51"/>
      <c r="AL101" s="73"/>
      <c r="AM101" s="48"/>
      <c r="AN101" s="48"/>
      <c r="AO101" s="50"/>
      <c r="AP101" s="51"/>
      <c r="AQ101" s="51"/>
      <c r="AR101" s="73"/>
      <c r="AS101" s="48"/>
      <c r="AT101" s="48"/>
      <c r="AU101" s="50"/>
      <c r="AV101" s="51"/>
      <c r="AW101" s="51"/>
      <c r="AX101" s="73"/>
      <c r="AY101" s="48"/>
      <c r="AZ101" s="48"/>
      <c r="BA101" s="50"/>
      <c r="BB101" s="51"/>
      <c r="BC101" s="51"/>
      <c r="BD101" s="73"/>
      <c r="BE101" s="48"/>
      <c r="BF101" s="48"/>
      <c r="BG101" s="50"/>
      <c r="BH101" s="51"/>
      <c r="BI101" s="51"/>
      <c r="BJ101" s="73"/>
      <c r="BK101" s="48"/>
      <c r="BL101" s="48"/>
      <c r="BM101" s="50"/>
      <c r="BN101" s="51"/>
      <c r="BO101" s="51"/>
      <c r="BP101" s="73"/>
      <c r="BQ101" s="48"/>
      <c r="BR101" s="48"/>
      <c r="BS101" s="50"/>
      <c r="BT101" s="51"/>
      <c r="BU101" s="51"/>
      <c r="BV101" s="73"/>
      <c r="BW101" s="48"/>
      <c r="BX101" s="48"/>
      <c r="BY101" s="50"/>
      <c r="BZ101" s="51"/>
      <c r="CA101" s="51"/>
      <c r="CB101" s="73"/>
      <c r="CC101" s="48"/>
      <c r="CD101" s="48"/>
      <c r="CE101" s="50"/>
      <c r="CF101" s="51"/>
      <c r="CG101" s="51"/>
      <c r="CH101" s="73"/>
      <c r="CI101" s="48"/>
      <c r="CJ101" s="48"/>
      <c r="CK101" s="50"/>
      <c r="CL101" s="51"/>
      <c r="CM101" s="51"/>
      <c r="CN101" s="73"/>
      <c r="CO101" s="48"/>
      <c r="CP101" s="48"/>
      <c r="CQ101" s="50"/>
      <c r="CR101" s="51"/>
      <c r="CS101" s="73"/>
      <c r="CT101" s="75"/>
      <c r="CU101" s="63"/>
    </row>
    <row r="102" spans="1:99" s="2" customFormat="1" ht="51" customHeight="1" x14ac:dyDescent="0.35">
      <c r="A102" s="82"/>
      <c r="B102" s="84"/>
      <c r="C102" s="52"/>
      <c r="D102" s="58"/>
      <c r="E102" s="58"/>
      <c r="F102" s="48"/>
      <c r="G102" s="48"/>
      <c r="H102" s="48"/>
      <c r="I102" s="48"/>
      <c r="J102" s="48"/>
      <c r="K102" s="48"/>
      <c r="L102" s="48"/>
      <c r="M102" s="48"/>
      <c r="N102" s="48"/>
      <c r="O102" s="63"/>
      <c r="P102" s="65"/>
      <c r="Q102" s="65"/>
      <c r="R102" s="49"/>
      <c r="S102" s="49"/>
      <c r="T102" s="49"/>
      <c r="U102" s="49"/>
      <c r="V102" s="49"/>
      <c r="W102" s="65"/>
      <c r="X102" s="65"/>
      <c r="Y102" s="65"/>
      <c r="Z102" s="72"/>
      <c r="AA102" s="48"/>
      <c r="AB102" s="48"/>
      <c r="AC102" s="50"/>
      <c r="AD102" s="51"/>
      <c r="AE102" s="51"/>
      <c r="AF102" s="73"/>
      <c r="AG102" s="48"/>
      <c r="AH102" s="48"/>
      <c r="AI102" s="50"/>
      <c r="AJ102" s="51"/>
      <c r="AK102" s="51"/>
      <c r="AL102" s="73"/>
      <c r="AM102" s="48"/>
      <c r="AN102" s="48"/>
      <c r="AO102" s="50"/>
      <c r="AP102" s="51"/>
      <c r="AQ102" s="51"/>
      <c r="AR102" s="73"/>
      <c r="AS102" s="48"/>
      <c r="AT102" s="48"/>
      <c r="AU102" s="50"/>
      <c r="AV102" s="51"/>
      <c r="AW102" s="51"/>
      <c r="AX102" s="73"/>
      <c r="AY102" s="48"/>
      <c r="AZ102" s="48"/>
      <c r="BA102" s="50"/>
      <c r="BB102" s="51"/>
      <c r="BC102" s="51"/>
      <c r="BD102" s="73"/>
      <c r="BE102" s="48"/>
      <c r="BF102" s="48"/>
      <c r="BG102" s="50"/>
      <c r="BH102" s="51"/>
      <c r="BI102" s="51"/>
      <c r="BJ102" s="73"/>
      <c r="BK102" s="48"/>
      <c r="BL102" s="48"/>
      <c r="BM102" s="50"/>
      <c r="BN102" s="51"/>
      <c r="BO102" s="51"/>
      <c r="BP102" s="73"/>
      <c r="BQ102" s="48"/>
      <c r="BR102" s="48"/>
      <c r="BS102" s="50"/>
      <c r="BT102" s="51"/>
      <c r="BU102" s="51"/>
      <c r="BV102" s="73"/>
      <c r="BW102" s="48"/>
      <c r="BX102" s="48"/>
      <c r="BY102" s="50"/>
      <c r="BZ102" s="51"/>
      <c r="CA102" s="51"/>
      <c r="CB102" s="73"/>
      <c r="CC102" s="48"/>
      <c r="CD102" s="48"/>
      <c r="CE102" s="50"/>
      <c r="CF102" s="51"/>
      <c r="CG102" s="51"/>
      <c r="CH102" s="73"/>
      <c r="CI102" s="48"/>
      <c r="CJ102" s="48"/>
      <c r="CK102" s="50"/>
      <c r="CL102" s="51"/>
      <c r="CM102" s="51"/>
      <c r="CN102" s="73"/>
      <c r="CO102" s="48"/>
      <c r="CP102" s="48"/>
      <c r="CQ102" s="50"/>
      <c r="CR102" s="51"/>
      <c r="CS102" s="73"/>
      <c r="CT102" s="75"/>
      <c r="CU102" s="63"/>
    </row>
    <row r="103" spans="1:99" s="2" customFormat="1" ht="51" customHeight="1" x14ac:dyDescent="0.35">
      <c r="A103" s="82"/>
      <c r="B103" s="84"/>
      <c r="C103" s="52"/>
      <c r="D103" s="58"/>
      <c r="E103" s="58"/>
      <c r="F103" s="48"/>
      <c r="G103" s="48"/>
      <c r="H103" s="48"/>
      <c r="I103" s="48"/>
      <c r="J103" s="48"/>
      <c r="K103" s="48"/>
      <c r="L103" s="48"/>
      <c r="M103" s="48"/>
      <c r="N103" s="48"/>
      <c r="O103" s="63"/>
      <c r="P103" s="65"/>
      <c r="Q103" s="65"/>
      <c r="R103" s="49"/>
      <c r="S103" s="49"/>
      <c r="T103" s="49"/>
      <c r="U103" s="49"/>
      <c r="V103" s="49"/>
      <c r="W103" s="65"/>
      <c r="X103" s="65"/>
      <c r="Y103" s="65"/>
      <c r="Z103" s="72"/>
      <c r="AA103" s="48"/>
      <c r="AB103" s="48"/>
      <c r="AC103" s="50"/>
      <c r="AD103" s="51"/>
      <c r="AE103" s="51"/>
      <c r="AF103" s="73"/>
      <c r="AG103" s="48"/>
      <c r="AH103" s="48"/>
      <c r="AI103" s="50"/>
      <c r="AJ103" s="51"/>
      <c r="AK103" s="51"/>
      <c r="AL103" s="73"/>
      <c r="AM103" s="48"/>
      <c r="AN103" s="48"/>
      <c r="AO103" s="50"/>
      <c r="AP103" s="51"/>
      <c r="AQ103" s="51"/>
      <c r="AR103" s="73"/>
      <c r="AS103" s="48"/>
      <c r="AT103" s="48"/>
      <c r="AU103" s="50"/>
      <c r="AV103" s="51"/>
      <c r="AW103" s="51"/>
      <c r="AX103" s="73"/>
      <c r="AY103" s="48"/>
      <c r="AZ103" s="48"/>
      <c r="BA103" s="50"/>
      <c r="BB103" s="51"/>
      <c r="BC103" s="51"/>
      <c r="BD103" s="73"/>
      <c r="BE103" s="48"/>
      <c r="BF103" s="48"/>
      <c r="BG103" s="50"/>
      <c r="BH103" s="51"/>
      <c r="BI103" s="51"/>
      <c r="BJ103" s="73"/>
      <c r="BK103" s="48"/>
      <c r="BL103" s="48"/>
      <c r="BM103" s="50"/>
      <c r="BN103" s="51"/>
      <c r="BO103" s="51"/>
      <c r="BP103" s="73"/>
      <c r="BQ103" s="48"/>
      <c r="BR103" s="48"/>
      <c r="BS103" s="50"/>
      <c r="BT103" s="51"/>
      <c r="BU103" s="51"/>
      <c r="BV103" s="73"/>
      <c r="BW103" s="48"/>
      <c r="BX103" s="48"/>
      <c r="BY103" s="50"/>
      <c r="BZ103" s="51"/>
      <c r="CA103" s="51"/>
      <c r="CB103" s="73"/>
      <c r="CC103" s="48"/>
      <c r="CD103" s="48"/>
      <c r="CE103" s="50"/>
      <c r="CF103" s="51"/>
      <c r="CG103" s="51"/>
      <c r="CH103" s="73"/>
      <c r="CI103" s="48"/>
      <c r="CJ103" s="48"/>
      <c r="CK103" s="50"/>
      <c r="CL103" s="51"/>
      <c r="CM103" s="51"/>
      <c r="CN103" s="73"/>
      <c r="CO103" s="48"/>
      <c r="CP103" s="48"/>
      <c r="CQ103" s="50"/>
      <c r="CR103" s="51"/>
      <c r="CS103" s="73"/>
      <c r="CT103" s="75"/>
      <c r="CU103" s="63"/>
    </row>
    <row r="104" spans="1:99" s="2" customFormat="1" ht="51" customHeight="1" x14ac:dyDescent="0.35">
      <c r="A104" s="82"/>
      <c r="B104" s="84"/>
      <c r="C104" s="52"/>
      <c r="D104" s="58"/>
      <c r="E104" s="58"/>
      <c r="F104" s="48"/>
      <c r="G104" s="48"/>
      <c r="H104" s="48"/>
      <c r="I104" s="48"/>
      <c r="J104" s="48"/>
      <c r="K104" s="48"/>
      <c r="L104" s="48"/>
      <c r="M104" s="48"/>
      <c r="N104" s="48"/>
      <c r="O104" s="63"/>
      <c r="P104" s="65"/>
      <c r="Q104" s="65"/>
      <c r="R104" s="49"/>
      <c r="S104" s="49"/>
      <c r="T104" s="49"/>
      <c r="U104" s="49"/>
      <c r="V104" s="49"/>
      <c r="W104" s="65"/>
      <c r="X104" s="65"/>
      <c r="Y104" s="65"/>
      <c r="Z104" s="72"/>
      <c r="AA104" s="48"/>
      <c r="AB104" s="48"/>
      <c r="AC104" s="50"/>
      <c r="AD104" s="51"/>
      <c r="AE104" s="51"/>
      <c r="AF104" s="73"/>
      <c r="AG104" s="48"/>
      <c r="AH104" s="48"/>
      <c r="AI104" s="50"/>
      <c r="AJ104" s="51"/>
      <c r="AK104" s="51"/>
      <c r="AL104" s="73"/>
      <c r="AM104" s="48"/>
      <c r="AN104" s="48"/>
      <c r="AO104" s="50"/>
      <c r="AP104" s="51"/>
      <c r="AQ104" s="51"/>
      <c r="AR104" s="73"/>
      <c r="AS104" s="48"/>
      <c r="AT104" s="48"/>
      <c r="AU104" s="50"/>
      <c r="AV104" s="51"/>
      <c r="AW104" s="51"/>
      <c r="AX104" s="73"/>
      <c r="AY104" s="48"/>
      <c r="AZ104" s="48"/>
      <c r="BA104" s="50"/>
      <c r="BB104" s="51"/>
      <c r="BC104" s="51"/>
      <c r="BD104" s="73"/>
      <c r="BE104" s="48"/>
      <c r="BF104" s="48"/>
      <c r="BG104" s="50"/>
      <c r="BH104" s="51"/>
      <c r="BI104" s="51"/>
      <c r="BJ104" s="73"/>
      <c r="BK104" s="48"/>
      <c r="BL104" s="48"/>
      <c r="BM104" s="50"/>
      <c r="BN104" s="51"/>
      <c r="BO104" s="51"/>
      <c r="BP104" s="73"/>
      <c r="BQ104" s="48"/>
      <c r="BR104" s="48"/>
      <c r="BS104" s="50"/>
      <c r="BT104" s="51"/>
      <c r="BU104" s="51"/>
      <c r="BV104" s="73"/>
      <c r="BW104" s="48"/>
      <c r="BX104" s="48"/>
      <c r="BY104" s="50"/>
      <c r="BZ104" s="51"/>
      <c r="CA104" s="51"/>
      <c r="CB104" s="73"/>
      <c r="CC104" s="48"/>
      <c r="CD104" s="48"/>
      <c r="CE104" s="50"/>
      <c r="CF104" s="51"/>
      <c r="CG104" s="51"/>
      <c r="CH104" s="73"/>
      <c r="CI104" s="48"/>
      <c r="CJ104" s="48"/>
      <c r="CK104" s="50"/>
      <c r="CL104" s="51"/>
      <c r="CM104" s="51"/>
      <c r="CN104" s="73"/>
      <c r="CO104" s="48"/>
      <c r="CP104" s="48"/>
      <c r="CQ104" s="50"/>
      <c r="CR104" s="51"/>
      <c r="CS104" s="73"/>
      <c r="CT104" s="75"/>
      <c r="CU104" s="63"/>
    </row>
    <row r="105" spans="1:99" s="2" customFormat="1" ht="51" customHeight="1" x14ac:dyDescent="0.35">
      <c r="A105" s="82"/>
      <c r="B105" s="84"/>
      <c r="C105" s="52"/>
      <c r="D105" s="58"/>
      <c r="E105" s="58"/>
      <c r="F105" s="48"/>
      <c r="G105" s="48"/>
      <c r="H105" s="48"/>
      <c r="I105" s="48"/>
      <c r="J105" s="48"/>
      <c r="K105" s="48"/>
      <c r="L105" s="48"/>
      <c r="M105" s="48"/>
      <c r="N105" s="48"/>
      <c r="O105" s="63"/>
      <c r="P105" s="65"/>
      <c r="Q105" s="65"/>
      <c r="R105" s="49"/>
      <c r="S105" s="49"/>
      <c r="T105" s="49"/>
      <c r="U105" s="49"/>
      <c r="V105" s="49"/>
      <c r="W105" s="65"/>
      <c r="X105" s="65"/>
      <c r="Y105" s="65"/>
      <c r="Z105" s="72"/>
      <c r="AA105" s="48"/>
      <c r="AB105" s="48"/>
      <c r="AC105" s="50"/>
      <c r="AD105" s="51"/>
      <c r="AE105" s="51"/>
      <c r="AF105" s="73"/>
      <c r="AG105" s="48"/>
      <c r="AH105" s="48"/>
      <c r="AI105" s="50"/>
      <c r="AJ105" s="51"/>
      <c r="AK105" s="51"/>
      <c r="AL105" s="73"/>
      <c r="AM105" s="48"/>
      <c r="AN105" s="48"/>
      <c r="AO105" s="50"/>
      <c r="AP105" s="51"/>
      <c r="AQ105" s="51"/>
      <c r="AR105" s="73"/>
      <c r="AS105" s="48"/>
      <c r="AT105" s="48"/>
      <c r="AU105" s="50"/>
      <c r="AV105" s="51"/>
      <c r="AW105" s="51"/>
      <c r="AX105" s="73"/>
      <c r="AY105" s="48"/>
      <c r="AZ105" s="48"/>
      <c r="BA105" s="50"/>
      <c r="BB105" s="51"/>
      <c r="BC105" s="51"/>
      <c r="BD105" s="73"/>
      <c r="BE105" s="48"/>
      <c r="BF105" s="48"/>
      <c r="BG105" s="50"/>
      <c r="BH105" s="51"/>
      <c r="BI105" s="51"/>
      <c r="BJ105" s="73"/>
      <c r="BK105" s="48"/>
      <c r="BL105" s="48"/>
      <c r="BM105" s="50"/>
      <c r="BN105" s="51"/>
      <c r="BO105" s="51"/>
      <c r="BP105" s="73"/>
      <c r="BQ105" s="48"/>
      <c r="BR105" s="48"/>
      <c r="BS105" s="50"/>
      <c r="BT105" s="51"/>
      <c r="BU105" s="51"/>
      <c r="BV105" s="73"/>
      <c r="BW105" s="48"/>
      <c r="BX105" s="48"/>
      <c r="BY105" s="50"/>
      <c r="BZ105" s="51"/>
      <c r="CA105" s="51"/>
      <c r="CB105" s="73"/>
      <c r="CC105" s="48"/>
      <c r="CD105" s="48"/>
      <c r="CE105" s="50"/>
      <c r="CF105" s="51"/>
      <c r="CG105" s="51"/>
      <c r="CH105" s="73"/>
      <c r="CI105" s="48"/>
      <c r="CJ105" s="48"/>
      <c r="CK105" s="50"/>
      <c r="CL105" s="51"/>
      <c r="CM105" s="51"/>
      <c r="CN105" s="73"/>
      <c r="CO105" s="48"/>
      <c r="CP105" s="48"/>
      <c r="CQ105" s="50"/>
      <c r="CR105" s="51"/>
      <c r="CS105" s="73"/>
      <c r="CT105" s="75"/>
      <c r="CU105" s="63"/>
    </row>
    <row r="106" spans="1:99" s="2" customFormat="1" ht="51" customHeight="1" x14ac:dyDescent="0.35">
      <c r="A106" s="82"/>
      <c r="B106" s="84"/>
      <c r="C106" s="52"/>
      <c r="D106" s="58"/>
      <c r="E106" s="58"/>
      <c r="F106" s="48"/>
      <c r="G106" s="48"/>
      <c r="H106" s="48"/>
      <c r="I106" s="48"/>
      <c r="J106" s="48"/>
      <c r="K106" s="48"/>
      <c r="L106" s="48"/>
      <c r="M106" s="48"/>
      <c r="N106" s="48"/>
      <c r="O106" s="63"/>
      <c r="P106" s="65"/>
      <c r="Q106" s="65"/>
      <c r="R106" s="49"/>
      <c r="S106" s="49"/>
      <c r="T106" s="49"/>
      <c r="U106" s="49"/>
      <c r="V106" s="49"/>
      <c r="W106" s="65"/>
      <c r="X106" s="65"/>
      <c r="Y106" s="65"/>
      <c r="Z106" s="72"/>
      <c r="AA106" s="48"/>
      <c r="AB106" s="48"/>
      <c r="AC106" s="50"/>
      <c r="AD106" s="51"/>
      <c r="AE106" s="51"/>
      <c r="AF106" s="73"/>
      <c r="AG106" s="48"/>
      <c r="AH106" s="48"/>
      <c r="AI106" s="50"/>
      <c r="AJ106" s="51"/>
      <c r="AK106" s="51"/>
      <c r="AL106" s="73"/>
      <c r="AM106" s="48"/>
      <c r="AN106" s="48"/>
      <c r="AO106" s="50"/>
      <c r="AP106" s="51"/>
      <c r="AQ106" s="51"/>
      <c r="AR106" s="73"/>
      <c r="AS106" s="48"/>
      <c r="AT106" s="48"/>
      <c r="AU106" s="50"/>
      <c r="AV106" s="51"/>
      <c r="AW106" s="51"/>
      <c r="AX106" s="73"/>
      <c r="AY106" s="48"/>
      <c r="AZ106" s="48"/>
      <c r="BA106" s="50"/>
      <c r="BB106" s="51"/>
      <c r="BC106" s="51"/>
      <c r="BD106" s="73"/>
      <c r="BE106" s="48"/>
      <c r="BF106" s="48"/>
      <c r="BG106" s="50"/>
      <c r="BH106" s="51"/>
      <c r="BI106" s="51"/>
      <c r="BJ106" s="73"/>
      <c r="BK106" s="48"/>
      <c r="BL106" s="48"/>
      <c r="BM106" s="50"/>
      <c r="BN106" s="51"/>
      <c r="BO106" s="51"/>
      <c r="BP106" s="73"/>
      <c r="BQ106" s="48"/>
      <c r="BR106" s="48"/>
      <c r="BS106" s="50"/>
      <c r="BT106" s="51"/>
      <c r="BU106" s="51"/>
      <c r="BV106" s="73"/>
      <c r="BW106" s="48"/>
      <c r="BX106" s="48"/>
      <c r="BY106" s="50"/>
      <c r="BZ106" s="51"/>
      <c r="CA106" s="51"/>
      <c r="CB106" s="73"/>
      <c r="CC106" s="48"/>
      <c r="CD106" s="48"/>
      <c r="CE106" s="50"/>
      <c r="CF106" s="51"/>
      <c r="CG106" s="51"/>
      <c r="CH106" s="73"/>
      <c r="CI106" s="48"/>
      <c r="CJ106" s="48"/>
      <c r="CK106" s="50"/>
      <c r="CL106" s="51"/>
      <c r="CM106" s="51"/>
      <c r="CN106" s="73"/>
      <c r="CO106" s="48"/>
      <c r="CP106" s="48"/>
      <c r="CQ106" s="50"/>
      <c r="CR106" s="51"/>
      <c r="CS106" s="73"/>
      <c r="CT106" s="75"/>
      <c r="CU106" s="63"/>
    </row>
    <row r="107" spans="1:99" s="2" customFormat="1" ht="51" customHeight="1" x14ac:dyDescent="0.35">
      <c r="A107" s="82"/>
      <c r="B107" s="84"/>
      <c r="C107" s="52"/>
      <c r="D107" s="58"/>
      <c r="E107" s="58"/>
      <c r="F107" s="48"/>
      <c r="G107" s="48"/>
      <c r="H107" s="48"/>
      <c r="I107" s="48"/>
      <c r="J107" s="48"/>
      <c r="K107" s="48"/>
      <c r="L107" s="48"/>
      <c r="M107" s="48"/>
      <c r="N107" s="48"/>
      <c r="O107" s="63"/>
      <c r="P107" s="65"/>
      <c r="Q107" s="65"/>
      <c r="R107" s="49"/>
      <c r="S107" s="49"/>
      <c r="T107" s="49"/>
      <c r="U107" s="49"/>
      <c r="V107" s="49"/>
      <c r="W107" s="65"/>
      <c r="X107" s="65"/>
      <c r="Y107" s="65"/>
      <c r="Z107" s="72"/>
      <c r="AA107" s="48"/>
      <c r="AB107" s="48"/>
      <c r="AC107" s="50"/>
      <c r="AD107" s="51"/>
      <c r="AE107" s="51"/>
      <c r="AF107" s="73"/>
      <c r="AG107" s="48"/>
      <c r="AH107" s="48"/>
      <c r="AI107" s="50"/>
      <c r="AJ107" s="51"/>
      <c r="AK107" s="51"/>
      <c r="AL107" s="73"/>
      <c r="AM107" s="48"/>
      <c r="AN107" s="48"/>
      <c r="AO107" s="50"/>
      <c r="AP107" s="51"/>
      <c r="AQ107" s="51"/>
      <c r="AR107" s="73"/>
      <c r="AS107" s="48"/>
      <c r="AT107" s="48"/>
      <c r="AU107" s="50"/>
      <c r="AV107" s="51"/>
      <c r="AW107" s="51"/>
      <c r="AX107" s="73"/>
      <c r="AY107" s="48"/>
      <c r="AZ107" s="48"/>
      <c r="BA107" s="50"/>
      <c r="BB107" s="51"/>
      <c r="BC107" s="51"/>
      <c r="BD107" s="73"/>
      <c r="BE107" s="48"/>
      <c r="BF107" s="48"/>
      <c r="BG107" s="50"/>
      <c r="BH107" s="51"/>
      <c r="BI107" s="51"/>
      <c r="BJ107" s="73"/>
      <c r="BK107" s="48"/>
      <c r="BL107" s="48"/>
      <c r="BM107" s="50"/>
      <c r="BN107" s="51"/>
      <c r="BO107" s="51"/>
      <c r="BP107" s="73"/>
      <c r="BQ107" s="48"/>
      <c r="BR107" s="48"/>
      <c r="BS107" s="50"/>
      <c r="BT107" s="51"/>
      <c r="BU107" s="51"/>
      <c r="BV107" s="73"/>
      <c r="BW107" s="48"/>
      <c r="BX107" s="48"/>
      <c r="BY107" s="50"/>
      <c r="BZ107" s="51"/>
      <c r="CA107" s="51"/>
      <c r="CB107" s="73"/>
      <c r="CC107" s="48"/>
      <c r="CD107" s="48"/>
      <c r="CE107" s="50"/>
      <c r="CF107" s="51"/>
      <c r="CG107" s="51"/>
      <c r="CH107" s="73"/>
      <c r="CI107" s="48"/>
      <c r="CJ107" s="48"/>
      <c r="CK107" s="50"/>
      <c r="CL107" s="51"/>
      <c r="CM107" s="51"/>
      <c r="CN107" s="73"/>
      <c r="CO107" s="48"/>
      <c r="CP107" s="48"/>
      <c r="CQ107" s="50"/>
      <c r="CR107" s="51"/>
      <c r="CS107" s="73"/>
      <c r="CT107" s="75"/>
      <c r="CU107" s="63"/>
    </row>
    <row r="108" spans="1:99" s="2" customFormat="1" ht="51" customHeight="1" x14ac:dyDescent="0.35">
      <c r="A108" s="82"/>
      <c r="B108" s="84"/>
      <c r="C108" s="52"/>
      <c r="D108" s="58"/>
      <c r="E108" s="58"/>
      <c r="F108" s="48"/>
      <c r="G108" s="48"/>
      <c r="H108" s="48"/>
      <c r="I108" s="48"/>
      <c r="J108" s="48"/>
      <c r="K108" s="48"/>
      <c r="L108" s="48"/>
      <c r="M108" s="48"/>
      <c r="N108" s="48"/>
      <c r="O108" s="63"/>
      <c r="P108" s="65"/>
      <c r="Q108" s="65"/>
      <c r="R108" s="49"/>
      <c r="S108" s="49"/>
      <c r="T108" s="49"/>
      <c r="U108" s="49"/>
      <c r="V108" s="49"/>
      <c r="W108" s="65"/>
      <c r="X108" s="65"/>
      <c r="Y108" s="65"/>
      <c r="Z108" s="72"/>
      <c r="AA108" s="48"/>
      <c r="AB108" s="48"/>
      <c r="AC108" s="50"/>
      <c r="AD108" s="51"/>
      <c r="AE108" s="51"/>
      <c r="AF108" s="73"/>
      <c r="AG108" s="48"/>
      <c r="AH108" s="48"/>
      <c r="AI108" s="50"/>
      <c r="AJ108" s="51"/>
      <c r="AK108" s="51"/>
      <c r="AL108" s="73"/>
      <c r="AM108" s="48"/>
      <c r="AN108" s="48"/>
      <c r="AO108" s="50"/>
      <c r="AP108" s="51"/>
      <c r="AQ108" s="51"/>
      <c r="AR108" s="73"/>
      <c r="AS108" s="48"/>
      <c r="AT108" s="48"/>
      <c r="AU108" s="50"/>
      <c r="AV108" s="51"/>
      <c r="AW108" s="51"/>
      <c r="AX108" s="73"/>
      <c r="AY108" s="48"/>
      <c r="AZ108" s="48"/>
      <c r="BA108" s="50"/>
      <c r="BB108" s="51"/>
      <c r="BC108" s="51"/>
      <c r="BD108" s="73"/>
      <c r="BE108" s="48"/>
      <c r="BF108" s="48"/>
      <c r="BG108" s="50"/>
      <c r="BH108" s="51"/>
      <c r="BI108" s="51"/>
      <c r="BJ108" s="73"/>
      <c r="BK108" s="48"/>
      <c r="BL108" s="48"/>
      <c r="BM108" s="50"/>
      <c r="BN108" s="51"/>
      <c r="BO108" s="51"/>
      <c r="BP108" s="73"/>
      <c r="BQ108" s="48"/>
      <c r="BR108" s="48"/>
      <c r="BS108" s="50"/>
      <c r="BT108" s="51"/>
      <c r="BU108" s="51"/>
      <c r="BV108" s="73"/>
      <c r="BW108" s="48"/>
      <c r="BX108" s="48"/>
      <c r="BY108" s="50"/>
      <c r="BZ108" s="51"/>
      <c r="CA108" s="51"/>
      <c r="CB108" s="73"/>
      <c r="CC108" s="48"/>
      <c r="CD108" s="48"/>
      <c r="CE108" s="50"/>
      <c r="CF108" s="51"/>
      <c r="CG108" s="51"/>
      <c r="CH108" s="73"/>
      <c r="CI108" s="48"/>
      <c r="CJ108" s="48"/>
      <c r="CK108" s="50"/>
      <c r="CL108" s="51"/>
      <c r="CM108" s="51"/>
      <c r="CN108" s="73"/>
      <c r="CO108" s="48"/>
      <c r="CP108" s="48"/>
      <c r="CQ108" s="50"/>
      <c r="CR108" s="51"/>
      <c r="CS108" s="73"/>
      <c r="CT108" s="75"/>
      <c r="CU108" s="63"/>
    </row>
    <row r="109" spans="1:99" s="2" customFormat="1" ht="51" customHeight="1" x14ac:dyDescent="0.35">
      <c r="A109" s="82"/>
      <c r="B109" s="84"/>
      <c r="C109" s="52"/>
      <c r="D109" s="58"/>
      <c r="E109" s="58"/>
      <c r="F109" s="48"/>
      <c r="G109" s="48"/>
      <c r="H109" s="48"/>
      <c r="I109" s="48"/>
      <c r="J109" s="48"/>
      <c r="K109" s="48"/>
      <c r="L109" s="48"/>
      <c r="M109" s="48"/>
      <c r="N109" s="48"/>
      <c r="O109" s="63"/>
      <c r="P109" s="65"/>
      <c r="Q109" s="65"/>
      <c r="R109" s="49"/>
      <c r="S109" s="49"/>
      <c r="T109" s="49"/>
      <c r="U109" s="49"/>
      <c r="V109" s="49"/>
      <c r="W109" s="65"/>
      <c r="X109" s="65"/>
      <c r="Y109" s="65"/>
      <c r="Z109" s="72"/>
      <c r="AA109" s="48"/>
      <c r="AB109" s="48"/>
      <c r="AC109" s="50"/>
      <c r="AD109" s="51"/>
      <c r="AE109" s="51"/>
      <c r="AF109" s="73"/>
      <c r="AG109" s="48"/>
      <c r="AH109" s="48"/>
      <c r="AI109" s="50"/>
      <c r="AJ109" s="51"/>
      <c r="AK109" s="51"/>
      <c r="AL109" s="73"/>
      <c r="AM109" s="48"/>
      <c r="AN109" s="48"/>
      <c r="AO109" s="50"/>
      <c r="AP109" s="51"/>
      <c r="AQ109" s="51"/>
      <c r="AR109" s="73"/>
      <c r="AS109" s="48"/>
      <c r="AT109" s="48"/>
      <c r="AU109" s="50"/>
      <c r="AV109" s="51"/>
      <c r="AW109" s="51"/>
      <c r="AX109" s="73"/>
      <c r="AY109" s="48"/>
      <c r="AZ109" s="48"/>
      <c r="BA109" s="50"/>
      <c r="BB109" s="51"/>
      <c r="BC109" s="51"/>
      <c r="BD109" s="73"/>
      <c r="BE109" s="48"/>
      <c r="BF109" s="48"/>
      <c r="BG109" s="50"/>
      <c r="BH109" s="51"/>
      <c r="BI109" s="51"/>
      <c r="BJ109" s="73"/>
      <c r="BK109" s="48"/>
      <c r="BL109" s="48"/>
      <c r="BM109" s="50"/>
      <c r="BN109" s="51"/>
      <c r="BO109" s="51"/>
      <c r="BP109" s="73"/>
      <c r="BQ109" s="48"/>
      <c r="BR109" s="48"/>
      <c r="BS109" s="50"/>
      <c r="BT109" s="51"/>
      <c r="BU109" s="51"/>
      <c r="BV109" s="73"/>
      <c r="BW109" s="48"/>
      <c r="BX109" s="48"/>
      <c r="BY109" s="50"/>
      <c r="BZ109" s="51"/>
      <c r="CA109" s="51"/>
      <c r="CB109" s="73"/>
      <c r="CC109" s="48"/>
      <c r="CD109" s="48"/>
      <c r="CE109" s="50"/>
      <c r="CF109" s="51"/>
      <c r="CG109" s="51"/>
      <c r="CH109" s="73"/>
      <c r="CI109" s="48"/>
      <c r="CJ109" s="48"/>
      <c r="CK109" s="50"/>
      <c r="CL109" s="51"/>
      <c r="CM109" s="51"/>
      <c r="CN109" s="73"/>
      <c r="CO109" s="48"/>
      <c r="CP109" s="48"/>
      <c r="CQ109" s="50"/>
      <c r="CR109" s="51"/>
      <c r="CS109" s="73"/>
      <c r="CT109" s="75"/>
      <c r="CU109" s="63"/>
    </row>
    <row r="110" spans="1:99" s="2" customFormat="1" ht="51" customHeight="1" x14ac:dyDescent="0.35">
      <c r="A110" s="82"/>
      <c r="B110" s="84"/>
      <c r="C110" s="52"/>
      <c r="D110" s="58"/>
      <c r="E110" s="58"/>
      <c r="F110" s="48"/>
      <c r="G110" s="48"/>
      <c r="H110" s="48"/>
      <c r="I110" s="48"/>
      <c r="J110" s="48"/>
      <c r="K110" s="48"/>
      <c r="L110" s="48"/>
      <c r="M110" s="48"/>
      <c r="N110" s="48"/>
      <c r="O110" s="63"/>
      <c r="P110" s="65"/>
      <c r="Q110" s="65"/>
      <c r="R110" s="49"/>
      <c r="S110" s="49"/>
      <c r="T110" s="49"/>
      <c r="U110" s="49"/>
      <c r="V110" s="49"/>
      <c r="W110" s="65"/>
      <c r="X110" s="65"/>
      <c r="Y110" s="65"/>
      <c r="Z110" s="72"/>
      <c r="AA110" s="48"/>
      <c r="AB110" s="48"/>
      <c r="AC110" s="50"/>
      <c r="AD110" s="51"/>
      <c r="AE110" s="51"/>
      <c r="AF110" s="73"/>
      <c r="AG110" s="48"/>
      <c r="AH110" s="48"/>
      <c r="AI110" s="50"/>
      <c r="AJ110" s="51"/>
      <c r="AK110" s="51"/>
      <c r="AL110" s="73"/>
      <c r="AM110" s="48"/>
      <c r="AN110" s="48"/>
      <c r="AO110" s="50"/>
      <c r="AP110" s="51"/>
      <c r="AQ110" s="51"/>
      <c r="AR110" s="73"/>
      <c r="AS110" s="48"/>
      <c r="AT110" s="48"/>
      <c r="AU110" s="50"/>
      <c r="AV110" s="51"/>
      <c r="AW110" s="51"/>
      <c r="AX110" s="73"/>
      <c r="AY110" s="48"/>
      <c r="AZ110" s="48"/>
      <c r="BA110" s="50"/>
      <c r="BB110" s="51"/>
      <c r="BC110" s="51"/>
      <c r="BD110" s="73"/>
      <c r="BE110" s="48"/>
      <c r="BF110" s="48"/>
      <c r="BG110" s="50"/>
      <c r="BH110" s="51"/>
      <c r="BI110" s="51"/>
      <c r="BJ110" s="73"/>
      <c r="BK110" s="48"/>
      <c r="BL110" s="48"/>
      <c r="BM110" s="50"/>
      <c r="BN110" s="51"/>
      <c r="BO110" s="51"/>
      <c r="BP110" s="73"/>
      <c r="BQ110" s="48"/>
      <c r="BR110" s="48"/>
      <c r="BS110" s="50"/>
      <c r="BT110" s="51"/>
      <c r="BU110" s="51"/>
      <c r="BV110" s="73"/>
      <c r="BW110" s="48"/>
      <c r="BX110" s="48"/>
      <c r="BY110" s="50"/>
      <c r="BZ110" s="51"/>
      <c r="CA110" s="51"/>
      <c r="CB110" s="73"/>
      <c r="CC110" s="48"/>
      <c r="CD110" s="48"/>
      <c r="CE110" s="50"/>
      <c r="CF110" s="51"/>
      <c r="CG110" s="51"/>
      <c r="CH110" s="73"/>
      <c r="CI110" s="48"/>
      <c r="CJ110" s="48"/>
      <c r="CK110" s="50"/>
      <c r="CL110" s="51"/>
      <c r="CM110" s="51"/>
      <c r="CN110" s="73"/>
      <c r="CO110" s="48"/>
      <c r="CP110" s="48"/>
      <c r="CQ110" s="50"/>
      <c r="CR110" s="51"/>
      <c r="CS110" s="73"/>
      <c r="CT110" s="75"/>
      <c r="CU110" s="63"/>
    </row>
    <row r="111" spans="1:99" s="2" customFormat="1" ht="51" customHeight="1" x14ac:dyDescent="0.35">
      <c r="A111" s="82"/>
      <c r="B111" s="84"/>
      <c r="C111" s="52"/>
      <c r="D111" s="58"/>
      <c r="E111" s="58"/>
      <c r="F111" s="48"/>
      <c r="G111" s="48"/>
      <c r="H111" s="48"/>
      <c r="I111" s="48"/>
      <c r="J111" s="48"/>
      <c r="K111" s="48"/>
      <c r="L111" s="48"/>
      <c r="M111" s="48"/>
      <c r="N111" s="48"/>
      <c r="O111" s="63"/>
      <c r="P111" s="65"/>
      <c r="Q111" s="65"/>
      <c r="R111" s="49"/>
      <c r="S111" s="49"/>
      <c r="T111" s="49"/>
      <c r="U111" s="49"/>
      <c r="V111" s="49"/>
      <c r="W111" s="65"/>
      <c r="X111" s="65"/>
      <c r="Y111" s="65"/>
      <c r="Z111" s="72"/>
      <c r="AA111" s="48"/>
      <c r="AB111" s="48"/>
      <c r="AC111" s="50"/>
      <c r="AD111" s="51"/>
      <c r="AE111" s="51"/>
      <c r="AF111" s="73"/>
      <c r="AG111" s="48"/>
      <c r="AH111" s="48"/>
      <c r="AI111" s="50"/>
      <c r="AJ111" s="51"/>
      <c r="AK111" s="51"/>
      <c r="AL111" s="73"/>
      <c r="AM111" s="48"/>
      <c r="AN111" s="48"/>
      <c r="AO111" s="50"/>
      <c r="AP111" s="51"/>
      <c r="AQ111" s="51"/>
      <c r="AR111" s="73"/>
      <c r="AS111" s="48"/>
      <c r="AT111" s="48"/>
      <c r="AU111" s="50"/>
      <c r="AV111" s="51"/>
      <c r="AW111" s="51"/>
      <c r="AX111" s="73"/>
      <c r="AY111" s="48"/>
      <c r="AZ111" s="48"/>
      <c r="BA111" s="50"/>
      <c r="BB111" s="51"/>
      <c r="BC111" s="51"/>
      <c r="BD111" s="73"/>
      <c r="BE111" s="48"/>
      <c r="BF111" s="48"/>
      <c r="BG111" s="50"/>
      <c r="BH111" s="51"/>
      <c r="BI111" s="51"/>
      <c r="BJ111" s="73"/>
      <c r="BK111" s="48"/>
      <c r="BL111" s="48"/>
      <c r="BM111" s="50"/>
      <c r="BN111" s="51"/>
      <c r="BO111" s="51"/>
      <c r="BP111" s="73"/>
      <c r="BQ111" s="48"/>
      <c r="BR111" s="48"/>
      <c r="BS111" s="50"/>
      <c r="BT111" s="51"/>
      <c r="BU111" s="51"/>
      <c r="BV111" s="73"/>
      <c r="BW111" s="48"/>
      <c r="BX111" s="48"/>
      <c r="BY111" s="50"/>
      <c r="BZ111" s="51"/>
      <c r="CA111" s="51"/>
      <c r="CB111" s="73"/>
      <c r="CC111" s="48"/>
      <c r="CD111" s="48"/>
      <c r="CE111" s="50"/>
      <c r="CF111" s="51"/>
      <c r="CG111" s="51"/>
      <c r="CH111" s="73"/>
      <c r="CI111" s="48"/>
      <c r="CJ111" s="48"/>
      <c r="CK111" s="50"/>
      <c r="CL111" s="51"/>
      <c r="CM111" s="51"/>
      <c r="CN111" s="73"/>
      <c r="CO111" s="48"/>
      <c r="CP111" s="48"/>
      <c r="CQ111" s="50"/>
      <c r="CR111" s="51"/>
      <c r="CS111" s="73"/>
      <c r="CT111" s="75"/>
      <c r="CU111" s="63"/>
    </row>
    <row r="112" spans="1:99" s="2" customFormat="1" ht="51" customHeight="1" x14ac:dyDescent="0.35">
      <c r="A112" s="82"/>
      <c r="B112" s="84"/>
      <c r="C112" s="52"/>
      <c r="D112" s="58"/>
      <c r="E112" s="58"/>
      <c r="F112" s="48"/>
      <c r="G112" s="48"/>
      <c r="H112" s="48"/>
      <c r="I112" s="48"/>
      <c r="J112" s="48"/>
      <c r="K112" s="48"/>
      <c r="L112" s="48"/>
      <c r="M112" s="48"/>
      <c r="N112" s="48"/>
      <c r="O112" s="63"/>
      <c r="P112" s="65"/>
      <c r="Q112" s="65"/>
      <c r="R112" s="49"/>
      <c r="S112" s="49"/>
      <c r="T112" s="49"/>
      <c r="U112" s="49"/>
      <c r="V112" s="49"/>
      <c r="W112" s="65"/>
      <c r="X112" s="65"/>
      <c r="Y112" s="65"/>
      <c r="Z112" s="72"/>
      <c r="AA112" s="48"/>
      <c r="AB112" s="48"/>
      <c r="AC112" s="50"/>
      <c r="AD112" s="51"/>
      <c r="AE112" s="51"/>
      <c r="AF112" s="73"/>
      <c r="AG112" s="48"/>
      <c r="AH112" s="48"/>
      <c r="AI112" s="50"/>
      <c r="AJ112" s="51"/>
      <c r="AK112" s="51"/>
      <c r="AL112" s="73"/>
      <c r="AM112" s="48"/>
      <c r="AN112" s="48"/>
      <c r="AO112" s="50"/>
      <c r="AP112" s="51"/>
      <c r="AQ112" s="51"/>
      <c r="AR112" s="73"/>
      <c r="AS112" s="48"/>
      <c r="AT112" s="48"/>
      <c r="AU112" s="50"/>
      <c r="AV112" s="51"/>
      <c r="AW112" s="51"/>
      <c r="AX112" s="73"/>
      <c r="AY112" s="48"/>
      <c r="AZ112" s="48"/>
      <c r="BA112" s="50"/>
      <c r="BB112" s="51"/>
      <c r="BC112" s="51"/>
      <c r="BD112" s="73"/>
      <c r="BE112" s="48"/>
      <c r="BF112" s="48"/>
      <c r="BG112" s="50"/>
      <c r="BH112" s="51"/>
      <c r="BI112" s="51"/>
      <c r="BJ112" s="73"/>
      <c r="BK112" s="48"/>
      <c r="BL112" s="48"/>
      <c r="BM112" s="50"/>
      <c r="BN112" s="51"/>
      <c r="BO112" s="51"/>
      <c r="BP112" s="73"/>
      <c r="BQ112" s="48"/>
      <c r="BR112" s="48"/>
      <c r="BS112" s="50"/>
      <c r="BT112" s="51"/>
      <c r="BU112" s="51"/>
      <c r="BV112" s="73"/>
      <c r="BW112" s="48"/>
      <c r="BX112" s="48"/>
      <c r="BY112" s="50"/>
      <c r="BZ112" s="51"/>
      <c r="CA112" s="51"/>
      <c r="CB112" s="73"/>
      <c r="CC112" s="48"/>
      <c r="CD112" s="48"/>
      <c r="CE112" s="50"/>
      <c r="CF112" s="51"/>
      <c r="CG112" s="51"/>
      <c r="CH112" s="73"/>
      <c r="CI112" s="48"/>
      <c r="CJ112" s="48"/>
      <c r="CK112" s="50"/>
      <c r="CL112" s="51"/>
      <c r="CM112" s="51"/>
      <c r="CN112" s="73"/>
      <c r="CO112" s="48"/>
      <c r="CP112" s="48"/>
      <c r="CQ112" s="50"/>
      <c r="CR112" s="51"/>
      <c r="CS112" s="73"/>
      <c r="CT112" s="75"/>
      <c r="CU112" s="63"/>
    </row>
    <row r="113" spans="1:99" s="2" customFormat="1" ht="51" customHeight="1" x14ac:dyDescent="0.35">
      <c r="A113" s="82"/>
      <c r="B113" s="84"/>
      <c r="C113" s="52"/>
      <c r="D113" s="58"/>
      <c r="E113" s="58"/>
      <c r="F113" s="48"/>
      <c r="G113" s="48"/>
      <c r="H113" s="48"/>
      <c r="I113" s="48"/>
      <c r="J113" s="48"/>
      <c r="K113" s="48"/>
      <c r="L113" s="48"/>
      <c r="M113" s="48"/>
      <c r="N113" s="48"/>
      <c r="O113" s="63"/>
      <c r="P113" s="65"/>
      <c r="Q113" s="65"/>
      <c r="R113" s="49"/>
      <c r="S113" s="49"/>
      <c r="T113" s="49"/>
      <c r="U113" s="49"/>
      <c r="V113" s="49"/>
      <c r="W113" s="65"/>
      <c r="X113" s="65"/>
      <c r="Y113" s="65"/>
      <c r="Z113" s="72"/>
      <c r="AA113" s="48"/>
      <c r="AB113" s="48"/>
      <c r="AC113" s="50"/>
      <c r="AD113" s="51"/>
      <c r="AE113" s="51"/>
      <c r="AF113" s="73"/>
      <c r="AG113" s="48"/>
      <c r="AH113" s="48"/>
      <c r="AI113" s="50"/>
      <c r="AJ113" s="51"/>
      <c r="AK113" s="51"/>
      <c r="AL113" s="73"/>
      <c r="AM113" s="48"/>
      <c r="AN113" s="48"/>
      <c r="AO113" s="50"/>
      <c r="AP113" s="51"/>
      <c r="AQ113" s="51"/>
      <c r="AR113" s="73"/>
      <c r="AS113" s="48"/>
      <c r="AT113" s="48"/>
      <c r="AU113" s="50"/>
      <c r="AV113" s="51"/>
      <c r="AW113" s="51"/>
      <c r="AX113" s="73"/>
      <c r="AY113" s="48"/>
      <c r="AZ113" s="48"/>
      <c r="BA113" s="50"/>
      <c r="BB113" s="51"/>
      <c r="BC113" s="51"/>
      <c r="BD113" s="73"/>
      <c r="BE113" s="48"/>
      <c r="BF113" s="48"/>
      <c r="BG113" s="50"/>
      <c r="BH113" s="51"/>
      <c r="BI113" s="51"/>
      <c r="BJ113" s="73"/>
      <c r="BK113" s="48"/>
      <c r="BL113" s="48"/>
      <c r="BM113" s="50"/>
      <c r="BN113" s="51"/>
      <c r="BO113" s="51"/>
      <c r="BP113" s="73"/>
      <c r="BQ113" s="48"/>
      <c r="BR113" s="48"/>
      <c r="BS113" s="50"/>
      <c r="BT113" s="51"/>
      <c r="BU113" s="51"/>
      <c r="BV113" s="73"/>
      <c r="BW113" s="48"/>
      <c r="BX113" s="48"/>
      <c r="BY113" s="50"/>
      <c r="BZ113" s="51"/>
      <c r="CA113" s="51"/>
      <c r="CB113" s="73"/>
      <c r="CC113" s="48"/>
      <c r="CD113" s="48"/>
      <c r="CE113" s="50"/>
      <c r="CF113" s="51"/>
      <c r="CG113" s="51"/>
      <c r="CH113" s="73"/>
      <c r="CI113" s="48"/>
      <c r="CJ113" s="48"/>
      <c r="CK113" s="50"/>
      <c r="CL113" s="51"/>
      <c r="CM113" s="51"/>
      <c r="CN113" s="73"/>
      <c r="CO113" s="48"/>
      <c r="CP113" s="48"/>
      <c r="CQ113" s="50"/>
      <c r="CR113" s="51"/>
      <c r="CS113" s="73"/>
      <c r="CT113" s="75"/>
      <c r="CU113" s="63"/>
    </row>
    <row r="114" spans="1:99" s="2" customFormat="1" ht="51" customHeight="1" x14ac:dyDescent="0.35">
      <c r="A114" s="82"/>
      <c r="B114" s="84"/>
      <c r="C114" s="52"/>
      <c r="D114" s="58"/>
      <c r="E114" s="58"/>
      <c r="F114" s="48"/>
      <c r="G114" s="48"/>
      <c r="H114" s="48"/>
      <c r="I114" s="48"/>
      <c r="J114" s="48"/>
      <c r="K114" s="48"/>
      <c r="L114" s="48"/>
      <c r="M114" s="48"/>
      <c r="N114" s="48"/>
      <c r="O114" s="63"/>
      <c r="P114" s="65"/>
      <c r="Q114" s="65"/>
      <c r="R114" s="49"/>
      <c r="S114" s="49"/>
      <c r="T114" s="49"/>
      <c r="U114" s="49"/>
      <c r="V114" s="49"/>
      <c r="W114" s="65"/>
      <c r="X114" s="65"/>
      <c r="Y114" s="65"/>
      <c r="Z114" s="72"/>
      <c r="AA114" s="48"/>
      <c r="AB114" s="48"/>
      <c r="AC114" s="50"/>
      <c r="AD114" s="51"/>
      <c r="AE114" s="51"/>
      <c r="AF114" s="73"/>
      <c r="AG114" s="48"/>
      <c r="AH114" s="48"/>
      <c r="AI114" s="50"/>
      <c r="AJ114" s="51"/>
      <c r="AK114" s="51"/>
      <c r="AL114" s="73"/>
      <c r="AM114" s="48"/>
      <c r="AN114" s="48"/>
      <c r="AO114" s="50"/>
      <c r="AP114" s="51"/>
      <c r="AQ114" s="51"/>
      <c r="AR114" s="73"/>
      <c r="AS114" s="48"/>
      <c r="AT114" s="48"/>
      <c r="AU114" s="50"/>
      <c r="AV114" s="51"/>
      <c r="AW114" s="51"/>
      <c r="AX114" s="73"/>
      <c r="AY114" s="48"/>
      <c r="AZ114" s="48"/>
      <c r="BA114" s="50"/>
      <c r="BB114" s="51"/>
      <c r="BC114" s="51"/>
      <c r="BD114" s="73"/>
      <c r="BE114" s="48"/>
      <c r="BF114" s="48"/>
      <c r="BG114" s="50"/>
      <c r="BH114" s="51"/>
      <c r="BI114" s="51"/>
      <c r="BJ114" s="73"/>
      <c r="BK114" s="48"/>
      <c r="BL114" s="48"/>
      <c r="BM114" s="50"/>
      <c r="BN114" s="51"/>
      <c r="BO114" s="51"/>
      <c r="BP114" s="73"/>
      <c r="BQ114" s="48"/>
      <c r="BR114" s="48"/>
      <c r="BS114" s="50"/>
      <c r="BT114" s="51"/>
      <c r="BU114" s="51"/>
      <c r="BV114" s="73"/>
      <c r="BW114" s="48"/>
      <c r="BX114" s="48"/>
      <c r="BY114" s="50"/>
      <c r="BZ114" s="51"/>
      <c r="CA114" s="51"/>
      <c r="CB114" s="73"/>
      <c r="CC114" s="48"/>
      <c r="CD114" s="48"/>
      <c r="CE114" s="50"/>
      <c r="CF114" s="51"/>
      <c r="CG114" s="51"/>
      <c r="CH114" s="73"/>
      <c r="CI114" s="48"/>
      <c r="CJ114" s="48"/>
      <c r="CK114" s="50"/>
      <c r="CL114" s="51"/>
      <c r="CM114" s="51"/>
      <c r="CN114" s="73"/>
      <c r="CO114" s="48"/>
      <c r="CP114" s="48"/>
      <c r="CQ114" s="50"/>
      <c r="CR114" s="51"/>
      <c r="CS114" s="73"/>
      <c r="CT114" s="75"/>
      <c r="CU114" s="63"/>
    </row>
    <row r="115" spans="1:99" s="2" customFormat="1" ht="51" customHeight="1" x14ac:dyDescent="0.35">
      <c r="A115" s="82"/>
      <c r="B115" s="84"/>
      <c r="C115" s="52"/>
      <c r="D115" s="58"/>
      <c r="E115" s="58"/>
      <c r="F115" s="48"/>
      <c r="G115" s="48"/>
      <c r="H115" s="48"/>
      <c r="I115" s="48"/>
      <c r="J115" s="48"/>
      <c r="K115" s="48"/>
      <c r="L115" s="48"/>
      <c r="M115" s="48"/>
      <c r="N115" s="48"/>
      <c r="O115" s="63"/>
      <c r="P115" s="65"/>
      <c r="Q115" s="65"/>
      <c r="R115" s="49"/>
      <c r="S115" s="49"/>
      <c r="T115" s="49"/>
      <c r="U115" s="49"/>
      <c r="V115" s="49"/>
      <c r="W115" s="65"/>
      <c r="X115" s="65"/>
      <c r="Y115" s="65"/>
      <c r="Z115" s="72"/>
      <c r="AA115" s="48"/>
      <c r="AB115" s="48"/>
      <c r="AC115" s="50"/>
      <c r="AD115" s="51"/>
      <c r="AE115" s="51"/>
      <c r="AF115" s="73"/>
      <c r="AG115" s="48"/>
      <c r="AH115" s="48"/>
      <c r="AI115" s="50"/>
      <c r="AJ115" s="51"/>
      <c r="AK115" s="51"/>
      <c r="AL115" s="73"/>
      <c r="AM115" s="48"/>
      <c r="AN115" s="48"/>
      <c r="AO115" s="50"/>
      <c r="AP115" s="51"/>
      <c r="AQ115" s="51"/>
      <c r="AR115" s="73"/>
      <c r="AS115" s="48"/>
      <c r="AT115" s="48"/>
      <c r="AU115" s="50"/>
      <c r="AV115" s="51"/>
      <c r="AW115" s="51"/>
      <c r="AX115" s="73"/>
      <c r="AY115" s="48"/>
      <c r="AZ115" s="48"/>
      <c r="BA115" s="50"/>
      <c r="BB115" s="51"/>
      <c r="BC115" s="51"/>
      <c r="BD115" s="73"/>
      <c r="BE115" s="48"/>
      <c r="BF115" s="48"/>
      <c r="BG115" s="50"/>
      <c r="BH115" s="51"/>
      <c r="BI115" s="51"/>
      <c r="BJ115" s="73"/>
      <c r="BK115" s="48"/>
      <c r="BL115" s="48"/>
      <c r="BM115" s="50"/>
      <c r="BN115" s="51"/>
      <c r="BO115" s="51"/>
      <c r="BP115" s="73"/>
      <c r="BQ115" s="48"/>
      <c r="BR115" s="48"/>
      <c r="BS115" s="50"/>
      <c r="BT115" s="51"/>
      <c r="BU115" s="51"/>
      <c r="BV115" s="73"/>
      <c r="BW115" s="48"/>
      <c r="BX115" s="48"/>
      <c r="BY115" s="50"/>
      <c r="BZ115" s="51"/>
      <c r="CA115" s="51"/>
      <c r="CB115" s="73"/>
      <c r="CC115" s="48"/>
      <c r="CD115" s="48"/>
      <c r="CE115" s="50"/>
      <c r="CF115" s="51"/>
      <c r="CG115" s="51"/>
      <c r="CH115" s="73"/>
      <c r="CI115" s="48"/>
      <c r="CJ115" s="48"/>
      <c r="CK115" s="50"/>
      <c r="CL115" s="51"/>
      <c r="CM115" s="51"/>
      <c r="CN115" s="73"/>
      <c r="CO115" s="48"/>
      <c r="CP115" s="48"/>
      <c r="CQ115" s="50"/>
      <c r="CR115" s="51"/>
      <c r="CS115" s="73"/>
      <c r="CT115" s="75"/>
      <c r="CU115" s="63"/>
    </row>
    <row r="116" spans="1:99" s="2" customFormat="1" ht="51" customHeight="1" x14ac:dyDescent="0.35">
      <c r="A116" s="82"/>
      <c r="B116" s="84"/>
      <c r="C116" s="52"/>
      <c r="D116" s="58"/>
      <c r="E116" s="58"/>
      <c r="F116" s="48"/>
      <c r="G116" s="48"/>
      <c r="H116" s="48"/>
      <c r="I116" s="48"/>
      <c r="J116" s="48"/>
      <c r="K116" s="48"/>
      <c r="L116" s="48"/>
      <c r="M116" s="48"/>
      <c r="N116" s="48"/>
      <c r="O116" s="63"/>
      <c r="P116" s="65"/>
      <c r="Q116" s="65"/>
      <c r="R116" s="49"/>
      <c r="S116" s="49"/>
      <c r="T116" s="49"/>
      <c r="U116" s="49"/>
      <c r="V116" s="49"/>
      <c r="W116" s="65"/>
      <c r="X116" s="65"/>
      <c r="Y116" s="65"/>
      <c r="Z116" s="72"/>
      <c r="AA116" s="48"/>
      <c r="AB116" s="48"/>
      <c r="AC116" s="50"/>
      <c r="AD116" s="51"/>
      <c r="AE116" s="51"/>
      <c r="AF116" s="73"/>
      <c r="AG116" s="48"/>
      <c r="AH116" s="48"/>
      <c r="AI116" s="50"/>
      <c r="AJ116" s="51"/>
      <c r="AK116" s="51"/>
      <c r="AL116" s="73"/>
      <c r="AM116" s="48"/>
      <c r="AN116" s="48"/>
      <c r="AO116" s="50"/>
      <c r="AP116" s="51"/>
      <c r="AQ116" s="51"/>
      <c r="AR116" s="73"/>
      <c r="AS116" s="48"/>
      <c r="AT116" s="48"/>
      <c r="AU116" s="50"/>
      <c r="AV116" s="51"/>
      <c r="AW116" s="51"/>
      <c r="AX116" s="73"/>
      <c r="AY116" s="48"/>
      <c r="AZ116" s="48"/>
      <c r="BA116" s="50"/>
      <c r="BB116" s="51"/>
      <c r="BC116" s="51"/>
      <c r="BD116" s="73"/>
      <c r="BE116" s="48"/>
      <c r="BF116" s="48"/>
      <c r="BG116" s="50"/>
      <c r="BH116" s="51"/>
      <c r="BI116" s="51"/>
      <c r="BJ116" s="73"/>
      <c r="BK116" s="48"/>
      <c r="BL116" s="48"/>
      <c r="BM116" s="50"/>
      <c r="BN116" s="51"/>
      <c r="BO116" s="51"/>
      <c r="BP116" s="73"/>
      <c r="BQ116" s="48"/>
      <c r="BR116" s="48"/>
      <c r="BS116" s="50"/>
      <c r="BT116" s="51"/>
      <c r="BU116" s="51"/>
      <c r="BV116" s="73"/>
      <c r="BW116" s="48"/>
      <c r="BX116" s="48"/>
      <c r="BY116" s="50"/>
      <c r="BZ116" s="51"/>
      <c r="CA116" s="51"/>
      <c r="CB116" s="73"/>
      <c r="CC116" s="48"/>
      <c r="CD116" s="48"/>
      <c r="CE116" s="50"/>
      <c r="CF116" s="51"/>
      <c r="CG116" s="51"/>
      <c r="CH116" s="73"/>
      <c r="CI116" s="48"/>
      <c r="CJ116" s="48"/>
      <c r="CK116" s="50"/>
      <c r="CL116" s="51"/>
      <c r="CM116" s="51"/>
      <c r="CN116" s="73"/>
      <c r="CO116" s="48"/>
      <c r="CP116" s="48"/>
      <c r="CQ116" s="50"/>
      <c r="CR116" s="51"/>
      <c r="CS116" s="73"/>
      <c r="CT116" s="75"/>
      <c r="CU116" s="63"/>
    </row>
    <row r="117" spans="1:99" s="2" customFormat="1" ht="51" customHeight="1" x14ac:dyDescent="0.35">
      <c r="A117" s="82"/>
      <c r="B117" s="84"/>
      <c r="C117" s="52"/>
      <c r="D117" s="58"/>
      <c r="E117" s="58"/>
      <c r="F117" s="48"/>
      <c r="G117" s="48"/>
      <c r="H117" s="48"/>
      <c r="I117" s="48"/>
      <c r="J117" s="48"/>
      <c r="K117" s="48"/>
      <c r="L117" s="48"/>
      <c r="M117" s="48"/>
      <c r="N117" s="48"/>
      <c r="O117" s="63"/>
      <c r="P117" s="65"/>
      <c r="Q117" s="65"/>
      <c r="R117" s="49"/>
      <c r="S117" s="49"/>
      <c r="T117" s="49"/>
      <c r="U117" s="49"/>
      <c r="V117" s="49"/>
      <c r="W117" s="65"/>
      <c r="X117" s="65"/>
      <c r="Y117" s="65"/>
      <c r="Z117" s="72"/>
      <c r="AA117" s="48"/>
      <c r="AB117" s="48"/>
      <c r="AC117" s="50"/>
      <c r="AD117" s="51"/>
      <c r="AE117" s="51"/>
      <c r="AF117" s="73"/>
      <c r="AG117" s="48"/>
      <c r="AH117" s="48"/>
      <c r="AI117" s="50"/>
      <c r="AJ117" s="51"/>
      <c r="AK117" s="51"/>
      <c r="AL117" s="73"/>
      <c r="AM117" s="48"/>
      <c r="AN117" s="48"/>
      <c r="AO117" s="50"/>
      <c r="AP117" s="51"/>
      <c r="AQ117" s="51"/>
      <c r="AR117" s="73"/>
      <c r="AS117" s="48"/>
      <c r="AT117" s="48"/>
      <c r="AU117" s="50"/>
      <c r="AV117" s="51"/>
      <c r="AW117" s="51"/>
      <c r="AX117" s="73"/>
      <c r="AY117" s="48"/>
      <c r="AZ117" s="48"/>
      <c r="BA117" s="50"/>
      <c r="BB117" s="51"/>
      <c r="BC117" s="51"/>
      <c r="BD117" s="73"/>
      <c r="BE117" s="48"/>
      <c r="BF117" s="48"/>
      <c r="BG117" s="50"/>
      <c r="BH117" s="51"/>
      <c r="BI117" s="51"/>
      <c r="BJ117" s="73"/>
      <c r="BK117" s="48"/>
      <c r="BL117" s="48"/>
      <c r="BM117" s="50"/>
      <c r="BN117" s="51"/>
      <c r="BO117" s="51"/>
      <c r="BP117" s="73"/>
      <c r="BQ117" s="48"/>
      <c r="BR117" s="48"/>
      <c r="BS117" s="50"/>
      <c r="BT117" s="51"/>
      <c r="BU117" s="51"/>
      <c r="BV117" s="73"/>
      <c r="BW117" s="48"/>
      <c r="BX117" s="48"/>
      <c r="BY117" s="50"/>
      <c r="BZ117" s="51"/>
      <c r="CA117" s="51"/>
      <c r="CB117" s="73"/>
      <c r="CC117" s="48"/>
      <c r="CD117" s="48"/>
      <c r="CE117" s="50"/>
      <c r="CF117" s="51"/>
      <c r="CG117" s="51"/>
      <c r="CH117" s="73"/>
      <c r="CI117" s="48"/>
      <c r="CJ117" s="48"/>
      <c r="CK117" s="50"/>
      <c r="CL117" s="51"/>
      <c r="CM117" s="51"/>
      <c r="CN117" s="73"/>
      <c r="CO117" s="48"/>
      <c r="CP117" s="48"/>
      <c r="CQ117" s="50"/>
      <c r="CR117" s="51"/>
      <c r="CS117" s="73"/>
      <c r="CT117" s="75"/>
      <c r="CU117" s="63"/>
    </row>
    <row r="118" spans="1:99" s="2" customFormat="1" ht="51" customHeight="1" x14ac:dyDescent="0.35">
      <c r="A118" s="82"/>
      <c r="B118" s="84"/>
      <c r="C118" s="52"/>
      <c r="D118" s="58"/>
      <c r="E118" s="58"/>
      <c r="F118" s="48"/>
      <c r="G118" s="48"/>
      <c r="H118" s="48"/>
      <c r="I118" s="48"/>
      <c r="J118" s="48"/>
      <c r="K118" s="48"/>
      <c r="L118" s="48"/>
      <c r="M118" s="48"/>
      <c r="N118" s="48"/>
      <c r="O118" s="63"/>
      <c r="P118" s="65"/>
      <c r="Q118" s="65"/>
      <c r="R118" s="49"/>
      <c r="S118" s="49"/>
      <c r="T118" s="49"/>
      <c r="U118" s="49"/>
      <c r="V118" s="49"/>
      <c r="W118" s="65"/>
      <c r="X118" s="65"/>
      <c r="Y118" s="65"/>
      <c r="Z118" s="72"/>
      <c r="AA118" s="48"/>
      <c r="AB118" s="48"/>
      <c r="AC118" s="50"/>
      <c r="AD118" s="51"/>
      <c r="AE118" s="51"/>
      <c r="AF118" s="73"/>
      <c r="AG118" s="48"/>
      <c r="AH118" s="48"/>
      <c r="AI118" s="50"/>
      <c r="AJ118" s="51"/>
      <c r="AK118" s="51"/>
      <c r="AL118" s="73"/>
      <c r="AM118" s="48"/>
      <c r="AN118" s="48"/>
      <c r="AO118" s="50"/>
      <c r="AP118" s="51"/>
      <c r="AQ118" s="51"/>
      <c r="AR118" s="73"/>
      <c r="AS118" s="48"/>
      <c r="AT118" s="48"/>
      <c r="AU118" s="50"/>
      <c r="AV118" s="51"/>
      <c r="AW118" s="51"/>
      <c r="AX118" s="73"/>
      <c r="AY118" s="48"/>
      <c r="AZ118" s="48"/>
      <c r="BA118" s="50"/>
      <c r="BB118" s="51"/>
      <c r="BC118" s="51"/>
      <c r="BD118" s="73"/>
      <c r="BE118" s="48"/>
      <c r="BF118" s="48"/>
      <c r="BG118" s="50"/>
      <c r="BH118" s="51"/>
      <c r="BI118" s="51"/>
      <c r="BJ118" s="73"/>
      <c r="BK118" s="48"/>
      <c r="BL118" s="48"/>
      <c r="BM118" s="50"/>
      <c r="BN118" s="51"/>
      <c r="BO118" s="51"/>
      <c r="BP118" s="73"/>
      <c r="BQ118" s="48"/>
      <c r="BR118" s="48"/>
      <c r="BS118" s="50"/>
      <c r="BT118" s="51"/>
      <c r="BU118" s="51"/>
      <c r="BV118" s="73"/>
      <c r="BW118" s="48"/>
      <c r="BX118" s="48"/>
      <c r="BY118" s="50"/>
      <c r="BZ118" s="51"/>
      <c r="CA118" s="51"/>
      <c r="CB118" s="73"/>
      <c r="CC118" s="48"/>
      <c r="CD118" s="48"/>
      <c r="CE118" s="50"/>
      <c r="CF118" s="51"/>
      <c r="CG118" s="51"/>
      <c r="CH118" s="73"/>
      <c r="CI118" s="48"/>
      <c r="CJ118" s="48"/>
      <c r="CK118" s="50"/>
      <c r="CL118" s="51"/>
      <c r="CM118" s="51"/>
      <c r="CN118" s="73"/>
      <c r="CO118" s="48"/>
      <c r="CP118" s="48"/>
      <c r="CQ118" s="50"/>
      <c r="CR118" s="51"/>
      <c r="CS118" s="73"/>
      <c r="CT118" s="75"/>
      <c r="CU118" s="63"/>
    </row>
    <row r="119" spans="1:99" s="2" customFormat="1" ht="51" customHeight="1" x14ac:dyDescent="0.35">
      <c r="A119" s="82"/>
      <c r="B119" s="84"/>
      <c r="C119" s="52"/>
      <c r="D119" s="58"/>
      <c r="E119" s="58"/>
      <c r="F119" s="48"/>
      <c r="G119" s="48"/>
      <c r="H119" s="48"/>
      <c r="I119" s="48"/>
      <c r="J119" s="48"/>
      <c r="K119" s="48"/>
      <c r="L119" s="48"/>
      <c r="M119" s="48"/>
      <c r="N119" s="48"/>
      <c r="O119" s="63"/>
      <c r="P119" s="65"/>
      <c r="Q119" s="65"/>
      <c r="R119" s="49"/>
      <c r="S119" s="49"/>
      <c r="T119" s="49"/>
      <c r="U119" s="49"/>
      <c r="V119" s="49"/>
      <c r="W119" s="65"/>
      <c r="X119" s="65"/>
      <c r="Y119" s="65"/>
      <c r="Z119" s="72"/>
      <c r="AA119" s="48"/>
      <c r="AB119" s="48"/>
      <c r="AC119" s="50"/>
      <c r="AD119" s="51"/>
      <c r="AE119" s="51"/>
      <c r="AF119" s="73"/>
      <c r="AG119" s="48"/>
      <c r="AH119" s="48"/>
      <c r="AI119" s="50"/>
      <c r="AJ119" s="51"/>
      <c r="AK119" s="51"/>
      <c r="AL119" s="73"/>
      <c r="AM119" s="48"/>
      <c r="AN119" s="48"/>
      <c r="AO119" s="50"/>
      <c r="AP119" s="51"/>
      <c r="AQ119" s="51"/>
      <c r="AR119" s="73"/>
      <c r="AS119" s="48"/>
      <c r="AT119" s="48"/>
      <c r="AU119" s="50"/>
      <c r="AV119" s="51"/>
      <c r="AW119" s="51"/>
      <c r="AX119" s="73"/>
      <c r="AY119" s="48"/>
      <c r="AZ119" s="48"/>
      <c r="BA119" s="50"/>
      <c r="BB119" s="51"/>
      <c r="BC119" s="51"/>
      <c r="BD119" s="73"/>
      <c r="BE119" s="48"/>
      <c r="BF119" s="48"/>
      <c r="BG119" s="50"/>
      <c r="BH119" s="51"/>
      <c r="BI119" s="51"/>
      <c r="BJ119" s="73"/>
      <c r="BK119" s="48"/>
      <c r="BL119" s="48"/>
      <c r="BM119" s="50"/>
      <c r="BN119" s="51"/>
      <c r="BO119" s="51"/>
      <c r="BP119" s="73"/>
      <c r="BQ119" s="48"/>
      <c r="BR119" s="48"/>
      <c r="BS119" s="50"/>
      <c r="BT119" s="51"/>
      <c r="BU119" s="51"/>
      <c r="BV119" s="73"/>
      <c r="BW119" s="48"/>
      <c r="BX119" s="48"/>
      <c r="BY119" s="50"/>
      <c r="BZ119" s="51"/>
      <c r="CA119" s="51"/>
      <c r="CB119" s="73"/>
      <c r="CC119" s="48"/>
      <c r="CD119" s="48"/>
      <c r="CE119" s="50"/>
      <c r="CF119" s="51"/>
      <c r="CG119" s="51"/>
      <c r="CH119" s="73"/>
      <c r="CI119" s="48"/>
      <c r="CJ119" s="48"/>
      <c r="CK119" s="50"/>
      <c r="CL119" s="51"/>
      <c r="CM119" s="51"/>
      <c r="CN119" s="73"/>
      <c r="CO119" s="48"/>
      <c r="CP119" s="48"/>
      <c r="CQ119" s="50"/>
      <c r="CR119" s="51"/>
      <c r="CS119" s="73"/>
      <c r="CT119" s="75"/>
      <c r="CU119" s="63"/>
    </row>
    <row r="120" spans="1:99" s="2" customFormat="1" ht="51" customHeight="1" x14ac:dyDescent="0.35">
      <c r="A120" s="82"/>
      <c r="B120" s="84"/>
      <c r="C120" s="52"/>
      <c r="D120" s="58"/>
      <c r="E120" s="58"/>
      <c r="F120" s="48"/>
      <c r="G120" s="48"/>
      <c r="H120" s="48"/>
      <c r="I120" s="48"/>
      <c r="J120" s="48"/>
      <c r="K120" s="48"/>
      <c r="L120" s="48"/>
      <c r="M120" s="48"/>
      <c r="N120" s="48"/>
      <c r="O120" s="63"/>
      <c r="P120" s="65"/>
      <c r="Q120" s="65"/>
      <c r="R120" s="49"/>
      <c r="S120" s="49"/>
      <c r="T120" s="49"/>
      <c r="U120" s="49"/>
      <c r="V120" s="49"/>
      <c r="W120" s="65"/>
      <c r="X120" s="65"/>
      <c r="Y120" s="65"/>
      <c r="Z120" s="72"/>
      <c r="AA120" s="48"/>
      <c r="AB120" s="48"/>
      <c r="AC120" s="50"/>
      <c r="AD120" s="51"/>
      <c r="AE120" s="51"/>
      <c r="AF120" s="73"/>
      <c r="AG120" s="48"/>
      <c r="AH120" s="48"/>
      <c r="AI120" s="50"/>
      <c r="AJ120" s="51"/>
      <c r="AK120" s="51"/>
      <c r="AL120" s="73"/>
      <c r="AM120" s="48"/>
      <c r="AN120" s="48"/>
      <c r="AO120" s="50"/>
      <c r="AP120" s="51"/>
      <c r="AQ120" s="51"/>
      <c r="AR120" s="73"/>
      <c r="AS120" s="48"/>
      <c r="AT120" s="48"/>
      <c r="AU120" s="50"/>
      <c r="AV120" s="51"/>
      <c r="AW120" s="51"/>
      <c r="AX120" s="73"/>
      <c r="AY120" s="48"/>
      <c r="AZ120" s="48"/>
      <c r="BA120" s="50"/>
      <c r="BB120" s="51"/>
      <c r="BC120" s="51"/>
      <c r="BD120" s="73"/>
      <c r="BE120" s="48"/>
      <c r="BF120" s="48"/>
      <c r="BG120" s="50"/>
      <c r="BH120" s="51"/>
      <c r="BI120" s="51"/>
      <c r="BJ120" s="73"/>
      <c r="BK120" s="48"/>
      <c r="BL120" s="48"/>
      <c r="BM120" s="50"/>
      <c r="BN120" s="51"/>
      <c r="BO120" s="51"/>
      <c r="BP120" s="73"/>
      <c r="BQ120" s="48"/>
      <c r="BR120" s="48"/>
      <c r="BS120" s="50"/>
      <c r="BT120" s="51"/>
      <c r="BU120" s="51"/>
      <c r="BV120" s="73"/>
      <c r="BW120" s="48"/>
      <c r="BX120" s="48"/>
      <c r="BY120" s="50"/>
      <c r="BZ120" s="51"/>
      <c r="CA120" s="51"/>
      <c r="CB120" s="73"/>
      <c r="CC120" s="48"/>
      <c r="CD120" s="48"/>
      <c r="CE120" s="50"/>
      <c r="CF120" s="51"/>
      <c r="CG120" s="51"/>
      <c r="CH120" s="73"/>
      <c r="CI120" s="48"/>
      <c r="CJ120" s="48"/>
      <c r="CK120" s="50"/>
      <c r="CL120" s="51"/>
      <c r="CM120" s="51"/>
      <c r="CN120" s="73"/>
      <c r="CO120" s="48"/>
      <c r="CP120" s="48"/>
      <c r="CQ120" s="50"/>
      <c r="CR120" s="51"/>
      <c r="CS120" s="73"/>
      <c r="CT120" s="75"/>
      <c r="CU120" s="63"/>
    </row>
    <row r="121" spans="1:99" s="2" customFormat="1" ht="51" customHeight="1" x14ac:dyDescent="0.35">
      <c r="A121" s="82"/>
      <c r="B121" s="84"/>
      <c r="C121" s="52"/>
      <c r="D121" s="58"/>
      <c r="E121" s="58"/>
      <c r="F121" s="48"/>
      <c r="G121" s="48"/>
      <c r="H121" s="48"/>
      <c r="I121" s="48"/>
      <c r="J121" s="48"/>
      <c r="K121" s="48"/>
      <c r="L121" s="48"/>
      <c r="M121" s="48"/>
      <c r="N121" s="48"/>
      <c r="O121" s="63"/>
      <c r="P121" s="65"/>
      <c r="Q121" s="65"/>
      <c r="R121" s="49"/>
      <c r="S121" s="49"/>
      <c r="T121" s="49"/>
      <c r="U121" s="49"/>
      <c r="V121" s="49"/>
      <c r="W121" s="65"/>
      <c r="X121" s="65"/>
      <c r="Y121" s="65"/>
      <c r="Z121" s="72"/>
      <c r="AA121" s="48"/>
      <c r="AB121" s="48"/>
      <c r="AC121" s="50"/>
      <c r="AD121" s="51"/>
      <c r="AE121" s="51"/>
      <c r="AF121" s="73"/>
      <c r="AG121" s="48"/>
      <c r="AH121" s="48"/>
      <c r="AI121" s="50"/>
      <c r="AJ121" s="51"/>
      <c r="AK121" s="51"/>
      <c r="AL121" s="73"/>
      <c r="AM121" s="48"/>
      <c r="AN121" s="48"/>
      <c r="AO121" s="50"/>
      <c r="AP121" s="51"/>
      <c r="AQ121" s="51"/>
      <c r="AR121" s="73"/>
      <c r="AS121" s="48"/>
      <c r="AT121" s="48"/>
      <c r="AU121" s="50"/>
      <c r="AV121" s="51"/>
      <c r="AW121" s="51"/>
      <c r="AX121" s="73"/>
      <c r="AY121" s="48"/>
      <c r="AZ121" s="48"/>
      <c r="BA121" s="50"/>
      <c r="BB121" s="51"/>
      <c r="BC121" s="51"/>
      <c r="BD121" s="73"/>
      <c r="BE121" s="48"/>
      <c r="BF121" s="48"/>
      <c r="BG121" s="50"/>
      <c r="BH121" s="51"/>
      <c r="BI121" s="51"/>
      <c r="BJ121" s="73"/>
      <c r="BK121" s="48"/>
      <c r="BL121" s="48"/>
      <c r="BM121" s="50"/>
      <c r="BN121" s="51"/>
      <c r="BO121" s="51"/>
      <c r="BP121" s="73"/>
      <c r="BQ121" s="48"/>
      <c r="BR121" s="48"/>
      <c r="BS121" s="50"/>
      <c r="BT121" s="51"/>
      <c r="BU121" s="51"/>
      <c r="BV121" s="73"/>
      <c r="BW121" s="48"/>
      <c r="BX121" s="48"/>
      <c r="BY121" s="50"/>
      <c r="BZ121" s="51"/>
      <c r="CA121" s="51"/>
      <c r="CB121" s="73"/>
      <c r="CC121" s="48"/>
      <c r="CD121" s="48"/>
      <c r="CE121" s="50"/>
      <c r="CF121" s="51"/>
      <c r="CG121" s="51"/>
      <c r="CH121" s="73"/>
      <c r="CI121" s="48"/>
      <c r="CJ121" s="48"/>
      <c r="CK121" s="50"/>
      <c r="CL121" s="51"/>
      <c r="CM121" s="51"/>
      <c r="CN121" s="73"/>
      <c r="CO121" s="48"/>
      <c r="CP121" s="48"/>
      <c r="CQ121" s="50"/>
      <c r="CR121" s="51"/>
      <c r="CS121" s="73"/>
      <c r="CT121" s="75"/>
      <c r="CU121" s="63"/>
    </row>
    <row r="122" spans="1:99" s="2" customFormat="1" ht="51" customHeight="1" x14ac:dyDescent="0.35">
      <c r="A122" s="82"/>
      <c r="B122" s="84"/>
      <c r="C122" s="52"/>
      <c r="D122" s="58"/>
      <c r="E122" s="58"/>
      <c r="F122" s="48"/>
      <c r="G122" s="48"/>
      <c r="H122" s="48"/>
      <c r="I122" s="48"/>
      <c r="J122" s="48"/>
      <c r="K122" s="48"/>
      <c r="L122" s="48"/>
      <c r="M122" s="48"/>
      <c r="N122" s="48"/>
      <c r="O122" s="63"/>
      <c r="P122" s="65"/>
      <c r="Q122" s="65"/>
      <c r="R122" s="49"/>
      <c r="S122" s="49"/>
      <c r="T122" s="49"/>
      <c r="U122" s="49"/>
      <c r="V122" s="49"/>
      <c r="W122" s="65"/>
      <c r="X122" s="65"/>
      <c r="Y122" s="65"/>
      <c r="Z122" s="72"/>
      <c r="AA122" s="48"/>
      <c r="AB122" s="48"/>
      <c r="AC122" s="50"/>
      <c r="AD122" s="51"/>
      <c r="AE122" s="51"/>
      <c r="AF122" s="73"/>
      <c r="AG122" s="48"/>
      <c r="AH122" s="48"/>
      <c r="AI122" s="50"/>
      <c r="AJ122" s="51"/>
      <c r="AK122" s="51"/>
      <c r="AL122" s="73"/>
      <c r="AM122" s="48"/>
      <c r="AN122" s="48"/>
      <c r="AO122" s="50"/>
      <c r="AP122" s="51"/>
      <c r="AQ122" s="51"/>
      <c r="AR122" s="73"/>
      <c r="AS122" s="48"/>
      <c r="AT122" s="48"/>
      <c r="AU122" s="50"/>
      <c r="AV122" s="51"/>
      <c r="AW122" s="51"/>
      <c r="AX122" s="73"/>
      <c r="AY122" s="48"/>
      <c r="AZ122" s="48"/>
      <c r="BA122" s="50"/>
      <c r="BB122" s="51"/>
      <c r="BC122" s="51"/>
      <c r="BD122" s="73"/>
      <c r="BE122" s="48"/>
      <c r="BF122" s="48"/>
      <c r="BG122" s="50"/>
      <c r="BH122" s="51"/>
      <c r="BI122" s="51"/>
      <c r="BJ122" s="73"/>
      <c r="BK122" s="48"/>
      <c r="BL122" s="48"/>
      <c r="BM122" s="50"/>
      <c r="BN122" s="51"/>
      <c r="BO122" s="51"/>
      <c r="BP122" s="73"/>
      <c r="BQ122" s="48"/>
      <c r="BR122" s="48"/>
      <c r="BS122" s="50"/>
      <c r="BT122" s="51"/>
      <c r="BU122" s="51"/>
      <c r="BV122" s="73"/>
      <c r="BW122" s="48"/>
      <c r="BX122" s="48"/>
      <c r="BY122" s="50"/>
      <c r="BZ122" s="51"/>
      <c r="CA122" s="51"/>
      <c r="CB122" s="73"/>
      <c r="CC122" s="48"/>
      <c r="CD122" s="48"/>
      <c r="CE122" s="50"/>
      <c r="CF122" s="51"/>
      <c r="CG122" s="51"/>
      <c r="CH122" s="73"/>
      <c r="CI122" s="48"/>
      <c r="CJ122" s="48"/>
      <c r="CK122" s="50"/>
      <c r="CL122" s="51"/>
      <c r="CM122" s="51"/>
      <c r="CN122" s="73"/>
      <c r="CO122" s="48"/>
      <c r="CP122" s="48"/>
      <c r="CQ122" s="50"/>
      <c r="CR122" s="51"/>
      <c r="CS122" s="73"/>
      <c r="CT122" s="75"/>
      <c r="CU122" s="63"/>
    </row>
    <row r="123" spans="1:99" s="2" customFormat="1" ht="51" customHeight="1" x14ac:dyDescent="0.35">
      <c r="A123" s="82"/>
      <c r="B123" s="84"/>
      <c r="C123" s="52"/>
      <c r="D123" s="58"/>
      <c r="E123" s="58"/>
      <c r="F123" s="48"/>
      <c r="G123" s="48"/>
      <c r="H123" s="48"/>
      <c r="I123" s="48"/>
      <c r="J123" s="48"/>
      <c r="K123" s="48"/>
      <c r="L123" s="48"/>
      <c r="M123" s="48"/>
      <c r="N123" s="48"/>
      <c r="O123" s="63"/>
      <c r="P123" s="65"/>
      <c r="Q123" s="65"/>
      <c r="R123" s="49"/>
      <c r="S123" s="49"/>
      <c r="T123" s="49"/>
      <c r="U123" s="49"/>
      <c r="V123" s="49"/>
      <c r="W123" s="65"/>
      <c r="X123" s="65"/>
      <c r="Y123" s="65"/>
      <c r="Z123" s="72"/>
      <c r="AA123" s="48"/>
      <c r="AB123" s="48"/>
      <c r="AC123" s="50"/>
      <c r="AD123" s="51"/>
      <c r="AE123" s="51"/>
      <c r="AF123" s="73"/>
      <c r="AG123" s="48"/>
      <c r="AH123" s="48"/>
      <c r="AI123" s="50"/>
      <c r="AJ123" s="51"/>
      <c r="AK123" s="51"/>
      <c r="AL123" s="73"/>
      <c r="AM123" s="48"/>
      <c r="AN123" s="48"/>
      <c r="AO123" s="50"/>
      <c r="AP123" s="51"/>
      <c r="AQ123" s="51"/>
      <c r="AR123" s="73"/>
      <c r="AS123" s="48"/>
      <c r="AT123" s="48"/>
      <c r="AU123" s="50"/>
      <c r="AV123" s="51"/>
      <c r="AW123" s="51"/>
      <c r="AX123" s="73"/>
      <c r="AY123" s="48"/>
      <c r="AZ123" s="48"/>
      <c r="BA123" s="50"/>
      <c r="BB123" s="51"/>
      <c r="BC123" s="51"/>
      <c r="BD123" s="73"/>
      <c r="BE123" s="48"/>
      <c r="BF123" s="48"/>
      <c r="BG123" s="50"/>
      <c r="BH123" s="51"/>
      <c r="BI123" s="51"/>
      <c r="BJ123" s="73"/>
      <c r="BK123" s="48"/>
      <c r="BL123" s="48"/>
      <c r="BM123" s="50"/>
      <c r="BN123" s="51"/>
      <c r="BO123" s="51"/>
      <c r="BP123" s="73"/>
      <c r="BQ123" s="48"/>
      <c r="BR123" s="48"/>
      <c r="BS123" s="50"/>
      <c r="BT123" s="51"/>
      <c r="BU123" s="51"/>
      <c r="BV123" s="73"/>
      <c r="BW123" s="48"/>
      <c r="BX123" s="48"/>
      <c r="BY123" s="50"/>
      <c r="BZ123" s="51"/>
      <c r="CA123" s="51"/>
      <c r="CB123" s="73"/>
      <c r="CC123" s="48"/>
      <c r="CD123" s="48"/>
      <c r="CE123" s="50"/>
      <c r="CF123" s="51"/>
      <c r="CG123" s="51"/>
      <c r="CH123" s="73"/>
      <c r="CI123" s="48"/>
      <c r="CJ123" s="48"/>
      <c r="CK123" s="50"/>
      <c r="CL123" s="51"/>
      <c r="CM123" s="51"/>
      <c r="CN123" s="73"/>
      <c r="CO123" s="48"/>
      <c r="CP123" s="48"/>
      <c r="CQ123" s="50"/>
      <c r="CR123" s="51"/>
      <c r="CS123" s="73"/>
      <c r="CT123" s="75"/>
      <c r="CU123" s="63"/>
    </row>
    <row r="124" spans="1:99" s="2" customFormat="1" ht="51" customHeight="1" x14ac:dyDescent="0.35">
      <c r="A124" s="82"/>
      <c r="B124" s="84"/>
      <c r="C124" s="52"/>
      <c r="D124" s="58"/>
      <c r="E124" s="58"/>
      <c r="F124" s="48"/>
      <c r="G124" s="48"/>
      <c r="H124" s="48"/>
      <c r="I124" s="48"/>
      <c r="J124" s="48"/>
      <c r="K124" s="48"/>
      <c r="L124" s="48"/>
      <c r="M124" s="48"/>
      <c r="N124" s="48"/>
      <c r="O124" s="63"/>
      <c r="P124" s="65"/>
      <c r="Q124" s="65"/>
      <c r="R124" s="49"/>
      <c r="S124" s="49"/>
      <c r="T124" s="49"/>
      <c r="U124" s="49"/>
      <c r="V124" s="49"/>
      <c r="W124" s="65"/>
      <c r="X124" s="65"/>
      <c r="Y124" s="65"/>
      <c r="Z124" s="72"/>
      <c r="AA124" s="48"/>
      <c r="AB124" s="48"/>
      <c r="AC124" s="50"/>
      <c r="AD124" s="51"/>
      <c r="AE124" s="51"/>
      <c r="AF124" s="73"/>
      <c r="AG124" s="48"/>
      <c r="AH124" s="48"/>
      <c r="AI124" s="50"/>
      <c r="AJ124" s="51"/>
      <c r="AK124" s="51"/>
      <c r="AL124" s="73"/>
      <c r="AM124" s="48"/>
      <c r="AN124" s="48"/>
      <c r="AO124" s="50"/>
      <c r="AP124" s="51"/>
      <c r="AQ124" s="51"/>
      <c r="AR124" s="73"/>
      <c r="AS124" s="48"/>
      <c r="AT124" s="48"/>
      <c r="AU124" s="50"/>
      <c r="AV124" s="51"/>
      <c r="AW124" s="51"/>
      <c r="AX124" s="73"/>
      <c r="AY124" s="48"/>
      <c r="AZ124" s="48"/>
      <c r="BA124" s="50"/>
      <c r="BB124" s="51"/>
      <c r="BC124" s="51"/>
      <c r="BD124" s="73"/>
      <c r="BE124" s="48"/>
      <c r="BF124" s="48"/>
      <c r="BG124" s="50"/>
      <c r="BH124" s="51"/>
      <c r="BI124" s="51"/>
      <c r="BJ124" s="73"/>
      <c r="BK124" s="48"/>
      <c r="BL124" s="48"/>
      <c r="BM124" s="50"/>
      <c r="BN124" s="51"/>
      <c r="BO124" s="51"/>
      <c r="BP124" s="73"/>
      <c r="BQ124" s="48"/>
      <c r="BR124" s="48"/>
      <c r="BS124" s="50"/>
      <c r="BT124" s="51"/>
      <c r="BU124" s="51"/>
      <c r="BV124" s="73"/>
      <c r="BW124" s="48"/>
      <c r="BX124" s="48"/>
      <c r="BY124" s="50"/>
      <c r="BZ124" s="51"/>
      <c r="CA124" s="51"/>
      <c r="CB124" s="73"/>
      <c r="CC124" s="48"/>
      <c r="CD124" s="48"/>
      <c r="CE124" s="50"/>
      <c r="CF124" s="51"/>
      <c r="CG124" s="51"/>
      <c r="CH124" s="73"/>
      <c r="CI124" s="48"/>
      <c r="CJ124" s="48"/>
      <c r="CK124" s="50"/>
      <c r="CL124" s="51"/>
      <c r="CM124" s="51"/>
      <c r="CN124" s="73"/>
      <c r="CO124" s="48"/>
      <c r="CP124" s="48"/>
      <c r="CQ124" s="50"/>
      <c r="CR124" s="51"/>
      <c r="CS124" s="73"/>
      <c r="CT124" s="75"/>
      <c r="CU124" s="63"/>
    </row>
    <row r="125" spans="1:99" s="2" customFormat="1" ht="51" customHeight="1" x14ac:dyDescent="0.35">
      <c r="A125" s="82"/>
      <c r="B125" s="84"/>
      <c r="C125" s="52"/>
      <c r="D125" s="58"/>
      <c r="E125" s="58"/>
      <c r="F125" s="48"/>
      <c r="G125" s="48"/>
      <c r="H125" s="48"/>
      <c r="I125" s="48"/>
      <c r="J125" s="48"/>
      <c r="K125" s="48"/>
      <c r="L125" s="48"/>
      <c r="M125" s="48"/>
      <c r="N125" s="48"/>
      <c r="O125" s="63"/>
      <c r="P125" s="65"/>
      <c r="Q125" s="65"/>
      <c r="R125" s="49"/>
      <c r="S125" s="49"/>
      <c r="T125" s="49"/>
      <c r="U125" s="49"/>
      <c r="V125" s="49"/>
      <c r="W125" s="65"/>
      <c r="X125" s="65"/>
      <c r="Y125" s="65"/>
      <c r="Z125" s="72"/>
      <c r="AA125" s="48"/>
      <c r="AB125" s="48"/>
      <c r="AC125" s="50"/>
      <c r="AD125" s="51"/>
      <c r="AE125" s="51"/>
      <c r="AF125" s="73"/>
      <c r="AG125" s="48"/>
      <c r="AH125" s="48"/>
      <c r="AI125" s="50"/>
      <c r="AJ125" s="51"/>
      <c r="AK125" s="51"/>
      <c r="AL125" s="73"/>
      <c r="AM125" s="48"/>
      <c r="AN125" s="48"/>
      <c r="AO125" s="50"/>
      <c r="AP125" s="51"/>
      <c r="AQ125" s="51"/>
      <c r="AR125" s="73"/>
      <c r="AS125" s="48"/>
      <c r="AT125" s="48"/>
      <c r="AU125" s="50"/>
      <c r="AV125" s="51"/>
      <c r="AW125" s="51"/>
      <c r="AX125" s="73"/>
      <c r="AY125" s="48"/>
      <c r="AZ125" s="48"/>
      <c r="BA125" s="50"/>
      <c r="BB125" s="51"/>
      <c r="BC125" s="51"/>
      <c r="BD125" s="73"/>
      <c r="BE125" s="48"/>
      <c r="BF125" s="48"/>
      <c r="BG125" s="50"/>
      <c r="BH125" s="51"/>
      <c r="BI125" s="51"/>
      <c r="BJ125" s="73"/>
      <c r="BK125" s="48"/>
      <c r="BL125" s="48"/>
      <c r="BM125" s="50"/>
      <c r="BN125" s="51"/>
      <c r="BO125" s="51"/>
      <c r="BP125" s="73"/>
      <c r="BQ125" s="48"/>
      <c r="BR125" s="48"/>
      <c r="BS125" s="50"/>
      <c r="BT125" s="51"/>
      <c r="BU125" s="51"/>
      <c r="BV125" s="73"/>
      <c r="BW125" s="48"/>
      <c r="BX125" s="48"/>
      <c r="BY125" s="50"/>
      <c r="BZ125" s="51"/>
      <c r="CA125" s="51"/>
      <c r="CB125" s="73"/>
      <c r="CC125" s="48"/>
      <c r="CD125" s="48"/>
      <c r="CE125" s="50"/>
      <c r="CF125" s="51"/>
      <c r="CG125" s="51"/>
      <c r="CH125" s="73"/>
      <c r="CI125" s="48"/>
      <c r="CJ125" s="48"/>
      <c r="CK125" s="50"/>
      <c r="CL125" s="51"/>
      <c r="CM125" s="51"/>
      <c r="CN125" s="73"/>
      <c r="CO125" s="48"/>
      <c r="CP125" s="48"/>
      <c r="CQ125" s="50"/>
      <c r="CR125" s="51"/>
      <c r="CS125" s="73"/>
      <c r="CT125" s="75"/>
      <c r="CU125" s="63"/>
    </row>
    <row r="126" spans="1:99" s="2" customFormat="1" ht="51" customHeight="1" x14ac:dyDescent="0.35">
      <c r="A126" s="82"/>
      <c r="B126" s="84"/>
      <c r="C126" s="52"/>
      <c r="D126" s="58"/>
      <c r="E126" s="58"/>
      <c r="F126" s="48"/>
      <c r="G126" s="48"/>
      <c r="H126" s="48"/>
      <c r="I126" s="48"/>
      <c r="J126" s="48"/>
      <c r="K126" s="48"/>
      <c r="L126" s="48"/>
      <c r="M126" s="48"/>
      <c r="N126" s="48"/>
      <c r="O126" s="63"/>
      <c r="P126" s="65"/>
      <c r="Q126" s="65"/>
      <c r="R126" s="49"/>
      <c r="S126" s="49"/>
      <c r="T126" s="49"/>
      <c r="U126" s="49"/>
      <c r="V126" s="49"/>
      <c r="W126" s="65"/>
      <c r="X126" s="65"/>
      <c r="Y126" s="65"/>
      <c r="Z126" s="72"/>
      <c r="AA126" s="48"/>
      <c r="AB126" s="48"/>
      <c r="AC126" s="50"/>
      <c r="AD126" s="51"/>
      <c r="AE126" s="51"/>
      <c r="AF126" s="73"/>
      <c r="AG126" s="48"/>
      <c r="AH126" s="48"/>
      <c r="AI126" s="50"/>
      <c r="AJ126" s="51"/>
      <c r="AK126" s="51"/>
      <c r="AL126" s="73"/>
      <c r="AM126" s="48"/>
      <c r="AN126" s="48"/>
      <c r="AO126" s="50"/>
      <c r="AP126" s="51"/>
      <c r="AQ126" s="51"/>
      <c r="AR126" s="73"/>
      <c r="AS126" s="48"/>
      <c r="AT126" s="48"/>
      <c r="AU126" s="50"/>
      <c r="AV126" s="51"/>
      <c r="AW126" s="51"/>
      <c r="AX126" s="73"/>
      <c r="AY126" s="48"/>
      <c r="AZ126" s="48"/>
      <c r="BA126" s="50"/>
      <c r="BB126" s="51"/>
      <c r="BC126" s="51"/>
      <c r="BD126" s="73"/>
      <c r="BE126" s="48"/>
      <c r="BF126" s="48"/>
      <c r="BG126" s="50"/>
      <c r="BH126" s="51"/>
      <c r="BI126" s="51"/>
      <c r="BJ126" s="73"/>
      <c r="BK126" s="48"/>
      <c r="BL126" s="48"/>
      <c r="BM126" s="50"/>
      <c r="BN126" s="51"/>
      <c r="BO126" s="51"/>
      <c r="BP126" s="73"/>
      <c r="BQ126" s="48"/>
      <c r="BR126" s="48"/>
      <c r="BS126" s="50"/>
      <c r="BT126" s="51"/>
      <c r="BU126" s="51"/>
      <c r="BV126" s="73"/>
      <c r="BW126" s="48"/>
      <c r="BX126" s="48"/>
      <c r="BY126" s="50"/>
      <c r="BZ126" s="51"/>
      <c r="CA126" s="51"/>
      <c r="CB126" s="73"/>
      <c r="CC126" s="48"/>
      <c r="CD126" s="48"/>
      <c r="CE126" s="50"/>
      <c r="CF126" s="51"/>
      <c r="CG126" s="51"/>
      <c r="CH126" s="73"/>
      <c r="CI126" s="48"/>
      <c r="CJ126" s="48"/>
      <c r="CK126" s="50"/>
      <c r="CL126" s="51"/>
      <c r="CM126" s="51"/>
      <c r="CN126" s="73"/>
      <c r="CO126" s="48"/>
      <c r="CP126" s="48"/>
      <c r="CQ126" s="50"/>
      <c r="CR126" s="51"/>
      <c r="CS126" s="73"/>
      <c r="CT126" s="75"/>
      <c r="CU126" s="63"/>
    </row>
    <row r="127" spans="1:99" s="2" customFormat="1" ht="51" customHeight="1" x14ac:dyDescent="0.35">
      <c r="A127" s="82"/>
      <c r="B127" s="84"/>
      <c r="C127" s="52"/>
      <c r="D127" s="58"/>
      <c r="E127" s="58"/>
      <c r="F127" s="48"/>
      <c r="G127" s="48"/>
      <c r="H127" s="48"/>
      <c r="I127" s="48"/>
      <c r="J127" s="48"/>
      <c r="K127" s="48"/>
      <c r="L127" s="48"/>
      <c r="M127" s="48"/>
      <c r="N127" s="48"/>
      <c r="O127" s="63"/>
      <c r="P127" s="65"/>
      <c r="Q127" s="65"/>
      <c r="R127" s="49"/>
      <c r="S127" s="49"/>
      <c r="T127" s="49"/>
      <c r="U127" s="49"/>
      <c r="V127" s="49"/>
      <c r="W127" s="65"/>
      <c r="X127" s="65"/>
      <c r="Y127" s="65"/>
      <c r="Z127" s="72"/>
      <c r="AA127" s="48"/>
      <c r="AB127" s="48"/>
      <c r="AC127" s="50"/>
      <c r="AD127" s="51"/>
      <c r="AE127" s="51"/>
      <c r="AF127" s="73"/>
      <c r="AG127" s="48"/>
      <c r="AH127" s="48"/>
      <c r="AI127" s="50"/>
      <c r="AJ127" s="51"/>
      <c r="AK127" s="51"/>
      <c r="AL127" s="73"/>
      <c r="AM127" s="48"/>
      <c r="AN127" s="48"/>
      <c r="AO127" s="50"/>
      <c r="AP127" s="51"/>
      <c r="AQ127" s="51"/>
      <c r="AR127" s="73"/>
      <c r="AS127" s="48"/>
      <c r="AT127" s="48"/>
      <c r="AU127" s="50"/>
      <c r="AV127" s="51"/>
      <c r="AW127" s="51"/>
      <c r="AX127" s="73"/>
      <c r="AY127" s="48"/>
      <c r="AZ127" s="48"/>
      <c r="BA127" s="50"/>
      <c r="BB127" s="51"/>
      <c r="BC127" s="51"/>
      <c r="BD127" s="73"/>
      <c r="BE127" s="48"/>
      <c r="BF127" s="48"/>
      <c r="BG127" s="50"/>
      <c r="BH127" s="51"/>
      <c r="BI127" s="51"/>
      <c r="BJ127" s="73"/>
      <c r="BK127" s="48"/>
      <c r="BL127" s="48"/>
      <c r="BM127" s="50"/>
      <c r="BN127" s="51"/>
      <c r="BO127" s="51"/>
      <c r="BP127" s="73"/>
      <c r="BQ127" s="48"/>
      <c r="BR127" s="48"/>
      <c r="BS127" s="50"/>
      <c r="BT127" s="51"/>
      <c r="BU127" s="51"/>
      <c r="BV127" s="73"/>
      <c r="BW127" s="48"/>
      <c r="BX127" s="48"/>
      <c r="BY127" s="50"/>
      <c r="BZ127" s="51"/>
      <c r="CA127" s="51"/>
      <c r="CB127" s="73"/>
      <c r="CC127" s="48"/>
      <c r="CD127" s="48"/>
      <c r="CE127" s="50"/>
      <c r="CF127" s="51"/>
      <c r="CG127" s="51"/>
      <c r="CH127" s="73"/>
      <c r="CI127" s="48"/>
      <c r="CJ127" s="48"/>
      <c r="CK127" s="50"/>
      <c r="CL127" s="51"/>
      <c r="CM127" s="51"/>
      <c r="CN127" s="73"/>
      <c r="CO127" s="48"/>
      <c r="CP127" s="48"/>
      <c r="CQ127" s="50"/>
      <c r="CR127" s="51"/>
      <c r="CS127" s="73"/>
      <c r="CT127" s="75"/>
      <c r="CU127" s="63"/>
    </row>
    <row r="128" spans="1:99" s="2" customFormat="1" ht="51" customHeight="1" x14ac:dyDescent="0.35">
      <c r="A128" s="82"/>
      <c r="B128" s="84"/>
      <c r="C128" s="52"/>
      <c r="D128" s="58"/>
      <c r="E128" s="58"/>
      <c r="F128" s="48"/>
      <c r="G128" s="48"/>
      <c r="H128" s="48"/>
      <c r="I128" s="48"/>
      <c r="J128" s="48"/>
      <c r="K128" s="48"/>
      <c r="L128" s="48"/>
      <c r="M128" s="48"/>
      <c r="N128" s="48"/>
      <c r="O128" s="63"/>
      <c r="P128" s="65"/>
      <c r="Q128" s="65"/>
      <c r="R128" s="49"/>
      <c r="S128" s="49"/>
      <c r="T128" s="49"/>
      <c r="U128" s="49"/>
      <c r="V128" s="49"/>
      <c r="W128" s="65"/>
      <c r="X128" s="65"/>
      <c r="Y128" s="65"/>
      <c r="Z128" s="72"/>
      <c r="AA128" s="48"/>
      <c r="AB128" s="48"/>
      <c r="AC128" s="50"/>
      <c r="AD128" s="51"/>
      <c r="AE128" s="51"/>
      <c r="AF128" s="73"/>
      <c r="AG128" s="48"/>
      <c r="AH128" s="48"/>
      <c r="AI128" s="50"/>
      <c r="AJ128" s="51"/>
      <c r="AK128" s="51"/>
      <c r="AL128" s="73"/>
      <c r="AM128" s="48"/>
      <c r="AN128" s="48"/>
      <c r="AO128" s="50"/>
      <c r="AP128" s="51"/>
      <c r="AQ128" s="51"/>
      <c r="AR128" s="73"/>
      <c r="AS128" s="48"/>
      <c r="AT128" s="48"/>
      <c r="AU128" s="50"/>
      <c r="AV128" s="51"/>
      <c r="AW128" s="51"/>
      <c r="AX128" s="73"/>
      <c r="AY128" s="48"/>
      <c r="AZ128" s="48"/>
      <c r="BA128" s="50"/>
      <c r="BB128" s="51"/>
      <c r="BC128" s="51"/>
      <c r="BD128" s="73"/>
      <c r="BE128" s="48"/>
      <c r="BF128" s="48"/>
      <c r="BG128" s="50"/>
      <c r="BH128" s="51"/>
      <c r="BI128" s="51"/>
      <c r="BJ128" s="73"/>
      <c r="BK128" s="48"/>
      <c r="BL128" s="48"/>
      <c r="BM128" s="50"/>
      <c r="BN128" s="51"/>
      <c r="BO128" s="51"/>
      <c r="BP128" s="73"/>
      <c r="BQ128" s="48"/>
      <c r="BR128" s="48"/>
      <c r="BS128" s="50"/>
      <c r="BT128" s="51"/>
      <c r="BU128" s="51"/>
      <c r="BV128" s="73"/>
      <c r="BW128" s="48"/>
      <c r="BX128" s="48"/>
      <c r="BY128" s="50"/>
      <c r="BZ128" s="51"/>
      <c r="CA128" s="51"/>
      <c r="CB128" s="73"/>
      <c r="CC128" s="48"/>
      <c r="CD128" s="48"/>
      <c r="CE128" s="50"/>
      <c r="CF128" s="51"/>
      <c r="CG128" s="51"/>
      <c r="CH128" s="73"/>
      <c r="CI128" s="48"/>
      <c r="CJ128" s="48"/>
      <c r="CK128" s="50"/>
      <c r="CL128" s="51"/>
      <c r="CM128" s="51"/>
      <c r="CN128" s="73"/>
      <c r="CO128" s="48"/>
      <c r="CP128" s="48"/>
      <c r="CQ128" s="50"/>
      <c r="CR128" s="51"/>
      <c r="CS128" s="73"/>
      <c r="CT128" s="75"/>
      <c r="CU128" s="63"/>
    </row>
    <row r="129" spans="1:99" s="2" customFormat="1" ht="51" customHeight="1" x14ac:dyDescent="0.35">
      <c r="A129" s="82"/>
      <c r="B129" s="84"/>
      <c r="C129" s="52"/>
      <c r="D129" s="58"/>
      <c r="E129" s="58"/>
      <c r="F129" s="48"/>
      <c r="G129" s="48"/>
      <c r="H129" s="48"/>
      <c r="I129" s="48"/>
      <c r="J129" s="48"/>
      <c r="K129" s="48"/>
      <c r="L129" s="48"/>
      <c r="M129" s="48"/>
      <c r="N129" s="48"/>
      <c r="O129" s="63"/>
      <c r="P129" s="65"/>
      <c r="Q129" s="65"/>
      <c r="R129" s="49"/>
      <c r="S129" s="49"/>
      <c r="T129" s="49"/>
      <c r="U129" s="49"/>
      <c r="V129" s="49"/>
      <c r="W129" s="65"/>
      <c r="X129" s="65"/>
      <c r="Y129" s="65"/>
      <c r="Z129" s="72"/>
      <c r="AA129" s="48"/>
      <c r="AB129" s="48"/>
      <c r="AC129" s="50"/>
      <c r="AD129" s="51"/>
      <c r="AE129" s="51"/>
      <c r="AF129" s="73"/>
      <c r="AG129" s="48"/>
      <c r="AH129" s="48"/>
      <c r="AI129" s="50"/>
      <c r="AJ129" s="51"/>
      <c r="AK129" s="51"/>
      <c r="AL129" s="73"/>
      <c r="AM129" s="48"/>
      <c r="AN129" s="48"/>
      <c r="AO129" s="50"/>
      <c r="AP129" s="51"/>
      <c r="AQ129" s="51"/>
      <c r="AR129" s="73"/>
      <c r="AS129" s="48"/>
      <c r="AT129" s="48"/>
      <c r="AU129" s="50"/>
      <c r="AV129" s="51"/>
      <c r="AW129" s="51"/>
      <c r="AX129" s="73"/>
      <c r="AY129" s="48"/>
      <c r="AZ129" s="48"/>
      <c r="BA129" s="50"/>
      <c r="BB129" s="51"/>
      <c r="BC129" s="51"/>
      <c r="BD129" s="73"/>
      <c r="BE129" s="48"/>
      <c r="BF129" s="48"/>
      <c r="BG129" s="50"/>
      <c r="BH129" s="51"/>
      <c r="BI129" s="51"/>
      <c r="BJ129" s="73"/>
      <c r="BK129" s="48"/>
      <c r="BL129" s="48"/>
      <c r="BM129" s="50"/>
      <c r="BN129" s="51"/>
      <c r="BO129" s="51"/>
      <c r="BP129" s="73"/>
      <c r="BQ129" s="48"/>
      <c r="BR129" s="48"/>
      <c r="BS129" s="50"/>
      <c r="BT129" s="51"/>
      <c r="BU129" s="51"/>
      <c r="BV129" s="73"/>
      <c r="BW129" s="48"/>
      <c r="BX129" s="48"/>
      <c r="BY129" s="50"/>
      <c r="BZ129" s="51"/>
      <c r="CA129" s="51"/>
      <c r="CB129" s="73"/>
      <c r="CC129" s="48"/>
      <c r="CD129" s="48"/>
      <c r="CE129" s="50"/>
      <c r="CF129" s="51"/>
      <c r="CG129" s="51"/>
      <c r="CH129" s="73"/>
      <c r="CI129" s="48"/>
      <c r="CJ129" s="48"/>
      <c r="CK129" s="50"/>
      <c r="CL129" s="51"/>
      <c r="CM129" s="51"/>
      <c r="CN129" s="73"/>
      <c r="CO129" s="48"/>
      <c r="CP129" s="48"/>
      <c r="CQ129" s="50"/>
      <c r="CR129" s="51"/>
      <c r="CS129" s="73"/>
      <c r="CT129" s="75"/>
      <c r="CU129" s="63"/>
    </row>
    <row r="130" spans="1:99" s="2" customFormat="1" ht="51" customHeight="1" x14ac:dyDescent="0.35">
      <c r="A130" s="82"/>
      <c r="B130" s="84"/>
      <c r="C130" s="52"/>
      <c r="D130" s="58"/>
      <c r="E130" s="58"/>
      <c r="F130" s="48"/>
      <c r="G130" s="48"/>
      <c r="H130" s="48"/>
      <c r="I130" s="48"/>
      <c r="J130" s="48"/>
      <c r="K130" s="48"/>
      <c r="L130" s="48"/>
      <c r="M130" s="48"/>
      <c r="N130" s="48"/>
      <c r="O130" s="63"/>
      <c r="P130" s="65"/>
      <c r="Q130" s="65"/>
      <c r="R130" s="49"/>
      <c r="S130" s="49"/>
      <c r="T130" s="49"/>
      <c r="U130" s="49"/>
      <c r="V130" s="49"/>
      <c r="W130" s="65"/>
      <c r="X130" s="65"/>
      <c r="Y130" s="65"/>
      <c r="Z130" s="72"/>
      <c r="AA130" s="48"/>
      <c r="AB130" s="48"/>
      <c r="AC130" s="50"/>
      <c r="AD130" s="51"/>
      <c r="AE130" s="51"/>
      <c r="AF130" s="73"/>
      <c r="AG130" s="48"/>
      <c r="AH130" s="48"/>
      <c r="AI130" s="50"/>
      <c r="AJ130" s="51"/>
      <c r="AK130" s="51"/>
      <c r="AL130" s="73"/>
      <c r="AM130" s="48"/>
      <c r="AN130" s="48"/>
      <c r="AO130" s="50"/>
      <c r="AP130" s="51"/>
      <c r="AQ130" s="51"/>
      <c r="AR130" s="73"/>
      <c r="AS130" s="48"/>
      <c r="AT130" s="48"/>
      <c r="AU130" s="50"/>
      <c r="AV130" s="51"/>
      <c r="AW130" s="51"/>
      <c r="AX130" s="73"/>
      <c r="AY130" s="48"/>
      <c r="AZ130" s="48"/>
      <c r="BA130" s="50"/>
      <c r="BB130" s="51"/>
      <c r="BC130" s="51"/>
      <c r="BD130" s="73"/>
      <c r="BE130" s="48"/>
      <c r="BF130" s="48"/>
      <c r="BG130" s="50"/>
      <c r="BH130" s="51"/>
      <c r="BI130" s="51"/>
      <c r="BJ130" s="73"/>
      <c r="BK130" s="48"/>
      <c r="BL130" s="48"/>
      <c r="BM130" s="50"/>
      <c r="BN130" s="51"/>
      <c r="BO130" s="51"/>
      <c r="BP130" s="73"/>
      <c r="BQ130" s="48"/>
      <c r="BR130" s="48"/>
      <c r="BS130" s="50"/>
      <c r="BT130" s="51"/>
      <c r="BU130" s="51"/>
      <c r="BV130" s="73"/>
      <c r="BW130" s="48"/>
      <c r="BX130" s="48"/>
      <c r="BY130" s="50"/>
      <c r="BZ130" s="51"/>
      <c r="CA130" s="51"/>
      <c r="CB130" s="73"/>
      <c r="CC130" s="48"/>
      <c r="CD130" s="48"/>
      <c r="CE130" s="50"/>
      <c r="CF130" s="51"/>
      <c r="CG130" s="51"/>
      <c r="CH130" s="73"/>
      <c r="CI130" s="48"/>
      <c r="CJ130" s="48"/>
      <c r="CK130" s="50"/>
      <c r="CL130" s="51"/>
      <c r="CM130" s="51"/>
      <c r="CN130" s="73"/>
      <c r="CO130" s="48"/>
      <c r="CP130" s="48"/>
      <c r="CQ130" s="50"/>
      <c r="CR130" s="51"/>
      <c r="CS130" s="73"/>
      <c r="CT130" s="75"/>
      <c r="CU130" s="63"/>
    </row>
    <row r="131" spans="1:99" s="2" customFormat="1" ht="51" customHeight="1" x14ac:dyDescent="0.35">
      <c r="A131" s="82"/>
      <c r="B131" s="84"/>
      <c r="C131" s="52"/>
      <c r="D131" s="58"/>
      <c r="E131" s="58"/>
      <c r="F131" s="48"/>
      <c r="G131" s="48"/>
      <c r="H131" s="48"/>
      <c r="I131" s="48"/>
      <c r="J131" s="48"/>
      <c r="K131" s="48"/>
      <c r="L131" s="48"/>
      <c r="M131" s="48"/>
      <c r="N131" s="48"/>
      <c r="O131" s="63"/>
      <c r="P131" s="65"/>
      <c r="Q131" s="65"/>
      <c r="R131" s="49"/>
      <c r="S131" s="49"/>
      <c r="T131" s="49"/>
      <c r="U131" s="49"/>
      <c r="V131" s="49"/>
      <c r="W131" s="65"/>
      <c r="X131" s="65"/>
      <c r="Y131" s="65"/>
      <c r="Z131" s="72"/>
      <c r="AA131" s="48"/>
      <c r="AB131" s="48"/>
      <c r="AC131" s="50"/>
      <c r="AD131" s="51"/>
      <c r="AE131" s="51"/>
      <c r="AF131" s="73"/>
      <c r="AG131" s="48"/>
      <c r="AH131" s="48"/>
      <c r="AI131" s="50"/>
      <c r="AJ131" s="51"/>
      <c r="AK131" s="51"/>
      <c r="AL131" s="73"/>
      <c r="AM131" s="48"/>
      <c r="AN131" s="48"/>
      <c r="AO131" s="50"/>
      <c r="AP131" s="51"/>
      <c r="AQ131" s="51"/>
      <c r="AR131" s="73"/>
      <c r="AS131" s="48"/>
      <c r="AT131" s="48"/>
      <c r="AU131" s="50"/>
      <c r="AV131" s="51"/>
      <c r="AW131" s="51"/>
      <c r="AX131" s="73"/>
      <c r="AY131" s="48"/>
      <c r="AZ131" s="48"/>
      <c r="BA131" s="50"/>
      <c r="BB131" s="51"/>
      <c r="BC131" s="51"/>
      <c r="BD131" s="73"/>
      <c r="BE131" s="48"/>
      <c r="BF131" s="48"/>
      <c r="BG131" s="50"/>
      <c r="BH131" s="51"/>
      <c r="BI131" s="51"/>
      <c r="BJ131" s="73"/>
      <c r="BK131" s="48"/>
      <c r="BL131" s="48"/>
      <c r="BM131" s="50"/>
      <c r="BN131" s="51"/>
      <c r="BO131" s="51"/>
      <c r="BP131" s="73"/>
      <c r="BQ131" s="48"/>
      <c r="BR131" s="48"/>
      <c r="BS131" s="50"/>
      <c r="BT131" s="51"/>
      <c r="BU131" s="51"/>
      <c r="BV131" s="73"/>
      <c r="BW131" s="48"/>
      <c r="BX131" s="48"/>
      <c r="BY131" s="50"/>
      <c r="BZ131" s="51"/>
      <c r="CA131" s="51"/>
      <c r="CB131" s="73"/>
      <c r="CC131" s="48"/>
      <c r="CD131" s="48"/>
      <c r="CE131" s="50"/>
      <c r="CF131" s="51"/>
      <c r="CG131" s="51"/>
      <c r="CH131" s="73"/>
      <c r="CI131" s="48"/>
      <c r="CJ131" s="48"/>
      <c r="CK131" s="50"/>
      <c r="CL131" s="51"/>
      <c r="CM131" s="51"/>
      <c r="CN131" s="73"/>
      <c r="CO131" s="48"/>
      <c r="CP131" s="48"/>
      <c r="CQ131" s="50"/>
      <c r="CR131" s="51"/>
      <c r="CS131" s="73"/>
      <c r="CT131" s="75"/>
      <c r="CU131" s="63"/>
    </row>
    <row r="132" spans="1:99" s="2" customFormat="1" ht="51" customHeight="1" x14ac:dyDescent="0.35">
      <c r="A132" s="82"/>
      <c r="B132" s="84"/>
      <c r="C132" s="52"/>
      <c r="D132" s="58"/>
      <c r="E132" s="58"/>
      <c r="F132" s="48"/>
      <c r="G132" s="48"/>
      <c r="H132" s="48"/>
      <c r="I132" s="48"/>
      <c r="J132" s="48"/>
      <c r="K132" s="48"/>
      <c r="L132" s="48"/>
      <c r="M132" s="48"/>
      <c r="N132" s="48"/>
      <c r="O132" s="63"/>
      <c r="P132" s="65"/>
      <c r="Q132" s="65"/>
      <c r="R132" s="49"/>
      <c r="S132" s="49"/>
      <c r="T132" s="49"/>
      <c r="U132" s="49"/>
      <c r="V132" s="49"/>
      <c r="W132" s="65"/>
      <c r="X132" s="65"/>
      <c r="Y132" s="65"/>
      <c r="Z132" s="72"/>
      <c r="AA132" s="48"/>
      <c r="AB132" s="48"/>
      <c r="AC132" s="50"/>
      <c r="AD132" s="51"/>
      <c r="AE132" s="51"/>
      <c r="AF132" s="73"/>
      <c r="AG132" s="48"/>
      <c r="AH132" s="48"/>
      <c r="AI132" s="50"/>
      <c r="AJ132" s="51"/>
      <c r="AK132" s="51"/>
      <c r="AL132" s="73"/>
      <c r="AM132" s="48"/>
      <c r="AN132" s="48"/>
      <c r="AO132" s="50"/>
      <c r="AP132" s="51"/>
      <c r="AQ132" s="51"/>
      <c r="AR132" s="73"/>
      <c r="AS132" s="48"/>
      <c r="AT132" s="48"/>
      <c r="AU132" s="50"/>
      <c r="AV132" s="51"/>
      <c r="AW132" s="51"/>
      <c r="AX132" s="73"/>
      <c r="AY132" s="48"/>
      <c r="AZ132" s="48"/>
      <c r="BA132" s="50"/>
      <c r="BB132" s="51"/>
      <c r="BC132" s="51"/>
      <c r="BD132" s="73"/>
      <c r="BE132" s="48"/>
      <c r="BF132" s="48"/>
      <c r="BG132" s="50"/>
      <c r="BH132" s="51"/>
      <c r="BI132" s="51"/>
      <c r="BJ132" s="73"/>
      <c r="BK132" s="48"/>
      <c r="BL132" s="48"/>
      <c r="BM132" s="50"/>
      <c r="BN132" s="51"/>
      <c r="BO132" s="51"/>
      <c r="BP132" s="73"/>
      <c r="BQ132" s="48"/>
      <c r="BR132" s="48"/>
      <c r="BS132" s="50"/>
      <c r="BT132" s="51"/>
      <c r="BU132" s="51"/>
      <c r="BV132" s="73"/>
      <c r="BW132" s="48"/>
      <c r="BX132" s="48"/>
      <c r="BY132" s="50"/>
      <c r="BZ132" s="51"/>
      <c r="CA132" s="51"/>
      <c r="CB132" s="73"/>
      <c r="CC132" s="48"/>
      <c r="CD132" s="48"/>
      <c r="CE132" s="50"/>
      <c r="CF132" s="51"/>
      <c r="CG132" s="51"/>
      <c r="CH132" s="73"/>
      <c r="CI132" s="48"/>
      <c r="CJ132" s="48"/>
      <c r="CK132" s="50"/>
      <c r="CL132" s="51"/>
      <c r="CM132" s="51"/>
      <c r="CN132" s="73"/>
      <c r="CO132" s="48"/>
      <c r="CP132" s="48"/>
      <c r="CQ132" s="50"/>
      <c r="CR132" s="51"/>
      <c r="CS132" s="73"/>
      <c r="CT132" s="75"/>
      <c r="CU132" s="63"/>
    </row>
    <row r="133" spans="1:99" s="2" customFormat="1" ht="51" customHeight="1" x14ac:dyDescent="0.35">
      <c r="A133" s="82"/>
      <c r="B133" s="84"/>
      <c r="C133" s="52"/>
      <c r="D133" s="58"/>
      <c r="E133" s="58"/>
      <c r="F133" s="48"/>
      <c r="G133" s="48"/>
      <c r="H133" s="48"/>
      <c r="I133" s="48"/>
      <c r="J133" s="48"/>
      <c r="K133" s="48"/>
      <c r="L133" s="48"/>
      <c r="M133" s="48"/>
      <c r="N133" s="48"/>
      <c r="O133" s="63"/>
      <c r="P133" s="65"/>
      <c r="Q133" s="65"/>
      <c r="R133" s="49"/>
      <c r="S133" s="49"/>
      <c r="T133" s="49"/>
      <c r="U133" s="49"/>
      <c r="V133" s="49"/>
      <c r="W133" s="65"/>
      <c r="X133" s="65"/>
      <c r="Y133" s="65"/>
      <c r="Z133" s="72"/>
      <c r="AA133" s="48"/>
      <c r="AB133" s="48"/>
      <c r="AC133" s="50"/>
      <c r="AD133" s="51"/>
      <c r="AE133" s="51"/>
      <c r="AF133" s="73"/>
      <c r="AG133" s="48"/>
      <c r="AH133" s="48"/>
      <c r="AI133" s="50"/>
      <c r="AJ133" s="51"/>
      <c r="AK133" s="51"/>
      <c r="AL133" s="73"/>
      <c r="AM133" s="48"/>
      <c r="AN133" s="48"/>
      <c r="AO133" s="50"/>
      <c r="AP133" s="51"/>
      <c r="AQ133" s="51"/>
      <c r="AR133" s="73"/>
      <c r="AS133" s="48"/>
      <c r="AT133" s="48"/>
      <c r="AU133" s="50"/>
      <c r="AV133" s="51"/>
      <c r="AW133" s="51"/>
      <c r="AX133" s="73"/>
      <c r="AY133" s="48"/>
      <c r="AZ133" s="48"/>
      <c r="BA133" s="50"/>
      <c r="BB133" s="51"/>
      <c r="BC133" s="51"/>
      <c r="BD133" s="73"/>
      <c r="BE133" s="48"/>
      <c r="BF133" s="48"/>
      <c r="BG133" s="50"/>
      <c r="BH133" s="51"/>
      <c r="BI133" s="51"/>
      <c r="BJ133" s="73"/>
      <c r="BK133" s="48"/>
      <c r="BL133" s="48"/>
      <c r="BM133" s="50"/>
      <c r="BN133" s="51"/>
      <c r="BO133" s="51"/>
      <c r="BP133" s="73"/>
      <c r="BQ133" s="48"/>
      <c r="BR133" s="48"/>
      <c r="BS133" s="50"/>
      <c r="BT133" s="51"/>
      <c r="BU133" s="51"/>
      <c r="BV133" s="73"/>
      <c r="BW133" s="48"/>
      <c r="BX133" s="48"/>
      <c r="BY133" s="50"/>
      <c r="BZ133" s="51"/>
      <c r="CA133" s="51"/>
      <c r="CB133" s="73"/>
      <c r="CC133" s="48"/>
      <c r="CD133" s="48"/>
      <c r="CE133" s="50"/>
      <c r="CF133" s="51"/>
      <c r="CG133" s="51"/>
      <c r="CH133" s="73"/>
      <c r="CI133" s="48"/>
      <c r="CJ133" s="48"/>
      <c r="CK133" s="50"/>
      <c r="CL133" s="51"/>
      <c r="CM133" s="51"/>
      <c r="CN133" s="73"/>
      <c r="CO133" s="48"/>
      <c r="CP133" s="48"/>
      <c r="CQ133" s="50"/>
      <c r="CR133" s="51"/>
      <c r="CS133" s="73"/>
      <c r="CT133" s="75"/>
      <c r="CU133" s="63"/>
    </row>
    <row r="134" spans="1:99" s="2" customFormat="1" ht="51" customHeight="1" x14ac:dyDescent="0.35">
      <c r="A134" s="82"/>
      <c r="B134" s="84"/>
      <c r="C134" s="52"/>
      <c r="D134" s="58"/>
      <c r="E134" s="58"/>
      <c r="F134" s="48"/>
      <c r="G134" s="48"/>
      <c r="H134" s="48"/>
      <c r="I134" s="48"/>
      <c r="J134" s="48"/>
      <c r="K134" s="48"/>
      <c r="L134" s="48"/>
      <c r="M134" s="48"/>
      <c r="N134" s="48"/>
      <c r="O134" s="63"/>
      <c r="P134" s="65"/>
      <c r="Q134" s="65"/>
      <c r="R134" s="49"/>
      <c r="S134" s="49"/>
      <c r="T134" s="49"/>
      <c r="U134" s="49"/>
      <c r="V134" s="49"/>
      <c r="W134" s="65"/>
      <c r="X134" s="65"/>
      <c r="Y134" s="65"/>
      <c r="Z134" s="72"/>
      <c r="AA134" s="48"/>
      <c r="AB134" s="48"/>
      <c r="AC134" s="50"/>
      <c r="AD134" s="51"/>
      <c r="AE134" s="51"/>
      <c r="AF134" s="73"/>
      <c r="AG134" s="48"/>
      <c r="AH134" s="48"/>
      <c r="AI134" s="50"/>
      <c r="AJ134" s="51"/>
      <c r="AK134" s="51"/>
      <c r="AL134" s="73"/>
      <c r="AM134" s="48"/>
      <c r="AN134" s="48"/>
      <c r="AO134" s="50"/>
      <c r="AP134" s="51"/>
      <c r="AQ134" s="51"/>
      <c r="AR134" s="73"/>
      <c r="AS134" s="48"/>
      <c r="AT134" s="48"/>
      <c r="AU134" s="50"/>
      <c r="AV134" s="51"/>
      <c r="AW134" s="51"/>
      <c r="AX134" s="73"/>
      <c r="AY134" s="48"/>
      <c r="AZ134" s="48"/>
      <c r="BA134" s="50"/>
      <c r="BB134" s="51"/>
      <c r="BC134" s="51"/>
      <c r="BD134" s="73"/>
      <c r="BE134" s="48"/>
      <c r="BF134" s="48"/>
      <c r="BG134" s="50"/>
      <c r="BH134" s="51"/>
      <c r="BI134" s="51"/>
      <c r="BJ134" s="73"/>
      <c r="BK134" s="48"/>
      <c r="BL134" s="48"/>
      <c r="BM134" s="50"/>
      <c r="BN134" s="51"/>
      <c r="BO134" s="51"/>
      <c r="BP134" s="73"/>
      <c r="BQ134" s="48"/>
      <c r="BR134" s="48"/>
      <c r="BS134" s="50"/>
      <c r="BT134" s="51"/>
      <c r="BU134" s="51"/>
      <c r="BV134" s="73"/>
      <c r="BW134" s="48"/>
      <c r="BX134" s="48"/>
      <c r="BY134" s="50"/>
      <c r="BZ134" s="51"/>
      <c r="CA134" s="51"/>
      <c r="CB134" s="73"/>
      <c r="CC134" s="48"/>
      <c r="CD134" s="48"/>
      <c r="CE134" s="50"/>
      <c r="CF134" s="51"/>
      <c r="CG134" s="51"/>
      <c r="CH134" s="73"/>
      <c r="CI134" s="48"/>
      <c r="CJ134" s="48"/>
      <c r="CK134" s="50"/>
      <c r="CL134" s="51"/>
      <c r="CM134" s="51"/>
      <c r="CN134" s="73"/>
      <c r="CO134" s="48"/>
      <c r="CP134" s="48"/>
      <c r="CQ134" s="50"/>
      <c r="CR134" s="51"/>
      <c r="CS134" s="73"/>
      <c r="CT134" s="75"/>
      <c r="CU134" s="63"/>
    </row>
    <row r="135" spans="1:99" s="2" customFormat="1" ht="51" customHeight="1" x14ac:dyDescent="0.35">
      <c r="A135" s="82"/>
      <c r="B135" s="84"/>
      <c r="C135" s="52"/>
      <c r="D135" s="58"/>
      <c r="E135" s="58"/>
      <c r="F135" s="48"/>
      <c r="G135" s="48"/>
      <c r="H135" s="48"/>
      <c r="I135" s="48"/>
      <c r="J135" s="48"/>
      <c r="K135" s="48"/>
      <c r="L135" s="48"/>
      <c r="M135" s="48"/>
      <c r="N135" s="48"/>
      <c r="O135" s="63"/>
      <c r="P135" s="65"/>
      <c r="Q135" s="65"/>
      <c r="R135" s="49"/>
      <c r="S135" s="49"/>
      <c r="T135" s="49"/>
      <c r="U135" s="49"/>
      <c r="V135" s="49"/>
      <c r="W135" s="65"/>
      <c r="X135" s="65"/>
      <c r="Y135" s="65"/>
      <c r="Z135" s="72"/>
      <c r="AA135" s="48"/>
      <c r="AB135" s="48"/>
      <c r="AC135" s="50"/>
      <c r="AD135" s="51"/>
      <c r="AE135" s="51"/>
      <c r="AF135" s="73"/>
      <c r="AG135" s="48"/>
      <c r="AH135" s="48"/>
      <c r="AI135" s="50"/>
      <c r="AJ135" s="51"/>
      <c r="AK135" s="51"/>
      <c r="AL135" s="73"/>
      <c r="AM135" s="48"/>
      <c r="AN135" s="48"/>
      <c r="AO135" s="50"/>
      <c r="AP135" s="51"/>
      <c r="AQ135" s="51"/>
      <c r="AR135" s="73"/>
      <c r="AS135" s="48"/>
      <c r="AT135" s="48"/>
      <c r="AU135" s="50"/>
      <c r="AV135" s="51"/>
      <c r="AW135" s="51"/>
      <c r="AX135" s="73"/>
      <c r="AY135" s="48"/>
      <c r="AZ135" s="48"/>
      <c r="BA135" s="50"/>
      <c r="BB135" s="51"/>
      <c r="BC135" s="51"/>
      <c r="BD135" s="73"/>
      <c r="BE135" s="48"/>
      <c r="BF135" s="48"/>
      <c r="BG135" s="50"/>
      <c r="BH135" s="51"/>
      <c r="BI135" s="51"/>
      <c r="BJ135" s="73"/>
      <c r="BK135" s="48"/>
      <c r="BL135" s="48"/>
      <c r="BM135" s="50"/>
      <c r="BN135" s="51"/>
      <c r="BO135" s="51"/>
      <c r="BP135" s="73"/>
      <c r="BQ135" s="48"/>
      <c r="BR135" s="48"/>
      <c r="BS135" s="50"/>
      <c r="BT135" s="51"/>
      <c r="BU135" s="51"/>
      <c r="BV135" s="73"/>
      <c r="BW135" s="48"/>
      <c r="BX135" s="48"/>
      <c r="BY135" s="50"/>
      <c r="BZ135" s="51"/>
      <c r="CA135" s="51"/>
      <c r="CB135" s="73"/>
      <c r="CC135" s="48"/>
      <c r="CD135" s="48"/>
      <c r="CE135" s="50"/>
      <c r="CF135" s="51"/>
      <c r="CG135" s="51"/>
      <c r="CH135" s="73"/>
      <c r="CI135" s="48"/>
      <c r="CJ135" s="48"/>
      <c r="CK135" s="50"/>
      <c r="CL135" s="51"/>
      <c r="CM135" s="51"/>
      <c r="CN135" s="73"/>
      <c r="CO135" s="48"/>
      <c r="CP135" s="48"/>
      <c r="CQ135" s="50"/>
      <c r="CR135" s="51"/>
      <c r="CS135" s="73"/>
      <c r="CT135" s="75"/>
      <c r="CU135" s="63"/>
    </row>
    <row r="136" spans="1:99" s="2" customFormat="1" ht="51" customHeight="1" x14ac:dyDescent="0.35">
      <c r="A136" s="82"/>
      <c r="B136" s="84"/>
      <c r="C136" s="52"/>
      <c r="D136" s="58"/>
      <c r="E136" s="58"/>
      <c r="F136" s="48"/>
      <c r="G136" s="48"/>
      <c r="H136" s="48"/>
      <c r="I136" s="48"/>
      <c r="J136" s="48"/>
      <c r="K136" s="48"/>
      <c r="L136" s="48"/>
      <c r="M136" s="48"/>
      <c r="N136" s="48"/>
      <c r="O136" s="63"/>
      <c r="P136" s="65"/>
      <c r="Q136" s="65"/>
      <c r="R136" s="49"/>
      <c r="S136" s="49"/>
      <c r="T136" s="49"/>
      <c r="U136" s="49"/>
      <c r="V136" s="49"/>
      <c r="W136" s="65"/>
      <c r="X136" s="65"/>
      <c r="Y136" s="65"/>
      <c r="Z136" s="72"/>
      <c r="AA136" s="48"/>
      <c r="AB136" s="48"/>
      <c r="AC136" s="50"/>
      <c r="AD136" s="51"/>
      <c r="AE136" s="51"/>
      <c r="AF136" s="73"/>
      <c r="AG136" s="48"/>
      <c r="AH136" s="48"/>
      <c r="AI136" s="50"/>
      <c r="AJ136" s="51"/>
      <c r="AK136" s="51"/>
      <c r="AL136" s="73"/>
      <c r="AM136" s="48"/>
      <c r="AN136" s="48"/>
      <c r="AO136" s="50"/>
      <c r="AP136" s="51"/>
      <c r="AQ136" s="51"/>
      <c r="AR136" s="73"/>
      <c r="AS136" s="48"/>
      <c r="AT136" s="48"/>
      <c r="AU136" s="50"/>
      <c r="AV136" s="51"/>
      <c r="AW136" s="51"/>
      <c r="AX136" s="73"/>
      <c r="AY136" s="48"/>
      <c r="AZ136" s="48"/>
      <c r="BA136" s="50"/>
      <c r="BB136" s="51"/>
      <c r="BC136" s="51"/>
      <c r="BD136" s="73"/>
      <c r="BE136" s="48"/>
      <c r="BF136" s="48"/>
      <c r="BG136" s="50"/>
      <c r="BH136" s="51"/>
      <c r="BI136" s="51"/>
      <c r="BJ136" s="73"/>
      <c r="BK136" s="48"/>
      <c r="BL136" s="48"/>
      <c r="BM136" s="50"/>
      <c r="BN136" s="51"/>
      <c r="BO136" s="51"/>
      <c r="BP136" s="73"/>
      <c r="BQ136" s="48"/>
      <c r="BR136" s="48"/>
      <c r="BS136" s="50"/>
      <c r="BT136" s="51"/>
      <c r="BU136" s="51"/>
      <c r="BV136" s="73"/>
      <c r="BW136" s="48"/>
      <c r="BX136" s="48"/>
      <c r="BY136" s="50"/>
      <c r="BZ136" s="51"/>
      <c r="CA136" s="51"/>
      <c r="CB136" s="73"/>
      <c r="CC136" s="48"/>
      <c r="CD136" s="48"/>
      <c r="CE136" s="50"/>
      <c r="CF136" s="51"/>
      <c r="CG136" s="51"/>
      <c r="CH136" s="73"/>
      <c r="CI136" s="48"/>
      <c r="CJ136" s="48"/>
      <c r="CK136" s="50"/>
      <c r="CL136" s="51"/>
      <c r="CM136" s="51"/>
      <c r="CN136" s="73"/>
      <c r="CO136" s="48"/>
      <c r="CP136" s="48"/>
      <c r="CQ136" s="50"/>
      <c r="CR136" s="51"/>
      <c r="CS136" s="73"/>
      <c r="CT136" s="75"/>
      <c r="CU136" s="63"/>
    </row>
    <row r="137" spans="1:99" s="2" customFormat="1" ht="51" customHeight="1" x14ac:dyDescent="0.35">
      <c r="A137" s="82"/>
      <c r="B137" s="84"/>
      <c r="C137" s="52"/>
      <c r="D137" s="58"/>
      <c r="E137" s="58"/>
      <c r="F137" s="48"/>
      <c r="G137" s="48"/>
      <c r="H137" s="48"/>
      <c r="I137" s="48"/>
      <c r="J137" s="48"/>
      <c r="K137" s="48"/>
      <c r="L137" s="48"/>
      <c r="M137" s="48"/>
      <c r="N137" s="48"/>
      <c r="O137" s="63"/>
      <c r="P137" s="65"/>
      <c r="Q137" s="65"/>
      <c r="R137" s="49"/>
      <c r="S137" s="49"/>
      <c r="T137" s="49"/>
      <c r="U137" s="49"/>
      <c r="V137" s="49"/>
      <c r="W137" s="65"/>
      <c r="X137" s="65"/>
      <c r="Y137" s="65"/>
      <c r="Z137" s="72"/>
      <c r="AA137" s="48"/>
      <c r="AB137" s="48"/>
      <c r="AC137" s="50"/>
      <c r="AD137" s="51"/>
      <c r="AE137" s="51"/>
      <c r="AF137" s="73"/>
      <c r="AG137" s="48"/>
      <c r="AH137" s="48"/>
      <c r="AI137" s="50"/>
      <c r="AJ137" s="51"/>
      <c r="AK137" s="51"/>
      <c r="AL137" s="73"/>
      <c r="AM137" s="48"/>
      <c r="AN137" s="48"/>
      <c r="AO137" s="50"/>
      <c r="AP137" s="51"/>
      <c r="AQ137" s="51"/>
      <c r="AR137" s="73"/>
      <c r="AS137" s="48"/>
      <c r="AT137" s="48"/>
      <c r="AU137" s="50"/>
      <c r="AV137" s="51"/>
      <c r="AW137" s="51"/>
      <c r="AX137" s="73"/>
      <c r="AY137" s="48"/>
      <c r="AZ137" s="48"/>
      <c r="BA137" s="50"/>
      <c r="BB137" s="51"/>
      <c r="BC137" s="51"/>
      <c r="BD137" s="73"/>
      <c r="BE137" s="48"/>
      <c r="BF137" s="48"/>
      <c r="BG137" s="50"/>
      <c r="BH137" s="51"/>
      <c r="BI137" s="51"/>
      <c r="BJ137" s="73"/>
      <c r="BK137" s="48"/>
      <c r="BL137" s="48"/>
      <c r="BM137" s="50"/>
      <c r="BN137" s="51"/>
      <c r="BO137" s="51"/>
      <c r="BP137" s="73"/>
      <c r="BQ137" s="48"/>
      <c r="BR137" s="48"/>
      <c r="BS137" s="50"/>
      <c r="BT137" s="51"/>
      <c r="BU137" s="51"/>
      <c r="BV137" s="73"/>
      <c r="BW137" s="48"/>
      <c r="BX137" s="48"/>
      <c r="BY137" s="50"/>
      <c r="BZ137" s="51"/>
      <c r="CA137" s="51"/>
      <c r="CB137" s="73"/>
      <c r="CC137" s="48"/>
      <c r="CD137" s="48"/>
      <c r="CE137" s="50"/>
      <c r="CF137" s="51"/>
      <c r="CG137" s="51"/>
      <c r="CH137" s="73"/>
      <c r="CI137" s="48"/>
      <c r="CJ137" s="48"/>
      <c r="CK137" s="50"/>
      <c r="CL137" s="51"/>
      <c r="CM137" s="51"/>
      <c r="CN137" s="73"/>
      <c r="CO137" s="48"/>
      <c r="CP137" s="48"/>
      <c r="CQ137" s="50"/>
      <c r="CR137" s="51"/>
      <c r="CS137" s="73"/>
      <c r="CT137" s="75"/>
      <c r="CU137" s="63"/>
    </row>
    <row r="138" spans="1:99" s="2" customFormat="1" ht="51" customHeight="1" x14ac:dyDescent="0.35">
      <c r="A138" s="82"/>
      <c r="B138" s="84"/>
      <c r="C138" s="52"/>
      <c r="D138" s="58"/>
      <c r="E138" s="58"/>
      <c r="F138" s="48"/>
      <c r="G138" s="48"/>
      <c r="H138" s="48"/>
      <c r="I138" s="48"/>
      <c r="J138" s="48"/>
      <c r="K138" s="48"/>
      <c r="L138" s="48"/>
      <c r="M138" s="48"/>
      <c r="N138" s="48"/>
      <c r="O138" s="63"/>
      <c r="P138" s="65"/>
      <c r="Q138" s="65"/>
      <c r="R138" s="49"/>
      <c r="S138" s="49"/>
      <c r="T138" s="49"/>
      <c r="U138" s="49"/>
      <c r="V138" s="49"/>
      <c r="W138" s="65"/>
      <c r="X138" s="65"/>
      <c r="Y138" s="65"/>
      <c r="Z138" s="72"/>
      <c r="AA138" s="48"/>
      <c r="AB138" s="48"/>
      <c r="AC138" s="50"/>
      <c r="AD138" s="51"/>
      <c r="AE138" s="51"/>
      <c r="AF138" s="73"/>
      <c r="AG138" s="48"/>
      <c r="AH138" s="48"/>
      <c r="AI138" s="50"/>
      <c r="AJ138" s="51"/>
      <c r="AK138" s="51"/>
      <c r="AL138" s="73"/>
      <c r="AM138" s="48"/>
      <c r="AN138" s="48"/>
      <c r="AO138" s="50"/>
      <c r="AP138" s="51"/>
      <c r="AQ138" s="51"/>
      <c r="AR138" s="73"/>
      <c r="AS138" s="48"/>
      <c r="AT138" s="48"/>
      <c r="AU138" s="50"/>
      <c r="AV138" s="51"/>
      <c r="AW138" s="51"/>
      <c r="AX138" s="73"/>
      <c r="AY138" s="48"/>
      <c r="AZ138" s="48"/>
      <c r="BA138" s="50"/>
      <c r="BB138" s="51"/>
      <c r="BC138" s="51"/>
      <c r="BD138" s="73"/>
      <c r="BE138" s="48"/>
      <c r="BF138" s="48"/>
      <c r="BG138" s="50"/>
      <c r="BH138" s="51"/>
      <c r="BI138" s="51"/>
      <c r="BJ138" s="73"/>
      <c r="BK138" s="48"/>
      <c r="BL138" s="48"/>
      <c r="BM138" s="50"/>
      <c r="BN138" s="51"/>
      <c r="BO138" s="51"/>
      <c r="BP138" s="73"/>
      <c r="BQ138" s="48"/>
      <c r="BR138" s="48"/>
      <c r="BS138" s="50"/>
      <c r="BT138" s="51"/>
      <c r="BU138" s="51"/>
      <c r="BV138" s="73"/>
      <c r="BW138" s="48"/>
      <c r="BX138" s="48"/>
      <c r="BY138" s="50"/>
      <c r="BZ138" s="51"/>
      <c r="CA138" s="51"/>
      <c r="CB138" s="73"/>
      <c r="CC138" s="48"/>
      <c r="CD138" s="48"/>
      <c r="CE138" s="50"/>
      <c r="CF138" s="51"/>
      <c r="CG138" s="51"/>
      <c r="CH138" s="73"/>
      <c r="CI138" s="48"/>
      <c r="CJ138" s="48"/>
      <c r="CK138" s="50"/>
      <c r="CL138" s="51"/>
      <c r="CM138" s="51"/>
      <c r="CN138" s="73"/>
      <c r="CO138" s="48"/>
      <c r="CP138" s="48"/>
      <c r="CQ138" s="50"/>
      <c r="CR138" s="51"/>
      <c r="CS138" s="73"/>
      <c r="CT138" s="75"/>
      <c r="CU138" s="63"/>
    </row>
    <row r="139" spans="1:99" s="2" customFormat="1" ht="51" customHeight="1" x14ac:dyDescent="0.35">
      <c r="A139" s="82"/>
      <c r="B139" s="84"/>
      <c r="C139" s="52"/>
      <c r="D139" s="58"/>
      <c r="E139" s="58"/>
      <c r="F139" s="48"/>
      <c r="G139" s="48"/>
      <c r="H139" s="48"/>
      <c r="I139" s="48"/>
      <c r="J139" s="48"/>
      <c r="K139" s="48"/>
      <c r="L139" s="48"/>
      <c r="M139" s="48"/>
      <c r="N139" s="48"/>
      <c r="O139" s="63"/>
      <c r="P139" s="65"/>
      <c r="Q139" s="65"/>
      <c r="R139" s="49"/>
      <c r="S139" s="49"/>
      <c r="T139" s="49"/>
      <c r="U139" s="49"/>
      <c r="V139" s="49"/>
      <c r="W139" s="65"/>
      <c r="X139" s="65"/>
      <c r="Y139" s="65"/>
      <c r="Z139" s="72"/>
      <c r="AA139" s="48"/>
      <c r="AB139" s="48"/>
      <c r="AC139" s="50"/>
      <c r="AD139" s="51"/>
      <c r="AE139" s="51"/>
      <c r="AF139" s="73"/>
      <c r="AG139" s="48"/>
      <c r="AH139" s="48"/>
      <c r="AI139" s="50"/>
      <c r="AJ139" s="51"/>
      <c r="AK139" s="51"/>
      <c r="AL139" s="73"/>
      <c r="AM139" s="48"/>
      <c r="AN139" s="48"/>
      <c r="AO139" s="50"/>
      <c r="AP139" s="51"/>
      <c r="AQ139" s="51"/>
      <c r="AR139" s="73"/>
      <c r="AS139" s="48"/>
      <c r="AT139" s="48"/>
      <c r="AU139" s="50"/>
      <c r="AV139" s="51"/>
      <c r="AW139" s="51"/>
      <c r="AX139" s="73"/>
      <c r="AY139" s="48"/>
      <c r="AZ139" s="48"/>
      <c r="BA139" s="50"/>
      <c r="BB139" s="51"/>
      <c r="BC139" s="51"/>
      <c r="BD139" s="73"/>
      <c r="BE139" s="48"/>
      <c r="BF139" s="48"/>
      <c r="BG139" s="50"/>
      <c r="BH139" s="51"/>
      <c r="BI139" s="51"/>
      <c r="BJ139" s="73"/>
      <c r="BK139" s="48"/>
      <c r="BL139" s="48"/>
      <c r="BM139" s="50"/>
      <c r="BN139" s="51"/>
      <c r="BO139" s="51"/>
      <c r="BP139" s="73"/>
      <c r="BQ139" s="48"/>
      <c r="BR139" s="48"/>
      <c r="BS139" s="50"/>
      <c r="BT139" s="51"/>
      <c r="BU139" s="51"/>
      <c r="BV139" s="73"/>
      <c r="BW139" s="48"/>
      <c r="BX139" s="48"/>
      <c r="BY139" s="50"/>
      <c r="BZ139" s="51"/>
      <c r="CA139" s="51"/>
      <c r="CB139" s="73"/>
      <c r="CC139" s="48"/>
      <c r="CD139" s="48"/>
      <c r="CE139" s="50"/>
      <c r="CF139" s="51"/>
      <c r="CG139" s="51"/>
      <c r="CH139" s="73"/>
      <c r="CI139" s="48"/>
      <c r="CJ139" s="48"/>
      <c r="CK139" s="50"/>
      <c r="CL139" s="51"/>
      <c r="CM139" s="51"/>
      <c r="CN139" s="73"/>
      <c r="CO139" s="48"/>
      <c r="CP139" s="48"/>
      <c r="CQ139" s="50"/>
      <c r="CR139" s="51"/>
      <c r="CS139" s="73"/>
      <c r="CT139" s="75"/>
      <c r="CU139" s="63"/>
    </row>
    <row r="140" spans="1:99" s="2" customFormat="1" ht="51" customHeight="1" x14ac:dyDescent="0.35">
      <c r="A140" s="82"/>
      <c r="B140" s="84"/>
      <c r="C140" s="52"/>
      <c r="D140" s="58"/>
      <c r="E140" s="58"/>
      <c r="F140" s="48"/>
      <c r="G140" s="48"/>
      <c r="H140" s="48"/>
      <c r="I140" s="48"/>
      <c r="J140" s="48"/>
      <c r="K140" s="48"/>
      <c r="L140" s="48"/>
      <c r="M140" s="48"/>
      <c r="N140" s="48"/>
      <c r="O140" s="63"/>
      <c r="P140" s="65"/>
      <c r="Q140" s="65"/>
      <c r="R140" s="49"/>
      <c r="S140" s="49"/>
      <c r="T140" s="49"/>
      <c r="U140" s="49"/>
      <c r="V140" s="49"/>
      <c r="W140" s="65"/>
      <c r="X140" s="65"/>
      <c r="Y140" s="65"/>
      <c r="Z140" s="72"/>
      <c r="AA140" s="48"/>
      <c r="AB140" s="48"/>
      <c r="AC140" s="50"/>
      <c r="AD140" s="51"/>
      <c r="AE140" s="51"/>
      <c r="AF140" s="73"/>
      <c r="AG140" s="48"/>
      <c r="AH140" s="48"/>
      <c r="AI140" s="50"/>
      <c r="AJ140" s="51"/>
      <c r="AK140" s="51"/>
      <c r="AL140" s="73"/>
      <c r="AM140" s="48"/>
      <c r="AN140" s="48"/>
      <c r="AO140" s="50"/>
      <c r="AP140" s="51"/>
      <c r="AQ140" s="51"/>
      <c r="AR140" s="73"/>
      <c r="AS140" s="48"/>
      <c r="AT140" s="48"/>
      <c r="AU140" s="50"/>
      <c r="AV140" s="51"/>
      <c r="AW140" s="51"/>
      <c r="AX140" s="73"/>
      <c r="AY140" s="48"/>
      <c r="AZ140" s="48"/>
      <c r="BA140" s="50"/>
      <c r="BB140" s="51"/>
      <c r="BC140" s="51"/>
      <c r="BD140" s="73"/>
      <c r="BE140" s="48"/>
      <c r="BF140" s="48"/>
      <c r="BG140" s="50"/>
      <c r="BH140" s="51"/>
      <c r="BI140" s="51"/>
      <c r="BJ140" s="73"/>
      <c r="BK140" s="48"/>
      <c r="BL140" s="48"/>
      <c r="BM140" s="50"/>
      <c r="BN140" s="51"/>
      <c r="BO140" s="51"/>
      <c r="BP140" s="73"/>
      <c r="BQ140" s="48"/>
      <c r="BR140" s="48"/>
      <c r="BS140" s="50"/>
      <c r="BT140" s="51"/>
      <c r="BU140" s="51"/>
      <c r="BV140" s="73"/>
      <c r="BW140" s="48"/>
      <c r="BX140" s="48"/>
      <c r="BY140" s="50"/>
      <c r="BZ140" s="51"/>
      <c r="CA140" s="51"/>
      <c r="CB140" s="73"/>
      <c r="CC140" s="48"/>
      <c r="CD140" s="48"/>
      <c r="CE140" s="50"/>
      <c r="CF140" s="51"/>
      <c r="CG140" s="51"/>
      <c r="CH140" s="73"/>
      <c r="CI140" s="48"/>
      <c r="CJ140" s="48"/>
      <c r="CK140" s="50"/>
      <c r="CL140" s="51"/>
      <c r="CM140" s="51"/>
      <c r="CN140" s="73"/>
      <c r="CO140" s="48"/>
      <c r="CP140" s="48"/>
      <c r="CQ140" s="50"/>
      <c r="CR140" s="51"/>
      <c r="CS140" s="73"/>
      <c r="CT140" s="75"/>
      <c r="CU140" s="63"/>
    </row>
    <row r="141" spans="1:99" s="2" customFormat="1" ht="51" customHeight="1" x14ac:dyDescent="0.35">
      <c r="A141" s="82"/>
      <c r="B141" s="84"/>
      <c r="C141" s="52"/>
      <c r="D141" s="58"/>
      <c r="E141" s="58"/>
      <c r="F141" s="48"/>
      <c r="G141" s="48"/>
      <c r="H141" s="48"/>
      <c r="I141" s="48"/>
      <c r="J141" s="48"/>
      <c r="K141" s="48"/>
      <c r="L141" s="48"/>
      <c r="M141" s="48"/>
      <c r="N141" s="48"/>
      <c r="O141" s="63"/>
      <c r="P141" s="65"/>
      <c r="Q141" s="65"/>
      <c r="R141" s="49"/>
      <c r="S141" s="49"/>
      <c r="T141" s="49"/>
      <c r="U141" s="49"/>
      <c r="V141" s="49"/>
      <c r="W141" s="65"/>
      <c r="X141" s="65"/>
      <c r="Y141" s="65"/>
      <c r="Z141" s="72"/>
      <c r="AA141" s="48"/>
      <c r="AB141" s="48"/>
      <c r="AC141" s="50"/>
      <c r="AD141" s="51"/>
      <c r="AE141" s="51"/>
      <c r="AF141" s="73"/>
      <c r="AG141" s="48"/>
      <c r="AH141" s="48"/>
      <c r="AI141" s="50"/>
      <c r="AJ141" s="51"/>
      <c r="AK141" s="51"/>
      <c r="AL141" s="73"/>
      <c r="AM141" s="48"/>
      <c r="AN141" s="48"/>
      <c r="AO141" s="50"/>
      <c r="AP141" s="51"/>
      <c r="AQ141" s="51"/>
      <c r="AR141" s="73"/>
      <c r="AS141" s="48"/>
      <c r="AT141" s="48"/>
      <c r="AU141" s="50"/>
      <c r="AV141" s="51"/>
      <c r="AW141" s="51"/>
      <c r="AX141" s="73"/>
      <c r="AY141" s="48"/>
      <c r="AZ141" s="48"/>
      <c r="BA141" s="50"/>
      <c r="BB141" s="51"/>
      <c r="BC141" s="51"/>
      <c r="BD141" s="73"/>
      <c r="BE141" s="48"/>
      <c r="BF141" s="48"/>
      <c r="BG141" s="50"/>
      <c r="BH141" s="51"/>
      <c r="BI141" s="51"/>
      <c r="BJ141" s="73"/>
      <c r="BK141" s="48"/>
      <c r="BL141" s="48"/>
      <c r="BM141" s="50"/>
      <c r="BN141" s="51"/>
      <c r="BO141" s="51"/>
      <c r="BP141" s="73"/>
      <c r="BQ141" s="48"/>
      <c r="BR141" s="48"/>
      <c r="BS141" s="50"/>
      <c r="BT141" s="51"/>
      <c r="BU141" s="51"/>
      <c r="BV141" s="73"/>
      <c r="BW141" s="48"/>
      <c r="BX141" s="48"/>
      <c r="BY141" s="50"/>
      <c r="BZ141" s="51"/>
      <c r="CA141" s="51"/>
      <c r="CB141" s="73"/>
      <c r="CC141" s="48"/>
      <c r="CD141" s="48"/>
      <c r="CE141" s="50"/>
      <c r="CF141" s="51"/>
      <c r="CG141" s="51"/>
      <c r="CH141" s="73"/>
      <c r="CI141" s="48"/>
      <c r="CJ141" s="48"/>
      <c r="CK141" s="50"/>
      <c r="CL141" s="51"/>
      <c r="CM141" s="51"/>
      <c r="CN141" s="73"/>
      <c r="CO141" s="48"/>
      <c r="CP141" s="48"/>
      <c r="CQ141" s="50"/>
      <c r="CR141" s="51"/>
      <c r="CS141" s="73"/>
      <c r="CT141" s="75"/>
      <c r="CU141" s="63"/>
    </row>
    <row r="142" spans="1:99" s="2" customFormat="1" ht="51" customHeight="1" x14ac:dyDescent="0.35">
      <c r="A142" s="82"/>
      <c r="B142" s="84"/>
      <c r="C142" s="52"/>
      <c r="D142" s="58"/>
      <c r="E142" s="58"/>
      <c r="F142" s="48"/>
      <c r="G142" s="48"/>
      <c r="H142" s="48"/>
      <c r="I142" s="48"/>
      <c r="J142" s="48"/>
      <c r="K142" s="48"/>
      <c r="L142" s="48"/>
      <c r="M142" s="48"/>
      <c r="N142" s="48"/>
      <c r="O142" s="63"/>
      <c r="P142" s="65"/>
      <c r="Q142" s="65"/>
      <c r="R142" s="49"/>
      <c r="S142" s="49"/>
      <c r="T142" s="49"/>
      <c r="U142" s="49"/>
      <c r="V142" s="49"/>
      <c r="W142" s="65"/>
      <c r="X142" s="65"/>
      <c r="Y142" s="65"/>
      <c r="Z142" s="72"/>
      <c r="AA142" s="48"/>
      <c r="AB142" s="48"/>
      <c r="AC142" s="50"/>
      <c r="AD142" s="51"/>
      <c r="AE142" s="51"/>
      <c r="AF142" s="73"/>
      <c r="AG142" s="48"/>
      <c r="AH142" s="48"/>
      <c r="AI142" s="50"/>
      <c r="AJ142" s="51"/>
      <c r="AK142" s="51"/>
      <c r="AL142" s="73"/>
      <c r="AM142" s="48"/>
      <c r="AN142" s="48"/>
      <c r="AO142" s="50"/>
      <c r="AP142" s="51"/>
      <c r="AQ142" s="51"/>
      <c r="AR142" s="73"/>
      <c r="AS142" s="48"/>
      <c r="AT142" s="48"/>
      <c r="AU142" s="50"/>
      <c r="AV142" s="51"/>
      <c r="AW142" s="51"/>
      <c r="AX142" s="73"/>
      <c r="AY142" s="48"/>
      <c r="AZ142" s="48"/>
      <c r="BA142" s="50"/>
      <c r="BB142" s="51"/>
      <c r="BC142" s="51"/>
      <c r="BD142" s="73"/>
      <c r="BE142" s="48"/>
      <c r="BF142" s="48"/>
      <c r="BG142" s="50"/>
      <c r="BH142" s="51"/>
      <c r="BI142" s="51"/>
      <c r="BJ142" s="73"/>
      <c r="BK142" s="48"/>
      <c r="BL142" s="48"/>
      <c r="BM142" s="50"/>
      <c r="BN142" s="51"/>
      <c r="BO142" s="51"/>
      <c r="BP142" s="73"/>
      <c r="BQ142" s="48"/>
      <c r="BR142" s="48"/>
      <c r="BS142" s="50"/>
      <c r="BT142" s="51"/>
      <c r="BU142" s="51"/>
      <c r="BV142" s="73"/>
      <c r="BW142" s="48"/>
      <c r="BX142" s="48"/>
      <c r="BY142" s="50"/>
      <c r="BZ142" s="51"/>
      <c r="CA142" s="51"/>
      <c r="CB142" s="73"/>
      <c r="CC142" s="48"/>
      <c r="CD142" s="48"/>
      <c r="CE142" s="50"/>
      <c r="CF142" s="51"/>
      <c r="CG142" s="51"/>
      <c r="CH142" s="73"/>
      <c r="CI142" s="48"/>
      <c r="CJ142" s="48"/>
      <c r="CK142" s="50"/>
      <c r="CL142" s="51"/>
      <c r="CM142" s="51"/>
      <c r="CN142" s="73"/>
      <c r="CO142" s="48"/>
      <c r="CP142" s="48"/>
      <c r="CQ142" s="50"/>
      <c r="CR142" s="51"/>
      <c r="CS142" s="73"/>
      <c r="CT142" s="75"/>
      <c r="CU142" s="63"/>
    </row>
    <row r="143" spans="1:99" s="2" customFormat="1" ht="51" customHeight="1" x14ac:dyDescent="0.35">
      <c r="A143" s="82"/>
      <c r="B143" s="84"/>
      <c r="C143" s="52"/>
      <c r="D143" s="58"/>
      <c r="E143" s="58"/>
      <c r="F143" s="48"/>
      <c r="G143" s="48"/>
      <c r="H143" s="48"/>
      <c r="I143" s="48"/>
      <c r="J143" s="48"/>
      <c r="K143" s="48"/>
      <c r="L143" s="48"/>
      <c r="M143" s="48"/>
      <c r="N143" s="48"/>
      <c r="O143" s="63"/>
      <c r="P143" s="65"/>
      <c r="Q143" s="65"/>
      <c r="R143" s="49"/>
      <c r="S143" s="49"/>
      <c r="T143" s="49"/>
      <c r="U143" s="49"/>
      <c r="V143" s="49"/>
      <c r="W143" s="65"/>
      <c r="X143" s="65"/>
      <c r="Y143" s="65"/>
      <c r="Z143" s="72"/>
      <c r="AA143" s="48"/>
      <c r="AB143" s="48"/>
      <c r="AC143" s="50"/>
      <c r="AD143" s="51"/>
      <c r="AE143" s="51"/>
      <c r="AF143" s="73"/>
      <c r="AG143" s="48"/>
      <c r="AH143" s="48"/>
      <c r="AI143" s="50"/>
      <c r="AJ143" s="51"/>
      <c r="AK143" s="51"/>
      <c r="AL143" s="73"/>
      <c r="AM143" s="48"/>
      <c r="AN143" s="48"/>
      <c r="AO143" s="50"/>
      <c r="AP143" s="51"/>
      <c r="AQ143" s="51"/>
      <c r="AR143" s="73"/>
      <c r="AS143" s="48"/>
      <c r="AT143" s="48"/>
      <c r="AU143" s="50"/>
      <c r="AV143" s="51"/>
      <c r="AW143" s="51"/>
      <c r="AX143" s="73"/>
      <c r="AY143" s="48"/>
      <c r="AZ143" s="48"/>
      <c r="BA143" s="50"/>
      <c r="BB143" s="51"/>
      <c r="BC143" s="51"/>
      <c r="BD143" s="73"/>
      <c r="BE143" s="48"/>
      <c r="BF143" s="48"/>
      <c r="BG143" s="50"/>
      <c r="BH143" s="51"/>
      <c r="BI143" s="51"/>
      <c r="BJ143" s="73"/>
      <c r="BK143" s="48"/>
      <c r="BL143" s="48"/>
      <c r="BM143" s="50"/>
      <c r="BN143" s="51"/>
      <c r="BO143" s="51"/>
      <c r="BP143" s="73"/>
      <c r="BQ143" s="48"/>
      <c r="BR143" s="48"/>
      <c r="BS143" s="50"/>
      <c r="BT143" s="51"/>
      <c r="BU143" s="51"/>
      <c r="BV143" s="73"/>
      <c r="BW143" s="48"/>
      <c r="BX143" s="48"/>
      <c r="BY143" s="50"/>
      <c r="BZ143" s="51"/>
      <c r="CA143" s="51"/>
      <c r="CB143" s="73"/>
      <c r="CC143" s="48"/>
      <c r="CD143" s="48"/>
      <c r="CE143" s="50"/>
      <c r="CF143" s="51"/>
      <c r="CG143" s="51"/>
      <c r="CH143" s="73"/>
      <c r="CI143" s="48"/>
      <c r="CJ143" s="48"/>
      <c r="CK143" s="50"/>
      <c r="CL143" s="51"/>
      <c r="CM143" s="51"/>
      <c r="CN143" s="73"/>
      <c r="CO143" s="48"/>
      <c r="CP143" s="48"/>
      <c r="CQ143" s="50"/>
      <c r="CR143" s="51"/>
      <c r="CS143" s="73"/>
      <c r="CT143" s="75"/>
      <c r="CU143" s="63"/>
    </row>
    <row r="144" spans="1:99" s="2" customFormat="1" ht="51" customHeight="1" x14ac:dyDescent="0.35">
      <c r="A144" s="82"/>
      <c r="B144" s="84"/>
      <c r="C144" s="52"/>
      <c r="D144" s="58"/>
      <c r="E144" s="58"/>
      <c r="F144" s="48"/>
      <c r="G144" s="48"/>
      <c r="H144" s="48"/>
      <c r="I144" s="48"/>
      <c r="J144" s="48"/>
      <c r="K144" s="48"/>
      <c r="L144" s="48"/>
      <c r="M144" s="48"/>
      <c r="N144" s="48"/>
      <c r="O144" s="63"/>
      <c r="P144" s="65"/>
      <c r="Q144" s="65"/>
      <c r="R144" s="49"/>
      <c r="S144" s="49"/>
      <c r="T144" s="49"/>
      <c r="U144" s="49"/>
      <c r="V144" s="49"/>
      <c r="W144" s="65"/>
      <c r="X144" s="65"/>
      <c r="Y144" s="65"/>
      <c r="Z144" s="72"/>
      <c r="AA144" s="48"/>
      <c r="AB144" s="48"/>
      <c r="AC144" s="50"/>
      <c r="AD144" s="51"/>
      <c r="AE144" s="51"/>
      <c r="AF144" s="73"/>
      <c r="AG144" s="48"/>
      <c r="AH144" s="48"/>
      <c r="AI144" s="50"/>
      <c r="AJ144" s="51"/>
      <c r="AK144" s="51"/>
      <c r="AL144" s="73"/>
      <c r="AM144" s="48"/>
      <c r="AN144" s="48"/>
      <c r="AO144" s="50"/>
      <c r="AP144" s="51"/>
      <c r="AQ144" s="51"/>
      <c r="AR144" s="73"/>
      <c r="AS144" s="48"/>
      <c r="AT144" s="48"/>
      <c r="AU144" s="50"/>
      <c r="AV144" s="51"/>
      <c r="AW144" s="51"/>
      <c r="AX144" s="73"/>
      <c r="AY144" s="48"/>
      <c r="AZ144" s="48"/>
      <c r="BA144" s="50"/>
      <c r="BB144" s="51"/>
      <c r="BC144" s="51"/>
      <c r="BD144" s="73"/>
      <c r="BE144" s="48"/>
      <c r="BF144" s="48"/>
      <c r="BG144" s="50"/>
      <c r="BH144" s="51"/>
      <c r="BI144" s="51"/>
      <c r="BJ144" s="73"/>
      <c r="BK144" s="48"/>
      <c r="BL144" s="48"/>
      <c r="BM144" s="50"/>
      <c r="BN144" s="51"/>
      <c r="BO144" s="51"/>
      <c r="BP144" s="73"/>
      <c r="BQ144" s="48"/>
      <c r="BR144" s="48"/>
      <c r="BS144" s="50"/>
      <c r="BT144" s="51"/>
      <c r="BU144" s="51"/>
      <c r="BV144" s="73"/>
      <c r="BW144" s="48"/>
      <c r="BX144" s="48"/>
      <c r="BY144" s="50"/>
      <c r="BZ144" s="51"/>
      <c r="CA144" s="51"/>
      <c r="CB144" s="73"/>
      <c r="CC144" s="48"/>
      <c r="CD144" s="48"/>
      <c r="CE144" s="50"/>
      <c r="CF144" s="51"/>
      <c r="CG144" s="51"/>
      <c r="CH144" s="73"/>
      <c r="CI144" s="48"/>
      <c r="CJ144" s="48"/>
      <c r="CK144" s="50"/>
      <c r="CL144" s="51"/>
      <c r="CM144" s="51"/>
      <c r="CN144" s="73"/>
      <c r="CO144" s="48"/>
      <c r="CP144" s="48"/>
      <c r="CQ144" s="50"/>
      <c r="CR144" s="51"/>
      <c r="CS144" s="73"/>
      <c r="CT144" s="75"/>
      <c r="CU144" s="63"/>
    </row>
    <row r="145" spans="1:99" s="2" customFormat="1" ht="51" customHeight="1" x14ac:dyDescent="0.35">
      <c r="A145" s="82"/>
      <c r="B145" s="84"/>
      <c r="C145" s="52"/>
      <c r="D145" s="58"/>
      <c r="E145" s="58"/>
      <c r="F145" s="48"/>
      <c r="G145" s="48"/>
      <c r="H145" s="48"/>
      <c r="I145" s="48"/>
      <c r="J145" s="48"/>
      <c r="K145" s="48"/>
      <c r="L145" s="48"/>
      <c r="M145" s="48"/>
      <c r="N145" s="48"/>
      <c r="O145" s="63"/>
      <c r="P145" s="65"/>
      <c r="Q145" s="65"/>
      <c r="R145" s="49"/>
      <c r="S145" s="49"/>
      <c r="T145" s="49"/>
      <c r="U145" s="49"/>
      <c r="V145" s="49"/>
      <c r="W145" s="65"/>
      <c r="X145" s="65"/>
      <c r="Y145" s="65"/>
      <c r="Z145" s="72"/>
      <c r="AA145" s="48"/>
      <c r="AB145" s="48"/>
      <c r="AC145" s="50"/>
      <c r="AD145" s="51"/>
      <c r="AE145" s="51"/>
      <c r="AF145" s="73"/>
      <c r="AG145" s="48"/>
      <c r="AH145" s="48"/>
      <c r="AI145" s="50"/>
      <c r="AJ145" s="51"/>
      <c r="AK145" s="51"/>
      <c r="AL145" s="73"/>
      <c r="AM145" s="48"/>
      <c r="AN145" s="48"/>
      <c r="AO145" s="50"/>
      <c r="AP145" s="51"/>
      <c r="AQ145" s="51"/>
      <c r="AR145" s="73"/>
      <c r="AS145" s="48"/>
      <c r="AT145" s="48"/>
      <c r="AU145" s="50"/>
      <c r="AV145" s="51"/>
      <c r="AW145" s="51"/>
      <c r="AX145" s="73"/>
      <c r="AY145" s="48"/>
      <c r="AZ145" s="48"/>
      <c r="BA145" s="50"/>
      <c r="BB145" s="51"/>
      <c r="BC145" s="51"/>
      <c r="BD145" s="73"/>
      <c r="BE145" s="48"/>
      <c r="BF145" s="48"/>
      <c r="BG145" s="50"/>
      <c r="BH145" s="51"/>
      <c r="BI145" s="51"/>
      <c r="BJ145" s="73"/>
      <c r="BK145" s="48"/>
      <c r="BL145" s="48"/>
      <c r="BM145" s="50"/>
      <c r="BN145" s="51"/>
      <c r="BO145" s="51"/>
      <c r="BP145" s="73"/>
      <c r="BQ145" s="48"/>
      <c r="BR145" s="48"/>
      <c r="BS145" s="50"/>
      <c r="BT145" s="51"/>
      <c r="BU145" s="51"/>
      <c r="BV145" s="73"/>
      <c r="BW145" s="48"/>
      <c r="BX145" s="48"/>
      <c r="BY145" s="50"/>
      <c r="BZ145" s="51"/>
      <c r="CA145" s="51"/>
      <c r="CB145" s="73"/>
      <c r="CC145" s="48"/>
      <c r="CD145" s="48"/>
      <c r="CE145" s="50"/>
      <c r="CF145" s="51"/>
      <c r="CG145" s="51"/>
      <c r="CH145" s="73"/>
      <c r="CI145" s="48"/>
      <c r="CJ145" s="48"/>
      <c r="CK145" s="50"/>
      <c r="CL145" s="51"/>
      <c r="CM145" s="51"/>
      <c r="CN145" s="73"/>
      <c r="CO145" s="48"/>
      <c r="CP145" s="48"/>
      <c r="CQ145" s="50"/>
      <c r="CR145" s="51"/>
      <c r="CS145" s="73"/>
      <c r="CT145" s="75"/>
      <c r="CU145" s="63"/>
    </row>
    <row r="146" spans="1:99" s="2" customFormat="1" ht="51" customHeight="1" x14ac:dyDescent="0.35">
      <c r="A146" s="82"/>
      <c r="B146" s="84"/>
      <c r="C146" s="52"/>
      <c r="D146" s="58"/>
      <c r="E146" s="58"/>
      <c r="F146" s="48"/>
      <c r="G146" s="48"/>
      <c r="H146" s="48"/>
      <c r="I146" s="48"/>
      <c r="J146" s="48"/>
      <c r="K146" s="48"/>
      <c r="L146" s="48"/>
      <c r="M146" s="48"/>
      <c r="N146" s="48"/>
      <c r="O146" s="63"/>
      <c r="P146" s="65"/>
      <c r="Q146" s="65"/>
      <c r="R146" s="49"/>
      <c r="S146" s="49"/>
      <c r="T146" s="49"/>
      <c r="U146" s="49"/>
      <c r="V146" s="49"/>
      <c r="W146" s="65"/>
      <c r="X146" s="65"/>
      <c r="Y146" s="65"/>
      <c r="Z146" s="72"/>
      <c r="AA146" s="48"/>
      <c r="AB146" s="48"/>
      <c r="AC146" s="50"/>
      <c r="AD146" s="51"/>
      <c r="AE146" s="51"/>
      <c r="AF146" s="73"/>
      <c r="AG146" s="48"/>
      <c r="AH146" s="48"/>
      <c r="AI146" s="50"/>
      <c r="AJ146" s="51"/>
      <c r="AK146" s="51"/>
      <c r="AL146" s="73"/>
      <c r="AM146" s="48"/>
      <c r="AN146" s="48"/>
      <c r="AO146" s="50"/>
      <c r="AP146" s="51"/>
      <c r="AQ146" s="51"/>
      <c r="AR146" s="73"/>
      <c r="AS146" s="48"/>
      <c r="AT146" s="48"/>
      <c r="AU146" s="50"/>
      <c r="AV146" s="51"/>
      <c r="AW146" s="51"/>
      <c r="AX146" s="73"/>
      <c r="AY146" s="48"/>
      <c r="AZ146" s="48"/>
      <c r="BA146" s="50"/>
      <c r="BB146" s="51"/>
      <c r="BC146" s="51"/>
      <c r="BD146" s="73"/>
      <c r="BE146" s="48"/>
      <c r="BF146" s="48"/>
      <c r="BG146" s="50"/>
      <c r="BH146" s="51"/>
      <c r="BI146" s="51"/>
      <c r="BJ146" s="73"/>
      <c r="BK146" s="48"/>
      <c r="BL146" s="48"/>
      <c r="BM146" s="50"/>
      <c r="BN146" s="51"/>
      <c r="BO146" s="51"/>
      <c r="BP146" s="73"/>
      <c r="BQ146" s="48"/>
      <c r="BR146" s="48"/>
      <c r="BS146" s="50"/>
      <c r="BT146" s="51"/>
      <c r="BU146" s="51"/>
      <c r="BV146" s="73"/>
      <c r="BW146" s="48"/>
      <c r="BX146" s="48"/>
      <c r="BY146" s="50"/>
      <c r="BZ146" s="51"/>
      <c r="CA146" s="51"/>
      <c r="CB146" s="73"/>
      <c r="CC146" s="48"/>
      <c r="CD146" s="48"/>
      <c r="CE146" s="50"/>
      <c r="CF146" s="51"/>
      <c r="CG146" s="51"/>
      <c r="CH146" s="73"/>
      <c r="CI146" s="48"/>
      <c r="CJ146" s="48"/>
      <c r="CK146" s="50"/>
      <c r="CL146" s="51"/>
      <c r="CM146" s="51"/>
      <c r="CN146" s="73"/>
      <c r="CO146" s="48"/>
      <c r="CP146" s="48"/>
      <c r="CQ146" s="50"/>
      <c r="CR146" s="51"/>
      <c r="CS146" s="73"/>
      <c r="CT146" s="75"/>
      <c r="CU146" s="63"/>
    </row>
    <row r="147" spans="1:99" s="2" customFormat="1" ht="51" customHeight="1" x14ac:dyDescent="0.35">
      <c r="A147" s="82"/>
      <c r="B147" s="84"/>
      <c r="C147" s="52"/>
      <c r="D147" s="58"/>
      <c r="E147" s="58"/>
      <c r="F147" s="48"/>
      <c r="G147" s="48"/>
      <c r="H147" s="48"/>
      <c r="I147" s="48"/>
      <c r="J147" s="48"/>
      <c r="K147" s="48"/>
      <c r="L147" s="48"/>
      <c r="M147" s="48"/>
      <c r="N147" s="48"/>
      <c r="O147" s="63"/>
      <c r="P147" s="65"/>
      <c r="Q147" s="65"/>
      <c r="R147" s="49"/>
      <c r="S147" s="49"/>
      <c r="T147" s="49"/>
      <c r="U147" s="49"/>
      <c r="V147" s="49"/>
      <c r="W147" s="65"/>
      <c r="X147" s="65"/>
      <c r="Y147" s="65"/>
      <c r="Z147" s="72"/>
      <c r="AA147" s="48"/>
      <c r="AB147" s="48"/>
      <c r="AC147" s="50"/>
      <c r="AD147" s="51"/>
      <c r="AE147" s="51"/>
      <c r="AF147" s="73"/>
      <c r="AG147" s="48"/>
      <c r="AH147" s="48"/>
      <c r="AI147" s="50"/>
      <c r="AJ147" s="51"/>
      <c r="AK147" s="51"/>
      <c r="AL147" s="73"/>
      <c r="AM147" s="48"/>
      <c r="AN147" s="48"/>
      <c r="AO147" s="50"/>
      <c r="AP147" s="51"/>
      <c r="AQ147" s="51"/>
      <c r="AR147" s="73"/>
      <c r="AS147" s="48"/>
      <c r="AT147" s="48"/>
      <c r="AU147" s="50"/>
      <c r="AV147" s="51"/>
      <c r="AW147" s="51"/>
      <c r="AX147" s="73"/>
      <c r="AY147" s="48"/>
      <c r="AZ147" s="48"/>
      <c r="BA147" s="50"/>
      <c r="BB147" s="51"/>
      <c r="BC147" s="51"/>
      <c r="BD147" s="73"/>
      <c r="BE147" s="48"/>
      <c r="BF147" s="48"/>
      <c r="BG147" s="50"/>
      <c r="BH147" s="51"/>
      <c r="BI147" s="51"/>
      <c r="BJ147" s="73"/>
      <c r="BK147" s="48"/>
      <c r="BL147" s="48"/>
      <c r="BM147" s="50"/>
      <c r="BN147" s="51"/>
      <c r="BO147" s="51"/>
      <c r="BP147" s="73"/>
      <c r="BQ147" s="48"/>
      <c r="BR147" s="48"/>
      <c r="BS147" s="50"/>
      <c r="BT147" s="51"/>
      <c r="BU147" s="51"/>
      <c r="BV147" s="73"/>
      <c r="BW147" s="48"/>
      <c r="BX147" s="48"/>
      <c r="BY147" s="50"/>
      <c r="BZ147" s="51"/>
      <c r="CA147" s="51"/>
      <c r="CB147" s="73"/>
      <c r="CC147" s="48"/>
      <c r="CD147" s="48"/>
      <c r="CE147" s="50"/>
      <c r="CF147" s="51"/>
      <c r="CG147" s="51"/>
      <c r="CH147" s="73"/>
      <c r="CI147" s="48"/>
      <c r="CJ147" s="48"/>
      <c r="CK147" s="50"/>
      <c r="CL147" s="51"/>
      <c r="CM147" s="51"/>
      <c r="CN147" s="73"/>
      <c r="CO147" s="48"/>
      <c r="CP147" s="48"/>
      <c r="CQ147" s="50"/>
      <c r="CR147" s="51"/>
      <c r="CS147" s="73"/>
      <c r="CT147" s="75"/>
      <c r="CU147" s="63"/>
    </row>
    <row r="148" spans="1:99" s="2" customFormat="1" ht="51" customHeight="1" x14ac:dyDescent="0.35">
      <c r="A148" s="82"/>
      <c r="B148" s="84"/>
      <c r="C148" s="52"/>
      <c r="D148" s="58"/>
      <c r="E148" s="58"/>
      <c r="F148" s="48"/>
      <c r="G148" s="48"/>
      <c r="H148" s="48"/>
      <c r="I148" s="48"/>
      <c r="J148" s="48"/>
      <c r="K148" s="48"/>
      <c r="L148" s="48"/>
      <c r="M148" s="48"/>
      <c r="N148" s="48"/>
      <c r="O148" s="63"/>
      <c r="P148" s="65"/>
      <c r="Q148" s="65"/>
      <c r="R148" s="49"/>
      <c r="S148" s="49"/>
      <c r="T148" s="49"/>
      <c r="U148" s="49"/>
      <c r="V148" s="49"/>
      <c r="W148" s="65"/>
      <c r="X148" s="65"/>
      <c r="Y148" s="65"/>
      <c r="Z148" s="72"/>
      <c r="AA148" s="48"/>
      <c r="AB148" s="48"/>
      <c r="AC148" s="50"/>
      <c r="AD148" s="51"/>
      <c r="AE148" s="51"/>
      <c r="AF148" s="73"/>
      <c r="AG148" s="48"/>
      <c r="AH148" s="48"/>
      <c r="AI148" s="50"/>
      <c r="AJ148" s="51"/>
      <c r="AK148" s="51"/>
      <c r="AL148" s="73"/>
      <c r="AM148" s="48"/>
      <c r="AN148" s="48"/>
      <c r="AO148" s="50"/>
      <c r="AP148" s="51"/>
      <c r="AQ148" s="51"/>
      <c r="AR148" s="73"/>
      <c r="AS148" s="48"/>
      <c r="AT148" s="48"/>
      <c r="AU148" s="50"/>
      <c r="AV148" s="51"/>
      <c r="AW148" s="51"/>
      <c r="AX148" s="73"/>
      <c r="AY148" s="48"/>
      <c r="AZ148" s="48"/>
      <c r="BA148" s="50"/>
      <c r="BB148" s="51"/>
      <c r="BC148" s="51"/>
      <c r="BD148" s="73"/>
      <c r="BE148" s="48"/>
      <c r="BF148" s="48"/>
      <c r="BG148" s="50"/>
      <c r="BH148" s="51"/>
      <c r="BI148" s="51"/>
      <c r="BJ148" s="73"/>
      <c r="BK148" s="48"/>
      <c r="BL148" s="48"/>
      <c r="BM148" s="50"/>
      <c r="BN148" s="51"/>
      <c r="BO148" s="51"/>
      <c r="BP148" s="73"/>
      <c r="BQ148" s="48"/>
      <c r="BR148" s="48"/>
      <c r="BS148" s="50"/>
      <c r="BT148" s="51"/>
      <c r="BU148" s="51"/>
      <c r="BV148" s="73"/>
      <c r="BW148" s="48"/>
      <c r="BX148" s="48"/>
      <c r="BY148" s="50"/>
      <c r="BZ148" s="51"/>
      <c r="CA148" s="51"/>
      <c r="CB148" s="73"/>
      <c r="CC148" s="48"/>
      <c r="CD148" s="48"/>
      <c r="CE148" s="50"/>
      <c r="CF148" s="51"/>
      <c r="CG148" s="51"/>
      <c r="CH148" s="73"/>
      <c r="CI148" s="48"/>
      <c r="CJ148" s="48"/>
      <c r="CK148" s="50"/>
      <c r="CL148" s="51"/>
      <c r="CM148" s="51"/>
      <c r="CN148" s="73"/>
      <c r="CO148" s="48"/>
      <c r="CP148" s="48"/>
      <c r="CQ148" s="50"/>
      <c r="CR148" s="51"/>
      <c r="CS148" s="73"/>
      <c r="CT148" s="75"/>
      <c r="CU148" s="63"/>
    </row>
    <row r="149" spans="1:99" s="2" customFormat="1" ht="51" customHeight="1" x14ac:dyDescent="0.35">
      <c r="A149" s="82"/>
      <c r="B149" s="84"/>
      <c r="C149" s="52"/>
      <c r="D149" s="58"/>
      <c r="E149" s="58"/>
      <c r="F149" s="48"/>
      <c r="G149" s="48"/>
      <c r="H149" s="48"/>
      <c r="I149" s="48"/>
      <c r="J149" s="48"/>
      <c r="K149" s="48"/>
      <c r="L149" s="48"/>
      <c r="M149" s="48"/>
      <c r="N149" s="48"/>
      <c r="O149" s="63"/>
      <c r="P149" s="65"/>
      <c r="Q149" s="65"/>
      <c r="R149" s="49"/>
      <c r="S149" s="49"/>
      <c r="T149" s="49"/>
      <c r="U149" s="49"/>
      <c r="V149" s="49"/>
      <c r="W149" s="65"/>
      <c r="X149" s="65"/>
      <c r="Y149" s="65"/>
      <c r="Z149" s="72"/>
      <c r="AA149" s="48"/>
      <c r="AB149" s="48"/>
      <c r="AC149" s="50"/>
      <c r="AD149" s="51"/>
      <c r="AE149" s="51"/>
      <c r="AF149" s="73"/>
      <c r="AG149" s="48"/>
      <c r="AH149" s="48"/>
      <c r="AI149" s="50"/>
      <c r="AJ149" s="51"/>
      <c r="AK149" s="51"/>
      <c r="AL149" s="73"/>
      <c r="AM149" s="48"/>
      <c r="AN149" s="48"/>
      <c r="AO149" s="50"/>
      <c r="AP149" s="51"/>
      <c r="AQ149" s="51"/>
      <c r="AR149" s="73"/>
      <c r="AS149" s="48"/>
      <c r="AT149" s="48"/>
      <c r="AU149" s="50"/>
      <c r="AV149" s="51"/>
      <c r="AW149" s="51"/>
      <c r="AX149" s="73"/>
      <c r="AY149" s="48"/>
      <c r="AZ149" s="48"/>
      <c r="BA149" s="50"/>
      <c r="BB149" s="51"/>
      <c r="BC149" s="51"/>
      <c r="BD149" s="73"/>
      <c r="BE149" s="48"/>
      <c r="BF149" s="48"/>
      <c r="BG149" s="50"/>
      <c r="BH149" s="51"/>
      <c r="BI149" s="51"/>
      <c r="BJ149" s="73"/>
      <c r="BK149" s="48"/>
      <c r="BL149" s="48"/>
      <c r="BM149" s="50"/>
      <c r="BN149" s="51"/>
      <c r="BO149" s="51"/>
      <c r="BP149" s="73"/>
      <c r="BQ149" s="48"/>
      <c r="BR149" s="48"/>
      <c r="BS149" s="50"/>
      <c r="BT149" s="51"/>
      <c r="BU149" s="51"/>
      <c r="BV149" s="73"/>
      <c r="BW149" s="48"/>
      <c r="BX149" s="48"/>
      <c r="BY149" s="50"/>
      <c r="BZ149" s="51"/>
      <c r="CA149" s="51"/>
      <c r="CB149" s="73"/>
      <c r="CC149" s="48"/>
      <c r="CD149" s="48"/>
      <c r="CE149" s="50"/>
      <c r="CF149" s="51"/>
      <c r="CG149" s="51"/>
      <c r="CH149" s="73"/>
      <c r="CI149" s="48"/>
      <c r="CJ149" s="48"/>
      <c r="CK149" s="50"/>
      <c r="CL149" s="51"/>
      <c r="CM149" s="51"/>
      <c r="CN149" s="73"/>
      <c r="CO149" s="48"/>
      <c r="CP149" s="48"/>
      <c r="CQ149" s="50"/>
      <c r="CR149" s="51"/>
      <c r="CS149" s="73"/>
      <c r="CT149" s="75"/>
      <c r="CU149" s="63"/>
    </row>
    <row r="150" spans="1:99" s="2" customFormat="1" ht="51" customHeight="1" x14ac:dyDescent="0.35">
      <c r="A150" s="82"/>
      <c r="B150" s="84"/>
      <c r="C150" s="52"/>
      <c r="D150" s="58"/>
      <c r="E150" s="58"/>
      <c r="F150" s="48"/>
      <c r="G150" s="48"/>
      <c r="H150" s="48"/>
      <c r="I150" s="48"/>
      <c r="J150" s="48"/>
      <c r="K150" s="48"/>
      <c r="L150" s="48"/>
      <c r="M150" s="48"/>
      <c r="N150" s="48"/>
      <c r="O150" s="63"/>
      <c r="P150" s="65"/>
      <c r="Q150" s="65"/>
      <c r="R150" s="49"/>
      <c r="S150" s="49"/>
      <c r="T150" s="49"/>
      <c r="U150" s="49"/>
      <c r="V150" s="49"/>
      <c r="W150" s="65"/>
      <c r="X150" s="65"/>
      <c r="Y150" s="65"/>
      <c r="Z150" s="72"/>
      <c r="AA150" s="48"/>
      <c r="AB150" s="48"/>
      <c r="AC150" s="50"/>
      <c r="AD150" s="51"/>
      <c r="AE150" s="51"/>
      <c r="AF150" s="73"/>
      <c r="AG150" s="48"/>
      <c r="AH150" s="48"/>
      <c r="AI150" s="50"/>
      <c r="AJ150" s="51"/>
      <c r="AK150" s="51"/>
      <c r="AL150" s="73"/>
      <c r="AM150" s="48"/>
      <c r="AN150" s="48"/>
      <c r="AO150" s="50"/>
      <c r="AP150" s="51"/>
      <c r="AQ150" s="51"/>
      <c r="AR150" s="73"/>
      <c r="AS150" s="48"/>
      <c r="AT150" s="48"/>
      <c r="AU150" s="50"/>
      <c r="AV150" s="51"/>
      <c r="AW150" s="51"/>
      <c r="AX150" s="73"/>
      <c r="AY150" s="48"/>
      <c r="AZ150" s="48"/>
      <c r="BA150" s="50"/>
      <c r="BB150" s="51"/>
      <c r="BC150" s="51"/>
      <c r="BD150" s="73"/>
      <c r="BE150" s="48"/>
      <c r="BF150" s="48"/>
      <c r="BG150" s="50"/>
      <c r="BH150" s="51"/>
      <c r="BI150" s="51"/>
      <c r="BJ150" s="73"/>
      <c r="BK150" s="48"/>
      <c r="BL150" s="48"/>
      <c r="BM150" s="50"/>
      <c r="BN150" s="51"/>
      <c r="BO150" s="51"/>
      <c r="BP150" s="73"/>
      <c r="BQ150" s="48"/>
      <c r="BR150" s="48"/>
      <c r="BS150" s="50"/>
      <c r="BT150" s="51"/>
      <c r="BU150" s="51"/>
      <c r="BV150" s="73"/>
      <c r="BW150" s="48"/>
      <c r="BX150" s="48"/>
      <c r="BY150" s="50"/>
      <c r="BZ150" s="51"/>
      <c r="CA150" s="51"/>
      <c r="CB150" s="73"/>
      <c r="CC150" s="48"/>
      <c r="CD150" s="48"/>
      <c r="CE150" s="50"/>
      <c r="CF150" s="51"/>
      <c r="CG150" s="51"/>
      <c r="CH150" s="73"/>
      <c r="CI150" s="48"/>
      <c r="CJ150" s="48"/>
      <c r="CK150" s="50"/>
      <c r="CL150" s="51"/>
      <c r="CM150" s="51"/>
      <c r="CN150" s="73"/>
      <c r="CO150" s="48"/>
      <c r="CP150" s="48"/>
      <c r="CQ150" s="50"/>
      <c r="CR150" s="51"/>
      <c r="CS150" s="73"/>
      <c r="CT150" s="75"/>
      <c r="CU150" s="63"/>
    </row>
    <row r="151" spans="1:99" s="2" customFormat="1" ht="51" customHeight="1" x14ac:dyDescent="0.35">
      <c r="A151" s="82"/>
      <c r="B151" s="84"/>
      <c r="C151" s="52"/>
      <c r="D151" s="58"/>
      <c r="E151" s="58"/>
      <c r="F151" s="48"/>
      <c r="G151" s="48"/>
      <c r="H151" s="48"/>
      <c r="I151" s="48"/>
      <c r="J151" s="48"/>
      <c r="K151" s="48"/>
      <c r="L151" s="48"/>
      <c r="M151" s="48"/>
      <c r="N151" s="48"/>
      <c r="O151" s="63"/>
      <c r="P151" s="65"/>
      <c r="Q151" s="65"/>
      <c r="R151" s="49"/>
      <c r="S151" s="49"/>
      <c r="T151" s="49"/>
      <c r="U151" s="49"/>
      <c r="V151" s="49"/>
      <c r="W151" s="65"/>
      <c r="X151" s="65"/>
      <c r="Y151" s="65"/>
      <c r="Z151" s="72"/>
      <c r="AA151" s="48"/>
      <c r="AB151" s="48"/>
      <c r="AC151" s="50"/>
      <c r="AD151" s="51"/>
      <c r="AE151" s="51"/>
      <c r="AF151" s="73"/>
      <c r="AG151" s="48"/>
      <c r="AH151" s="48"/>
      <c r="AI151" s="50"/>
      <c r="AJ151" s="51"/>
      <c r="AK151" s="51"/>
      <c r="AL151" s="73"/>
      <c r="AM151" s="48"/>
      <c r="AN151" s="48"/>
      <c r="AO151" s="50"/>
      <c r="AP151" s="51"/>
      <c r="AQ151" s="51"/>
      <c r="AR151" s="73"/>
      <c r="AS151" s="48"/>
      <c r="AT151" s="48"/>
      <c r="AU151" s="50"/>
      <c r="AV151" s="51"/>
      <c r="AW151" s="51"/>
      <c r="AX151" s="73"/>
      <c r="AY151" s="48"/>
      <c r="AZ151" s="48"/>
      <c r="BA151" s="50"/>
      <c r="BB151" s="51"/>
      <c r="BC151" s="51"/>
      <c r="BD151" s="73"/>
      <c r="BE151" s="48"/>
      <c r="BF151" s="48"/>
      <c r="BG151" s="50"/>
      <c r="BH151" s="51"/>
      <c r="BI151" s="51"/>
      <c r="BJ151" s="73"/>
      <c r="BK151" s="48"/>
      <c r="BL151" s="48"/>
      <c r="BM151" s="50"/>
      <c r="BN151" s="51"/>
      <c r="BO151" s="51"/>
      <c r="BP151" s="73"/>
      <c r="BQ151" s="48"/>
      <c r="BR151" s="48"/>
      <c r="BS151" s="50"/>
      <c r="BT151" s="51"/>
      <c r="BU151" s="51"/>
      <c r="BV151" s="73"/>
      <c r="BW151" s="48"/>
      <c r="BX151" s="48"/>
      <c r="BY151" s="50"/>
      <c r="BZ151" s="51"/>
      <c r="CA151" s="51"/>
      <c r="CB151" s="73"/>
      <c r="CC151" s="48"/>
      <c r="CD151" s="48"/>
      <c r="CE151" s="50"/>
      <c r="CF151" s="51"/>
      <c r="CG151" s="51"/>
      <c r="CH151" s="73"/>
      <c r="CI151" s="48"/>
      <c r="CJ151" s="48"/>
      <c r="CK151" s="50"/>
      <c r="CL151" s="51"/>
      <c r="CM151" s="51"/>
      <c r="CN151" s="73"/>
      <c r="CO151" s="48"/>
      <c r="CP151" s="48"/>
      <c r="CQ151" s="50"/>
      <c r="CR151" s="51"/>
      <c r="CS151" s="73"/>
      <c r="CT151" s="75"/>
      <c r="CU151" s="63"/>
    </row>
    <row r="152" spans="1:99" s="2" customFormat="1" ht="51" customHeight="1" x14ac:dyDescent="0.35">
      <c r="A152" s="82"/>
      <c r="B152" s="84"/>
      <c r="C152" s="52"/>
      <c r="D152" s="58"/>
      <c r="E152" s="58"/>
      <c r="F152" s="48"/>
      <c r="G152" s="48"/>
      <c r="H152" s="48"/>
      <c r="I152" s="48"/>
      <c r="J152" s="48"/>
      <c r="K152" s="48"/>
      <c r="L152" s="48"/>
      <c r="M152" s="48"/>
      <c r="N152" s="48"/>
      <c r="O152" s="63"/>
      <c r="P152" s="65"/>
      <c r="Q152" s="65"/>
      <c r="R152" s="49"/>
      <c r="S152" s="49"/>
      <c r="T152" s="49"/>
      <c r="U152" s="49"/>
      <c r="V152" s="49"/>
      <c r="W152" s="65"/>
      <c r="X152" s="65"/>
      <c r="Y152" s="65"/>
      <c r="Z152" s="72"/>
      <c r="AA152" s="48"/>
      <c r="AB152" s="48"/>
      <c r="AC152" s="50"/>
      <c r="AD152" s="51"/>
      <c r="AE152" s="51"/>
      <c r="AF152" s="73"/>
      <c r="AG152" s="48"/>
      <c r="AH152" s="48"/>
      <c r="AI152" s="50"/>
      <c r="AJ152" s="51"/>
      <c r="AK152" s="51"/>
      <c r="AL152" s="73"/>
      <c r="AM152" s="48"/>
      <c r="AN152" s="48"/>
      <c r="AO152" s="50"/>
      <c r="AP152" s="51"/>
      <c r="AQ152" s="51"/>
      <c r="AR152" s="73"/>
      <c r="AS152" s="48"/>
      <c r="AT152" s="48"/>
      <c r="AU152" s="50"/>
      <c r="AV152" s="51"/>
      <c r="AW152" s="51"/>
      <c r="AX152" s="73"/>
      <c r="AY152" s="48"/>
      <c r="AZ152" s="48"/>
      <c r="BA152" s="50"/>
      <c r="BB152" s="51"/>
      <c r="BC152" s="51"/>
      <c r="BD152" s="73"/>
      <c r="BE152" s="48"/>
      <c r="BF152" s="48"/>
      <c r="BG152" s="50"/>
      <c r="BH152" s="51"/>
      <c r="BI152" s="51"/>
      <c r="BJ152" s="73"/>
      <c r="BK152" s="48"/>
      <c r="BL152" s="48"/>
      <c r="BM152" s="50"/>
      <c r="BN152" s="51"/>
      <c r="BO152" s="51"/>
      <c r="BP152" s="73"/>
      <c r="BQ152" s="48"/>
      <c r="BR152" s="48"/>
      <c r="BS152" s="50"/>
      <c r="BT152" s="51"/>
      <c r="BU152" s="51"/>
      <c r="BV152" s="73"/>
      <c r="BW152" s="48"/>
      <c r="BX152" s="48"/>
      <c r="BY152" s="50"/>
      <c r="BZ152" s="51"/>
      <c r="CA152" s="51"/>
      <c r="CB152" s="73"/>
      <c r="CC152" s="48"/>
      <c r="CD152" s="48"/>
      <c r="CE152" s="50"/>
      <c r="CF152" s="51"/>
      <c r="CG152" s="51"/>
      <c r="CH152" s="73"/>
      <c r="CI152" s="48"/>
      <c r="CJ152" s="48"/>
      <c r="CK152" s="50"/>
      <c r="CL152" s="51"/>
      <c r="CM152" s="51"/>
      <c r="CN152" s="73"/>
      <c r="CO152" s="48"/>
      <c r="CP152" s="48"/>
      <c r="CQ152" s="50"/>
      <c r="CR152" s="51"/>
      <c r="CS152" s="73"/>
      <c r="CT152" s="75"/>
      <c r="CU152" s="63"/>
    </row>
    <row r="153" spans="1:99" s="2" customFormat="1" ht="51" customHeight="1" x14ac:dyDescent="0.35">
      <c r="A153" s="82"/>
      <c r="B153" s="84"/>
      <c r="C153" s="52"/>
      <c r="D153" s="58"/>
      <c r="E153" s="58"/>
      <c r="F153" s="48"/>
      <c r="G153" s="48"/>
      <c r="H153" s="48"/>
      <c r="I153" s="48"/>
      <c r="J153" s="48"/>
      <c r="K153" s="48"/>
      <c r="L153" s="48"/>
      <c r="M153" s="48"/>
      <c r="N153" s="48"/>
      <c r="O153" s="63"/>
      <c r="P153" s="65"/>
      <c r="Q153" s="65"/>
      <c r="R153" s="49"/>
      <c r="S153" s="49"/>
      <c r="T153" s="49"/>
      <c r="U153" s="49"/>
      <c r="V153" s="49"/>
      <c r="W153" s="65"/>
      <c r="X153" s="65"/>
      <c r="Y153" s="65"/>
      <c r="Z153" s="72"/>
      <c r="AA153" s="48"/>
      <c r="AB153" s="48"/>
      <c r="AC153" s="50"/>
      <c r="AD153" s="51"/>
      <c r="AE153" s="51"/>
      <c r="AF153" s="73"/>
      <c r="AG153" s="48"/>
      <c r="AH153" s="48"/>
      <c r="AI153" s="50"/>
      <c r="AJ153" s="51"/>
      <c r="AK153" s="51"/>
      <c r="AL153" s="73"/>
      <c r="AM153" s="48"/>
      <c r="AN153" s="48"/>
      <c r="AO153" s="50"/>
      <c r="AP153" s="51"/>
      <c r="AQ153" s="51"/>
      <c r="AR153" s="73"/>
      <c r="AS153" s="48"/>
      <c r="AT153" s="48"/>
      <c r="AU153" s="50"/>
      <c r="AV153" s="51"/>
      <c r="AW153" s="51"/>
      <c r="AX153" s="73"/>
      <c r="AY153" s="48"/>
      <c r="AZ153" s="48"/>
      <c r="BA153" s="50"/>
      <c r="BB153" s="51"/>
      <c r="BC153" s="51"/>
      <c r="BD153" s="73"/>
      <c r="BE153" s="48"/>
      <c r="BF153" s="48"/>
      <c r="BG153" s="50"/>
      <c r="BH153" s="51"/>
      <c r="BI153" s="51"/>
      <c r="BJ153" s="73"/>
      <c r="BK153" s="48"/>
      <c r="BL153" s="48"/>
      <c r="BM153" s="50"/>
      <c r="BN153" s="51"/>
      <c r="BO153" s="51"/>
      <c r="BP153" s="73"/>
      <c r="BQ153" s="48"/>
      <c r="BR153" s="48"/>
      <c r="BS153" s="50"/>
      <c r="BT153" s="51"/>
      <c r="BU153" s="51"/>
      <c r="BV153" s="73"/>
      <c r="BW153" s="48"/>
      <c r="BX153" s="48"/>
      <c r="BY153" s="50"/>
      <c r="BZ153" s="51"/>
      <c r="CA153" s="51"/>
      <c r="CB153" s="73"/>
      <c r="CC153" s="48"/>
      <c r="CD153" s="48"/>
      <c r="CE153" s="50"/>
      <c r="CF153" s="51"/>
      <c r="CG153" s="51"/>
      <c r="CH153" s="73"/>
      <c r="CI153" s="48"/>
      <c r="CJ153" s="48"/>
      <c r="CK153" s="50"/>
      <c r="CL153" s="51"/>
      <c r="CM153" s="51"/>
      <c r="CN153" s="73"/>
      <c r="CO153" s="48"/>
      <c r="CP153" s="48"/>
      <c r="CQ153" s="50"/>
      <c r="CR153" s="51"/>
      <c r="CS153" s="73"/>
      <c r="CT153" s="75"/>
      <c r="CU153" s="63"/>
    </row>
    <row r="154" spans="1:99" s="2" customFormat="1" ht="51" customHeight="1" x14ac:dyDescent="0.35">
      <c r="A154" s="82"/>
      <c r="B154" s="84"/>
      <c r="C154" s="52"/>
      <c r="D154" s="58"/>
      <c r="E154" s="58"/>
      <c r="F154" s="48"/>
      <c r="G154" s="48"/>
      <c r="H154" s="48"/>
      <c r="I154" s="48"/>
      <c r="J154" s="48"/>
      <c r="K154" s="48"/>
      <c r="L154" s="48"/>
      <c r="M154" s="48"/>
      <c r="N154" s="48"/>
      <c r="O154" s="63"/>
      <c r="P154" s="65"/>
      <c r="Q154" s="65"/>
      <c r="R154" s="49"/>
      <c r="S154" s="49"/>
      <c r="T154" s="49"/>
      <c r="U154" s="49"/>
      <c r="V154" s="49"/>
      <c r="W154" s="65"/>
      <c r="X154" s="65"/>
      <c r="Y154" s="65"/>
      <c r="Z154" s="72"/>
      <c r="AA154" s="48"/>
      <c r="AB154" s="48"/>
      <c r="AC154" s="50"/>
      <c r="AD154" s="51"/>
      <c r="AE154" s="51"/>
      <c r="AF154" s="73"/>
      <c r="AG154" s="48"/>
      <c r="AH154" s="48"/>
      <c r="AI154" s="50"/>
      <c r="AJ154" s="51"/>
      <c r="AK154" s="51"/>
      <c r="AL154" s="73"/>
      <c r="AM154" s="48"/>
      <c r="AN154" s="48"/>
      <c r="AO154" s="50"/>
      <c r="AP154" s="51"/>
      <c r="AQ154" s="51"/>
      <c r="AR154" s="73"/>
      <c r="AS154" s="48"/>
      <c r="AT154" s="48"/>
      <c r="AU154" s="50"/>
      <c r="AV154" s="51"/>
      <c r="AW154" s="51"/>
      <c r="AX154" s="73"/>
      <c r="AY154" s="48"/>
      <c r="AZ154" s="48"/>
      <c r="BA154" s="50"/>
      <c r="BB154" s="51"/>
      <c r="BC154" s="51"/>
      <c r="BD154" s="73"/>
      <c r="BE154" s="48"/>
      <c r="BF154" s="48"/>
      <c r="BG154" s="50"/>
      <c r="BH154" s="51"/>
      <c r="BI154" s="51"/>
      <c r="BJ154" s="73"/>
      <c r="BK154" s="48"/>
      <c r="BL154" s="48"/>
      <c r="BM154" s="50"/>
      <c r="BN154" s="51"/>
      <c r="BO154" s="51"/>
      <c r="BP154" s="73"/>
      <c r="BQ154" s="48"/>
      <c r="BR154" s="48"/>
      <c r="BS154" s="50"/>
      <c r="BT154" s="51"/>
      <c r="BU154" s="51"/>
      <c r="BV154" s="73"/>
      <c r="BW154" s="48"/>
      <c r="BX154" s="48"/>
      <c r="BY154" s="50"/>
      <c r="BZ154" s="51"/>
      <c r="CA154" s="51"/>
      <c r="CB154" s="73"/>
      <c r="CC154" s="48"/>
      <c r="CD154" s="48"/>
      <c r="CE154" s="50"/>
      <c r="CF154" s="51"/>
      <c r="CG154" s="51"/>
      <c r="CH154" s="73"/>
      <c r="CI154" s="48"/>
      <c r="CJ154" s="48"/>
      <c r="CK154" s="50"/>
      <c r="CL154" s="51"/>
      <c r="CM154" s="51"/>
      <c r="CN154" s="73"/>
      <c r="CO154" s="48"/>
      <c r="CP154" s="48"/>
      <c r="CQ154" s="50"/>
      <c r="CR154" s="51"/>
      <c r="CS154" s="73"/>
      <c r="CT154" s="75"/>
      <c r="CU154" s="63"/>
    </row>
    <row r="155" spans="1:99" s="2" customFormat="1" ht="51" customHeight="1" x14ac:dyDescent="0.35">
      <c r="A155" s="82"/>
      <c r="B155" s="84"/>
      <c r="C155" s="52"/>
      <c r="D155" s="58"/>
      <c r="E155" s="58"/>
      <c r="F155" s="48"/>
      <c r="G155" s="48"/>
      <c r="H155" s="48"/>
      <c r="I155" s="48"/>
      <c r="J155" s="48"/>
      <c r="K155" s="48"/>
      <c r="L155" s="48"/>
      <c r="M155" s="48"/>
      <c r="N155" s="48"/>
      <c r="O155" s="63"/>
      <c r="P155" s="65"/>
      <c r="Q155" s="65"/>
      <c r="R155" s="49"/>
      <c r="S155" s="49"/>
      <c r="T155" s="49"/>
      <c r="U155" s="49"/>
      <c r="V155" s="49"/>
      <c r="W155" s="65"/>
      <c r="X155" s="65"/>
      <c r="Y155" s="65"/>
      <c r="Z155" s="72"/>
      <c r="AA155" s="48"/>
      <c r="AB155" s="48"/>
      <c r="AC155" s="50"/>
      <c r="AD155" s="51"/>
      <c r="AE155" s="51"/>
      <c r="AF155" s="73"/>
      <c r="AG155" s="48"/>
      <c r="AH155" s="48"/>
      <c r="AI155" s="50"/>
      <c r="AJ155" s="51"/>
      <c r="AK155" s="51"/>
      <c r="AL155" s="73"/>
      <c r="AM155" s="48"/>
      <c r="AN155" s="48"/>
      <c r="AO155" s="50"/>
      <c r="AP155" s="51"/>
      <c r="AQ155" s="51"/>
      <c r="AR155" s="73"/>
      <c r="AS155" s="48"/>
      <c r="AT155" s="48"/>
      <c r="AU155" s="50"/>
      <c r="AV155" s="51"/>
      <c r="AW155" s="51"/>
      <c r="AX155" s="73"/>
      <c r="AY155" s="48"/>
      <c r="AZ155" s="48"/>
      <c r="BA155" s="50"/>
      <c r="BB155" s="51"/>
      <c r="BC155" s="51"/>
      <c r="BD155" s="73"/>
      <c r="BE155" s="48"/>
      <c r="BF155" s="48"/>
      <c r="BG155" s="50"/>
      <c r="BH155" s="51"/>
      <c r="BI155" s="51"/>
      <c r="BJ155" s="73"/>
      <c r="BK155" s="48"/>
      <c r="BL155" s="48"/>
      <c r="BM155" s="50"/>
      <c r="BN155" s="51"/>
      <c r="BO155" s="51"/>
      <c r="BP155" s="73"/>
      <c r="BQ155" s="48"/>
      <c r="BR155" s="48"/>
      <c r="BS155" s="50"/>
      <c r="BT155" s="51"/>
      <c r="BU155" s="51"/>
      <c r="BV155" s="73"/>
      <c r="BW155" s="48"/>
      <c r="BX155" s="48"/>
      <c r="BY155" s="50"/>
      <c r="BZ155" s="51"/>
      <c r="CA155" s="51"/>
      <c r="CB155" s="73"/>
      <c r="CC155" s="48"/>
      <c r="CD155" s="48"/>
      <c r="CE155" s="50"/>
      <c r="CF155" s="51"/>
      <c r="CG155" s="51"/>
      <c r="CH155" s="73"/>
      <c r="CI155" s="48"/>
      <c r="CJ155" s="48"/>
      <c r="CK155" s="50"/>
      <c r="CL155" s="51"/>
      <c r="CM155" s="51"/>
      <c r="CN155" s="73"/>
      <c r="CO155" s="48"/>
      <c r="CP155" s="48"/>
      <c r="CQ155" s="50"/>
      <c r="CR155" s="51"/>
      <c r="CS155" s="73"/>
      <c r="CT155" s="75"/>
      <c r="CU155" s="63"/>
    </row>
    <row r="156" spans="1:99" s="2" customFormat="1" ht="51" customHeight="1" x14ac:dyDescent="0.35">
      <c r="A156" s="82"/>
      <c r="B156" s="84"/>
      <c r="C156" s="52"/>
      <c r="D156" s="58"/>
      <c r="E156" s="58"/>
      <c r="F156" s="48"/>
      <c r="G156" s="48"/>
      <c r="H156" s="48"/>
      <c r="I156" s="48"/>
      <c r="J156" s="48"/>
      <c r="K156" s="48"/>
      <c r="L156" s="48"/>
      <c r="M156" s="48"/>
      <c r="N156" s="48"/>
      <c r="O156" s="63"/>
      <c r="P156" s="65"/>
      <c r="Q156" s="65"/>
      <c r="R156" s="49"/>
      <c r="S156" s="49"/>
      <c r="T156" s="49"/>
      <c r="U156" s="49"/>
      <c r="V156" s="49"/>
      <c r="W156" s="65"/>
      <c r="X156" s="65"/>
      <c r="Y156" s="65"/>
      <c r="Z156" s="72"/>
      <c r="AA156" s="48"/>
      <c r="AB156" s="48"/>
      <c r="AC156" s="50"/>
      <c r="AD156" s="51"/>
      <c r="AE156" s="51"/>
      <c r="AF156" s="73"/>
      <c r="AG156" s="48"/>
      <c r="AH156" s="48"/>
      <c r="AI156" s="50"/>
      <c r="AJ156" s="51"/>
      <c r="AK156" s="51"/>
      <c r="AL156" s="73"/>
      <c r="AM156" s="48"/>
      <c r="AN156" s="48"/>
      <c r="AO156" s="50"/>
      <c r="AP156" s="51"/>
      <c r="AQ156" s="51"/>
      <c r="AR156" s="73"/>
      <c r="AS156" s="48"/>
      <c r="AT156" s="48"/>
      <c r="AU156" s="50"/>
      <c r="AV156" s="51"/>
      <c r="AW156" s="51"/>
      <c r="AX156" s="73"/>
      <c r="AY156" s="48"/>
      <c r="AZ156" s="48"/>
      <c r="BA156" s="50"/>
      <c r="BB156" s="51"/>
      <c r="BC156" s="51"/>
      <c r="BD156" s="73"/>
      <c r="BE156" s="48"/>
      <c r="BF156" s="48"/>
      <c r="BG156" s="50"/>
      <c r="BH156" s="51"/>
      <c r="BI156" s="51"/>
      <c r="BJ156" s="73"/>
      <c r="BK156" s="48"/>
      <c r="BL156" s="48"/>
      <c r="BM156" s="50"/>
      <c r="BN156" s="51"/>
      <c r="BO156" s="51"/>
      <c r="BP156" s="73"/>
      <c r="BQ156" s="48"/>
      <c r="BR156" s="48"/>
      <c r="BS156" s="50"/>
      <c r="BT156" s="51"/>
      <c r="BU156" s="51"/>
      <c r="BV156" s="73"/>
      <c r="BW156" s="48"/>
      <c r="BX156" s="48"/>
      <c r="BY156" s="50"/>
      <c r="BZ156" s="51"/>
      <c r="CA156" s="51"/>
      <c r="CB156" s="73"/>
      <c r="CC156" s="48"/>
      <c r="CD156" s="48"/>
      <c r="CE156" s="50"/>
      <c r="CF156" s="51"/>
      <c r="CG156" s="51"/>
      <c r="CH156" s="73"/>
      <c r="CI156" s="48"/>
      <c r="CJ156" s="48"/>
      <c r="CK156" s="50"/>
      <c r="CL156" s="51"/>
      <c r="CM156" s="51"/>
      <c r="CN156" s="73"/>
      <c r="CO156" s="48"/>
      <c r="CP156" s="48"/>
      <c r="CQ156" s="50"/>
      <c r="CR156" s="51"/>
      <c r="CS156" s="73"/>
      <c r="CT156" s="75"/>
      <c r="CU156" s="63"/>
    </row>
    <row r="157" spans="1:99" s="2" customFormat="1" ht="51" customHeight="1" x14ac:dyDescent="0.35">
      <c r="A157" s="82"/>
      <c r="B157" s="84"/>
      <c r="C157" s="52"/>
      <c r="D157" s="58"/>
      <c r="E157" s="58"/>
      <c r="F157" s="48"/>
      <c r="G157" s="48"/>
      <c r="H157" s="48"/>
      <c r="I157" s="48"/>
      <c r="J157" s="48"/>
      <c r="K157" s="48"/>
      <c r="L157" s="48"/>
      <c r="M157" s="48"/>
      <c r="N157" s="48"/>
      <c r="O157" s="63"/>
      <c r="P157" s="65"/>
      <c r="Q157" s="65"/>
      <c r="R157" s="49"/>
      <c r="S157" s="49"/>
      <c r="T157" s="49"/>
      <c r="U157" s="49"/>
      <c r="V157" s="49"/>
      <c r="W157" s="65"/>
      <c r="X157" s="65"/>
      <c r="Y157" s="65"/>
      <c r="Z157" s="72"/>
      <c r="AA157" s="48"/>
      <c r="AB157" s="48"/>
      <c r="AC157" s="50"/>
      <c r="AD157" s="51"/>
      <c r="AE157" s="51"/>
      <c r="AF157" s="73"/>
      <c r="AG157" s="48"/>
      <c r="AH157" s="48"/>
      <c r="AI157" s="50"/>
      <c r="AJ157" s="51"/>
      <c r="AK157" s="51"/>
      <c r="AL157" s="73"/>
      <c r="AM157" s="48"/>
      <c r="AN157" s="48"/>
      <c r="AO157" s="50"/>
      <c r="AP157" s="51"/>
      <c r="AQ157" s="51"/>
      <c r="AR157" s="73"/>
      <c r="AS157" s="48"/>
      <c r="AT157" s="48"/>
      <c r="AU157" s="50"/>
      <c r="AV157" s="51"/>
      <c r="AW157" s="51"/>
      <c r="AX157" s="73"/>
      <c r="AY157" s="48"/>
      <c r="AZ157" s="48"/>
      <c r="BA157" s="50"/>
      <c r="BB157" s="51"/>
      <c r="BC157" s="51"/>
      <c r="BD157" s="73"/>
      <c r="BE157" s="48"/>
      <c r="BF157" s="48"/>
      <c r="BG157" s="50"/>
      <c r="BH157" s="51"/>
      <c r="BI157" s="51"/>
      <c r="BJ157" s="73"/>
      <c r="BK157" s="48"/>
      <c r="BL157" s="48"/>
      <c r="BM157" s="50"/>
      <c r="BN157" s="51"/>
      <c r="BO157" s="51"/>
      <c r="BP157" s="73"/>
      <c r="BQ157" s="48"/>
      <c r="BR157" s="48"/>
      <c r="BS157" s="50"/>
      <c r="BT157" s="51"/>
      <c r="BU157" s="51"/>
      <c r="BV157" s="73"/>
      <c r="BW157" s="48"/>
      <c r="BX157" s="48"/>
      <c r="BY157" s="50"/>
      <c r="BZ157" s="51"/>
      <c r="CA157" s="51"/>
      <c r="CB157" s="73"/>
      <c r="CC157" s="48"/>
      <c r="CD157" s="48"/>
      <c r="CE157" s="50"/>
      <c r="CF157" s="51"/>
      <c r="CG157" s="51"/>
      <c r="CH157" s="73"/>
      <c r="CI157" s="48"/>
      <c r="CJ157" s="48"/>
      <c r="CK157" s="50"/>
      <c r="CL157" s="51"/>
      <c r="CM157" s="51"/>
      <c r="CN157" s="73"/>
      <c r="CO157" s="48"/>
      <c r="CP157" s="48"/>
      <c r="CQ157" s="50"/>
      <c r="CR157" s="51"/>
      <c r="CS157" s="73"/>
      <c r="CT157" s="75"/>
      <c r="CU157" s="63"/>
    </row>
    <row r="158" spans="1:99" s="2" customFormat="1" ht="51" customHeight="1" x14ac:dyDescent="0.35">
      <c r="A158" s="82"/>
      <c r="B158" s="84"/>
      <c r="C158" s="52"/>
      <c r="D158" s="58"/>
      <c r="E158" s="58"/>
      <c r="F158" s="48"/>
      <c r="G158" s="48"/>
      <c r="H158" s="48"/>
      <c r="I158" s="48"/>
      <c r="J158" s="48"/>
      <c r="K158" s="48"/>
      <c r="L158" s="48"/>
      <c r="M158" s="48"/>
      <c r="N158" s="48"/>
      <c r="O158" s="63"/>
      <c r="P158" s="65"/>
      <c r="Q158" s="65"/>
      <c r="R158" s="49"/>
      <c r="S158" s="49"/>
      <c r="T158" s="49"/>
      <c r="U158" s="49"/>
      <c r="V158" s="49"/>
      <c r="W158" s="65"/>
      <c r="X158" s="65"/>
      <c r="Y158" s="65"/>
      <c r="Z158" s="72"/>
      <c r="AA158" s="48"/>
      <c r="AB158" s="48"/>
      <c r="AC158" s="50"/>
      <c r="AD158" s="51"/>
      <c r="AE158" s="51"/>
      <c r="AF158" s="73"/>
      <c r="AG158" s="48"/>
      <c r="AH158" s="48"/>
      <c r="AI158" s="50"/>
      <c r="AJ158" s="51"/>
      <c r="AK158" s="51"/>
      <c r="AL158" s="73"/>
      <c r="AM158" s="48"/>
      <c r="AN158" s="48"/>
      <c r="AO158" s="50"/>
      <c r="AP158" s="51"/>
      <c r="AQ158" s="51"/>
      <c r="AR158" s="73"/>
      <c r="AS158" s="48"/>
      <c r="AT158" s="48"/>
      <c r="AU158" s="50"/>
      <c r="AV158" s="51"/>
      <c r="AW158" s="51"/>
      <c r="AX158" s="73"/>
      <c r="AY158" s="48"/>
      <c r="AZ158" s="48"/>
      <c r="BA158" s="50"/>
      <c r="BB158" s="51"/>
      <c r="BC158" s="51"/>
      <c r="BD158" s="73"/>
      <c r="BE158" s="48"/>
      <c r="BF158" s="48"/>
      <c r="BG158" s="50"/>
      <c r="BH158" s="51"/>
      <c r="BI158" s="51"/>
      <c r="BJ158" s="73"/>
      <c r="BK158" s="48"/>
      <c r="BL158" s="48"/>
      <c r="BM158" s="50"/>
      <c r="BN158" s="51"/>
      <c r="BO158" s="51"/>
      <c r="BP158" s="73"/>
      <c r="BQ158" s="48"/>
      <c r="BR158" s="48"/>
      <c r="BS158" s="50"/>
      <c r="BT158" s="51"/>
      <c r="BU158" s="51"/>
      <c r="BV158" s="73"/>
      <c r="BW158" s="48"/>
      <c r="BX158" s="48"/>
      <c r="BY158" s="50"/>
      <c r="BZ158" s="51"/>
      <c r="CA158" s="51"/>
      <c r="CB158" s="73"/>
      <c r="CC158" s="48"/>
      <c r="CD158" s="48"/>
      <c r="CE158" s="50"/>
      <c r="CF158" s="51"/>
      <c r="CG158" s="51"/>
      <c r="CH158" s="73"/>
      <c r="CI158" s="48"/>
      <c r="CJ158" s="48"/>
      <c r="CK158" s="50"/>
      <c r="CL158" s="51"/>
      <c r="CM158" s="51"/>
      <c r="CN158" s="73"/>
      <c r="CO158" s="48"/>
      <c r="CP158" s="48"/>
      <c r="CQ158" s="50"/>
      <c r="CR158" s="51"/>
      <c r="CS158" s="73"/>
      <c r="CT158" s="75"/>
      <c r="CU158" s="63"/>
    </row>
    <row r="159" spans="1:99" s="2" customFormat="1" ht="51" customHeight="1" x14ac:dyDescent="0.35">
      <c r="A159" s="82"/>
      <c r="B159" s="84"/>
      <c r="C159" s="52"/>
      <c r="D159" s="58"/>
      <c r="E159" s="58"/>
      <c r="F159" s="48"/>
      <c r="G159" s="48"/>
      <c r="H159" s="48"/>
      <c r="I159" s="48"/>
      <c r="J159" s="48"/>
      <c r="K159" s="48"/>
      <c r="L159" s="48"/>
      <c r="M159" s="48"/>
      <c r="N159" s="48"/>
      <c r="O159" s="63"/>
      <c r="P159" s="65"/>
      <c r="Q159" s="65"/>
      <c r="R159" s="49"/>
      <c r="S159" s="49"/>
      <c r="T159" s="49"/>
      <c r="U159" s="49"/>
      <c r="V159" s="49"/>
      <c r="W159" s="65"/>
      <c r="X159" s="65"/>
      <c r="Y159" s="65"/>
      <c r="Z159" s="72"/>
      <c r="AA159" s="48"/>
      <c r="AB159" s="48"/>
      <c r="AC159" s="50"/>
      <c r="AD159" s="51"/>
      <c r="AE159" s="51"/>
      <c r="AF159" s="73"/>
      <c r="AG159" s="48"/>
      <c r="AH159" s="48"/>
      <c r="AI159" s="50"/>
      <c r="AJ159" s="51"/>
      <c r="AK159" s="51"/>
      <c r="AL159" s="73"/>
      <c r="AM159" s="48"/>
      <c r="AN159" s="48"/>
      <c r="AO159" s="50"/>
      <c r="AP159" s="51"/>
      <c r="AQ159" s="51"/>
      <c r="AR159" s="73"/>
      <c r="AS159" s="48"/>
      <c r="AT159" s="48"/>
      <c r="AU159" s="50"/>
      <c r="AV159" s="51"/>
      <c r="AW159" s="51"/>
      <c r="AX159" s="73"/>
      <c r="AY159" s="48"/>
      <c r="AZ159" s="48"/>
      <c r="BA159" s="50"/>
      <c r="BB159" s="51"/>
      <c r="BC159" s="51"/>
      <c r="BD159" s="73"/>
      <c r="BE159" s="48"/>
      <c r="BF159" s="48"/>
      <c r="BG159" s="50"/>
      <c r="BH159" s="51"/>
      <c r="BI159" s="51"/>
      <c r="BJ159" s="73"/>
      <c r="BK159" s="48"/>
      <c r="BL159" s="48"/>
      <c r="BM159" s="50"/>
      <c r="BN159" s="51"/>
      <c r="BO159" s="51"/>
      <c r="BP159" s="73"/>
      <c r="BQ159" s="48"/>
      <c r="BR159" s="48"/>
      <c r="BS159" s="50"/>
      <c r="BT159" s="51"/>
      <c r="BU159" s="51"/>
      <c r="BV159" s="73"/>
      <c r="BW159" s="48"/>
      <c r="BX159" s="48"/>
      <c r="BY159" s="50"/>
      <c r="BZ159" s="51"/>
      <c r="CA159" s="51"/>
      <c r="CB159" s="73"/>
      <c r="CC159" s="48"/>
      <c r="CD159" s="48"/>
      <c r="CE159" s="50"/>
      <c r="CF159" s="51"/>
      <c r="CG159" s="51"/>
      <c r="CH159" s="73"/>
      <c r="CI159" s="48"/>
      <c r="CJ159" s="48"/>
      <c r="CK159" s="50"/>
      <c r="CL159" s="51"/>
      <c r="CM159" s="51"/>
      <c r="CN159" s="73"/>
      <c r="CO159" s="48"/>
      <c r="CP159" s="48"/>
      <c r="CQ159" s="50"/>
      <c r="CR159" s="51"/>
      <c r="CS159" s="73"/>
      <c r="CT159" s="75"/>
      <c r="CU159" s="63"/>
    </row>
    <row r="160" spans="1:99" s="2" customFormat="1" ht="51" customHeight="1" x14ac:dyDescent="0.35">
      <c r="A160" s="82"/>
      <c r="B160" s="84"/>
      <c r="C160" s="52"/>
      <c r="D160" s="58"/>
      <c r="E160" s="58"/>
      <c r="F160" s="48"/>
      <c r="G160" s="48"/>
      <c r="H160" s="48"/>
      <c r="I160" s="48"/>
      <c r="J160" s="48"/>
      <c r="K160" s="48"/>
      <c r="L160" s="48"/>
      <c r="M160" s="48"/>
      <c r="N160" s="48"/>
      <c r="O160" s="63"/>
      <c r="P160" s="65"/>
      <c r="Q160" s="65"/>
      <c r="R160" s="49"/>
      <c r="S160" s="49"/>
      <c r="T160" s="49"/>
      <c r="U160" s="49"/>
      <c r="V160" s="49"/>
      <c r="W160" s="65"/>
      <c r="X160" s="65"/>
      <c r="Y160" s="65"/>
      <c r="Z160" s="72"/>
      <c r="AA160" s="48"/>
      <c r="AB160" s="48"/>
      <c r="AC160" s="50"/>
      <c r="AD160" s="51"/>
      <c r="AE160" s="51"/>
      <c r="AF160" s="73"/>
      <c r="AG160" s="48"/>
      <c r="AH160" s="48"/>
      <c r="AI160" s="50"/>
      <c r="AJ160" s="51"/>
      <c r="AK160" s="51"/>
      <c r="AL160" s="73"/>
      <c r="AM160" s="48"/>
      <c r="AN160" s="48"/>
      <c r="AO160" s="50"/>
      <c r="AP160" s="51"/>
      <c r="AQ160" s="51"/>
      <c r="AR160" s="73"/>
      <c r="AS160" s="48"/>
      <c r="AT160" s="48"/>
      <c r="AU160" s="50"/>
      <c r="AV160" s="51"/>
      <c r="AW160" s="51"/>
      <c r="AX160" s="73"/>
      <c r="AY160" s="48"/>
      <c r="AZ160" s="48"/>
      <c r="BA160" s="50"/>
      <c r="BB160" s="51"/>
      <c r="BC160" s="51"/>
      <c r="BD160" s="73"/>
      <c r="BE160" s="48"/>
      <c r="BF160" s="48"/>
      <c r="BG160" s="50"/>
      <c r="BH160" s="51"/>
      <c r="BI160" s="51"/>
      <c r="BJ160" s="73"/>
      <c r="BK160" s="48"/>
      <c r="BL160" s="48"/>
      <c r="BM160" s="50"/>
      <c r="BN160" s="51"/>
      <c r="BO160" s="51"/>
      <c r="BP160" s="73"/>
      <c r="BQ160" s="48"/>
      <c r="BR160" s="48"/>
      <c r="BS160" s="50"/>
      <c r="BT160" s="51"/>
      <c r="BU160" s="51"/>
      <c r="BV160" s="73"/>
      <c r="BW160" s="48"/>
      <c r="BX160" s="48"/>
      <c r="BY160" s="50"/>
      <c r="BZ160" s="51"/>
      <c r="CA160" s="51"/>
      <c r="CB160" s="73"/>
      <c r="CC160" s="48"/>
      <c r="CD160" s="48"/>
      <c r="CE160" s="50"/>
      <c r="CF160" s="51"/>
      <c r="CG160" s="51"/>
      <c r="CH160" s="73"/>
      <c r="CI160" s="48"/>
      <c r="CJ160" s="48"/>
      <c r="CK160" s="50"/>
      <c r="CL160" s="51"/>
      <c r="CM160" s="51"/>
      <c r="CN160" s="73"/>
      <c r="CO160" s="48"/>
      <c r="CP160" s="48"/>
      <c r="CQ160" s="50"/>
      <c r="CR160" s="51"/>
      <c r="CS160" s="73"/>
      <c r="CT160" s="75"/>
      <c r="CU160" s="63"/>
    </row>
    <row r="161" spans="1:99" s="2" customFormat="1" ht="51" customHeight="1" x14ac:dyDescent="0.35">
      <c r="A161" s="82"/>
      <c r="B161" s="84"/>
      <c r="C161" s="52"/>
      <c r="D161" s="58"/>
      <c r="E161" s="58"/>
      <c r="F161" s="48"/>
      <c r="G161" s="48"/>
      <c r="H161" s="48"/>
      <c r="I161" s="48"/>
      <c r="J161" s="48"/>
      <c r="K161" s="48"/>
      <c r="L161" s="48"/>
      <c r="M161" s="48"/>
      <c r="N161" s="48"/>
      <c r="O161" s="63"/>
      <c r="P161" s="65"/>
      <c r="Q161" s="65"/>
      <c r="R161" s="49"/>
      <c r="S161" s="49"/>
      <c r="T161" s="49"/>
      <c r="U161" s="49"/>
      <c r="V161" s="49"/>
      <c r="W161" s="65"/>
      <c r="X161" s="65"/>
      <c r="Y161" s="65"/>
      <c r="Z161" s="72"/>
      <c r="AA161" s="48"/>
      <c r="AB161" s="48"/>
      <c r="AC161" s="50"/>
      <c r="AD161" s="51"/>
      <c r="AE161" s="51"/>
      <c r="AF161" s="73"/>
      <c r="AG161" s="48"/>
      <c r="AH161" s="48"/>
      <c r="AI161" s="50"/>
      <c r="AJ161" s="51"/>
      <c r="AK161" s="51"/>
      <c r="AL161" s="73"/>
      <c r="AM161" s="48"/>
      <c r="AN161" s="48"/>
      <c r="AO161" s="50"/>
      <c r="AP161" s="51"/>
      <c r="AQ161" s="51"/>
      <c r="AR161" s="73"/>
      <c r="AS161" s="48"/>
      <c r="AT161" s="48"/>
      <c r="AU161" s="50"/>
      <c r="AV161" s="51"/>
      <c r="AW161" s="51"/>
      <c r="AX161" s="73"/>
      <c r="AY161" s="48"/>
      <c r="AZ161" s="48"/>
      <c r="BA161" s="50"/>
      <c r="BB161" s="51"/>
      <c r="BC161" s="51"/>
      <c r="BD161" s="73"/>
      <c r="BE161" s="48"/>
      <c r="BF161" s="48"/>
      <c r="BG161" s="50"/>
      <c r="BH161" s="51"/>
      <c r="BI161" s="51"/>
      <c r="BJ161" s="73"/>
      <c r="BK161" s="48"/>
      <c r="BL161" s="48"/>
      <c r="BM161" s="50"/>
      <c r="BN161" s="51"/>
      <c r="BO161" s="51"/>
      <c r="BP161" s="73"/>
      <c r="BQ161" s="48"/>
      <c r="BR161" s="48"/>
      <c r="BS161" s="50"/>
      <c r="BT161" s="51"/>
      <c r="BU161" s="51"/>
      <c r="BV161" s="73"/>
      <c r="BW161" s="48"/>
      <c r="BX161" s="48"/>
      <c r="BY161" s="50"/>
      <c r="BZ161" s="51"/>
      <c r="CA161" s="51"/>
      <c r="CB161" s="73"/>
      <c r="CC161" s="48"/>
      <c r="CD161" s="48"/>
      <c r="CE161" s="50"/>
      <c r="CF161" s="51"/>
      <c r="CG161" s="51"/>
      <c r="CH161" s="73"/>
      <c r="CI161" s="48"/>
      <c r="CJ161" s="48"/>
      <c r="CK161" s="50"/>
      <c r="CL161" s="51"/>
      <c r="CM161" s="51"/>
      <c r="CN161" s="73"/>
      <c r="CO161" s="48"/>
      <c r="CP161" s="48"/>
      <c r="CQ161" s="50"/>
      <c r="CR161" s="51"/>
      <c r="CS161" s="73"/>
      <c r="CT161" s="75"/>
      <c r="CU161" s="63"/>
    </row>
    <row r="162" spans="1:99" s="2" customFormat="1" ht="12" customHeight="1" x14ac:dyDescent="0.35">
      <c r="A162" s="82"/>
      <c r="B162" s="85"/>
      <c r="C162" s="1"/>
      <c r="D162" s="58"/>
      <c r="E162" s="58"/>
      <c r="F162" s="48"/>
      <c r="G162" s="48"/>
      <c r="H162" s="48"/>
      <c r="I162" s="48"/>
      <c r="J162" s="48"/>
      <c r="K162" s="48"/>
      <c r="L162" s="48"/>
      <c r="M162" s="48"/>
      <c r="N162" s="48"/>
      <c r="O162" s="48"/>
      <c r="P162" s="58"/>
      <c r="Q162" s="58"/>
      <c r="R162" s="1"/>
      <c r="S162" s="1"/>
      <c r="T162" s="1"/>
      <c r="U162" s="1"/>
      <c r="V162" s="1"/>
      <c r="W162" s="58"/>
      <c r="X162" s="58"/>
      <c r="Y162" s="58"/>
      <c r="Z162" s="63"/>
      <c r="AA162" s="48"/>
      <c r="AB162" s="48"/>
      <c r="AC162" s="1"/>
      <c r="AD162" s="1"/>
      <c r="AE162" s="1"/>
      <c r="AF162" s="63"/>
      <c r="AG162" s="48"/>
      <c r="AH162" s="48"/>
      <c r="AI162" s="1"/>
      <c r="AJ162" s="1"/>
      <c r="AK162" s="1"/>
      <c r="AL162" s="63"/>
      <c r="AM162" s="48"/>
      <c r="AN162" s="48"/>
      <c r="AO162" s="1"/>
      <c r="AP162" s="1"/>
      <c r="AQ162" s="1"/>
      <c r="AR162" s="63"/>
      <c r="AS162" s="48"/>
      <c r="AT162" s="48"/>
      <c r="AU162" s="1"/>
      <c r="AV162" s="1"/>
      <c r="AW162" s="1"/>
      <c r="AX162" s="63"/>
      <c r="AY162" s="48"/>
      <c r="AZ162" s="48"/>
      <c r="BA162" s="1"/>
      <c r="BB162" s="1"/>
      <c r="BC162" s="1"/>
      <c r="BD162" s="63"/>
      <c r="BE162" s="48"/>
      <c r="BF162" s="48"/>
      <c r="BG162" s="1"/>
      <c r="BH162" s="1"/>
      <c r="BI162" s="1"/>
      <c r="BJ162" s="63"/>
      <c r="BK162" s="48"/>
      <c r="BL162" s="48"/>
      <c r="BM162" s="1"/>
      <c r="BN162" s="1"/>
      <c r="BO162" s="1"/>
      <c r="BP162" s="63"/>
      <c r="BQ162" s="48"/>
      <c r="BR162" s="66"/>
      <c r="BV162" s="76"/>
      <c r="BW162" s="66"/>
      <c r="BX162" s="66"/>
      <c r="CB162" s="76"/>
      <c r="CC162" s="66"/>
      <c r="CD162" s="66"/>
      <c r="CH162" s="76"/>
      <c r="CI162" s="66"/>
      <c r="CJ162" s="66"/>
      <c r="CN162" s="76"/>
      <c r="CO162" s="66"/>
      <c r="CP162" s="66"/>
      <c r="CS162" s="76"/>
      <c r="CT162" s="76"/>
      <c r="CU162" s="76"/>
    </row>
    <row r="163" spans="1:99" s="2" customFormat="1" x14ac:dyDescent="0.35">
      <c r="A163" s="82"/>
      <c r="B163" s="85"/>
      <c r="C163" s="1"/>
      <c r="D163" s="58"/>
      <c r="E163" s="58"/>
      <c r="F163" s="48"/>
      <c r="G163" s="48"/>
      <c r="H163" s="48"/>
      <c r="I163" s="48"/>
      <c r="J163" s="48"/>
      <c r="K163" s="48"/>
      <c r="L163" s="48"/>
      <c r="M163" s="48"/>
      <c r="N163" s="48"/>
      <c r="O163" s="48"/>
      <c r="P163" s="58"/>
      <c r="Q163" s="58"/>
      <c r="R163" s="1"/>
      <c r="S163" s="1"/>
      <c r="T163" s="1"/>
      <c r="U163" s="1"/>
      <c r="V163" s="1"/>
      <c r="W163" s="58"/>
      <c r="X163" s="58"/>
      <c r="Y163" s="58"/>
      <c r="Z163" s="63"/>
      <c r="AA163" s="48"/>
      <c r="AB163" s="48"/>
      <c r="AC163" s="1"/>
      <c r="AD163" s="1"/>
      <c r="AE163" s="1"/>
      <c r="AF163" s="63"/>
      <c r="AG163" s="48"/>
      <c r="AH163" s="48"/>
      <c r="AI163" s="1"/>
      <c r="AJ163" s="1"/>
      <c r="AK163" s="1"/>
      <c r="AL163" s="63"/>
      <c r="AM163" s="48"/>
      <c r="AN163" s="48"/>
      <c r="AO163" s="1"/>
      <c r="AP163" s="1"/>
      <c r="AQ163" s="1"/>
      <c r="AR163" s="63"/>
      <c r="AS163" s="48"/>
      <c r="AT163" s="48"/>
      <c r="AU163" s="1"/>
      <c r="AV163" s="1"/>
      <c r="AW163" s="1"/>
      <c r="AX163" s="63"/>
      <c r="AY163" s="48"/>
      <c r="AZ163" s="48"/>
      <c r="BA163" s="1"/>
      <c r="BB163" s="1"/>
      <c r="BC163" s="1"/>
      <c r="BD163" s="63"/>
      <c r="BE163" s="48"/>
      <c r="BF163" s="48"/>
      <c r="BG163" s="1"/>
      <c r="BH163" s="1"/>
      <c r="BI163" s="1"/>
      <c r="BJ163" s="63"/>
      <c r="BK163" s="48"/>
      <c r="BL163" s="48"/>
      <c r="BM163" s="1"/>
      <c r="BN163" s="1"/>
      <c r="BO163" s="1"/>
      <c r="BP163" s="63"/>
      <c r="BQ163" s="48"/>
      <c r="BR163" s="66"/>
      <c r="BV163" s="76"/>
      <c r="BW163" s="66"/>
      <c r="BX163" s="66"/>
      <c r="CB163" s="76"/>
      <c r="CC163" s="66"/>
      <c r="CD163" s="66"/>
      <c r="CH163" s="76"/>
      <c r="CI163" s="66"/>
      <c r="CJ163" s="66"/>
      <c r="CN163" s="76"/>
      <c r="CO163" s="66"/>
      <c r="CP163" s="66"/>
      <c r="CS163" s="76"/>
      <c r="CT163" s="76"/>
      <c r="CU163" s="76"/>
    </row>
    <row r="164" spans="1:99" s="2" customFormat="1" x14ac:dyDescent="0.35">
      <c r="A164" s="82"/>
      <c r="B164" s="85"/>
      <c r="C164" s="1"/>
      <c r="D164" s="58"/>
      <c r="E164" s="58"/>
      <c r="F164" s="48"/>
      <c r="G164" s="48"/>
      <c r="H164" s="48"/>
      <c r="I164" s="48"/>
      <c r="J164" s="48"/>
      <c r="K164" s="48"/>
      <c r="L164" s="48"/>
      <c r="M164" s="48"/>
      <c r="N164" s="48"/>
      <c r="O164" s="48"/>
      <c r="P164" s="58"/>
      <c r="Q164" s="58"/>
      <c r="R164" s="1"/>
      <c r="S164" s="1"/>
      <c r="T164" s="1"/>
      <c r="U164" s="1"/>
      <c r="V164" s="1"/>
      <c r="W164" s="58"/>
      <c r="X164" s="58"/>
      <c r="Y164" s="58"/>
      <c r="Z164" s="63"/>
      <c r="AA164" s="48"/>
      <c r="AB164" s="48"/>
      <c r="AC164" s="1"/>
      <c r="AD164" s="1"/>
      <c r="AE164" s="1"/>
      <c r="AF164" s="63"/>
      <c r="AG164" s="48"/>
      <c r="AH164" s="48"/>
      <c r="AI164" s="1"/>
      <c r="AJ164" s="1"/>
      <c r="AK164" s="1"/>
      <c r="AL164" s="63"/>
      <c r="AM164" s="48"/>
      <c r="AN164" s="48"/>
      <c r="AO164" s="1"/>
      <c r="AP164" s="1"/>
      <c r="AQ164" s="1"/>
      <c r="AR164" s="63"/>
      <c r="AS164" s="48"/>
      <c r="AT164" s="48"/>
      <c r="AU164" s="1"/>
      <c r="AV164" s="1"/>
      <c r="AW164" s="1"/>
      <c r="AX164" s="63"/>
      <c r="AY164" s="48"/>
      <c r="AZ164" s="48"/>
      <c r="BA164" s="1"/>
      <c r="BB164" s="1"/>
      <c r="BC164" s="1"/>
      <c r="BD164" s="63"/>
      <c r="BE164" s="48"/>
      <c r="BF164" s="48"/>
      <c r="BG164" s="1"/>
      <c r="BH164" s="1"/>
      <c r="BI164" s="1"/>
      <c r="BJ164" s="63"/>
      <c r="BK164" s="48"/>
      <c r="BL164" s="48"/>
      <c r="BM164" s="1"/>
      <c r="BN164" s="1"/>
      <c r="BO164" s="1"/>
      <c r="BP164" s="63"/>
      <c r="BQ164" s="48"/>
      <c r="BR164" s="66"/>
      <c r="BV164" s="76"/>
      <c r="BW164" s="66"/>
      <c r="BX164" s="66"/>
      <c r="CB164" s="76"/>
      <c r="CC164" s="66"/>
      <c r="CD164" s="66"/>
      <c r="CH164" s="76"/>
      <c r="CI164" s="66"/>
      <c r="CJ164" s="66"/>
      <c r="CN164" s="76"/>
      <c r="CO164" s="66"/>
      <c r="CP164" s="66"/>
      <c r="CS164" s="76"/>
      <c r="CT164" s="76"/>
      <c r="CU164" s="76"/>
    </row>
    <row r="165" spans="1:99" s="2" customFormat="1" x14ac:dyDescent="0.35">
      <c r="A165" s="82"/>
      <c r="B165" s="85"/>
      <c r="C165" s="1"/>
      <c r="D165" s="58"/>
      <c r="E165" s="58"/>
      <c r="F165" s="48"/>
      <c r="G165" s="48"/>
      <c r="H165" s="48"/>
      <c r="I165" s="48"/>
      <c r="J165" s="48"/>
      <c r="K165" s="48"/>
      <c r="L165" s="48"/>
      <c r="M165" s="48"/>
      <c r="N165" s="48"/>
      <c r="O165" s="48"/>
      <c r="P165" s="58"/>
      <c r="Q165" s="58"/>
      <c r="R165" s="1"/>
      <c r="S165" s="1"/>
      <c r="T165" s="1"/>
      <c r="U165" s="1"/>
      <c r="V165" s="1"/>
      <c r="W165" s="58"/>
      <c r="X165" s="58"/>
      <c r="Y165" s="58"/>
      <c r="Z165" s="63"/>
      <c r="AA165" s="48"/>
      <c r="AB165" s="48"/>
      <c r="AC165" s="1"/>
      <c r="AD165" s="1"/>
      <c r="AE165" s="1"/>
      <c r="AF165" s="63"/>
      <c r="AG165" s="48"/>
      <c r="AH165" s="48"/>
      <c r="AI165" s="1"/>
      <c r="AJ165" s="1"/>
      <c r="AK165" s="1"/>
      <c r="AL165" s="63"/>
      <c r="AM165" s="48"/>
      <c r="AN165" s="48"/>
      <c r="AO165" s="1"/>
      <c r="AP165" s="1"/>
      <c r="AQ165" s="1"/>
      <c r="AR165" s="63"/>
      <c r="AS165" s="48"/>
      <c r="AT165" s="48"/>
      <c r="AU165" s="1"/>
      <c r="AV165" s="1"/>
      <c r="AW165" s="1"/>
      <c r="AX165" s="63"/>
      <c r="AY165" s="48"/>
      <c r="AZ165" s="48"/>
      <c r="BA165" s="1"/>
      <c r="BB165" s="1"/>
      <c r="BC165" s="1"/>
      <c r="BD165" s="63"/>
      <c r="BE165" s="48"/>
      <c r="BF165" s="48"/>
      <c r="BG165" s="1"/>
      <c r="BH165" s="1"/>
      <c r="BI165" s="1"/>
      <c r="BJ165" s="63"/>
      <c r="BK165" s="48"/>
      <c r="BL165" s="48"/>
      <c r="BM165" s="1"/>
      <c r="BN165" s="1"/>
      <c r="BO165" s="1"/>
      <c r="BP165" s="63"/>
      <c r="BQ165" s="48"/>
      <c r="BR165" s="66"/>
      <c r="BV165" s="76"/>
      <c r="BW165" s="66"/>
      <c r="BX165" s="66"/>
      <c r="CB165" s="76"/>
      <c r="CC165" s="66"/>
      <c r="CD165" s="66"/>
      <c r="CH165" s="76"/>
      <c r="CI165" s="66"/>
      <c r="CJ165" s="66"/>
      <c r="CN165" s="76"/>
      <c r="CO165" s="66"/>
      <c r="CP165" s="66"/>
      <c r="CS165" s="76"/>
      <c r="CT165" s="76"/>
      <c r="CU165" s="76"/>
    </row>
    <row r="166" spans="1:99" s="2" customFormat="1" x14ac:dyDescent="0.35">
      <c r="A166" s="82"/>
      <c r="B166" s="85"/>
      <c r="C166" s="1"/>
      <c r="D166" s="58"/>
      <c r="E166" s="58"/>
      <c r="F166" s="48"/>
      <c r="G166" s="48"/>
      <c r="H166" s="48"/>
      <c r="I166" s="48"/>
      <c r="J166" s="48"/>
      <c r="K166" s="48"/>
      <c r="L166" s="48"/>
      <c r="M166" s="48"/>
      <c r="N166" s="48"/>
      <c r="O166" s="48"/>
      <c r="P166" s="58"/>
      <c r="Q166" s="58"/>
      <c r="R166" s="1"/>
      <c r="S166" s="1"/>
      <c r="T166" s="1"/>
      <c r="U166" s="1"/>
      <c r="V166" s="1"/>
      <c r="W166" s="58"/>
      <c r="X166" s="58"/>
      <c r="Y166" s="58"/>
      <c r="Z166" s="63"/>
      <c r="AA166" s="48"/>
      <c r="AB166" s="48"/>
      <c r="AC166" s="1"/>
      <c r="AD166" s="1"/>
      <c r="AE166" s="1"/>
      <c r="AF166" s="63"/>
      <c r="AG166" s="48"/>
      <c r="AH166" s="48"/>
      <c r="AI166" s="1"/>
      <c r="AJ166" s="1"/>
      <c r="AK166" s="1"/>
      <c r="AL166" s="63"/>
      <c r="AM166" s="48"/>
      <c r="AN166" s="48"/>
      <c r="AO166" s="1"/>
      <c r="AP166" s="1"/>
      <c r="AQ166" s="1"/>
      <c r="AR166" s="63"/>
      <c r="AS166" s="48"/>
      <c r="AT166" s="48"/>
      <c r="AU166" s="1"/>
      <c r="AV166" s="1"/>
      <c r="AW166" s="1"/>
      <c r="AX166" s="63"/>
      <c r="AY166" s="48"/>
      <c r="AZ166" s="48"/>
      <c r="BA166" s="1"/>
      <c r="BB166" s="1"/>
      <c r="BC166" s="1"/>
      <c r="BD166" s="63"/>
      <c r="BE166" s="48"/>
      <c r="BF166" s="48"/>
      <c r="BG166" s="1"/>
      <c r="BH166" s="1"/>
      <c r="BI166" s="1"/>
      <c r="BJ166" s="63"/>
      <c r="BK166" s="48"/>
      <c r="BL166" s="48"/>
      <c r="BM166" s="1"/>
      <c r="BN166" s="1"/>
      <c r="BO166" s="1"/>
      <c r="BP166" s="63"/>
      <c r="BQ166" s="48"/>
      <c r="BR166" s="66"/>
      <c r="BV166" s="76"/>
      <c r="BW166" s="66"/>
      <c r="BX166" s="66"/>
      <c r="CB166" s="76"/>
      <c r="CC166" s="66"/>
      <c r="CD166" s="66"/>
      <c r="CH166" s="76"/>
      <c r="CI166" s="66"/>
      <c r="CJ166" s="66"/>
      <c r="CN166" s="76"/>
      <c r="CO166" s="66"/>
      <c r="CP166" s="66"/>
      <c r="CS166" s="76"/>
      <c r="CT166" s="76"/>
      <c r="CU166" s="76"/>
    </row>
    <row r="167" spans="1:99" s="2" customFormat="1" x14ac:dyDescent="0.35">
      <c r="A167" s="82"/>
      <c r="B167" s="85"/>
      <c r="C167" s="1"/>
      <c r="D167" s="58"/>
      <c r="E167" s="58"/>
      <c r="F167" s="48"/>
      <c r="G167" s="48"/>
      <c r="H167" s="48"/>
      <c r="I167" s="48"/>
      <c r="J167" s="48"/>
      <c r="K167" s="48"/>
      <c r="L167" s="48"/>
      <c r="M167" s="48"/>
      <c r="N167" s="48"/>
      <c r="O167" s="48"/>
      <c r="P167" s="58"/>
      <c r="Q167" s="58"/>
      <c r="R167" s="1"/>
      <c r="S167" s="1"/>
      <c r="T167" s="1"/>
      <c r="U167" s="1"/>
      <c r="V167" s="1"/>
      <c r="W167" s="58"/>
      <c r="X167" s="58"/>
      <c r="Y167" s="58"/>
      <c r="Z167" s="63"/>
      <c r="AA167" s="48"/>
      <c r="AB167" s="48"/>
      <c r="AC167" s="1"/>
      <c r="AD167" s="1"/>
      <c r="AE167" s="1"/>
      <c r="AF167" s="63"/>
      <c r="AG167" s="48"/>
      <c r="AH167" s="48"/>
      <c r="AI167" s="1"/>
      <c r="AJ167" s="1"/>
      <c r="AK167" s="1"/>
      <c r="AL167" s="63"/>
      <c r="AM167" s="48"/>
      <c r="AN167" s="48"/>
      <c r="AO167" s="1"/>
      <c r="AP167" s="1"/>
      <c r="AQ167" s="1"/>
      <c r="AR167" s="63"/>
      <c r="AS167" s="48"/>
      <c r="AT167" s="48"/>
      <c r="AU167" s="1"/>
      <c r="AV167" s="1"/>
      <c r="AW167" s="1"/>
      <c r="AX167" s="63"/>
      <c r="AY167" s="48"/>
      <c r="AZ167" s="48"/>
      <c r="BA167" s="1"/>
      <c r="BB167" s="1"/>
      <c r="BC167" s="1"/>
      <c r="BD167" s="63"/>
      <c r="BE167" s="48"/>
      <c r="BF167" s="48"/>
      <c r="BG167" s="1"/>
      <c r="BH167" s="1"/>
      <c r="BI167" s="1"/>
      <c r="BJ167" s="63"/>
      <c r="BK167" s="48"/>
      <c r="BL167" s="48"/>
      <c r="BM167" s="1"/>
      <c r="BN167" s="1"/>
      <c r="BO167" s="1"/>
      <c r="BP167" s="63"/>
      <c r="BQ167" s="48"/>
      <c r="BR167" s="66"/>
      <c r="BV167" s="76"/>
      <c r="BW167" s="66"/>
      <c r="BX167" s="66"/>
      <c r="CB167" s="76"/>
      <c r="CC167" s="66"/>
      <c r="CD167" s="66"/>
      <c r="CH167" s="76"/>
      <c r="CI167" s="66"/>
      <c r="CJ167" s="66"/>
      <c r="CN167" s="76"/>
      <c r="CO167" s="66"/>
      <c r="CP167" s="66"/>
      <c r="CS167" s="76"/>
      <c r="CT167" s="76"/>
      <c r="CU167" s="76"/>
    </row>
    <row r="168" spans="1:99" s="2" customFormat="1" x14ac:dyDescent="0.35">
      <c r="A168" s="82"/>
      <c r="B168" s="85"/>
      <c r="C168" s="1"/>
      <c r="D168" s="58"/>
      <c r="E168" s="58"/>
      <c r="F168" s="48"/>
      <c r="G168" s="48"/>
      <c r="H168" s="48"/>
      <c r="I168" s="48"/>
      <c r="J168" s="48"/>
      <c r="K168" s="48"/>
      <c r="L168" s="48"/>
      <c r="M168" s="48"/>
      <c r="N168" s="48"/>
      <c r="O168" s="48"/>
      <c r="P168" s="58"/>
      <c r="Q168" s="58"/>
      <c r="R168" s="1"/>
      <c r="S168" s="1"/>
      <c r="T168" s="1"/>
      <c r="U168" s="1"/>
      <c r="V168" s="1"/>
      <c r="W168" s="58"/>
      <c r="X168" s="58"/>
      <c r="Y168" s="58"/>
      <c r="Z168" s="63"/>
      <c r="AA168" s="48"/>
      <c r="AB168" s="48"/>
      <c r="AC168" s="1"/>
      <c r="AD168" s="1"/>
      <c r="AE168" s="1"/>
      <c r="AF168" s="63"/>
      <c r="AG168" s="48"/>
      <c r="AH168" s="48"/>
      <c r="AI168" s="1"/>
      <c r="AJ168" s="1"/>
      <c r="AK168" s="1"/>
      <c r="AL168" s="63"/>
      <c r="AM168" s="48"/>
      <c r="AN168" s="48"/>
      <c r="AO168" s="1"/>
      <c r="AP168" s="1"/>
      <c r="AQ168" s="1"/>
      <c r="AR168" s="63"/>
      <c r="AS168" s="48"/>
      <c r="AT168" s="48"/>
      <c r="AU168" s="1"/>
      <c r="AV168" s="1"/>
      <c r="AW168" s="1"/>
      <c r="AX168" s="63"/>
      <c r="AY168" s="48"/>
      <c r="AZ168" s="48"/>
      <c r="BA168" s="1"/>
      <c r="BB168" s="1"/>
      <c r="BC168" s="1"/>
      <c r="BD168" s="63"/>
      <c r="BE168" s="48"/>
      <c r="BF168" s="48"/>
      <c r="BG168" s="1"/>
      <c r="BH168" s="1"/>
      <c r="BI168" s="1"/>
      <c r="BJ168" s="63"/>
      <c r="BK168" s="48"/>
      <c r="BL168" s="48"/>
      <c r="BM168" s="1"/>
      <c r="BN168" s="1"/>
      <c r="BO168" s="1"/>
      <c r="BP168" s="63"/>
      <c r="BQ168" s="48"/>
      <c r="BR168" s="66"/>
      <c r="BV168" s="76"/>
      <c r="BW168" s="66"/>
      <c r="BX168" s="66"/>
      <c r="CB168" s="76"/>
      <c r="CC168" s="66"/>
      <c r="CD168" s="66"/>
      <c r="CH168" s="76"/>
      <c r="CI168" s="66"/>
      <c r="CJ168" s="66"/>
      <c r="CN168" s="76"/>
      <c r="CO168" s="66"/>
      <c r="CP168" s="66"/>
      <c r="CS168" s="76"/>
      <c r="CT168" s="76"/>
      <c r="CU168" s="76"/>
    </row>
    <row r="169" spans="1:99" s="2" customFormat="1" x14ac:dyDescent="0.35">
      <c r="A169" s="82"/>
      <c r="B169" s="85"/>
      <c r="C169" s="1"/>
      <c r="D169" s="58"/>
      <c r="E169" s="58"/>
      <c r="F169" s="48"/>
      <c r="G169" s="48"/>
      <c r="H169" s="48"/>
      <c r="I169" s="48"/>
      <c r="J169" s="48"/>
      <c r="K169" s="48"/>
      <c r="L169" s="48"/>
      <c r="M169" s="48"/>
      <c r="N169" s="48"/>
      <c r="O169" s="48"/>
      <c r="P169" s="58"/>
      <c r="Q169" s="58"/>
      <c r="R169" s="1"/>
      <c r="S169" s="1"/>
      <c r="T169" s="1"/>
      <c r="U169" s="1"/>
      <c r="V169" s="1"/>
      <c r="W169" s="58"/>
      <c r="X169" s="58"/>
      <c r="Y169" s="58"/>
      <c r="Z169" s="63"/>
      <c r="AA169" s="48"/>
      <c r="AB169" s="48"/>
      <c r="AC169" s="1"/>
      <c r="AD169" s="1"/>
      <c r="AE169" s="1"/>
      <c r="AF169" s="63"/>
      <c r="AG169" s="48"/>
      <c r="AH169" s="48"/>
      <c r="AI169" s="1"/>
      <c r="AJ169" s="1"/>
      <c r="AK169" s="1"/>
      <c r="AL169" s="63"/>
      <c r="AM169" s="48"/>
      <c r="AN169" s="48"/>
      <c r="AO169" s="1"/>
      <c r="AP169" s="1"/>
      <c r="AQ169" s="1"/>
      <c r="AR169" s="63"/>
      <c r="AS169" s="48"/>
      <c r="AT169" s="48"/>
      <c r="AU169" s="1"/>
      <c r="AV169" s="1"/>
      <c r="AW169" s="1"/>
      <c r="AX169" s="63"/>
      <c r="AY169" s="48"/>
      <c r="AZ169" s="48"/>
      <c r="BA169" s="1"/>
      <c r="BB169" s="1"/>
      <c r="BC169" s="1"/>
      <c r="BD169" s="63"/>
      <c r="BE169" s="48"/>
      <c r="BF169" s="48"/>
      <c r="BG169" s="1"/>
      <c r="BH169" s="1"/>
      <c r="BI169" s="1"/>
      <c r="BJ169" s="63"/>
      <c r="BK169" s="48"/>
      <c r="BL169" s="48"/>
      <c r="BM169" s="1"/>
      <c r="BN169" s="1"/>
      <c r="BO169" s="1"/>
      <c r="BP169" s="63"/>
      <c r="BQ169" s="48"/>
      <c r="BR169" s="66"/>
      <c r="BV169" s="76"/>
      <c r="BW169" s="66"/>
      <c r="BX169" s="66"/>
      <c r="CB169" s="76"/>
      <c r="CC169" s="66"/>
      <c r="CD169" s="66"/>
      <c r="CH169" s="76"/>
      <c r="CI169" s="66"/>
      <c r="CJ169" s="66"/>
      <c r="CN169" s="76"/>
      <c r="CO169" s="66"/>
      <c r="CP169" s="66"/>
      <c r="CS169" s="76"/>
      <c r="CT169" s="76"/>
      <c r="CU169" s="76"/>
    </row>
    <row r="170" spans="1:99" s="2" customFormat="1" x14ac:dyDescent="0.35">
      <c r="A170" s="82"/>
      <c r="B170" s="85"/>
      <c r="C170" s="1"/>
      <c r="D170" s="58"/>
      <c r="E170" s="58"/>
      <c r="F170" s="48"/>
      <c r="G170" s="48"/>
      <c r="H170" s="48"/>
      <c r="I170" s="48"/>
      <c r="J170" s="48"/>
      <c r="K170" s="48"/>
      <c r="L170" s="48"/>
      <c r="M170" s="48"/>
      <c r="N170" s="48"/>
      <c r="O170" s="48"/>
      <c r="P170" s="58"/>
      <c r="Q170" s="58"/>
      <c r="R170" s="1"/>
      <c r="S170" s="1"/>
      <c r="T170" s="1"/>
      <c r="U170" s="1"/>
      <c r="V170" s="1"/>
      <c r="W170" s="58"/>
      <c r="X170" s="58"/>
      <c r="Y170" s="58"/>
      <c r="Z170" s="63"/>
      <c r="AA170" s="48"/>
      <c r="AB170" s="48"/>
      <c r="AC170" s="1"/>
      <c r="AD170" s="1"/>
      <c r="AE170" s="1"/>
      <c r="AF170" s="63"/>
      <c r="AG170" s="48"/>
      <c r="AH170" s="48"/>
      <c r="AI170" s="1"/>
      <c r="AJ170" s="1"/>
      <c r="AK170" s="1"/>
      <c r="AL170" s="63"/>
      <c r="AM170" s="48"/>
      <c r="AN170" s="48"/>
      <c r="AO170" s="1"/>
      <c r="AP170" s="1"/>
      <c r="AQ170" s="1"/>
      <c r="AR170" s="63"/>
      <c r="AS170" s="48"/>
      <c r="AT170" s="48"/>
      <c r="AU170" s="1"/>
      <c r="AV170" s="1"/>
      <c r="AW170" s="1"/>
      <c r="AX170" s="63"/>
      <c r="AY170" s="48"/>
      <c r="AZ170" s="48"/>
      <c r="BA170" s="1"/>
      <c r="BB170" s="1"/>
      <c r="BC170" s="1"/>
      <c r="BD170" s="63"/>
      <c r="BE170" s="48"/>
      <c r="BF170" s="48"/>
      <c r="BG170" s="1"/>
      <c r="BH170" s="1"/>
      <c r="BI170" s="1"/>
      <c r="BJ170" s="63"/>
      <c r="BK170" s="48"/>
      <c r="BL170" s="48"/>
      <c r="BM170" s="1"/>
      <c r="BN170" s="1"/>
      <c r="BO170" s="1"/>
      <c r="BP170" s="63"/>
      <c r="BQ170" s="48"/>
      <c r="BR170" s="66"/>
      <c r="BV170" s="76"/>
      <c r="BW170" s="66"/>
      <c r="BX170" s="66"/>
      <c r="CB170" s="76"/>
      <c r="CC170" s="66"/>
      <c r="CD170" s="66"/>
      <c r="CH170" s="76"/>
      <c r="CI170" s="66"/>
      <c r="CJ170" s="66"/>
      <c r="CN170" s="76"/>
      <c r="CO170" s="66"/>
      <c r="CP170" s="66"/>
      <c r="CS170" s="76"/>
      <c r="CT170" s="76"/>
      <c r="CU170" s="76"/>
    </row>
    <row r="171" spans="1:99" s="2" customFormat="1" x14ac:dyDescent="0.35">
      <c r="A171" s="82"/>
      <c r="B171" s="85"/>
      <c r="C171" s="1"/>
      <c r="D171" s="58"/>
      <c r="E171" s="58"/>
      <c r="F171" s="48"/>
      <c r="G171" s="48"/>
      <c r="H171" s="48"/>
      <c r="I171" s="48"/>
      <c r="J171" s="48"/>
      <c r="K171" s="48"/>
      <c r="L171" s="48"/>
      <c r="M171" s="48"/>
      <c r="N171" s="48"/>
      <c r="O171" s="48"/>
      <c r="P171" s="58"/>
      <c r="Q171" s="58"/>
      <c r="R171" s="1"/>
      <c r="S171" s="1"/>
      <c r="T171" s="1"/>
      <c r="U171" s="1"/>
      <c r="V171" s="1"/>
      <c r="W171" s="58"/>
      <c r="X171" s="58"/>
      <c r="Y171" s="58"/>
      <c r="Z171" s="63"/>
      <c r="AA171" s="48"/>
      <c r="AB171" s="48"/>
      <c r="AC171" s="1"/>
      <c r="AD171" s="1"/>
      <c r="AE171" s="1"/>
      <c r="AF171" s="63"/>
      <c r="AG171" s="48"/>
      <c r="AH171" s="48"/>
      <c r="AI171" s="1"/>
      <c r="AJ171" s="1"/>
      <c r="AK171" s="1"/>
      <c r="AL171" s="63"/>
      <c r="AM171" s="48"/>
      <c r="AN171" s="48"/>
      <c r="AO171" s="1"/>
      <c r="AP171" s="1"/>
      <c r="AQ171" s="1"/>
      <c r="AR171" s="63"/>
      <c r="AS171" s="48"/>
      <c r="AT171" s="48"/>
      <c r="AU171" s="1"/>
      <c r="AV171" s="1"/>
      <c r="AW171" s="1"/>
      <c r="AX171" s="63"/>
      <c r="AY171" s="48"/>
      <c r="AZ171" s="48"/>
      <c r="BA171" s="1"/>
      <c r="BB171" s="1"/>
      <c r="BC171" s="1"/>
      <c r="BD171" s="63"/>
      <c r="BE171" s="48"/>
      <c r="BF171" s="48"/>
      <c r="BG171" s="1"/>
      <c r="BH171" s="1"/>
      <c r="BI171" s="1"/>
      <c r="BJ171" s="63"/>
      <c r="BK171" s="48"/>
      <c r="BL171" s="48"/>
      <c r="BM171" s="1"/>
      <c r="BN171" s="1"/>
      <c r="BO171" s="1"/>
      <c r="BP171" s="63"/>
      <c r="BQ171" s="48"/>
      <c r="BR171" s="66"/>
      <c r="BV171" s="76"/>
      <c r="BW171" s="66"/>
      <c r="BX171" s="66"/>
      <c r="CB171" s="76"/>
      <c r="CC171" s="66"/>
      <c r="CD171" s="66"/>
      <c r="CH171" s="76"/>
      <c r="CI171" s="66"/>
      <c r="CJ171" s="66"/>
      <c r="CN171" s="76"/>
      <c r="CO171" s="66"/>
      <c r="CP171" s="66"/>
      <c r="CS171" s="76"/>
      <c r="CT171" s="76"/>
      <c r="CU171" s="76"/>
    </row>
    <row r="172" spans="1:99" s="2" customFormat="1" x14ac:dyDescent="0.35">
      <c r="A172" s="82"/>
      <c r="B172" s="85"/>
      <c r="C172" s="1"/>
      <c r="D172" s="58"/>
      <c r="E172" s="58"/>
      <c r="F172" s="48"/>
      <c r="G172" s="48"/>
      <c r="H172" s="48"/>
      <c r="I172" s="48"/>
      <c r="J172" s="48"/>
      <c r="K172" s="48"/>
      <c r="L172" s="48"/>
      <c r="M172" s="48"/>
      <c r="N172" s="48"/>
      <c r="O172" s="48"/>
      <c r="P172" s="58"/>
      <c r="Q172" s="58"/>
      <c r="R172" s="1"/>
      <c r="S172" s="1"/>
      <c r="T172" s="1"/>
      <c r="U172" s="1"/>
      <c r="V172" s="1"/>
      <c r="W172" s="58"/>
      <c r="X172" s="58"/>
      <c r="Y172" s="58"/>
      <c r="Z172" s="63"/>
      <c r="AA172" s="48"/>
      <c r="AB172" s="48"/>
      <c r="AC172" s="1"/>
      <c r="AD172" s="1"/>
      <c r="AE172" s="1"/>
      <c r="AF172" s="63"/>
      <c r="AG172" s="48"/>
      <c r="AH172" s="48"/>
      <c r="AI172" s="1"/>
      <c r="AJ172" s="1"/>
      <c r="AK172" s="1"/>
      <c r="AL172" s="63"/>
      <c r="AM172" s="48"/>
      <c r="AN172" s="48"/>
      <c r="AO172" s="1"/>
      <c r="AP172" s="1"/>
      <c r="AQ172" s="1"/>
      <c r="AR172" s="63"/>
      <c r="AS172" s="48"/>
      <c r="AT172" s="48"/>
      <c r="AU172" s="1"/>
      <c r="AV172" s="1"/>
      <c r="AW172" s="1"/>
      <c r="AX172" s="63"/>
      <c r="AY172" s="48"/>
      <c r="AZ172" s="48"/>
      <c r="BA172" s="1"/>
      <c r="BB172" s="1"/>
      <c r="BC172" s="1"/>
      <c r="BD172" s="63"/>
      <c r="BE172" s="48"/>
      <c r="BF172" s="48"/>
      <c r="BG172" s="1"/>
      <c r="BH172" s="1"/>
      <c r="BI172" s="1"/>
      <c r="BJ172" s="63"/>
      <c r="BK172" s="48"/>
      <c r="BL172" s="48"/>
      <c r="BM172" s="1"/>
      <c r="BN172" s="1"/>
      <c r="BO172" s="1"/>
      <c r="BP172" s="63"/>
      <c r="BQ172" s="48"/>
      <c r="BR172" s="66"/>
      <c r="BV172" s="76"/>
      <c r="BW172" s="66"/>
      <c r="BX172" s="66"/>
      <c r="CB172" s="76"/>
      <c r="CC172" s="66"/>
      <c r="CD172" s="66"/>
      <c r="CH172" s="76"/>
      <c r="CI172" s="66"/>
      <c r="CJ172" s="66"/>
      <c r="CN172" s="76"/>
      <c r="CO172" s="66"/>
      <c r="CP172" s="66"/>
      <c r="CS172" s="76"/>
      <c r="CT172" s="76"/>
      <c r="CU172" s="76"/>
    </row>
    <row r="173" spans="1:99" s="2" customFormat="1" x14ac:dyDescent="0.35">
      <c r="A173" s="82"/>
      <c r="B173" s="85"/>
      <c r="C173" s="1"/>
      <c r="D173" s="58"/>
      <c r="E173" s="58"/>
      <c r="F173" s="48"/>
      <c r="G173" s="48"/>
      <c r="H173" s="48"/>
      <c r="I173" s="48"/>
      <c r="J173" s="48"/>
      <c r="K173" s="48"/>
      <c r="L173" s="48"/>
      <c r="M173" s="48"/>
      <c r="N173" s="48"/>
      <c r="O173" s="48"/>
      <c r="P173" s="58"/>
      <c r="Q173" s="58"/>
      <c r="R173" s="1"/>
      <c r="S173" s="1"/>
      <c r="T173" s="1"/>
      <c r="U173" s="1"/>
      <c r="V173" s="1"/>
      <c r="W173" s="58"/>
      <c r="X173" s="58"/>
      <c r="Y173" s="58"/>
      <c r="Z173" s="63"/>
      <c r="AA173" s="48"/>
      <c r="AB173" s="48"/>
      <c r="AC173" s="1"/>
      <c r="AD173" s="1"/>
      <c r="AE173" s="1"/>
      <c r="AF173" s="63"/>
      <c r="AG173" s="48"/>
      <c r="AH173" s="48"/>
      <c r="AI173" s="1"/>
      <c r="AJ173" s="1"/>
      <c r="AK173" s="1"/>
      <c r="AL173" s="63"/>
      <c r="AM173" s="48"/>
      <c r="AN173" s="48"/>
      <c r="AO173" s="1"/>
      <c r="AP173" s="1"/>
      <c r="AQ173" s="1"/>
      <c r="AR173" s="63"/>
      <c r="AS173" s="48"/>
      <c r="AT173" s="48"/>
      <c r="AU173" s="1"/>
      <c r="AV173" s="1"/>
      <c r="AW173" s="1"/>
      <c r="AX173" s="63"/>
      <c r="AY173" s="48"/>
      <c r="AZ173" s="48"/>
      <c r="BA173" s="1"/>
      <c r="BB173" s="1"/>
      <c r="BC173" s="1"/>
      <c r="BD173" s="63"/>
      <c r="BE173" s="48"/>
      <c r="BF173" s="48"/>
      <c r="BG173" s="1"/>
      <c r="BH173" s="1"/>
      <c r="BI173" s="1"/>
      <c r="BJ173" s="63"/>
      <c r="BK173" s="48"/>
      <c r="BL173" s="48"/>
      <c r="BM173" s="1"/>
      <c r="BN173" s="1"/>
      <c r="BO173" s="1"/>
      <c r="BP173" s="63"/>
      <c r="BQ173" s="48"/>
      <c r="BR173" s="66"/>
      <c r="BV173" s="76"/>
      <c r="BW173" s="66"/>
      <c r="BX173" s="66"/>
      <c r="CB173" s="76"/>
      <c r="CC173" s="66"/>
      <c r="CD173" s="66"/>
      <c r="CH173" s="76"/>
      <c r="CI173" s="66"/>
      <c r="CJ173" s="66"/>
      <c r="CN173" s="76"/>
      <c r="CO173" s="66"/>
      <c r="CP173" s="66"/>
      <c r="CS173" s="76"/>
      <c r="CT173" s="76"/>
      <c r="CU173" s="76"/>
    </row>
    <row r="174" spans="1:99" s="2" customFormat="1" x14ac:dyDescent="0.35">
      <c r="A174" s="82"/>
      <c r="B174" s="85"/>
      <c r="C174" s="1"/>
      <c r="D174" s="58"/>
      <c r="E174" s="58"/>
      <c r="F174" s="48"/>
      <c r="G174" s="48"/>
      <c r="H174" s="48"/>
      <c r="I174" s="48"/>
      <c r="J174" s="48"/>
      <c r="K174" s="48"/>
      <c r="L174" s="48"/>
      <c r="M174" s="48"/>
      <c r="N174" s="48"/>
      <c r="O174" s="48"/>
      <c r="P174" s="58"/>
      <c r="Q174" s="58"/>
      <c r="R174" s="1"/>
      <c r="S174" s="1"/>
      <c r="T174" s="1"/>
      <c r="U174" s="1"/>
      <c r="V174" s="1"/>
      <c r="W174" s="58"/>
      <c r="X174" s="58"/>
      <c r="Y174" s="58"/>
      <c r="Z174" s="63"/>
      <c r="AA174" s="48"/>
      <c r="AB174" s="48"/>
      <c r="AC174" s="1"/>
      <c r="AD174" s="1"/>
      <c r="AE174" s="1"/>
      <c r="AF174" s="63"/>
      <c r="AG174" s="48"/>
      <c r="AH174" s="48"/>
      <c r="AI174" s="1"/>
      <c r="AJ174" s="1"/>
      <c r="AK174" s="1"/>
      <c r="AL174" s="63"/>
      <c r="AM174" s="48"/>
      <c r="AN174" s="48"/>
      <c r="AO174" s="1"/>
      <c r="AP174" s="1"/>
      <c r="AQ174" s="1"/>
      <c r="AR174" s="63"/>
      <c r="AS174" s="48"/>
      <c r="AT174" s="48"/>
      <c r="AU174" s="1"/>
      <c r="AV174" s="1"/>
      <c r="AW174" s="1"/>
      <c r="AX174" s="63"/>
      <c r="AY174" s="48"/>
      <c r="AZ174" s="48"/>
      <c r="BA174" s="1"/>
      <c r="BB174" s="1"/>
      <c r="BC174" s="1"/>
      <c r="BD174" s="63"/>
      <c r="BE174" s="48"/>
      <c r="BF174" s="48"/>
      <c r="BG174" s="1"/>
      <c r="BH174" s="1"/>
      <c r="BI174" s="1"/>
      <c r="BJ174" s="63"/>
      <c r="BK174" s="48"/>
      <c r="BL174" s="48"/>
      <c r="BM174" s="1"/>
      <c r="BN174" s="1"/>
      <c r="BO174" s="1"/>
      <c r="BP174" s="63"/>
      <c r="BQ174" s="48"/>
      <c r="BR174" s="66"/>
      <c r="BV174" s="76"/>
      <c r="BW174" s="66"/>
      <c r="BX174" s="66"/>
      <c r="CB174" s="76"/>
      <c r="CC174" s="66"/>
      <c r="CD174" s="66"/>
      <c r="CH174" s="76"/>
      <c r="CI174" s="66"/>
      <c r="CJ174" s="66"/>
      <c r="CN174" s="76"/>
      <c r="CO174" s="66"/>
      <c r="CP174" s="66"/>
      <c r="CS174" s="76"/>
      <c r="CT174" s="76"/>
      <c r="CU174" s="76"/>
    </row>
    <row r="175" spans="1:99" s="2" customFormat="1" x14ac:dyDescent="0.35">
      <c r="A175" s="82"/>
      <c r="B175" s="85"/>
      <c r="C175" s="1"/>
      <c r="D175" s="58"/>
      <c r="E175" s="58"/>
      <c r="F175" s="48"/>
      <c r="G175" s="48"/>
      <c r="H175" s="48"/>
      <c r="I175" s="48"/>
      <c r="J175" s="48"/>
      <c r="K175" s="48"/>
      <c r="L175" s="48"/>
      <c r="M175" s="48"/>
      <c r="N175" s="48"/>
      <c r="O175" s="48"/>
      <c r="P175" s="58"/>
      <c r="Q175" s="58"/>
      <c r="R175" s="1"/>
      <c r="S175" s="1"/>
      <c r="T175" s="1"/>
      <c r="U175" s="1"/>
      <c r="V175" s="1"/>
      <c r="W175" s="58"/>
      <c r="X175" s="58"/>
      <c r="Y175" s="58"/>
      <c r="Z175" s="63"/>
      <c r="AA175" s="48"/>
      <c r="AB175" s="48"/>
      <c r="AC175" s="1"/>
      <c r="AD175" s="1"/>
      <c r="AE175" s="1"/>
      <c r="AF175" s="63"/>
      <c r="AG175" s="48"/>
      <c r="AH175" s="48"/>
      <c r="AI175" s="1"/>
      <c r="AJ175" s="1"/>
      <c r="AK175" s="1"/>
      <c r="AL175" s="63"/>
      <c r="AM175" s="48"/>
      <c r="AN175" s="48"/>
      <c r="AO175" s="1"/>
      <c r="AP175" s="1"/>
      <c r="AQ175" s="1"/>
      <c r="AR175" s="63"/>
      <c r="AS175" s="48"/>
      <c r="AT175" s="48"/>
      <c r="AU175" s="1"/>
      <c r="AV175" s="1"/>
      <c r="AW175" s="1"/>
      <c r="AX175" s="63"/>
      <c r="AY175" s="48"/>
      <c r="AZ175" s="48"/>
      <c r="BA175" s="1"/>
      <c r="BB175" s="1"/>
      <c r="BC175" s="1"/>
      <c r="BD175" s="63"/>
      <c r="BE175" s="48"/>
      <c r="BF175" s="48"/>
      <c r="BG175" s="1"/>
      <c r="BH175" s="1"/>
      <c r="BI175" s="1"/>
      <c r="BJ175" s="63"/>
      <c r="BK175" s="48"/>
      <c r="BL175" s="48"/>
      <c r="BM175" s="1"/>
      <c r="BN175" s="1"/>
      <c r="BO175" s="1"/>
      <c r="BP175" s="63"/>
      <c r="BQ175" s="48"/>
      <c r="BR175" s="66"/>
      <c r="BV175" s="76"/>
      <c r="BW175" s="66"/>
      <c r="BX175" s="66"/>
      <c r="CB175" s="76"/>
      <c r="CC175" s="66"/>
      <c r="CD175" s="66"/>
      <c r="CH175" s="76"/>
      <c r="CI175" s="66"/>
      <c r="CJ175" s="66"/>
      <c r="CN175" s="76"/>
      <c r="CO175" s="66"/>
      <c r="CP175" s="66"/>
      <c r="CS175" s="76"/>
      <c r="CT175" s="76"/>
      <c r="CU175" s="76"/>
    </row>
    <row r="176" spans="1:99" s="2" customFormat="1" x14ac:dyDescent="0.35">
      <c r="A176" s="82"/>
      <c r="B176" s="85"/>
      <c r="C176" s="1"/>
      <c r="D176" s="58"/>
      <c r="E176" s="58"/>
      <c r="F176" s="48"/>
      <c r="G176" s="48"/>
      <c r="H176" s="48"/>
      <c r="I176" s="48"/>
      <c r="J176" s="48"/>
      <c r="K176" s="48"/>
      <c r="L176" s="48"/>
      <c r="M176" s="48"/>
      <c r="N176" s="48"/>
      <c r="O176" s="48"/>
      <c r="P176" s="58"/>
      <c r="Q176" s="58"/>
      <c r="R176" s="1"/>
      <c r="S176" s="1"/>
      <c r="T176" s="1"/>
      <c r="U176" s="1"/>
      <c r="V176" s="1"/>
      <c r="W176" s="58"/>
      <c r="X176" s="58"/>
      <c r="Y176" s="58"/>
      <c r="Z176" s="63"/>
      <c r="AA176" s="48"/>
      <c r="AB176" s="48"/>
      <c r="AC176" s="1"/>
      <c r="AD176" s="1"/>
      <c r="AE176" s="1"/>
      <c r="AF176" s="63"/>
      <c r="AG176" s="48"/>
      <c r="AH176" s="48"/>
      <c r="AI176" s="1"/>
      <c r="AJ176" s="1"/>
      <c r="AK176" s="1"/>
      <c r="AL176" s="63"/>
      <c r="AM176" s="48"/>
      <c r="AN176" s="48"/>
      <c r="AO176" s="1"/>
      <c r="AP176" s="1"/>
      <c r="AQ176" s="1"/>
      <c r="AR176" s="63"/>
      <c r="AS176" s="48"/>
      <c r="AT176" s="48"/>
      <c r="AU176" s="1"/>
      <c r="AV176" s="1"/>
      <c r="AW176" s="1"/>
      <c r="AX176" s="63"/>
      <c r="AY176" s="48"/>
      <c r="AZ176" s="48"/>
      <c r="BA176" s="1"/>
      <c r="BB176" s="1"/>
      <c r="BC176" s="1"/>
      <c r="BD176" s="63"/>
      <c r="BE176" s="48"/>
      <c r="BF176" s="48"/>
      <c r="BG176" s="1"/>
      <c r="BH176" s="1"/>
      <c r="BI176" s="1"/>
      <c r="BJ176" s="63"/>
      <c r="BK176" s="48"/>
      <c r="BL176" s="48"/>
      <c r="BM176" s="1"/>
      <c r="BN176" s="1"/>
      <c r="BO176" s="1"/>
      <c r="BP176" s="63"/>
      <c r="BQ176" s="48"/>
      <c r="BR176" s="66"/>
      <c r="BV176" s="76"/>
      <c r="BW176" s="66"/>
      <c r="BX176" s="66"/>
      <c r="CB176" s="76"/>
      <c r="CC176" s="66"/>
      <c r="CD176" s="66"/>
      <c r="CH176" s="76"/>
      <c r="CI176" s="66"/>
      <c r="CJ176" s="66"/>
      <c r="CN176" s="76"/>
      <c r="CO176" s="66"/>
      <c r="CP176" s="66"/>
      <c r="CS176" s="76"/>
      <c r="CT176" s="76"/>
      <c r="CU176" s="76"/>
    </row>
    <row r="177" spans="1:99" s="2" customFormat="1" x14ac:dyDescent="0.35">
      <c r="A177" s="82"/>
      <c r="B177" s="85"/>
      <c r="C177" s="1"/>
      <c r="D177" s="58"/>
      <c r="E177" s="58"/>
      <c r="F177" s="48"/>
      <c r="G177" s="48"/>
      <c r="H177" s="48"/>
      <c r="I177" s="48"/>
      <c r="J177" s="48"/>
      <c r="K177" s="48"/>
      <c r="L177" s="48"/>
      <c r="M177" s="48"/>
      <c r="N177" s="48"/>
      <c r="O177" s="48"/>
      <c r="P177" s="58"/>
      <c r="Q177" s="58"/>
      <c r="R177" s="1"/>
      <c r="S177" s="1"/>
      <c r="T177" s="1"/>
      <c r="U177" s="1"/>
      <c r="V177" s="1"/>
      <c r="W177" s="58"/>
      <c r="X177" s="58"/>
      <c r="Y177" s="58"/>
      <c r="Z177" s="63"/>
      <c r="AA177" s="48"/>
      <c r="AB177" s="48"/>
      <c r="AC177" s="1"/>
      <c r="AD177" s="1"/>
      <c r="AE177" s="1"/>
      <c r="AF177" s="63"/>
      <c r="AG177" s="48"/>
      <c r="AH177" s="48"/>
      <c r="AI177" s="1"/>
      <c r="AJ177" s="1"/>
      <c r="AK177" s="1"/>
      <c r="AL177" s="63"/>
      <c r="AM177" s="48"/>
      <c r="AN177" s="48"/>
      <c r="AO177" s="1"/>
      <c r="AP177" s="1"/>
      <c r="AQ177" s="1"/>
      <c r="AR177" s="63"/>
      <c r="AS177" s="48"/>
      <c r="AT177" s="48"/>
      <c r="AU177" s="1"/>
      <c r="AV177" s="1"/>
      <c r="AW177" s="1"/>
      <c r="AX177" s="63"/>
      <c r="AY177" s="48"/>
      <c r="AZ177" s="48"/>
      <c r="BA177" s="1"/>
      <c r="BB177" s="1"/>
      <c r="BC177" s="1"/>
      <c r="BD177" s="63"/>
      <c r="BE177" s="48"/>
      <c r="BF177" s="48"/>
      <c r="BG177" s="1"/>
      <c r="BH177" s="1"/>
      <c r="BI177" s="1"/>
      <c r="BJ177" s="63"/>
      <c r="BK177" s="48"/>
      <c r="BL177" s="48"/>
      <c r="BM177" s="1"/>
      <c r="BN177" s="1"/>
      <c r="BO177" s="1"/>
      <c r="BP177" s="63"/>
      <c r="BQ177" s="48"/>
      <c r="BR177" s="66"/>
      <c r="BV177" s="76"/>
      <c r="BW177" s="66"/>
      <c r="BX177" s="66"/>
      <c r="CB177" s="76"/>
      <c r="CC177" s="66"/>
      <c r="CD177" s="66"/>
      <c r="CH177" s="76"/>
      <c r="CI177" s="66"/>
      <c r="CJ177" s="66"/>
      <c r="CN177" s="76"/>
      <c r="CO177" s="66"/>
      <c r="CP177" s="66"/>
      <c r="CS177" s="76"/>
      <c r="CT177" s="76"/>
      <c r="CU177" s="76"/>
    </row>
    <row r="178" spans="1:99" s="2" customFormat="1" x14ac:dyDescent="0.35">
      <c r="A178" s="82"/>
      <c r="B178" s="85"/>
      <c r="C178" s="1"/>
      <c r="D178" s="58"/>
      <c r="E178" s="58"/>
      <c r="F178" s="48"/>
      <c r="G178" s="48"/>
      <c r="H178" s="48"/>
      <c r="I178" s="48"/>
      <c r="J178" s="48"/>
      <c r="K178" s="48"/>
      <c r="L178" s="48"/>
      <c r="M178" s="48"/>
      <c r="N178" s="48"/>
      <c r="O178" s="48"/>
      <c r="P178" s="58"/>
      <c r="Q178" s="58"/>
      <c r="R178" s="1"/>
      <c r="S178" s="1"/>
      <c r="T178" s="1"/>
      <c r="U178" s="1"/>
      <c r="V178" s="1"/>
      <c r="W178" s="58"/>
      <c r="X178" s="58"/>
      <c r="Y178" s="58"/>
      <c r="Z178" s="63"/>
      <c r="AA178" s="48"/>
      <c r="AB178" s="48"/>
      <c r="AC178" s="1"/>
      <c r="AD178" s="1"/>
      <c r="AE178" s="1"/>
      <c r="AF178" s="63"/>
      <c r="AG178" s="48"/>
      <c r="AH178" s="48"/>
      <c r="AI178" s="1"/>
      <c r="AJ178" s="1"/>
      <c r="AK178" s="1"/>
      <c r="AL178" s="63"/>
      <c r="AM178" s="48"/>
      <c r="AN178" s="48"/>
      <c r="AO178" s="1"/>
      <c r="AP178" s="1"/>
      <c r="AQ178" s="1"/>
      <c r="AR178" s="63"/>
      <c r="AS178" s="48"/>
      <c r="AT178" s="48"/>
      <c r="AU178" s="1"/>
      <c r="AV178" s="1"/>
      <c r="AW178" s="1"/>
      <c r="AX178" s="63"/>
      <c r="AY178" s="48"/>
      <c r="AZ178" s="48"/>
      <c r="BA178" s="1"/>
      <c r="BB178" s="1"/>
      <c r="BC178" s="1"/>
      <c r="BD178" s="63"/>
      <c r="BE178" s="48"/>
      <c r="BF178" s="48"/>
      <c r="BG178" s="1"/>
      <c r="BH178" s="1"/>
      <c r="BI178" s="1"/>
      <c r="BJ178" s="63"/>
      <c r="BK178" s="48"/>
      <c r="BL178" s="48"/>
      <c r="BM178" s="1"/>
      <c r="BN178" s="1"/>
      <c r="BO178" s="1"/>
      <c r="BP178" s="63"/>
      <c r="BQ178" s="48"/>
      <c r="BR178" s="66"/>
      <c r="BV178" s="76"/>
      <c r="BW178" s="66"/>
      <c r="BX178" s="66"/>
      <c r="CB178" s="76"/>
      <c r="CC178" s="66"/>
      <c r="CD178" s="66"/>
      <c r="CH178" s="76"/>
      <c r="CI178" s="66"/>
      <c r="CJ178" s="66"/>
      <c r="CN178" s="76"/>
      <c r="CO178" s="66"/>
      <c r="CP178" s="66"/>
      <c r="CS178" s="76"/>
      <c r="CT178" s="76"/>
      <c r="CU178" s="76"/>
    </row>
    <row r="179" spans="1:99" s="2" customFormat="1" x14ac:dyDescent="0.35">
      <c r="A179" s="82"/>
      <c r="B179" s="85"/>
      <c r="C179" s="1"/>
      <c r="D179" s="58"/>
      <c r="E179" s="58"/>
      <c r="F179" s="48"/>
      <c r="G179" s="48"/>
      <c r="H179" s="48"/>
      <c r="I179" s="48"/>
      <c r="J179" s="48"/>
      <c r="K179" s="48"/>
      <c r="L179" s="48"/>
      <c r="M179" s="48"/>
      <c r="N179" s="48"/>
      <c r="O179" s="48"/>
      <c r="P179" s="58"/>
      <c r="Q179" s="58"/>
      <c r="R179" s="1"/>
      <c r="S179" s="1"/>
      <c r="T179" s="1"/>
      <c r="U179" s="1"/>
      <c r="V179" s="1"/>
      <c r="W179" s="58"/>
      <c r="X179" s="58"/>
      <c r="Y179" s="58"/>
      <c r="Z179" s="63"/>
      <c r="AA179" s="48"/>
      <c r="AB179" s="48"/>
      <c r="AC179" s="1"/>
      <c r="AD179" s="1"/>
      <c r="AE179" s="1"/>
      <c r="AF179" s="63"/>
      <c r="AG179" s="48"/>
      <c r="AH179" s="48"/>
      <c r="AI179" s="1"/>
      <c r="AJ179" s="1"/>
      <c r="AK179" s="1"/>
      <c r="AL179" s="63"/>
      <c r="AM179" s="48"/>
      <c r="AN179" s="48"/>
      <c r="AO179" s="1"/>
      <c r="AP179" s="1"/>
      <c r="AQ179" s="1"/>
      <c r="AR179" s="63"/>
      <c r="AS179" s="48"/>
      <c r="AT179" s="48"/>
      <c r="AU179" s="1"/>
      <c r="AV179" s="1"/>
      <c r="AW179" s="1"/>
      <c r="AX179" s="63"/>
      <c r="AY179" s="48"/>
      <c r="AZ179" s="48"/>
      <c r="BA179" s="1"/>
      <c r="BB179" s="1"/>
      <c r="BC179" s="1"/>
      <c r="BD179" s="63"/>
      <c r="BE179" s="48"/>
      <c r="BF179" s="48"/>
      <c r="BG179" s="1"/>
      <c r="BH179" s="1"/>
      <c r="BI179" s="1"/>
      <c r="BJ179" s="63"/>
      <c r="BK179" s="48"/>
      <c r="BL179" s="48"/>
      <c r="BM179" s="1"/>
      <c r="BN179" s="1"/>
      <c r="BO179" s="1"/>
      <c r="BP179" s="63"/>
      <c r="BQ179" s="48"/>
      <c r="BR179" s="66"/>
      <c r="BV179" s="76"/>
      <c r="BW179" s="66"/>
      <c r="BX179" s="66"/>
      <c r="CB179" s="76"/>
      <c r="CC179" s="66"/>
      <c r="CD179" s="66"/>
      <c r="CH179" s="76"/>
      <c r="CI179" s="66"/>
      <c r="CJ179" s="66"/>
      <c r="CN179" s="76"/>
      <c r="CO179" s="66"/>
      <c r="CP179" s="66"/>
      <c r="CS179" s="76"/>
      <c r="CT179" s="76"/>
      <c r="CU179" s="76"/>
    </row>
    <row r="180" spans="1:99" s="2" customFormat="1" x14ac:dyDescent="0.35">
      <c r="A180" s="82"/>
      <c r="B180" s="85"/>
      <c r="C180" s="1"/>
      <c r="D180" s="58"/>
      <c r="E180" s="58"/>
      <c r="F180" s="48"/>
      <c r="G180" s="48"/>
      <c r="H180" s="48"/>
      <c r="I180" s="48"/>
      <c r="J180" s="48"/>
      <c r="K180" s="48"/>
      <c r="L180" s="48"/>
      <c r="M180" s="48"/>
      <c r="N180" s="48"/>
      <c r="O180" s="48"/>
      <c r="P180" s="58"/>
      <c r="Q180" s="58"/>
      <c r="R180" s="1"/>
      <c r="S180" s="1"/>
      <c r="T180" s="1"/>
      <c r="U180" s="1"/>
      <c r="V180" s="1"/>
      <c r="W180" s="58"/>
      <c r="X180" s="58"/>
      <c r="Y180" s="58"/>
      <c r="Z180" s="63"/>
      <c r="AA180" s="48"/>
      <c r="AB180" s="48"/>
      <c r="AC180" s="1"/>
      <c r="AD180" s="1"/>
      <c r="AE180" s="1"/>
      <c r="AF180" s="63"/>
      <c r="AG180" s="48"/>
      <c r="AH180" s="48"/>
      <c r="AI180" s="1"/>
      <c r="AJ180" s="1"/>
      <c r="AK180" s="1"/>
      <c r="AL180" s="63"/>
      <c r="AM180" s="48"/>
      <c r="AN180" s="48"/>
      <c r="AO180" s="1"/>
      <c r="AP180" s="1"/>
      <c r="AQ180" s="1"/>
      <c r="AR180" s="63"/>
      <c r="AS180" s="48"/>
      <c r="AT180" s="48"/>
      <c r="AU180" s="1"/>
      <c r="AV180" s="1"/>
      <c r="AW180" s="1"/>
      <c r="AX180" s="63"/>
      <c r="AY180" s="48"/>
      <c r="AZ180" s="48"/>
      <c r="BA180" s="1"/>
      <c r="BB180" s="1"/>
      <c r="BC180" s="1"/>
      <c r="BD180" s="63"/>
      <c r="BE180" s="48"/>
      <c r="BF180" s="48"/>
      <c r="BG180" s="1"/>
      <c r="BH180" s="1"/>
      <c r="BI180" s="1"/>
      <c r="BJ180" s="63"/>
      <c r="BK180" s="48"/>
      <c r="BL180" s="48"/>
      <c r="BM180" s="1"/>
      <c r="BN180" s="1"/>
      <c r="BO180" s="1"/>
      <c r="BP180" s="63"/>
      <c r="BQ180" s="48"/>
      <c r="BR180" s="66"/>
      <c r="BV180" s="76"/>
      <c r="BW180" s="66"/>
      <c r="BX180" s="66"/>
      <c r="CB180" s="76"/>
      <c r="CC180" s="66"/>
      <c r="CD180" s="66"/>
      <c r="CH180" s="76"/>
      <c r="CI180" s="66"/>
      <c r="CJ180" s="66"/>
      <c r="CN180" s="76"/>
      <c r="CO180" s="66"/>
      <c r="CP180" s="66"/>
      <c r="CS180" s="76"/>
      <c r="CT180" s="76"/>
      <c r="CU180" s="76"/>
    </row>
    <row r="181" spans="1:99" s="2" customFormat="1" x14ac:dyDescent="0.35">
      <c r="A181" s="82"/>
      <c r="B181" s="85"/>
      <c r="C181" s="1"/>
      <c r="D181" s="58"/>
      <c r="E181" s="58"/>
      <c r="F181" s="48"/>
      <c r="G181" s="48"/>
      <c r="H181" s="48"/>
      <c r="I181" s="48"/>
      <c r="J181" s="48"/>
      <c r="K181" s="48"/>
      <c r="L181" s="48"/>
      <c r="M181" s="48"/>
      <c r="N181" s="48"/>
      <c r="O181" s="48"/>
      <c r="P181" s="58"/>
      <c r="Q181" s="58"/>
      <c r="R181" s="1"/>
      <c r="S181" s="1"/>
      <c r="T181" s="1"/>
      <c r="U181" s="1"/>
      <c r="V181" s="1"/>
      <c r="W181" s="58"/>
      <c r="X181" s="58"/>
      <c r="Y181" s="58"/>
      <c r="Z181" s="63"/>
      <c r="AA181" s="48"/>
      <c r="AB181" s="48"/>
      <c r="AC181" s="1"/>
      <c r="AD181" s="1"/>
      <c r="AE181" s="1"/>
      <c r="AF181" s="63"/>
      <c r="AG181" s="48"/>
      <c r="AH181" s="48"/>
      <c r="AI181" s="1"/>
      <c r="AJ181" s="1"/>
      <c r="AK181" s="1"/>
      <c r="AL181" s="63"/>
      <c r="AM181" s="48"/>
      <c r="AN181" s="48"/>
      <c r="AO181" s="1"/>
      <c r="AP181" s="1"/>
      <c r="AQ181" s="1"/>
      <c r="AR181" s="63"/>
      <c r="AS181" s="48"/>
      <c r="AT181" s="48"/>
      <c r="AU181" s="1"/>
      <c r="AV181" s="1"/>
      <c r="AW181" s="1"/>
      <c r="AX181" s="63"/>
      <c r="AY181" s="48"/>
      <c r="AZ181" s="48"/>
      <c r="BA181" s="1"/>
      <c r="BB181" s="1"/>
      <c r="BC181" s="1"/>
      <c r="BD181" s="63"/>
      <c r="BE181" s="48"/>
      <c r="BF181" s="48"/>
      <c r="BG181" s="1"/>
      <c r="BH181" s="1"/>
      <c r="BI181" s="1"/>
      <c r="BJ181" s="63"/>
      <c r="BK181" s="48"/>
      <c r="BL181" s="48"/>
      <c r="BM181" s="1"/>
      <c r="BN181" s="1"/>
      <c r="BO181" s="1"/>
      <c r="BP181" s="63"/>
      <c r="BQ181" s="48"/>
      <c r="BR181" s="66"/>
      <c r="BV181" s="76"/>
      <c r="BW181" s="66"/>
      <c r="BX181" s="66"/>
      <c r="CB181" s="76"/>
      <c r="CC181" s="66"/>
      <c r="CD181" s="66"/>
      <c r="CH181" s="76"/>
      <c r="CI181" s="66"/>
      <c r="CJ181" s="66"/>
      <c r="CN181" s="76"/>
      <c r="CO181" s="66"/>
      <c r="CP181" s="66"/>
      <c r="CS181" s="76"/>
      <c r="CT181" s="76"/>
      <c r="CU181" s="76"/>
    </row>
    <row r="182" spans="1:99" s="2" customFormat="1" x14ac:dyDescent="0.35">
      <c r="A182" s="82"/>
      <c r="B182" s="85"/>
      <c r="C182" s="1"/>
      <c r="D182" s="58"/>
      <c r="E182" s="58"/>
      <c r="F182" s="48"/>
      <c r="G182" s="48"/>
      <c r="H182" s="48"/>
      <c r="I182" s="48"/>
      <c r="J182" s="48"/>
      <c r="K182" s="48"/>
      <c r="L182" s="48"/>
      <c r="M182" s="48"/>
      <c r="N182" s="48"/>
      <c r="O182" s="48"/>
      <c r="P182" s="58"/>
      <c r="Q182" s="58"/>
      <c r="R182" s="1"/>
      <c r="S182" s="1"/>
      <c r="T182" s="1"/>
      <c r="U182" s="1"/>
      <c r="V182" s="1"/>
      <c r="W182" s="58"/>
      <c r="X182" s="58"/>
      <c r="Y182" s="58"/>
      <c r="Z182" s="63"/>
      <c r="AA182" s="48"/>
      <c r="AB182" s="48"/>
      <c r="AC182" s="1"/>
      <c r="AD182" s="1"/>
      <c r="AE182" s="1"/>
      <c r="AF182" s="63"/>
      <c r="AG182" s="48"/>
      <c r="AH182" s="48"/>
      <c r="AI182" s="1"/>
      <c r="AJ182" s="1"/>
      <c r="AK182" s="1"/>
      <c r="AL182" s="63"/>
      <c r="AM182" s="48"/>
      <c r="AN182" s="48"/>
      <c r="AO182" s="1"/>
      <c r="AP182" s="1"/>
      <c r="AQ182" s="1"/>
      <c r="AR182" s="63"/>
      <c r="AS182" s="48"/>
      <c r="AT182" s="48"/>
      <c r="AU182" s="1"/>
      <c r="AV182" s="1"/>
      <c r="AW182" s="1"/>
      <c r="AX182" s="63"/>
      <c r="AY182" s="48"/>
      <c r="AZ182" s="48"/>
      <c r="BA182" s="1"/>
      <c r="BB182" s="1"/>
      <c r="BC182" s="1"/>
      <c r="BD182" s="63"/>
      <c r="BE182" s="48"/>
      <c r="BF182" s="48"/>
      <c r="BG182" s="1"/>
      <c r="BH182" s="1"/>
      <c r="BI182" s="1"/>
      <c r="BJ182" s="63"/>
      <c r="BK182" s="48"/>
      <c r="BL182" s="48"/>
      <c r="BM182" s="1"/>
      <c r="BN182" s="1"/>
      <c r="BO182" s="1"/>
      <c r="BP182" s="63"/>
      <c r="BQ182" s="48"/>
      <c r="BR182" s="66"/>
      <c r="BV182" s="76"/>
      <c r="BW182" s="66"/>
      <c r="BX182" s="66"/>
      <c r="CB182" s="76"/>
      <c r="CC182" s="66"/>
      <c r="CD182" s="66"/>
      <c r="CH182" s="76"/>
      <c r="CI182" s="66"/>
      <c r="CJ182" s="66"/>
      <c r="CN182" s="76"/>
      <c r="CO182" s="66"/>
      <c r="CP182" s="66"/>
      <c r="CS182" s="76"/>
      <c r="CT182" s="76"/>
      <c r="CU182" s="76"/>
    </row>
    <row r="183" spans="1:99" s="2" customFormat="1" x14ac:dyDescent="0.35">
      <c r="A183" s="82"/>
      <c r="B183" s="85"/>
      <c r="C183" s="1"/>
      <c r="D183" s="58"/>
      <c r="E183" s="58"/>
      <c r="F183" s="48"/>
      <c r="G183" s="48"/>
      <c r="H183" s="48"/>
      <c r="I183" s="48"/>
      <c r="J183" s="48"/>
      <c r="K183" s="48"/>
      <c r="L183" s="48"/>
      <c r="M183" s="48"/>
      <c r="N183" s="48"/>
      <c r="O183" s="48"/>
      <c r="P183" s="58"/>
      <c r="Q183" s="58"/>
      <c r="R183" s="1"/>
      <c r="S183" s="1"/>
      <c r="T183" s="1"/>
      <c r="U183" s="1"/>
      <c r="V183" s="1"/>
      <c r="W183" s="58"/>
      <c r="X183" s="58"/>
      <c r="Y183" s="58"/>
      <c r="Z183" s="63"/>
      <c r="AA183" s="48"/>
      <c r="AB183" s="48"/>
      <c r="AC183" s="1"/>
      <c r="AD183" s="1"/>
      <c r="AE183" s="1"/>
      <c r="AF183" s="63"/>
      <c r="AG183" s="48"/>
      <c r="AH183" s="48"/>
      <c r="AI183" s="1"/>
      <c r="AJ183" s="1"/>
      <c r="AK183" s="1"/>
      <c r="AL183" s="63"/>
      <c r="AM183" s="48"/>
      <c r="AN183" s="48"/>
      <c r="AO183" s="1"/>
      <c r="AP183" s="1"/>
      <c r="AQ183" s="1"/>
      <c r="AR183" s="63"/>
      <c r="AS183" s="48"/>
      <c r="AT183" s="48"/>
      <c r="AU183" s="1"/>
      <c r="AV183" s="1"/>
      <c r="AW183" s="1"/>
      <c r="AX183" s="63"/>
      <c r="AY183" s="48"/>
      <c r="AZ183" s="48"/>
      <c r="BA183" s="1"/>
      <c r="BB183" s="1"/>
      <c r="BC183" s="1"/>
      <c r="BD183" s="63"/>
      <c r="BE183" s="48"/>
      <c r="BF183" s="48"/>
      <c r="BG183" s="1"/>
      <c r="BH183" s="1"/>
      <c r="BI183" s="1"/>
      <c r="BJ183" s="63"/>
      <c r="BK183" s="48"/>
      <c r="BL183" s="48"/>
      <c r="BM183" s="1"/>
      <c r="BN183" s="1"/>
      <c r="BO183" s="1"/>
      <c r="BP183" s="63"/>
      <c r="BQ183" s="48"/>
      <c r="BR183" s="66"/>
      <c r="BV183" s="76"/>
      <c r="BW183" s="66"/>
      <c r="BX183" s="66"/>
      <c r="CB183" s="76"/>
      <c r="CC183" s="66"/>
      <c r="CD183" s="66"/>
      <c r="CH183" s="76"/>
      <c r="CI183" s="66"/>
      <c r="CJ183" s="66"/>
      <c r="CN183" s="76"/>
      <c r="CO183" s="66"/>
      <c r="CP183" s="66"/>
      <c r="CS183" s="76"/>
      <c r="CT183" s="76"/>
      <c r="CU183" s="76"/>
    </row>
    <row r="184" spans="1:99" s="2" customFormat="1" x14ac:dyDescent="0.35">
      <c r="A184" s="82"/>
      <c r="B184" s="85"/>
      <c r="C184" s="1"/>
      <c r="D184" s="58"/>
      <c r="E184" s="58"/>
      <c r="F184" s="48"/>
      <c r="G184" s="48"/>
      <c r="H184" s="48"/>
      <c r="I184" s="48"/>
      <c r="J184" s="48"/>
      <c r="K184" s="48"/>
      <c r="L184" s="48"/>
      <c r="M184" s="48"/>
      <c r="N184" s="48"/>
      <c r="O184" s="48"/>
      <c r="P184" s="58"/>
      <c r="Q184" s="58"/>
      <c r="R184" s="1"/>
      <c r="S184" s="1"/>
      <c r="T184" s="1"/>
      <c r="U184" s="1"/>
      <c r="V184" s="1"/>
      <c r="W184" s="58"/>
      <c r="X184" s="58"/>
      <c r="Y184" s="58"/>
      <c r="Z184" s="63"/>
      <c r="AA184" s="48"/>
      <c r="AB184" s="48"/>
      <c r="AC184" s="1"/>
      <c r="AD184" s="1"/>
      <c r="AE184" s="1"/>
      <c r="AF184" s="63"/>
      <c r="AG184" s="48"/>
      <c r="AH184" s="48"/>
      <c r="AI184" s="1"/>
      <c r="AJ184" s="1"/>
      <c r="AK184" s="1"/>
      <c r="AL184" s="63"/>
      <c r="AM184" s="48"/>
      <c r="AN184" s="48"/>
      <c r="AO184" s="1"/>
      <c r="AP184" s="1"/>
      <c r="AQ184" s="1"/>
      <c r="AR184" s="63"/>
      <c r="AS184" s="48"/>
      <c r="AT184" s="48"/>
      <c r="AU184" s="1"/>
      <c r="AV184" s="1"/>
      <c r="AW184" s="1"/>
      <c r="AX184" s="63"/>
      <c r="AY184" s="48"/>
      <c r="AZ184" s="48"/>
      <c r="BA184" s="1"/>
      <c r="BB184" s="1"/>
      <c r="BC184" s="1"/>
      <c r="BD184" s="63"/>
      <c r="BE184" s="48"/>
      <c r="BF184" s="48"/>
      <c r="BG184" s="1"/>
      <c r="BH184" s="1"/>
      <c r="BI184" s="1"/>
      <c r="BJ184" s="63"/>
      <c r="BK184" s="48"/>
      <c r="BL184" s="48"/>
      <c r="BM184" s="1"/>
      <c r="BN184" s="1"/>
      <c r="BO184" s="1"/>
      <c r="BP184" s="63"/>
      <c r="BQ184" s="48"/>
      <c r="BR184" s="66"/>
      <c r="BV184" s="76"/>
      <c r="BW184" s="66"/>
      <c r="BX184" s="66"/>
      <c r="CB184" s="76"/>
      <c r="CC184" s="66"/>
      <c r="CD184" s="66"/>
      <c r="CH184" s="76"/>
      <c r="CI184" s="66"/>
      <c r="CJ184" s="66"/>
      <c r="CN184" s="76"/>
      <c r="CO184" s="66"/>
      <c r="CP184" s="66"/>
      <c r="CS184" s="76"/>
      <c r="CT184" s="76"/>
      <c r="CU184" s="76"/>
    </row>
    <row r="185" spans="1:99" s="2" customFormat="1" x14ac:dyDescent="0.35">
      <c r="A185" s="82"/>
      <c r="B185" s="85"/>
      <c r="C185" s="1"/>
      <c r="D185" s="58"/>
      <c r="E185" s="58"/>
      <c r="F185" s="48"/>
      <c r="G185" s="48"/>
      <c r="H185" s="48"/>
      <c r="I185" s="48"/>
      <c r="J185" s="48"/>
      <c r="K185" s="48"/>
      <c r="L185" s="48"/>
      <c r="M185" s="48"/>
      <c r="N185" s="48"/>
      <c r="O185" s="48"/>
      <c r="P185" s="58"/>
      <c r="Q185" s="58"/>
      <c r="R185" s="1"/>
      <c r="S185" s="1"/>
      <c r="T185" s="1"/>
      <c r="U185" s="1"/>
      <c r="V185" s="1"/>
      <c r="W185" s="58"/>
      <c r="X185" s="58"/>
      <c r="Y185" s="58"/>
      <c r="Z185" s="63"/>
      <c r="AA185" s="48"/>
      <c r="AB185" s="48"/>
      <c r="AC185" s="1"/>
      <c r="AD185" s="1"/>
      <c r="AE185" s="1"/>
      <c r="AF185" s="63"/>
      <c r="AG185" s="48"/>
      <c r="AH185" s="48"/>
      <c r="AI185" s="1"/>
      <c r="AJ185" s="1"/>
      <c r="AK185" s="1"/>
      <c r="AL185" s="63"/>
      <c r="AM185" s="48"/>
      <c r="AN185" s="48"/>
      <c r="AO185" s="1"/>
      <c r="AP185" s="1"/>
      <c r="AQ185" s="1"/>
      <c r="AR185" s="63"/>
      <c r="AS185" s="48"/>
      <c r="AT185" s="48"/>
      <c r="AU185" s="1"/>
      <c r="AV185" s="1"/>
      <c r="AW185" s="1"/>
      <c r="AX185" s="63"/>
      <c r="AY185" s="48"/>
      <c r="AZ185" s="48"/>
      <c r="BA185" s="1"/>
      <c r="BB185" s="1"/>
      <c r="BC185" s="1"/>
      <c r="BD185" s="63"/>
      <c r="BE185" s="48"/>
      <c r="BF185" s="48"/>
      <c r="BG185" s="1"/>
      <c r="BH185" s="1"/>
      <c r="BI185" s="1"/>
      <c r="BJ185" s="63"/>
      <c r="BK185" s="48"/>
      <c r="BL185" s="48"/>
      <c r="BM185" s="1"/>
      <c r="BN185" s="1"/>
      <c r="BO185" s="1"/>
      <c r="BP185" s="63"/>
      <c r="BQ185" s="48"/>
      <c r="BR185" s="66"/>
      <c r="BV185" s="76"/>
      <c r="BW185" s="66"/>
      <c r="BX185" s="66"/>
      <c r="CB185" s="76"/>
      <c r="CC185" s="66"/>
      <c r="CD185" s="66"/>
      <c r="CH185" s="76"/>
      <c r="CI185" s="66"/>
      <c r="CJ185" s="66"/>
      <c r="CN185" s="76"/>
      <c r="CO185" s="66"/>
      <c r="CP185" s="66"/>
      <c r="CS185" s="76"/>
      <c r="CT185" s="76"/>
      <c r="CU185" s="76"/>
    </row>
    <row r="186" spans="1:99" s="2" customFormat="1" x14ac:dyDescent="0.35">
      <c r="A186" s="82"/>
      <c r="B186" s="85"/>
      <c r="C186" s="1"/>
      <c r="D186" s="58"/>
      <c r="E186" s="58"/>
      <c r="F186" s="48"/>
      <c r="G186" s="48"/>
      <c r="H186" s="48"/>
      <c r="I186" s="48"/>
      <c r="J186" s="48"/>
      <c r="K186" s="48"/>
      <c r="L186" s="48"/>
      <c r="M186" s="48"/>
      <c r="N186" s="48"/>
      <c r="O186" s="48"/>
      <c r="P186" s="58"/>
      <c r="Q186" s="58"/>
      <c r="R186" s="1"/>
      <c r="S186" s="1"/>
      <c r="T186" s="1"/>
      <c r="U186" s="1"/>
      <c r="V186" s="1"/>
      <c r="W186" s="58"/>
      <c r="X186" s="58"/>
      <c r="Y186" s="58"/>
      <c r="Z186" s="63"/>
      <c r="AA186" s="48"/>
      <c r="AB186" s="48"/>
      <c r="AC186" s="1"/>
      <c r="AD186" s="1"/>
      <c r="AE186" s="1"/>
      <c r="AF186" s="63"/>
      <c r="AG186" s="48"/>
      <c r="AH186" s="48"/>
      <c r="AI186" s="1"/>
      <c r="AJ186" s="1"/>
      <c r="AK186" s="1"/>
      <c r="AL186" s="63"/>
      <c r="AM186" s="48"/>
      <c r="AN186" s="48"/>
      <c r="AO186" s="1"/>
      <c r="AP186" s="1"/>
      <c r="AQ186" s="1"/>
      <c r="AR186" s="63"/>
      <c r="AS186" s="48"/>
      <c r="AT186" s="48"/>
      <c r="AU186" s="1"/>
      <c r="AV186" s="1"/>
      <c r="AW186" s="1"/>
      <c r="AX186" s="63"/>
      <c r="AY186" s="48"/>
      <c r="AZ186" s="48"/>
      <c r="BA186" s="1"/>
      <c r="BB186" s="1"/>
      <c r="BC186" s="1"/>
      <c r="BD186" s="63"/>
      <c r="BE186" s="48"/>
      <c r="BF186" s="48"/>
      <c r="BG186" s="1"/>
      <c r="BH186" s="1"/>
      <c r="BI186" s="1"/>
      <c r="BJ186" s="63"/>
      <c r="BK186" s="48"/>
      <c r="BL186" s="48"/>
      <c r="BM186" s="1"/>
      <c r="BN186" s="1"/>
      <c r="BO186" s="1"/>
      <c r="BP186" s="63"/>
      <c r="BQ186" s="48"/>
      <c r="BR186" s="66"/>
      <c r="BV186" s="76"/>
      <c r="BW186" s="66"/>
      <c r="BX186" s="66"/>
      <c r="CB186" s="76"/>
      <c r="CC186" s="66"/>
      <c r="CD186" s="66"/>
      <c r="CH186" s="76"/>
      <c r="CI186" s="66"/>
      <c r="CJ186" s="66"/>
      <c r="CN186" s="76"/>
      <c r="CO186" s="66"/>
      <c r="CP186" s="66"/>
      <c r="CS186" s="76"/>
      <c r="CT186" s="76"/>
      <c r="CU186" s="76"/>
    </row>
    <row r="187" spans="1:99" s="2" customFormat="1" x14ac:dyDescent="0.35">
      <c r="A187" s="82"/>
      <c r="B187" s="85"/>
      <c r="C187" s="1"/>
      <c r="D187" s="58"/>
      <c r="E187" s="58"/>
      <c r="F187" s="48"/>
      <c r="G187" s="48"/>
      <c r="H187" s="48"/>
      <c r="I187" s="48"/>
      <c r="J187" s="48"/>
      <c r="K187" s="48"/>
      <c r="L187" s="48"/>
      <c r="M187" s="48"/>
      <c r="N187" s="48"/>
      <c r="O187" s="48"/>
      <c r="P187" s="58"/>
      <c r="Q187" s="58"/>
      <c r="R187" s="1"/>
      <c r="S187" s="1"/>
      <c r="T187" s="1"/>
      <c r="U187" s="1"/>
      <c r="V187" s="1"/>
      <c r="W187" s="58"/>
      <c r="X187" s="58"/>
      <c r="Y187" s="58"/>
      <c r="Z187" s="63"/>
      <c r="AA187" s="48"/>
      <c r="AB187" s="48"/>
      <c r="AC187" s="1"/>
      <c r="AD187" s="1"/>
      <c r="AE187" s="1"/>
      <c r="AF187" s="63"/>
      <c r="AG187" s="48"/>
      <c r="AH187" s="48"/>
      <c r="AI187" s="1"/>
      <c r="AJ187" s="1"/>
      <c r="AK187" s="1"/>
      <c r="AL187" s="63"/>
      <c r="AM187" s="48"/>
      <c r="AN187" s="48"/>
      <c r="AO187" s="1"/>
      <c r="AP187" s="1"/>
      <c r="AQ187" s="1"/>
      <c r="AR187" s="63"/>
      <c r="AS187" s="48"/>
      <c r="AT187" s="48"/>
      <c r="AU187" s="1"/>
      <c r="AV187" s="1"/>
      <c r="AW187" s="1"/>
      <c r="AX187" s="63"/>
      <c r="AY187" s="48"/>
      <c r="AZ187" s="48"/>
      <c r="BA187" s="1"/>
      <c r="BB187" s="1"/>
      <c r="BC187" s="1"/>
      <c r="BD187" s="63"/>
      <c r="BE187" s="48"/>
      <c r="BF187" s="48"/>
      <c r="BG187" s="1"/>
      <c r="BH187" s="1"/>
      <c r="BI187" s="1"/>
      <c r="BJ187" s="63"/>
      <c r="BK187" s="48"/>
      <c r="BL187" s="48"/>
      <c r="BM187" s="1"/>
      <c r="BN187" s="1"/>
      <c r="BO187" s="1"/>
      <c r="BP187" s="63"/>
      <c r="BQ187" s="48"/>
      <c r="BR187" s="66"/>
      <c r="BV187" s="76"/>
      <c r="BW187" s="66"/>
      <c r="BX187" s="66"/>
      <c r="CB187" s="76"/>
      <c r="CC187" s="66"/>
      <c r="CD187" s="66"/>
      <c r="CH187" s="76"/>
      <c r="CI187" s="66"/>
      <c r="CJ187" s="66"/>
      <c r="CN187" s="76"/>
      <c r="CO187" s="66"/>
      <c r="CP187" s="66"/>
      <c r="CS187" s="76"/>
      <c r="CT187" s="76"/>
      <c r="CU187" s="76"/>
    </row>
    <row r="188" spans="1:99" s="2" customFormat="1" x14ac:dyDescent="0.35">
      <c r="A188" s="82"/>
      <c r="B188" s="85"/>
      <c r="C188" s="1"/>
      <c r="D188" s="58"/>
      <c r="E188" s="58"/>
      <c r="F188" s="48"/>
      <c r="G188" s="48"/>
      <c r="H188" s="48"/>
      <c r="I188" s="48"/>
      <c r="J188" s="48"/>
      <c r="K188" s="48"/>
      <c r="L188" s="48"/>
      <c r="M188" s="48"/>
      <c r="N188" s="48"/>
      <c r="O188" s="48"/>
      <c r="P188" s="58"/>
      <c r="Q188" s="58"/>
      <c r="R188" s="1"/>
      <c r="S188" s="1"/>
      <c r="T188" s="1"/>
      <c r="U188" s="1"/>
      <c r="V188" s="1"/>
      <c r="W188" s="58"/>
      <c r="X188" s="58"/>
      <c r="Y188" s="58"/>
      <c r="Z188" s="63"/>
      <c r="AA188" s="48"/>
      <c r="AB188" s="48"/>
      <c r="AC188" s="1"/>
      <c r="AD188" s="1"/>
      <c r="AE188" s="1"/>
      <c r="AF188" s="63"/>
      <c r="AG188" s="48"/>
      <c r="AH188" s="48"/>
      <c r="AI188" s="1"/>
      <c r="AJ188" s="1"/>
      <c r="AK188" s="1"/>
      <c r="AL188" s="63"/>
      <c r="AM188" s="48"/>
      <c r="AN188" s="48"/>
      <c r="AO188" s="1"/>
      <c r="AP188" s="1"/>
      <c r="AQ188" s="1"/>
      <c r="AR188" s="63"/>
      <c r="AS188" s="48"/>
      <c r="AT188" s="48"/>
      <c r="AU188" s="1"/>
      <c r="AV188" s="1"/>
      <c r="AW188" s="1"/>
      <c r="AX188" s="63"/>
      <c r="AY188" s="48"/>
      <c r="AZ188" s="48"/>
      <c r="BA188" s="1"/>
      <c r="BB188" s="1"/>
      <c r="BC188" s="1"/>
      <c r="BD188" s="63"/>
      <c r="BE188" s="48"/>
      <c r="BF188" s="48"/>
      <c r="BG188" s="1"/>
      <c r="BH188" s="1"/>
      <c r="BI188" s="1"/>
      <c r="BJ188" s="63"/>
      <c r="BK188" s="48"/>
      <c r="BL188" s="48"/>
      <c r="BM188" s="1"/>
      <c r="BN188" s="1"/>
      <c r="BO188" s="1"/>
      <c r="BP188" s="63"/>
      <c r="BQ188" s="48"/>
      <c r="BR188" s="66"/>
      <c r="BV188" s="76"/>
      <c r="BW188" s="66"/>
      <c r="BX188" s="66"/>
      <c r="CB188" s="76"/>
      <c r="CC188" s="66"/>
      <c r="CD188" s="66"/>
      <c r="CH188" s="76"/>
      <c r="CI188" s="66"/>
      <c r="CJ188" s="66"/>
      <c r="CN188" s="76"/>
      <c r="CO188" s="66"/>
      <c r="CP188" s="66"/>
      <c r="CS188" s="76"/>
      <c r="CT188" s="76"/>
      <c r="CU188" s="76"/>
    </row>
    <row r="189" spans="1:99" s="2" customFormat="1" x14ac:dyDescent="0.35">
      <c r="A189" s="82"/>
      <c r="B189" s="85"/>
      <c r="C189" s="1"/>
      <c r="D189" s="58"/>
      <c r="E189" s="58"/>
      <c r="F189" s="48"/>
      <c r="G189" s="48"/>
      <c r="H189" s="48"/>
      <c r="I189" s="48"/>
      <c r="J189" s="48"/>
      <c r="K189" s="48"/>
      <c r="L189" s="48"/>
      <c r="M189" s="48"/>
      <c r="N189" s="48"/>
      <c r="O189" s="48"/>
      <c r="P189" s="58"/>
      <c r="Q189" s="58"/>
      <c r="R189" s="1"/>
      <c r="S189" s="1"/>
      <c r="T189" s="1"/>
      <c r="U189" s="1"/>
      <c r="V189" s="1"/>
      <c r="W189" s="58"/>
      <c r="X189" s="58"/>
      <c r="Y189" s="58"/>
      <c r="Z189" s="63"/>
      <c r="AA189" s="48"/>
      <c r="AB189" s="48"/>
      <c r="AC189" s="1"/>
      <c r="AD189" s="1"/>
      <c r="AE189" s="1"/>
      <c r="AF189" s="63"/>
      <c r="AG189" s="48"/>
      <c r="AH189" s="48"/>
      <c r="AI189" s="1"/>
      <c r="AJ189" s="1"/>
      <c r="AK189" s="1"/>
      <c r="AL189" s="63"/>
      <c r="AM189" s="48"/>
      <c r="AN189" s="48"/>
      <c r="AO189" s="1"/>
      <c r="AP189" s="1"/>
      <c r="AQ189" s="1"/>
      <c r="AR189" s="63"/>
      <c r="AS189" s="48"/>
      <c r="AT189" s="48"/>
      <c r="AU189" s="1"/>
      <c r="AV189" s="1"/>
      <c r="AW189" s="1"/>
      <c r="AX189" s="63"/>
      <c r="AY189" s="48"/>
      <c r="AZ189" s="48"/>
      <c r="BA189" s="1"/>
      <c r="BB189" s="1"/>
      <c r="BC189" s="1"/>
      <c r="BD189" s="63"/>
      <c r="BE189" s="48"/>
      <c r="BF189" s="48"/>
      <c r="BG189" s="1"/>
      <c r="BH189" s="1"/>
      <c r="BI189" s="1"/>
      <c r="BJ189" s="63"/>
      <c r="BK189" s="48"/>
      <c r="BL189" s="48"/>
      <c r="BM189" s="1"/>
      <c r="BN189" s="1"/>
      <c r="BO189" s="1"/>
      <c r="BP189" s="63"/>
      <c r="BQ189" s="48"/>
      <c r="BR189" s="66"/>
      <c r="BV189" s="76"/>
      <c r="BW189" s="66"/>
      <c r="BX189" s="66"/>
      <c r="CB189" s="76"/>
      <c r="CC189" s="66"/>
      <c r="CD189" s="66"/>
      <c r="CH189" s="76"/>
      <c r="CI189" s="66"/>
      <c r="CJ189" s="66"/>
      <c r="CN189" s="76"/>
      <c r="CO189" s="66"/>
      <c r="CP189" s="66"/>
      <c r="CS189" s="76"/>
      <c r="CT189" s="76"/>
      <c r="CU189" s="76"/>
    </row>
    <row r="190" spans="1:99" s="2" customFormat="1" x14ac:dyDescent="0.35">
      <c r="A190" s="82"/>
      <c r="B190" s="85"/>
      <c r="C190" s="1"/>
      <c r="D190" s="58"/>
      <c r="E190" s="58"/>
      <c r="F190" s="48"/>
      <c r="G190" s="48"/>
      <c r="H190" s="48"/>
      <c r="I190" s="48"/>
      <c r="J190" s="48"/>
      <c r="K190" s="48"/>
      <c r="L190" s="48"/>
      <c r="M190" s="48"/>
      <c r="N190" s="48"/>
      <c r="O190" s="48"/>
      <c r="P190" s="58"/>
      <c r="Q190" s="58"/>
      <c r="R190" s="1"/>
      <c r="S190" s="1"/>
      <c r="T190" s="1"/>
      <c r="U190" s="1"/>
      <c r="V190" s="1"/>
      <c r="W190" s="58"/>
      <c r="X190" s="58"/>
      <c r="Y190" s="58"/>
      <c r="Z190" s="63"/>
      <c r="AA190" s="48"/>
      <c r="AB190" s="48"/>
      <c r="AC190" s="1"/>
      <c r="AD190" s="1"/>
      <c r="AE190" s="1"/>
      <c r="AF190" s="63"/>
      <c r="AG190" s="48"/>
      <c r="AH190" s="48"/>
      <c r="AI190" s="1"/>
      <c r="AJ190" s="1"/>
      <c r="AK190" s="1"/>
      <c r="AL190" s="63"/>
      <c r="AM190" s="48"/>
      <c r="AN190" s="48"/>
      <c r="AO190" s="1"/>
      <c r="AP190" s="1"/>
      <c r="AQ190" s="1"/>
      <c r="AR190" s="63"/>
      <c r="AS190" s="48"/>
      <c r="AT190" s="48"/>
      <c r="AU190" s="1"/>
      <c r="AV190" s="1"/>
      <c r="AW190" s="1"/>
      <c r="AX190" s="63"/>
      <c r="AY190" s="48"/>
      <c r="AZ190" s="48"/>
      <c r="BA190" s="1"/>
      <c r="BB190" s="1"/>
      <c r="BC190" s="1"/>
      <c r="BD190" s="63"/>
      <c r="BE190" s="48"/>
      <c r="BF190" s="48"/>
      <c r="BG190" s="1"/>
      <c r="BH190" s="1"/>
      <c r="BI190" s="1"/>
      <c r="BJ190" s="63"/>
      <c r="BK190" s="48"/>
      <c r="BL190" s="48"/>
      <c r="BM190" s="1"/>
      <c r="BN190" s="1"/>
      <c r="BO190" s="1"/>
      <c r="BP190" s="63"/>
      <c r="BQ190" s="48"/>
      <c r="BR190" s="66"/>
      <c r="BV190" s="76"/>
      <c r="BW190" s="66"/>
      <c r="BX190" s="66"/>
      <c r="CB190" s="76"/>
      <c r="CC190" s="66"/>
      <c r="CD190" s="66"/>
      <c r="CH190" s="76"/>
      <c r="CI190" s="66"/>
      <c r="CJ190" s="66"/>
      <c r="CN190" s="76"/>
      <c r="CO190" s="66"/>
      <c r="CP190" s="66"/>
      <c r="CS190" s="76"/>
      <c r="CT190" s="76"/>
      <c r="CU190" s="76"/>
    </row>
    <row r="191" spans="1:99" s="2" customFormat="1" x14ac:dyDescent="0.35">
      <c r="A191" s="82"/>
      <c r="B191" s="85"/>
      <c r="C191" s="1"/>
      <c r="D191" s="58"/>
      <c r="E191" s="58"/>
      <c r="F191" s="48"/>
      <c r="G191" s="48"/>
      <c r="H191" s="48"/>
      <c r="I191" s="48"/>
      <c r="J191" s="48"/>
      <c r="K191" s="48"/>
      <c r="L191" s="48"/>
      <c r="M191" s="48"/>
      <c r="N191" s="48"/>
      <c r="O191" s="48"/>
      <c r="P191" s="58"/>
      <c r="Q191" s="58"/>
      <c r="R191" s="1"/>
      <c r="S191" s="1"/>
      <c r="T191" s="1"/>
      <c r="U191" s="1"/>
      <c r="V191" s="1"/>
      <c r="W191" s="58"/>
      <c r="X191" s="58"/>
      <c r="Y191" s="58"/>
      <c r="Z191" s="63"/>
      <c r="AA191" s="48"/>
      <c r="AB191" s="48"/>
      <c r="AC191" s="1"/>
      <c r="AD191" s="1"/>
      <c r="AE191" s="1"/>
      <c r="AF191" s="63"/>
      <c r="AG191" s="48"/>
      <c r="AH191" s="48"/>
      <c r="AI191" s="1"/>
      <c r="AJ191" s="1"/>
      <c r="AK191" s="1"/>
      <c r="AL191" s="63"/>
      <c r="AM191" s="48"/>
      <c r="AN191" s="48"/>
      <c r="AO191" s="1"/>
      <c r="AP191" s="1"/>
      <c r="AQ191" s="1"/>
      <c r="AR191" s="63"/>
      <c r="AS191" s="48"/>
      <c r="AT191" s="48"/>
      <c r="AU191" s="1"/>
      <c r="AV191" s="1"/>
      <c r="AW191" s="1"/>
      <c r="AX191" s="63"/>
      <c r="AY191" s="48"/>
      <c r="AZ191" s="48"/>
      <c r="BA191" s="1"/>
      <c r="BB191" s="1"/>
      <c r="BC191" s="1"/>
      <c r="BD191" s="63"/>
      <c r="BE191" s="48"/>
      <c r="BF191" s="48"/>
      <c r="BG191" s="1"/>
      <c r="BH191" s="1"/>
      <c r="BI191" s="1"/>
      <c r="BJ191" s="63"/>
      <c r="BK191" s="48"/>
      <c r="BL191" s="48"/>
      <c r="BM191" s="1"/>
      <c r="BN191" s="1"/>
      <c r="BO191" s="1"/>
      <c r="BP191" s="63"/>
      <c r="BQ191" s="48"/>
      <c r="BR191" s="66"/>
      <c r="BV191" s="76"/>
      <c r="BW191" s="66"/>
      <c r="BX191" s="66"/>
      <c r="CB191" s="76"/>
      <c r="CC191" s="66"/>
      <c r="CD191" s="66"/>
      <c r="CH191" s="76"/>
      <c r="CI191" s="66"/>
      <c r="CJ191" s="66"/>
      <c r="CN191" s="76"/>
      <c r="CO191" s="66"/>
      <c r="CP191" s="66"/>
      <c r="CS191" s="76"/>
      <c r="CT191" s="76"/>
      <c r="CU191" s="76"/>
    </row>
    <row r="192" spans="1:99" s="2" customFormat="1" x14ac:dyDescent="0.35">
      <c r="A192" s="82"/>
      <c r="B192" s="85"/>
      <c r="C192" s="1"/>
      <c r="D192" s="58"/>
      <c r="E192" s="58"/>
      <c r="F192" s="48"/>
      <c r="G192" s="48"/>
      <c r="H192" s="48"/>
      <c r="I192" s="48"/>
      <c r="J192" s="48"/>
      <c r="K192" s="48"/>
      <c r="L192" s="48"/>
      <c r="M192" s="48"/>
      <c r="N192" s="48"/>
      <c r="O192" s="48"/>
      <c r="P192" s="58"/>
      <c r="Q192" s="58"/>
      <c r="R192" s="1"/>
      <c r="S192" s="1"/>
      <c r="T192" s="1"/>
      <c r="U192" s="1"/>
      <c r="V192" s="1"/>
      <c r="W192" s="58"/>
      <c r="X192" s="58"/>
      <c r="Y192" s="58"/>
      <c r="Z192" s="63"/>
      <c r="AA192" s="48"/>
      <c r="AB192" s="48"/>
      <c r="AC192" s="1"/>
      <c r="AD192" s="1"/>
      <c r="AE192" s="1"/>
      <c r="AF192" s="63"/>
      <c r="AG192" s="48"/>
      <c r="AH192" s="48"/>
      <c r="AI192" s="1"/>
      <c r="AJ192" s="1"/>
      <c r="AK192" s="1"/>
      <c r="AL192" s="63"/>
      <c r="AM192" s="48"/>
      <c r="AN192" s="48"/>
      <c r="AO192" s="1"/>
      <c r="AP192" s="1"/>
      <c r="AQ192" s="1"/>
      <c r="AR192" s="63"/>
      <c r="AS192" s="48"/>
      <c r="AT192" s="48"/>
      <c r="AU192" s="1"/>
      <c r="AV192" s="1"/>
      <c r="AW192" s="1"/>
      <c r="AX192" s="63"/>
      <c r="AY192" s="48"/>
      <c r="AZ192" s="48"/>
      <c r="BA192" s="1"/>
      <c r="BB192" s="1"/>
      <c r="BC192" s="1"/>
      <c r="BD192" s="63"/>
      <c r="BE192" s="48"/>
      <c r="BF192" s="48"/>
      <c r="BG192" s="1"/>
      <c r="BH192" s="1"/>
      <c r="BI192" s="1"/>
      <c r="BJ192" s="63"/>
      <c r="BK192" s="48"/>
      <c r="BL192" s="48"/>
      <c r="BM192" s="1"/>
      <c r="BN192" s="1"/>
      <c r="BO192" s="1"/>
      <c r="BP192" s="63"/>
      <c r="BQ192" s="48"/>
      <c r="BR192" s="66"/>
      <c r="BV192" s="76"/>
      <c r="BW192" s="66"/>
      <c r="BX192" s="66"/>
      <c r="CB192" s="76"/>
      <c r="CC192" s="66"/>
      <c r="CD192" s="66"/>
      <c r="CH192" s="76"/>
      <c r="CI192" s="66"/>
      <c r="CJ192" s="66"/>
      <c r="CN192" s="76"/>
      <c r="CO192" s="66"/>
      <c r="CP192" s="66"/>
      <c r="CS192" s="76"/>
      <c r="CT192" s="76"/>
      <c r="CU192" s="76"/>
    </row>
    <row r="193" spans="1:99" s="2" customFormat="1" x14ac:dyDescent="0.35">
      <c r="A193" s="82"/>
      <c r="B193" s="85"/>
      <c r="C193" s="1"/>
      <c r="D193" s="58"/>
      <c r="E193" s="58"/>
      <c r="F193" s="48"/>
      <c r="G193" s="48"/>
      <c r="H193" s="48"/>
      <c r="I193" s="48"/>
      <c r="J193" s="48"/>
      <c r="K193" s="48"/>
      <c r="L193" s="48"/>
      <c r="M193" s="48"/>
      <c r="N193" s="48"/>
      <c r="O193" s="48"/>
      <c r="P193" s="58"/>
      <c r="Q193" s="58"/>
      <c r="R193" s="1"/>
      <c r="S193" s="1"/>
      <c r="T193" s="1"/>
      <c r="U193" s="1"/>
      <c r="V193" s="1"/>
      <c r="W193" s="58"/>
      <c r="X193" s="58"/>
      <c r="Y193" s="58"/>
      <c r="Z193" s="63"/>
      <c r="AA193" s="48"/>
      <c r="AB193" s="48"/>
      <c r="AC193" s="1"/>
      <c r="AD193" s="1"/>
      <c r="AE193" s="1"/>
      <c r="AF193" s="63"/>
      <c r="AG193" s="48"/>
      <c r="AH193" s="48"/>
      <c r="AI193" s="1"/>
      <c r="AJ193" s="1"/>
      <c r="AK193" s="1"/>
      <c r="AL193" s="63"/>
      <c r="AM193" s="48"/>
      <c r="AN193" s="48"/>
      <c r="AO193" s="1"/>
      <c r="AP193" s="1"/>
      <c r="AQ193" s="1"/>
      <c r="AR193" s="63"/>
      <c r="AS193" s="48"/>
      <c r="AT193" s="48"/>
      <c r="AU193" s="1"/>
      <c r="AV193" s="1"/>
      <c r="AW193" s="1"/>
      <c r="AX193" s="63"/>
      <c r="AY193" s="48"/>
      <c r="AZ193" s="48"/>
      <c r="BA193" s="1"/>
      <c r="BB193" s="1"/>
      <c r="BC193" s="1"/>
      <c r="BD193" s="63"/>
      <c r="BE193" s="48"/>
      <c r="BF193" s="48"/>
      <c r="BG193" s="1"/>
      <c r="BH193" s="1"/>
      <c r="BI193" s="1"/>
      <c r="BJ193" s="63"/>
      <c r="BK193" s="48"/>
      <c r="BL193" s="48"/>
      <c r="BM193" s="1"/>
      <c r="BN193" s="1"/>
      <c r="BO193" s="1"/>
      <c r="BP193" s="63"/>
      <c r="BQ193" s="48"/>
      <c r="BR193" s="66"/>
      <c r="BV193" s="76"/>
      <c r="BW193" s="66"/>
      <c r="BX193" s="66"/>
      <c r="CB193" s="76"/>
      <c r="CC193" s="66"/>
      <c r="CD193" s="66"/>
      <c r="CH193" s="76"/>
      <c r="CI193" s="66"/>
      <c r="CJ193" s="66"/>
      <c r="CN193" s="76"/>
      <c r="CO193" s="66"/>
      <c r="CP193" s="66"/>
      <c r="CS193" s="76"/>
      <c r="CT193" s="76"/>
      <c r="CU193" s="76"/>
    </row>
    <row r="194" spans="1:99" s="2" customFormat="1" x14ac:dyDescent="0.35">
      <c r="A194" s="82"/>
      <c r="B194" s="85"/>
      <c r="C194" s="1"/>
      <c r="D194" s="58"/>
      <c r="E194" s="58"/>
      <c r="F194" s="48"/>
      <c r="G194" s="48"/>
      <c r="H194" s="48"/>
      <c r="I194" s="48"/>
      <c r="J194" s="48"/>
      <c r="K194" s="48"/>
      <c r="L194" s="48"/>
      <c r="M194" s="48"/>
      <c r="N194" s="48"/>
      <c r="O194" s="48"/>
      <c r="P194" s="58"/>
      <c r="Q194" s="58"/>
      <c r="R194" s="1"/>
      <c r="S194" s="1"/>
      <c r="T194" s="1"/>
      <c r="U194" s="1"/>
      <c r="V194" s="1"/>
      <c r="W194" s="58"/>
      <c r="X194" s="58"/>
      <c r="Y194" s="58"/>
      <c r="Z194" s="63"/>
      <c r="AA194" s="48"/>
      <c r="AB194" s="48"/>
      <c r="AC194" s="1"/>
      <c r="AD194" s="1"/>
      <c r="AE194" s="1"/>
      <c r="AF194" s="63"/>
      <c r="AG194" s="48"/>
      <c r="AH194" s="48"/>
      <c r="AI194" s="1"/>
      <c r="AJ194" s="1"/>
      <c r="AK194" s="1"/>
      <c r="AL194" s="63"/>
      <c r="AM194" s="48"/>
      <c r="AN194" s="48"/>
      <c r="AO194" s="1"/>
      <c r="AP194" s="1"/>
      <c r="AQ194" s="1"/>
      <c r="AR194" s="63"/>
      <c r="AS194" s="48"/>
      <c r="AT194" s="48"/>
      <c r="AU194" s="1"/>
      <c r="AV194" s="1"/>
      <c r="AW194" s="1"/>
      <c r="AX194" s="63"/>
      <c r="AY194" s="48"/>
      <c r="AZ194" s="48"/>
      <c r="BA194" s="1"/>
      <c r="BB194" s="1"/>
      <c r="BC194" s="1"/>
      <c r="BD194" s="63"/>
      <c r="BE194" s="48"/>
      <c r="BF194" s="48"/>
      <c r="BG194" s="1"/>
      <c r="BH194" s="1"/>
      <c r="BI194" s="1"/>
      <c r="BJ194" s="63"/>
      <c r="BK194" s="48"/>
      <c r="BL194" s="48"/>
      <c r="BM194" s="1"/>
      <c r="BN194" s="1"/>
      <c r="BO194" s="1"/>
      <c r="BP194" s="63"/>
      <c r="BQ194" s="48"/>
      <c r="BR194" s="66"/>
      <c r="BV194" s="76"/>
      <c r="BW194" s="66"/>
      <c r="BX194" s="66"/>
      <c r="CB194" s="76"/>
      <c r="CC194" s="66"/>
      <c r="CD194" s="66"/>
      <c r="CH194" s="76"/>
      <c r="CI194" s="66"/>
      <c r="CJ194" s="66"/>
      <c r="CN194" s="76"/>
      <c r="CO194" s="66"/>
      <c r="CP194" s="66"/>
      <c r="CS194" s="76"/>
      <c r="CT194" s="76"/>
      <c r="CU194" s="76"/>
    </row>
    <row r="195" spans="1:99" s="2" customFormat="1" x14ac:dyDescent="0.35">
      <c r="A195" s="82"/>
      <c r="B195" s="85"/>
      <c r="C195" s="1"/>
      <c r="D195" s="58"/>
      <c r="E195" s="58"/>
      <c r="F195" s="48"/>
      <c r="G195" s="48"/>
      <c r="H195" s="48"/>
      <c r="I195" s="48"/>
      <c r="J195" s="48"/>
      <c r="K195" s="48"/>
      <c r="L195" s="48"/>
      <c r="M195" s="48"/>
      <c r="N195" s="48"/>
      <c r="O195" s="48"/>
      <c r="P195" s="58"/>
      <c r="Q195" s="58"/>
      <c r="R195" s="1"/>
      <c r="S195" s="1"/>
      <c r="T195" s="1"/>
      <c r="U195" s="1"/>
      <c r="V195" s="1"/>
      <c r="W195" s="58"/>
      <c r="X195" s="58"/>
      <c r="Y195" s="58"/>
      <c r="Z195" s="63"/>
      <c r="AA195" s="48"/>
      <c r="AB195" s="48"/>
      <c r="AC195" s="1"/>
      <c r="AD195" s="1"/>
      <c r="AE195" s="1"/>
      <c r="AF195" s="63"/>
      <c r="AG195" s="48"/>
      <c r="AH195" s="48"/>
      <c r="AI195" s="1"/>
      <c r="AJ195" s="1"/>
      <c r="AK195" s="1"/>
      <c r="AL195" s="63"/>
      <c r="AM195" s="48"/>
      <c r="AN195" s="48"/>
      <c r="AO195" s="1"/>
      <c r="AP195" s="1"/>
      <c r="AQ195" s="1"/>
      <c r="AR195" s="63"/>
      <c r="AS195" s="48"/>
      <c r="AT195" s="48"/>
      <c r="AU195" s="1"/>
      <c r="AV195" s="1"/>
      <c r="AW195" s="1"/>
      <c r="AX195" s="63"/>
      <c r="AY195" s="48"/>
      <c r="AZ195" s="48"/>
      <c r="BA195" s="1"/>
      <c r="BB195" s="1"/>
      <c r="BC195" s="1"/>
      <c r="BD195" s="63"/>
      <c r="BE195" s="48"/>
      <c r="BF195" s="48"/>
      <c r="BG195" s="1"/>
      <c r="BH195" s="1"/>
      <c r="BI195" s="1"/>
      <c r="BJ195" s="63"/>
      <c r="BK195" s="48"/>
      <c r="BL195" s="48"/>
      <c r="BM195" s="1"/>
      <c r="BN195" s="1"/>
      <c r="BO195" s="1"/>
      <c r="BP195" s="63"/>
      <c r="BQ195" s="48"/>
      <c r="BR195" s="66"/>
      <c r="BV195" s="76"/>
      <c r="BW195" s="66"/>
      <c r="BX195" s="66"/>
      <c r="CB195" s="76"/>
      <c r="CC195" s="66"/>
      <c r="CD195" s="66"/>
      <c r="CH195" s="76"/>
      <c r="CI195" s="66"/>
      <c r="CJ195" s="66"/>
      <c r="CN195" s="76"/>
      <c r="CO195" s="66"/>
      <c r="CP195" s="66"/>
      <c r="CS195" s="76"/>
      <c r="CT195" s="76"/>
      <c r="CU195" s="76"/>
    </row>
    <row r="196" spans="1:99" s="2" customFormat="1" x14ac:dyDescent="0.35">
      <c r="A196" s="82"/>
      <c r="B196" s="85"/>
      <c r="C196" s="1"/>
      <c r="D196" s="58"/>
      <c r="E196" s="58"/>
      <c r="F196" s="48"/>
      <c r="G196" s="48"/>
      <c r="H196" s="48"/>
      <c r="I196" s="48"/>
      <c r="J196" s="48"/>
      <c r="K196" s="48"/>
      <c r="L196" s="48"/>
      <c r="M196" s="48"/>
      <c r="N196" s="48"/>
      <c r="O196" s="48"/>
      <c r="P196" s="58"/>
      <c r="Q196" s="58"/>
      <c r="R196" s="1"/>
      <c r="S196" s="1"/>
      <c r="T196" s="1"/>
      <c r="U196" s="1"/>
      <c r="V196" s="1"/>
      <c r="W196" s="58"/>
      <c r="X196" s="58"/>
      <c r="Y196" s="58"/>
      <c r="Z196" s="63"/>
      <c r="AA196" s="48"/>
      <c r="AB196" s="48"/>
      <c r="AC196" s="1"/>
      <c r="AD196" s="1"/>
      <c r="AE196" s="1"/>
      <c r="AF196" s="63"/>
      <c r="AG196" s="48"/>
      <c r="AH196" s="48"/>
      <c r="AI196" s="1"/>
      <c r="AJ196" s="1"/>
      <c r="AK196" s="1"/>
      <c r="AL196" s="63"/>
      <c r="AM196" s="48"/>
      <c r="AN196" s="48"/>
      <c r="AO196" s="1"/>
      <c r="AP196" s="1"/>
      <c r="AQ196" s="1"/>
      <c r="AR196" s="63"/>
      <c r="AS196" s="48"/>
      <c r="AT196" s="48"/>
      <c r="AU196" s="1"/>
      <c r="AV196" s="1"/>
      <c r="AW196" s="1"/>
      <c r="AX196" s="63"/>
      <c r="AY196" s="48"/>
      <c r="AZ196" s="48"/>
      <c r="BA196" s="1"/>
      <c r="BB196" s="1"/>
      <c r="BC196" s="1"/>
      <c r="BD196" s="63"/>
      <c r="BE196" s="48"/>
      <c r="BF196" s="48"/>
      <c r="BG196" s="1"/>
      <c r="BH196" s="1"/>
      <c r="BI196" s="1"/>
      <c r="BJ196" s="63"/>
      <c r="BK196" s="48"/>
      <c r="BL196" s="48"/>
      <c r="BM196" s="1"/>
      <c r="BN196" s="1"/>
      <c r="BO196" s="1"/>
      <c r="BP196" s="63"/>
      <c r="BQ196" s="48"/>
      <c r="BR196" s="66"/>
      <c r="BV196" s="76"/>
      <c r="BW196" s="66"/>
      <c r="BX196" s="66"/>
      <c r="CB196" s="76"/>
      <c r="CC196" s="66"/>
      <c r="CD196" s="66"/>
      <c r="CH196" s="76"/>
      <c r="CI196" s="66"/>
      <c r="CJ196" s="66"/>
      <c r="CN196" s="76"/>
      <c r="CO196" s="66"/>
      <c r="CP196" s="66"/>
      <c r="CS196" s="76"/>
      <c r="CT196" s="76"/>
      <c r="CU196" s="76"/>
    </row>
    <row r="197" spans="1:99" s="2" customFormat="1" x14ac:dyDescent="0.35">
      <c r="A197" s="82"/>
      <c r="B197" s="85"/>
      <c r="C197" s="1"/>
      <c r="D197" s="58"/>
      <c r="E197" s="58"/>
      <c r="F197" s="48"/>
      <c r="G197" s="48"/>
      <c r="H197" s="48"/>
      <c r="I197" s="48"/>
      <c r="J197" s="48"/>
      <c r="K197" s="48"/>
      <c r="L197" s="48"/>
      <c r="M197" s="48"/>
      <c r="N197" s="48"/>
      <c r="O197" s="48"/>
      <c r="P197" s="58"/>
      <c r="Q197" s="58"/>
      <c r="R197" s="1"/>
      <c r="S197" s="1"/>
      <c r="T197" s="1"/>
      <c r="U197" s="1"/>
      <c r="V197" s="1"/>
      <c r="W197" s="58"/>
      <c r="X197" s="58"/>
      <c r="Y197" s="58"/>
      <c r="Z197" s="63"/>
      <c r="AA197" s="48"/>
      <c r="AB197" s="48"/>
      <c r="AC197" s="1"/>
      <c r="AD197" s="1"/>
      <c r="AE197" s="1"/>
      <c r="AF197" s="63"/>
      <c r="AG197" s="48"/>
      <c r="AH197" s="48"/>
      <c r="AI197" s="1"/>
      <c r="AJ197" s="1"/>
      <c r="AK197" s="1"/>
      <c r="AL197" s="63"/>
      <c r="AM197" s="48"/>
      <c r="AN197" s="48"/>
      <c r="AO197" s="1"/>
      <c r="AP197" s="1"/>
      <c r="AQ197" s="1"/>
      <c r="AR197" s="63"/>
      <c r="AS197" s="48"/>
      <c r="AT197" s="48"/>
      <c r="AU197" s="1"/>
      <c r="AV197" s="1"/>
      <c r="AW197" s="1"/>
      <c r="AX197" s="63"/>
      <c r="AY197" s="48"/>
      <c r="AZ197" s="48"/>
      <c r="BA197" s="1"/>
      <c r="BB197" s="1"/>
      <c r="BC197" s="1"/>
      <c r="BD197" s="63"/>
      <c r="BE197" s="48"/>
      <c r="BF197" s="48"/>
      <c r="BG197" s="1"/>
      <c r="BH197" s="1"/>
      <c r="BI197" s="1"/>
      <c r="BJ197" s="63"/>
      <c r="BK197" s="48"/>
      <c r="BL197" s="48"/>
      <c r="BM197" s="1"/>
      <c r="BN197" s="1"/>
      <c r="BO197" s="1"/>
      <c r="BP197" s="63"/>
      <c r="BQ197" s="48"/>
      <c r="BR197" s="66"/>
      <c r="BV197" s="76"/>
      <c r="BW197" s="66"/>
      <c r="BX197" s="66"/>
      <c r="CB197" s="76"/>
      <c r="CC197" s="66"/>
      <c r="CD197" s="66"/>
      <c r="CH197" s="76"/>
      <c r="CI197" s="66"/>
      <c r="CJ197" s="66"/>
      <c r="CN197" s="76"/>
      <c r="CO197" s="66"/>
      <c r="CP197" s="66"/>
      <c r="CS197" s="76"/>
      <c r="CT197" s="76"/>
      <c r="CU197" s="76"/>
    </row>
    <row r="198" spans="1:99" s="2" customFormat="1" x14ac:dyDescent="0.35">
      <c r="A198" s="82"/>
      <c r="B198" s="85"/>
      <c r="C198" s="1"/>
      <c r="D198" s="58"/>
      <c r="E198" s="58"/>
      <c r="F198" s="48"/>
      <c r="G198" s="48"/>
      <c r="H198" s="48"/>
      <c r="I198" s="48"/>
      <c r="J198" s="48"/>
      <c r="K198" s="48"/>
      <c r="L198" s="48"/>
      <c r="M198" s="48"/>
      <c r="N198" s="48"/>
      <c r="O198" s="48"/>
      <c r="P198" s="58"/>
      <c r="Q198" s="58"/>
      <c r="R198" s="1"/>
      <c r="S198" s="1"/>
      <c r="T198" s="1"/>
      <c r="U198" s="1"/>
      <c r="V198" s="1"/>
      <c r="W198" s="58"/>
      <c r="X198" s="58"/>
      <c r="Y198" s="58"/>
      <c r="Z198" s="63"/>
      <c r="AA198" s="48"/>
      <c r="AB198" s="48"/>
      <c r="AC198" s="1"/>
      <c r="AD198" s="1"/>
      <c r="AE198" s="1"/>
      <c r="AF198" s="63"/>
      <c r="AG198" s="48"/>
      <c r="AH198" s="48"/>
      <c r="AI198" s="1"/>
      <c r="AJ198" s="1"/>
      <c r="AK198" s="1"/>
      <c r="AL198" s="63"/>
      <c r="AM198" s="48"/>
      <c r="AN198" s="48"/>
      <c r="AO198" s="1"/>
      <c r="AP198" s="1"/>
      <c r="AQ198" s="1"/>
      <c r="AR198" s="63"/>
      <c r="AS198" s="48"/>
      <c r="AT198" s="48"/>
      <c r="AU198" s="1"/>
      <c r="AV198" s="1"/>
      <c r="AW198" s="1"/>
      <c r="AX198" s="63"/>
      <c r="AY198" s="48"/>
      <c r="AZ198" s="48"/>
      <c r="BA198" s="1"/>
      <c r="BB198" s="1"/>
      <c r="BC198" s="1"/>
      <c r="BD198" s="63"/>
      <c r="BE198" s="48"/>
      <c r="BF198" s="48"/>
      <c r="BG198" s="1"/>
      <c r="BH198" s="1"/>
      <c r="BI198" s="1"/>
      <c r="BJ198" s="63"/>
      <c r="BK198" s="48"/>
      <c r="BL198" s="48"/>
      <c r="BM198" s="1"/>
      <c r="BN198" s="1"/>
      <c r="BO198" s="1"/>
      <c r="BP198" s="63"/>
      <c r="BQ198" s="48"/>
      <c r="BR198" s="66"/>
      <c r="BV198" s="76"/>
      <c r="BW198" s="66"/>
      <c r="BX198" s="66"/>
      <c r="CB198" s="76"/>
      <c r="CC198" s="66"/>
      <c r="CD198" s="66"/>
      <c r="CH198" s="76"/>
      <c r="CI198" s="66"/>
      <c r="CJ198" s="66"/>
      <c r="CN198" s="76"/>
      <c r="CO198" s="66"/>
      <c r="CP198" s="66"/>
      <c r="CS198" s="76"/>
      <c r="CT198" s="76"/>
      <c r="CU198" s="76"/>
    </row>
    <row r="199" spans="1:99" s="2" customFormat="1" x14ac:dyDescent="0.35">
      <c r="A199" s="82"/>
      <c r="B199" s="85"/>
      <c r="C199" s="1"/>
      <c r="D199" s="58"/>
      <c r="E199" s="58"/>
      <c r="F199" s="48"/>
      <c r="G199" s="48"/>
      <c r="H199" s="48"/>
      <c r="I199" s="48"/>
      <c r="J199" s="48"/>
      <c r="K199" s="48"/>
      <c r="L199" s="48"/>
      <c r="M199" s="48"/>
      <c r="N199" s="48"/>
      <c r="O199" s="48"/>
      <c r="P199" s="58"/>
      <c r="Q199" s="58"/>
      <c r="R199" s="1"/>
      <c r="S199" s="1"/>
      <c r="T199" s="1"/>
      <c r="U199" s="1"/>
      <c r="V199" s="1"/>
      <c r="W199" s="58"/>
      <c r="X199" s="58"/>
      <c r="Y199" s="58"/>
      <c r="Z199" s="63"/>
      <c r="AA199" s="48"/>
      <c r="AB199" s="48"/>
      <c r="AC199" s="1"/>
      <c r="AD199" s="1"/>
      <c r="AE199" s="1"/>
      <c r="AF199" s="63"/>
      <c r="AG199" s="48"/>
      <c r="AH199" s="48"/>
      <c r="AI199" s="1"/>
      <c r="AJ199" s="1"/>
      <c r="AK199" s="1"/>
      <c r="AL199" s="63"/>
      <c r="AM199" s="48"/>
      <c r="AN199" s="48"/>
      <c r="AO199" s="1"/>
      <c r="AP199" s="1"/>
      <c r="AQ199" s="1"/>
      <c r="AR199" s="63"/>
      <c r="AS199" s="48"/>
      <c r="AT199" s="48"/>
      <c r="AU199" s="1"/>
      <c r="AV199" s="1"/>
      <c r="AW199" s="1"/>
      <c r="AX199" s="63"/>
      <c r="AY199" s="48"/>
      <c r="AZ199" s="48"/>
      <c r="BA199" s="1"/>
      <c r="BB199" s="1"/>
      <c r="BC199" s="1"/>
      <c r="BD199" s="63"/>
      <c r="BE199" s="48"/>
      <c r="BF199" s="48"/>
      <c r="BG199" s="1"/>
      <c r="BH199" s="1"/>
      <c r="BI199" s="1"/>
      <c r="BJ199" s="63"/>
      <c r="BK199" s="48"/>
      <c r="BL199" s="48"/>
      <c r="BM199" s="1"/>
      <c r="BN199" s="1"/>
      <c r="BO199" s="1"/>
      <c r="BP199" s="63"/>
      <c r="BQ199" s="48"/>
      <c r="BR199" s="66"/>
      <c r="BV199" s="76"/>
      <c r="BW199" s="66"/>
      <c r="BX199" s="66"/>
      <c r="CB199" s="76"/>
      <c r="CC199" s="66"/>
      <c r="CD199" s="66"/>
      <c r="CH199" s="76"/>
      <c r="CI199" s="66"/>
      <c r="CJ199" s="66"/>
      <c r="CN199" s="76"/>
      <c r="CO199" s="66"/>
      <c r="CP199" s="66"/>
      <c r="CS199" s="76"/>
      <c r="CT199" s="76"/>
      <c r="CU199" s="76"/>
    </row>
    <row r="200" spans="1:99" s="2" customFormat="1" x14ac:dyDescent="0.35">
      <c r="A200" s="82"/>
      <c r="B200" s="85"/>
      <c r="C200" s="1"/>
      <c r="D200" s="58"/>
      <c r="E200" s="58"/>
      <c r="F200" s="48"/>
      <c r="G200" s="48"/>
      <c r="H200" s="48"/>
      <c r="I200" s="48"/>
      <c r="J200" s="48"/>
      <c r="K200" s="48"/>
      <c r="L200" s="48"/>
      <c r="M200" s="48"/>
      <c r="N200" s="48"/>
      <c r="O200" s="48"/>
      <c r="P200" s="58"/>
      <c r="Q200" s="58"/>
      <c r="R200" s="1"/>
      <c r="S200" s="1"/>
      <c r="T200" s="1"/>
      <c r="U200" s="1"/>
      <c r="V200" s="1"/>
      <c r="W200" s="58"/>
      <c r="X200" s="58"/>
      <c r="Y200" s="58"/>
      <c r="Z200" s="63"/>
      <c r="AA200" s="48"/>
      <c r="AB200" s="48"/>
      <c r="AC200" s="1"/>
      <c r="AD200" s="1"/>
      <c r="AE200" s="1"/>
      <c r="AF200" s="63"/>
      <c r="AG200" s="48"/>
      <c r="AH200" s="48"/>
      <c r="AI200" s="1"/>
      <c r="AJ200" s="1"/>
      <c r="AK200" s="1"/>
      <c r="AL200" s="63"/>
      <c r="AM200" s="48"/>
      <c r="AN200" s="48"/>
      <c r="AO200" s="1"/>
      <c r="AP200" s="1"/>
      <c r="AQ200" s="1"/>
      <c r="AR200" s="63"/>
      <c r="AS200" s="48"/>
      <c r="AT200" s="48"/>
      <c r="AU200" s="1"/>
      <c r="AV200" s="1"/>
      <c r="AW200" s="1"/>
      <c r="AX200" s="63"/>
      <c r="AY200" s="48"/>
      <c r="AZ200" s="48"/>
      <c r="BA200" s="1"/>
      <c r="BB200" s="1"/>
      <c r="BC200" s="1"/>
      <c r="BD200" s="63"/>
      <c r="BE200" s="48"/>
      <c r="BF200" s="48"/>
      <c r="BG200" s="1"/>
      <c r="BH200" s="1"/>
      <c r="BI200" s="1"/>
      <c r="BJ200" s="63"/>
      <c r="BK200" s="48"/>
      <c r="BL200" s="48"/>
      <c r="BM200" s="1"/>
      <c r="BN200" s="1"/>
      <c r="BO200" s="1"/>
      <c r="BP200" s="63"/>
      <c r="BQ200" s="48"/>
      <c r="BR200" s="66"/>
      <c r="BV200" s="76"/>
      <c r="BW200" s="66"/>
      <c r="BX200" s="66"/>
      <c r="CB200" s="76"/>
      <c r="CC200" s="66"/>
      <c r="CD200" s="66"/>
      <c r="CH200" s="76"/>
      <c r="CI200" s="66"/>
      <c r="CJ200" s="66"/>
      <c r="CN200" s="76"/>
      <c r="CO200" s="66"/>
      <c r="CP200" s="66"/>
      <c r="CS200" s="76"/>
      <c r="CT200" s="76"/>
      <c r="CU200" s="76"/>
    </row>
    <row r="201" spans="1:99" s="2" customFormat="1" x14ac:dyDescent="0.35">
      <c r="A201" s="82"/>
      <c r="B201" s="85"/>
      <c r="C201" s="1"/>
      <c r="D201" s="58"/>
      <c r="E201" s="58"/>
      <c r="F201" s="48"/>
      <c r="G201" s="48"/>
      <c r="H201" s="48"/>
      <c r="I201" s="48"/>
      <c r="J201" s="48"/>
      <c r="K201" s="48"/>
      <c r="L201" s="48"/>
      <c r="M201" s="48"/>
      <c r="N201" s="48"/>
      <c r="O201" s="48"/>
      <c r="P201" s="58"/>
      <c r="Q201" s="58"/>
      <c r="R201" s="1"/>
      <c r="S201" s="1"/>
      <c r="T201" s="1"/>
      <c r="U201" s="1"/>
      <c r="V201" s="1"/>
      <c r="W201" s="58"/>
      <c r="X201" s="58"/>
      <c r="Y201" s="58"/>
      <c r="Z201" s="63"/>
      <c r="AA201" s="48"/>
      <c r="AB201" s="48"/>
      <c r="AC201" s="1"/>
      <c r="AD201" s="1"/>
      <c r="AE201" s="1"/>
      <c r="AF201" s="63"/>
      <c r="AG201" s="48"/>
      <c r="AH201" s="48"/>
      <c r="AI201" s="1"/>
      <c r="AJ201" s="1"/>
      <c r="AK201" s="1"/>
      <c r="AL201" s="63"/>
      <c r="AM201" s="48"/>
      <c r="AN201" s="48"/>
      <c r="AO201" s="1"/>
      <c r="AP201" s="1"/>
      <c r="AQ201" s="1"/>
      <c r="AR201" s="63"/>
      <c r="AS201" s="48"/>
      <c r="AT201" s="48"/>
      <c r="AU201" s="1"/>
      <c r="AV201" s="1"/>
      <c r="AW201" s="1"/>
      <c r="AX201" s="63"/>
      <c r="AY201" s="48"/>
      <c r="AZ201" s="48"/>
      <c r="BA201" s="1"/>
      <c r="BB201" s="1"/>
      <c r="BC201" s="1"/>
      <c r="BD201" s="63"/>
      <c r="BE201" s="48"/>
      <c r="BF201" s="48"/>
      <c r="BG201" s="1"/>
      <c r="BH201" s="1"/>
      <c r="BI201" s="1"/>
      <c r="BJ201" s="63"/>
      <c r="BK201" s="48"/>
      <c r="BL201" s="48"/>
      <c r="BM201" s="1"/>
      <c r="BN201" s="1"/>
      <c r="BO201" s="1"/>
      <c r="BP201" s="63"/>
      <c r="BQ201" s="48"/>
      <c r="BR201" s="66"/>
      <c r="BV201" s="76"/>
      <c r="BW201" s="66"/>
      <c r="BX201" s="66"/>
      <c r="CB201" s="76"/>
      <c r="CC201" s="66"/>
      <c r="CD201" s="66"/>
      <c r="CH201" s="76"/>
      <c r="CI201" s="66"/>
      <c r="CJ201" s="66"/>
      <c r="CN201" s="76"/>
      <c r="CO201" s="66"/>
      <c r="CP201" s="66"/>
      <c r="CS201" s="76"/>
      <c r="CT201" s="76"/>
      <c r="CU201" s="76"/>
    </row>
    <row r="202" spans="1:99" s="2" customFormat="1" x14ac:dyDescent="0.35">
      <c r="A202" s="82"/>
      <c r="B202" s="85"/>
      <c r="C202" s="1"/>
      <c r="D202" s="58"/>
      <c r="E202" s="58"/>
      <c r="F202" s="48"/>
      <c r="G202" s="48"/>
      <c r="H202" s="48"/>
      <c r="I202" s="48"/>
      <c r="J202" s="48"/>
      <c r="K202" s="48"/>
      <c r="L202" s="48"/>
      <c r="M202" s="48"/>
      <c r="N202" s="48"/>
      <c r="O202" s="48"/>
      <c r="P202" s="58"/>
      <c r="Q202" s="58"/>
      <c r="R202" s="1"/>
      <c r="S202" s="1"/>
      <c r="T202" s="1"/>
      <c r="U202" s="1"/>
      <c r="V202" s="1"/>
      <c r="W202" s="58"/>
      <c r="X202" s="58"/>
      <c r="Y202" s="58"/>
      <c r="Z202" s="63"/>
      <c r="AA202" s="48"/>
      <c r="AB202" s="48"/>
      <c r="AC202" s="1"/>
      <c r="AD202" s="1"/>
      <c r="AE202" s="1"/>
      <c r="AF202" s="63"/>
      <c r="AG202" s="48"/>
      <c r="AH202" s="48"/>
      <c r="AI202" s="1"/>
      <c r="AJ202" s="1"/>
      <c r="AK202" s="1"/>
      <c r="AL202" s="63"/>
      <c r="AM202" s="48"/>
      <c r="AN202" s="48"/>
      <c r="AO202" s="1"/>
      <c r="AP202" s="1"/>
      <c r="AQ202" s="1"/>
      <c r="AR202" s="63"/>
      <c r="AS202" s="48"/>
      <c r="AT202" s="48"/>
      <c r="AU202" s="1"/>
      <c r="AV202" s="1"/>
      <c r="AW202" s="1"/>
      <c r="AX202" s="63"/>
      <c r="AY202" s="48"/>
      <c r="AZ202" s="48"/>
      <c r="BA202" s="1"/>
      <c r="BB202" s="1"/>
      <c r="BC202" s="1"/>
      <c r="BD202" s="63"/>
      <c r="BE202" s="48"/>
      <c r="BF202" s="48"/>
      <c r="BG202" s="1"/>
      <c r="BH202" s="1"/>
      <c r="BI202" s="1"/>
      <c r="BJ202" s="63"/>
      <c r="BK202" s="48"/>
      <c r="BL202" s="48"/>
      <c r="BM202" s="1"/>
      <c r="BN202" s="1"/>
      <c r="BO202" s="1"/>
      <c r="BP202" s="63"/>
      <c r="BQ202" s="48"/>
      <c r="BR202" s="66"/>
      <c r="BV202" s="76"/>
      <c r="BW202" s="66"/>
      <c r="BX202" s="66"/>
      <c r="CB202" s="76"/>
      <c r="CC202" s="66"/>
      <c r="CD202" s="66"/>
      <c r="CH202" s="76"/>
      <c r="CI202" s="66"/>
      <c r="CJ202" s="66"/>
      <c r="CN202" s="76"/>
      <c r="CO202" s="66"/>
      <c r="CP202" s="66"/>
      <c r="CS202" s="76"/>
      <c r="CT202" s="76"/>
      <c r="CU202" s="76"/>
    </row>
    <row r="203" spans="1:99" s="2" customFormat="1" x14ac:dyDescent="0.35">
      <c r="A203" s="82"/>
      <c r="B203" s="85"/>
      <c r="C203" s="1"/>
      <c r="D203" s="58"/>
      <c r="E203" s="58"/>
      <c r="F203" s="48"/>
      <c r="G203" s="48"/>
      <c r="H203" s="48"/>
      <c r="I203" s="48"/>
      <c r="J203" s="48"/>
      <c r="K203" s="48"/>
      <c r="L203" s="48"/>
      <c r="M203" s="48"/>
      <c r="N203" s="48"/>
      <c r="O203" s="48"/>
      <c r="P203" s="58"/>
      <c r="Q203" s="58"/>
      <c r="R203" s="1"/>
      <c r="S203" s="1"/>
      <c r="T203" s="1"/>
      <c r="U203" s="1"/>
      <c r="V203" s="1"/>
      <c r="W203" s="58"/>
      <c r="X203" s="58"/>
      <c r="Y203" s="58"/>
      <c r="Z203" s="63"/>
      <c r="AA203" s="48"/>
      <c r="AB203" s="48"/>
      <c r="AC203" s="1"/>
      <c r="AD203" s="1"/>
      <c r="AE203" s="1"/>
      <c r="AF203" s="63"/>
      <c r="AG203" s="48"/>
      <c r="AH203" s="48"/>
      <c r="AI203" s="1"/>
      <c r="AJ203" s="1"/>
      <c r="AK203" s="1"/>
      <c r="AL203" s="63"/>
      <c r="AM203" s="48"/>
      <c r="AN203" s="48"/>
      <c r="AO203" s="1"/>
      <c r="AP203" s="1"/>
      <c r="AQ203" s="1"/>
      <c r="AR203" s="63"/>
      <c r="AS203" s="48"/>
      <c r="AT203" s="48"/>
      <c r="AU203" s="1"/>
      <c r="AV203" s="1"/>
      <c r="AW203" s="1"/>
      <c r="AX203" s="63"/>
      <c r="AY203" s="48"/>
      <c r="AZ203" s="48"/>
      <c r="BA203" s="1"/>
      <c r="BB203" s="1"/>
      <c r="BC203" s="1"/>
      <c r="BD203" s="63"/>
      <c r="BE203" s="48"/>
      <c r="BF203" s="48"/>
      <c r="BG203" s="1"/>
      <c r="BH203" s="1"/>
      <c r="BI203" s="1"/>
      <c r="BJ203" s="63"/>
      <c r="BK203" s="48"/>
      <c r="BL203" s="48"/>
      <c r="BM203" s="1"/>
      <c r="BN203" s="1"/>
      <c r="BO203" s="1"/>
      <c r="BP203" s="63"/>
      <c r="BQ203" s="48"/>
      <c r="BR203" s="66"/>
      <c r="BV203" s="76"/>
      <c r="BW203" s="66"/>
      <c r="BX203" s="66"/>
      <c r="CB203" s="76"/>
      <c r="CC203" s="66"/>
      <c r="CD203" s="66"/>
      <c r="CH203" s="76"/>
      <c r="CI203" s="66"/>
      <c r="CJ203" s="66"/>
      <c r="CN203" s="76"/>
      <c r="CO203" s="66"/>
      <c r="CP203" s="66"/>
      <c r="CS203" s="76"/>
      <c r="CT203" s="76"/>
      <c r="CU203" s="76"/>
    </row>
    <row r="204" spans="1:99" s="2" customFormat="1" x14ac:dyDescent="0.35">
      <c r="A204" s="82"/>
      <c r="B204" s="85"/>
      <c r="C204" s="1"/>
      <c r="D204" s="58"/>
      <c r="E204" s="58"/>
      <c r="F204" s="48"/>
      <c r="G204" s="48"/>
      <c r="H204" s="48"/>
      <c r="I204" s="48"/>
      <c r="J204" s="48"/>
      <c r="K204" s="48"/>
      <c r="L204" s="48"/>
      <c r="M204" s="48"/>
      <c r="N204" s="48"/>
      <c r="O204" s="48"/>
      <c r="P204" s="58"/>
      <c r="Q204" s="58"/>
      <c r="R204" s="1"/>
      <c r="S204" s="1"/>
      <c r="T204" s="1"/>
      <c r="U204" s="1"/>
      <c r="V204" s="1"/>
      <c r="W204" s="58"/>
      <c r="X204" s="58"/>
      <c r="Y204" s="58"/>
      <c r="Z204" s="63"/>
      <c r="AA204" s="48"/>
      <c r="AB204" s="48"/>
      <c r="AC204" s="1"/>
      <c r="AD204" s="1"/>
      <c r="AE204" s="1"/>
      <c r="AF204" s="63"/>
      <c r="AG204" s="48"/>
      <c r="AH204" s="48"/>
      <c r="AI204" s="1"/>
      <c r="AJ204" s="1"/>
      <c r="AK204" s="1"/>
      <c r="AL204" s="63"/>
      <c r="AM204" s="48"/>
      <c r="AN204" s="48"/>
      <c r="AO204" s="1"/>
      <c r="AP204" s="1"/>
      <c r="AQ204" s="1"/>
      <c r="AR204" s="63"/>
      <c r="AS204" s="48"/>
      <c r="AT204" s="48"/>
      <c r="AU204" s="1"/>
      <c r="AV204" s="1"/>
      <c r="AW204" s="1"/>
      <c r="AX204" s="63"/>
      <c r="AY204" s="48"/>
      <c r="AZ204" s="48"/>
      <c r="BA204" s="1"/>
      <c r="BB204" s="1"/>
      <c r="BC204" s="1"/>
      <c r="BD204" s="63"/>
      <c r="BE204" s="48"/>
      <c r="BF204" s="48"/>
      <c r="BG204" s="1"/>
      <c r="BH204" s="1"/>
      <c r="BI204" s="1"/>
      <c r="BJ204" s="63"/>
      <c r="BK204" s="48"/>
      <c r="BL204" s="48"/>
      <c r="BM204" s="1"/>
      <c r="BN204" s="1"/>
      <c r="BO204" s="1"/>
      <c r="BP204" s="63"/>
      <c r="BQ204" s="48"/>
      <c r="BR204" s="66"/>
      <c r="BV204" s="76"/>
      <c r="BW204" s="66"/>
      <c r="BX204" s="66"/>
      <c r="CB204" s="76"/>
      <c r="CC204" s="66"/>
      <c r="CD204" s="66"/>
      <c r="CH204" s="76"/>
      <c r="CI204" s="66"/>
      <c r="CJ204" s="66"/>
      <c r="CN204" s="76"/>
      <c r="CO204" s="66"/>
      <c r="CP204" s="66"/>
      <c r="CS204" s="76"/>
      <c r="CT204" s="76"/>
      <c r="CU204" s="76"/>
    </row>
    <row r="205" spans="1:99" s="2" customFormat="1" x14ac:dyDescent="0.35">
      <c r="A205" s="82"/>
      <c r="B205" s="85"/>
      <c r="C205" s="1"/>
      <c r="D205" s="58"/>
      <c r="E205" s="58"/>
      <c r="F205" s="48"/>
      <c r="G205" s="48"/>
      <c r="H205" s="48"/>
      <c r="I205" s="48"/>
      <c r="J205" s="48"/>
      <c r="K205" s="48"/>
      <c r="L205" s="48"/>
      <c r="M205" s="48"/>
      <c r="N205" s="48"/>
      <c r="O205" s="48"/>
      <c r="P205" s="58"/>
      <c r="Q205" s="58"/>
      <c r="R205" s="1"/>
      <c r="S205" s="1"/>
      <c r="T205" s="1"/>
      <c r="U205" s="1"/>
      <c r="V205" s="1"/>
      <c r="W205" s="58"/>
      <c r="X205" s="58"/>
      <c r="Y205" s="58"/>
      <c r="Z205" s="63"/>
      <c r="AA205" s="48"/>
      <c r="AB205" s="48"/>
      <c r="AC205" s="1"/>
      <c r="AD205" s="1"/>
      <c r="AE205" s="1"/>
      <c r="AF205" s="63"/>
      <c r="AG205" s="48"/>
      <c r="AH205" s="48"/>
      <c r="AI205" s="1"/>
      <c r="AJ205" s="1"/>
      <c r="AK205" s="1"/>
      <c r="AL205" s="63"/>
      <c r="AM205" s="48"/>
      <c r="AN205" s="48"/>
      <c r="AO205" s="1"/>
      <c r="AP205" s="1"/>
      <c r="AQ205" s="1"/>
      <c r="AR205" s="63"/>
      <c r="AS205" s="48"/>
      <c r="AT205" s="48"/>
      <c r="AU205" s="1"/>
      <c r="AV205" s="1"/>
      <c r="AW205" s="1"/>
      <c r="AX205" s="63"/>
      <c r="AY205" s="48"/>
      <c r="AZ205" s="48"/>
      <c r="BA205" s="1"/>
      <c r="BB205" s="1"/>
      <c r="BC205" s="1"/>
      <c r="BD205" s="63"/>
      <c r="BE205" s="48"/>
      <c r="BF205" s="48"/>
      <c r="BG205" s="1"/>
      <c r="BH205" s="1"/>
      <c r="BI205" s="1"/>
      <c r="BJ205" s="63"/>
      <c r="BK205" s="48"/>
      <c r="BL205" s="48"/>
      <c r="BM205" s="1"/>
      <c r="BN205" s="1"/>
      <c r="BO205" s="1"/>
      <c r="BP205" s="63"/>
      <c r="BQ205" s="48"/>
      <c r="BR205" s="66"/>
      <c r="BV205" s="76"/>
      <c r="BW205" s="66"/>
      <c r="BX205" s="66"/>
      <c r="CB205" s="76"/>
      <c r="CC205" s="66"/>
      <c r="CD205" s="66"/>
      <c r="CH205" s="76"/>
      <c r="CI205" s="66"/>
      <c r="CJ205" s="66"/>
      <c r="CN205" s="76"/>
      <c r="CO205" s="66"/>
      <c r="CP205" s="66"/>
      <c r="CS205" s="76"/>
      <c r="CT205" s="76"/>
      <c r="CU205" s="76"/>
    </row>
    <row r="206" spans="1:99" s="2" customFormat="1" x14ac:dyDescent="0.35">
      <c r="A206" s="82"/>
      <c r="B206" s="85"/>
      <c r="C206" s="1"/>
      <c r="D206" s="58"/>
      <c r="E206" s="58"/>
      <c r="F206" s="48"/>
      <c r="G206" s="48"/>
      <c r="H206" s="48"/>
      <c r="I206" s="48"/>
      <c r="J206" s="48"/>
      <c r="K206" s="48"/>
      <c r="L206" s="48"/>
      <c r="M206" s="48"/>
      <c r="N206" s="48"/>
      <c r="O206" s="48"/>
      <c r="P206" s="58"/>
      <c r="Q206" s="58"/>
      <c r="R206" s="1"/>
      <c r="S206" s="1"/>
      <c r="T206" s="1"/>
      <c r="U206" s="1"/>
      <c r="V206" s="1"/>
      <c r="W206" s="58"/>
      <c r="X206" s="58"/>
      <c r="Y206" s="58"/>
      <c r="Z206" s="63"/>
      <c r="AA206" s="48"/>
      <c r="AB206" s="48"/>
      <c r="AC206" s="1"/>
      <c r="AD206" s="1"/>
      <c r="AE206" s="1"/>
      <c r="AF206" s="63"/>
      <c r="AG206" s="48"/>
      <c r="AH206" s="48"/>
      <c r="AI206" s="1"/>
      <c r="AJ206" s="1"/>
      <c r="AK206" s="1"/>
      <c r="AL206" s="63"/>
      <c r="AM206" s="48"/>
      <c r="AN206" s="48"/>
      <c r="AO206" s="1"/>
      <c r="AP206" s="1"/>
      <c r="AQ206" s="1"/>
      <c r="AR206" s="63"/>
      <c r="AS206" s="48"/>
      <c r="AT206" s="48"/>
      <c r="AU206" s="1"/>
      <c r="AV206" s="1"/>
      <c r="AW206" s="1"/>
      <c r="AX206" s="63"/>
      <c r="AY206" s="48"/>
      <c r="AZ206" s="48"/>
      <c r="BA206" s="1"/>
      <c r="BB206" s="1"/>
      <c r="BC206" s="1"/>
      <c r="BD206" s="63"/>
      <c r="BE206" s="48"/>
      <c r="BF206" s="48"/>
      <c r="BG206" s="1"/>
      <c r="BH206" s="1"/>
      <c r="BI206" s="1"/>
      <c r="BJ206" s="63"/>
      <c r="BK206" s="48"/>
      <c r="BL206" s="48"/>
      <c r="BM206" s="1"/>
      <c r="BN206" s="1"/>
      <c r="BO206" s="1"/>
      <c r="BP206" s="63"/>
      <c r="BQ206" s="48"/>
      <c r="BR206" s="66"/>
      <c r="BV206" s="76"/>
      <c r="BW206" s="66"/>
      <c r="BX206" s="66"/>
      <c r="CB206" s="76"/>
      <c r="CC206" s="66"/>
      <c r="CD206" s="66"/>
      <c r="CH206" s="76"/>
      <c r="CI206" s="66"/>
      <c r="CJ206" s="66"/>
      <c r="CN206" s="76"/>
      <c r="CO206" s="66"/>
      <c r="CP206" s="66"/>
      <c r="CS206" s="76"/>
      <c r="CT206" s="76"/>
      <c r="CU206" s="76"/>
    </row>
    <row r="207" spans="1:99" s="2" customFormat="1" x14ac:dyDescent="0.35">
      <c r="A207" s="82"/>
      <c r="B207" s="85"/>
      <c r="C207" s="1"/>
      <c r="D207" s="58"/>
      <c r="E207" s="58"/>
      <c r="F207" s="48"/>
      <c r="G207" s="48"/>
      <c r="H207" s="48"/>
      <c r="I207" s="48"/>
      <c r="J207" s="48"/>
      <c r="K207" s="48"/>
      <c r="L207" s="48"/>
      <c r="M207" s="48"/>
      <c r="N207" s="48"/>
      <c r="O207" s="48"/>
      <c r="P207" s="58"/>
      <c r="Q207" s="58"/>
      <c r="R207" s="1"/>
      <c r="S207" s="1"/>
      <c r="T207" s="1"/>
      <c r="U207" s="1"/>
      <c r="V207" s="1"/>
      <c r="W207" s="58"/>
      <c r="X207" s="58"/>
      <c r="Y207" s="58"/>
      <c r="Z207" s="63"/>
      <c r="AA207" s="48"/>
      <c r="AB207" s="48"/>
      <c r="AC207" s="1"/>
      <c r="AD207" s="1"/>
      <c r="AE207" s="1"/>
      <c r="AF207" s="63"/>
      <c r="AG207" s="48"/>
      <c r="AH207" s="48"/>
      <c r="AI207" s="1"/>
      <c r="AJ207" s="1"/>
      <c r="AK207" s="1"/>
      <c r="AL207" s="63"/>
      <c r="AM207" s="48"/>
      <c r="AN207" s="48"/>
      <c r="AO207" s="1"/>
      <c r="AP207" s="1"/>
      <c r="AQ207" s="1"/>
      <c r="AR207" s="63"/>
      <c r="AS207" s="48"/>
      <c r="AT207" s="48"/>
      <c r="AU207" s="1"/>
      <c r="AV207" s="1"/>
      <c r="AW207" s="1"/>
      <c r="AX207" s="63"/>
      <c r="AY207" s="48"/>
      <c r="AZ207" s="48"/>
      <c r="BA207" s="1"/>
      <c r="BB207" s="1"/>
      <c r="BC207" s="1"/>
      <c r="BD207" s="63"/>
      <c r="BE207" s="48"/>
      <c r="BF207" s="48"/>
      <c r="BG207" s="1"/>
      <c r="BH207" s="1"/>
      <c r="BI207" s="1"/>
      <c r="BJ207" s="63"/>
      <c r="BK207" s="48"/>
      <c r="BL207" s="48"/>
      <c r="BM207" s="1"/>
      <c r="BN207" s="1"/>
      <c r="BO207" s="1"/>
      <c r="BP207" s="63"/>
      <c r="BQ207" s="48"/>
      <c r="BR207" s="66"/>
      <c r="BV207" s="76"/>
      <c r="BW207" s="66"/>
      <c r="BX207" s="66"/>
      <c r="CB207" s="76"/>
      <c r="CC207" s="66"/>
      <c r="CD207" s="66"/>
      <c r="CH207" s="76"/>
      <c r="CI207" s="66"/>
      <c r="CJ207" s="66"/>
      <c r="CN207" s="76"/>
      <c r="CO207" s="66"/>
      <c r="CP207" s="66"/>
      <c r="CS207" s="76"/>
      <c r="CT207" s="76"/>
      <c r="CU207" s="76"/>
    </row>
    <row r="208" spans="1:99" s="2" customFormat="1" x14ac:dyDescent="0.35">
      <c r="A208" s="82"/>
      <c r="B208" s="85"/>
      <c r="C208" s="1"/>
      <c r="D208" s="58"/>
      <c r="E208" s="58"/>
      <c r="F208" s="48"/>
      <c r="G208" s="48"/>
      <c r="H208" s="48"/>
      <c r="I208" s="48"/>
      <c r="J208" s="48"/>
      <c r="K208" s="48"/>
      <c r="L208" s="48"/>
      <c r="M208" s="48"/>
      <c r="N208" s="48"/>
      <c r="O208" s="48"/>
      <c r="P208" s="58"/>
      <c r="Q208" s="58"/>
      <c r="R208" s="1"/>
      <c r="S208" s="1"/>
      <c r="T208" s="1"/>
      <c r="U208" s="1"/>
      <c r="V208" s="1"/>
      <c r="W208" s="58"/>
      <c r="X208" s="58"/>
      <c r="Y208" s="58"/>
      <c r="Z208" s="63"/>
      <c r="AA208" s="48"/>
      <c r="AB208" s="48"/>
      <c r="AC208" s="1"/>
      <c r="AD208" s="1"/>
      <c r="AE208" s="1"/>
      <c r="AF208" s="63"/>
      <c r="AG208" s="48"/>
      <c r="AH208" s="48"/>
      <c r="AI208" s="1"/>
      <c r="AJ208" s="1"/>
      <c r="AK208" s="1"/>
      <c r="AL208" s="63"/>
      <c r="AM208" s="48"/>
      <c r="AN208" s="48"/>
      <c r="AO208" s="1"/>
      <c r="AP208" s="1"/>
      <c r="AQ208" s="1"/>
      <c r="AR208" s="63"/>
      <c r="AS208" s="48"/>
      <c r="AT208" s="48"/>
      <c r="AU208" s="1"/>
      <c r="AV208" s="1"/>
      <c r="AW208" s="1"/>
      <c r="AX208" s="63"/>
      <c r="AY208" s="48"/>
      <c r="AZ208" s="48"/>
      <c r="BA208" s="1"/>
      <c r="BB208" s="1"/>
      <c r="BC208" s="1"/>
      <c r="BD208" s="63"/>
      <c r="BE208" s="48"/>
      <c r="BF208" s="48"/>
      <c r="BG208" s="1"/>
      <c r="BH208" s="1"/>
      <c r="BI208" s="1"/>
      <c r="BJ208" s="63"/>
      <c r="BK208" s="48"/>
      <c r="BL208" s="48"/>
      <c r="BM208" s="1"/>
      <c r="BN208" s="1"/>
      <c r="BO208" s="1"/>
      <c r="BP208" s="63"/>
      <c r="BQ208" s="48"/>
      <c r="BR208" s="66"/>
      <c r="BV208" s="76"/>
      <c r="BW208" s="66"/>
      <c r="BX208" s="66"/>
      <c r="CB208" s="76"/>
      <c r="CC208" s="66"/>
      <c r="CD208" s="66"/>
      <c r="CH208" s="76"/>
      <c r="CI208" s="66"/>
      <c r="CJ208" s="66"/>
      <c r="CN208" s="76"/>
      <c r="CO208" s="66"/>
      <c r="CP208" s="66"/>
      <c r="CS208" s="76"/>
      <c r="CT208" s="76"/>
      <c r="CU208" s="76"/>
    </row>
    <row r="209" spans="1:99" s="2" customFormat="1" x14ac:dyDescent="0.35">
      <c r="A209" s="82"/>
      <c r="B209" s="85"/>
      <c r="C209" s="1"/>
      <c r="D209" s="58"/>
      <c r="E209" s="58"/>
      <c r="F209" s="48"/>
      <c r="G209" s="48"/>
      <c r="H209" s="48"/>
      <c r="I209" s="48"/>
      <c r="J209" s="48"/>
      <c r="K209" s="48"/>
      <c r="L209" s="48"/>
      <c r="M209" s="48"/>
      <c r="N209" s="48"/>
      <c r="O209" s="48"/>
      <c r="P209" s="58"/>
      <c r="Q209" s="58"/>
      <c r="R209" s="1"/>
      <c r="S209" s="1"/>
      <c r="T209" s="1"/>
      <c r="U209" s="1"/>
      <c r="V209" s="1"/>
      <c r="W209" s="58"/>
      <c r="X209" s="58"/>
      <c r="Y209" s="58"/>
      <c r="Z209" s="63"/>
      <c r="AA209" s="48"/>
      <c r="AB209" s="48"/>
      <c r="AC209" s="1"/>
      <c r="AD209" s="1"/>
      <c r="AE209" s="1"/>
      <c r="AF209" s="63"/>
      <c r="AG209" s="48"/>
      <c r="AH209" s="48"/>
      <c r="AI209" s="1"/>
      <c r="AJ209" s="1"/>
      <c r="AK209" s="1"/>
      <c r="AL209" s="63"/>
      <c r="AM209" s="48"/>
      <c r="AN209" s="48"/>
      <c r="AO209" s="1"/>
      <c r="AP209" s="1"/>
      <c r="AQ209" s="1"/>
      <c r="AR209" s="63"/>
      <c r="AS209" s="48"/>
      <c r="AT209" s="48"/>
      <c r="AU209" s="1"/>
      <c r="AV209" s="1"/>
      <c r="AW209" s="1"/>
      <c r="AX209" s="63"/>
      <c r="AY209" s="48"/>
      <c r="AZ209" s="48"/>
      <c r="BA209" s="1"/>
      <c r="BB209" s="1"/>
      <c r="BC209" s="1"/>
      <c r="BD209" s="63"/>
      <c r="BE209" s="48"/>
      <c r="BF209" s="48"/>
      <c r="BG209" s="1"/>
      <c r="BH209" s="1"/>
      <c r="BI209" s="1"/>
      <c r="BJ209" s="63"/>
      <c r="BK209" s="48"/>
      <c r="BL209" s="48"/>
      <c r="BM209" s="1"/>
      <c r="BN209" s="1"/>
      <c r="BO209" s="1"/>
      <c r="BP209" s="63"/>
      <c r="BQ209" s="48"/>
      <c r="BR209" s="66"/>
      <c r="BV209" s="76"/>
      <c r="BW209" s="66"/>
      <c r="BX209" s="66"/>
      <c r="CB209" s="76"/>
      <c r="CC209" s="66"/>
      <c r="CD209" s="66"/>
      <c r="CH209" s="76"/>
      <c r="CI209" s="66"/>
      <c r="CJ209" s="66"/>
      <c r="CN209" s="76"/>
      <c r="CO209" s="66"/>
      <c r="CP209" s="66"/>
      <c r="CS209" s="76"/>
      <c r="CT209" s="76"/>
      <c r="CU209" s="76"/>
    </row>
    <row r="210" spans="1:99" s="2" customFormat="1" x14ac:dyDescent="0.35">
      <c r="A210" s="82"/>
      <c r="B210" s="85"/>
      <c r="C210" s="1"/>
      <c r="D210" s="58"/>
      <c r="E210" s="58"/>
      <c r="F210" s="48"/>
      <c r="G210" s="48"/>
      <c r="H210" s="48"/>
      <c r="I210" s="48"/>
      <c r="J210" s="48"/>
      <c r="K210" s="48"/>
      <c r="L210" s="48"/>
      <c r="M210" s="48"/>
      <c r="N210" s="48"/>
      <c r="O210" s="48"/>
      <c r="P210" s="58"/>
      <c r="Q210" s="58"/>
      <c r="R210" s="1"/>
      <c r="S210" s="1"/>
      <c r="T210" s="1"/>
      <c r="U210" s="1"/>
      <c r="V210" s="1"/>
      <c r="W210" s="58"/>
      <c r="X210" s="58"/>
      <c r="Y210" s="58"/>
      <c r="Z210" s="63"/>
      <c r="AA210" s="48"/>
      <c r="AB210" s="48"/>
      <c r="AC210" s="1"/>
      <c r="AD210" s="1"/>
      <c r="AE210" s="1"/>
      <c r="AF210" s="63"/>
      <c r="AG210" s="48"/>
      <c r="AH210" s="48"/>
      <c r="AI210" s="1"/>
      <c r="AJ210" s="1"/>
      <c r="AK210" s="1"/>
      <c r="AL210" s="63"/>
      <c r="AM210" s="48"/>
      <c r="AN210" s="48"/>
      <c r="AO210" s="1"/>
      <c r="AP210" s="1"/>
      <c r="AQ210" s="1"/>
      <c r="AR210" s="63"/>
      <c r="AS210" s="48"/>
      <c r="AT210" s="48"/>
      <c r="AU210" s="1"/>
      <c r="AV210" s="1"/>
      <c r="AW210" s="1"/>
      <c r="AX210" s="63"/>
      <c r="AY210" s="48"/>
      <c r="AZ210" s="48"/>
      <c r="BA210" s="1"/>
      <c r="BB210" s="1"/>
      <c r="BC210" s="1"/>
      <c r="BD210" s="63"/>
      <c r="BE210" s="48"/>
      <c r="BF210" s="48"/>
      <c r="BG210" s="1"/>
      <c r="BH210" s="1"/>
      <c r="BI210" s="1"/>
      <c r="BJ210" s="63"/>
      <c r="BK210" s="48"/>
      <c r="BL210" s="48"/>
      <c r="BM210" s="1"/>
      <c r="BN210" s="1"/>
      <c r="BO210" s="1"/>
      <c r="BP210" s="63"/>
      <c r="BQ210" s="48"/>
      <c r="BR210" s="66"/>
      <c r="BV210" s="76"/>
      <c r="BW210" s="66"/>
      <c r="BX210" s="66"/>
      <c r="CB210" s="76"/>
      <c r="CC210" s="66"/>
      <c r="CD210" s="66"/>
      <c r="CH210" s="76"/>
      <c r="CI210" s="66"/>
      <c r="CJ210" s="66"/>
      <c r="CN210" s="76"/>
      <c r="CO210" s="66"/>
      <c r="CP210" s="66"/>
      <c r="CS210" s="76"/>
      <c r="CT210" s="76"/>
      <c r="CU210" s="76"/>
    </row>
    <row r="211" spans="1:99" s="2" customFormat="1" x14ac:dyDescent="0.35">
      <c r="A211" s="82"/>
      <c r="B211" s="85"/>
      <c r="C211" s="1"/>
      <c r="D211" s="58"/>
      <c r="E211" s="58"/>
      <c r="F211" s="48"/>
      <c r="G211" s="48"/>
      <c r="H211" s="48"/>
      <c r="I211" s="48"/>
      <c r="J211" s="48"/>
      <c r="K211" s="48"/>
      <c r="L211" s="48"/>
      <c r="M211" s="48"/>
      <c r="N211" s="48"/>
      <c r="O211" s="48"/>
      <c r="P211" s="58"/>
      <c r="Q211" s="58"/>
      <c r="R211" s="1"/>
      <c r="S211" s="1"/>
      <c r="T211" s="1"/>
      <c r="U211" s="1"/>
      <c r="V211" s="1"/>
      <c r="W211" s="58"/>
      <c r="X211" s="58"/>
      <c r="Y211" s="58"/>
      <c r="Z211" s="63"/>
      <c r="AA211" s="48"/>
      <c r="AB211" s="48"/>
      <c r="AC211" s="1"/>
      <c r="AD211" s="1"/>
      <c r="AE211" s="1"/>
      <c r="AF211" s="63"/>
      <c r="AG211" s="48"/>
      <c r="AH211" s="48"/>
      <c r="AI211" s="1"/>
      <c r="AJ211" s="1"/>
      <c r="AK211" s="1"/>
      <c r="AL211" s="63"/>
      <c r="AM211" s="48"/>
      <c r="AN211" s="48"/>
      <c r="AO211" s="1"/>
      <c r="AP211" s="1"/>
      <c r="AQ211" s="1"/>
      <c r="AR211" s="63"/>
      <c r="AS211" s="48"/>
      <c r="AT211" s="48"/>
      <c r="AU211" s="1"/>
      <c r="AV211" s="1"/>
      <c r="AW211" s="1"/>
      <c r="AX211" s="63"/>
      <c r="AY211" s="48"/>
      <c r="AZ211" s="48"/>
      <c r="BA211" s="1"/>
      <c r="BB211" s="1"/>
      <c r="BC211" s="1"/>
      <c r="BD211" s="63"/>
      <c r="BE211" s="48"/>
      <c r="BF211" s="48"/>
      <c r="BG211" s="1"/>
      <c r="BH211" s="1"/>
      <c r="BI211" s="1"/>
      <c r="BJ211" s="63"/>
      <c r="BK211" s="48"/>
      <c r="BL211" s="48"/>
      <c r="BM211" s="1"/>
      <c r="BN211" s="1"/>
      <c r="BO211" s="1"/>
      <c r="BP211" s="63"/>
      <c r="BQ211" s="48"/>
      <c r="BR211" s="66"/>
      <c r="BV211" s="76"/>
      <c r="BW211" s="66"/>
      <c r="BX211" s="66"/>
      <c r="CB211" s="76"/>
      <c r="CC211" s="66"/>
      <c r="CD211" s="66"/>
      <c r="CH211" s="76"/>
      <c r="CI211" s="66"/>
      <c r="CJ211" s="66"/>
      <c r="CN211" s="76"/>
      <c r="CO211" s="66"/>
      <c r="CP211" s="66"/>
      <c r="CS211" s="76"/>
      <c r="CT211" s="76"/>
      <c r="CU211" s="76"/>
    </row>
    <row r="212" spans="1:99" s="2" customFormat="1" x14ac:dyDescent="0.35">
      <c r="A212" s="82"/>
      <c r="B212" s="85"/>
      <c r="C212" s="1"/>
      <c r="D212" s="58"/>
      <c r="E212" s="58"/>
      <c r="F212" s="48"/>
      <c r="G212" s="48"/>
      <c r="H212" s="48"/>
      <c r="I212" s="48"/>
      <c r="J212" s="48"/>
      <c r="K212" s="48"/>
      <c r="L212" s="48"/>
      <c r="M212" s="48"/>
      <c r="N212" s="48"/>
      <c r="O212" s="48"/>
      <c r="P212" s="58"/>
      <c r="Q212" s="58"/>
      <c r="R212" s="1"/>
      <c r="S212" s="1"/>
      <c r="T212" s="1"/>
      <c r="U212" s="1"/>
      <c r="V212" s="1"/>
      <c r="W212" s="58"/>
      <c r="X212" s="58"/>
      <c r="Y212" s="58"/>
      <c r="Z212" s="63"/>
      <c r="AA212" s="48"/>
      <c r="AB212" s="48"/>
      <c r="AC212" s="1"/>
      <c r="AD212" s="1"/>
      <c r="AE212" s="1"/>
      <c r="AF212" s="63"/>
      <c r="AG212" s="48"/>
      <c r="AH212" s="48"/>
      <c r="AI212" s="1"/>
      <c r="AJ212" s="1"/>
      <c r="AK212" s="1"/>
      <c r="AL212" s="63"/>
      <c r="AM212" s="48"/>
      <c r="AN212" s="48"/>
      <c r="AO212" s="1"/>
      <c r="AP212" s="1"/>
      <c r="AQ212" s="1"/>
      <c r="AR212" s="63"/>
      <c r="AS212" s="48"/>
      <c r="AT212" s="48"/>
      <c r="AU212" s="1"/>
      <c r="AV212" s="1"/>
      <c r="AW212" s="1"/>
      <c r="AX212" s="63"/>
      <c r="AY212" s="48"/>
      <c r="AZ212" s="48"/>
      <c r="BA212" s="1"/>
      <c r="BB212" s="1"/>
      <c r="BC212" s="1"/>
      <c r="BD212" s="63"/>
      <c r="BE212" s="48"/>
      <c r="BF212" s="48"/>
      <c r="BG212" s="1"/>
      <c r="BH212" s="1"/>
      <c r="BI212" s="1"/>
      <c r="BJ212" s="63"/>
      <c r="BK212" s="48"/>
      <c r="BL212" s="48"/>
      <c r="BM212" s="1"/>
      <c r="BN212" s="1"/>
      <c r="BO212" s="1"/>
      <c r="BP212" s="63"/>
      <c r="BQ212" s="48"/>
      <c r="BR212" s="66"/>
      <c r="BV212" s="76"/>
      <c r="BW212" s="66"/>
      <c r="BX212" s="66"/>
      <c r="CB212" s="76"/>
      <c r="CC212" s="66"/>
      <c r="CD212" s="66"/>
      <c r="CH212" s="76"/>
      <c r="CI212" s="66"/>
      <c r="CJ212" s="66"/>
      <c r="CN212" s="76"/>
      <c r="CO212" s="66"/>
      <c r="CP212" s="66"/>
      <c r="CS212" s="76"/>
      <c r="CT212" s="76"/>
      <c r="CU212" s="76"/>
    </row>
    <row r="213" spans="1:99" s="2" customFormat="1" x14ac:dyDescent="0.35">
      <c r="A213" s="82"/>
      <c r="B213" s="85"/>
      <c r="C213" s="1"/>
      <c r="D213" s="58"/>
      <c r="E213" s="58"/>
      <c r="F213" s="48"/>
      <c r="G213" s="48"/>
      <c r="H213" s="48"/>
      <c r="I213" s="48"/>
      <c r="J213" s="48"/>
      <c r="K213" s="48"/>
      <c r="L213" s="48"/>
      <c r="M213" s="48"/>
      <c r="N213" s="48"/>
      <c r="O213" s="48"/>
      <c r="P213" s="58"/>
      <c r="Q213" s="58"/>
      <c r="R213" s="1"/>
      <c r="S213" s="1"/>
      <c r="T213" s="1"/>
      <c r="U213" s="1"/>
      <c r="V213" s="1"/>
      <c r="W213" s="58"/>
      <c r="X213" s="58"/>
      <c r="Y213" s="58"/>
      <c r="Z213" s="63"/>
      <c r="AA213" s="48"/>
      <c r="AB213" s="48"/>
      <c r="AC213" s="1"/>
      <c r="AD213" s="1"/>
      <c r="AE213" s="1"/>
      <c r="AF213" s="63"/>
      <c r="AG213" s="48"/>
      <c r="AH213" s="48"/>
      <c r="AI213" s="1"/>
      <c r="AJ213" s="1"/>
      <c r="AK213" s="1"/>
      <c r="AL213" s="63"/>
      <c r="AM213" s="48"/>
      <c r="AN213" s="48"/>
      <c r="AO213" s="1"/>
      <c r="AP213" s="1"/>
      <c r="AQ213" s="1"/>
      <c r="AR213" s="63"/>
      <c r="AS213" s="48"/>
      <c r="AT213" s="48"/>
      <c r="AU213" s="1"/>
      <c r="AV213" s="1"/>
      <c r="AW213" s="1"/>
      <c r="AX213" s="63"/>
      <c r="AY213" s="48"/>
      <c r="AZ213" s="48"/>
      <c r="BA213" s="1"/>
      <c r="BB213" s="1"/>
      <c r="BC213" s="1"/>
      <c r="BD213" s="63"/>
      <c r="BE213" s="48"/>
      <c r="BF213" s="48"/>
      <c r="BG213" s="1"/>
      <c r="BH213" s="1"/>
      <c r="BI213" s="1"/>
      <c r="BJ213" s="63"/>
      <c r="BK213" s="48"/>
      <c r="BL213" s="48"/>
      <c r="BM213" s="1"/>
      <c r="BN213" s="1"/>
      <c r="BO213" s="1"/>
      <c r="BP213" s="63"/>
      <c r="BQ213" s="48"/>
      <c r="BR213" s="66"/>
      <c r="BV213" s="76"/>
      <c r="BW213" s="66"/>
      <c r="BX213" s="66"/>
      <c r="CB213" s="76"/>
      <c r="CC213" s="66"/>
      <c r="CD213" s="66"/>
      <c r="CH213" s="76"/>
      <c r="CI213" s="66"/>
      <c r="CJ213" s="66"/>
      <c r="CN213" s="76"/>
      <c r="CO213" s="66"/>
      <c r="CP213" s="66"/>
      <c r="CS213" s="76"/>
      <c r="CT213" s="76"/>
      <c r="CU213" s="76"/>
    </row>
    <row r="214" spans="1:99" s="2" customFormat="1" x14ac:dyDescent="0.35">
      <c r="A214" s="82"/>
      <c r="B214" s="85"/>
      <c r="C214" s="1"/>
      <c r="D214" s="58"/>
      <c r="E214" s="58"/>
      <c r="F214" s="48"/>
      <c r="G214" s="48"/>
      <c r="H214" s="48"/>
      <c r="I214" s="48"/>
      <c r="J214" s="48"/>
      <c r="K214" s="48"/>
      <c r="L214" s="48"/>
      <c r="M214" s="48"/>
      <c r="N214" s="48"/>
      <c r="O214" s="48"/>
      <c r="P214" s="58"/>
      <c r="Q214" s="58"/>
      <c r="R214" s="1"/>
      <c r="S214" s="1"/>
      <c r="T214" s="1"/>
      <c r="U214" s="1"/>
      <c r="V214" s="1"/>
      <c r="W214" s="58"/>
      <c r="X214" s="58"/>
      <c r="Y214" s="58"/>
      <c r="Z214" s="63"/>
      <c r="AA214" s="48"/>
      <c r="AB214" s="48"/>
      <c r="AC214" s="1"/>
      <c r="AD214" s="1"/>
      <c r="AE214" s="1"/>
      <c r="AF214" s="63"/>
      <c r="AG214" s="48"/>
      <c r="AH214" s="48"/>
      <c r="AI214" s="1"/>
      <c r="AJ214" s="1"/>
      <c r="AK214" s="1"/>
      <c r="AL214" s="63"/>
      <c r="AM214" s="48"/>
      <c r="AN214" s="48"/>
      <c r="AO214" s="1"/>
      <c r="AP214" s="1"/>
      <c r="AQ214" s="1"/>
      <c r="AR214" s="63"/>
      <c r="AS214" s="48"/>
      <c r="AT214" s="48"/>
      <c r="AU214" s="1"/>
      <c r="AV214" s="1"/>
      <c r="AW214" s="1"/>
      <c r="AX214" s="63"/>
      <c r="AY214" s="48"/>
      <c r="AZ214" s="48"/>
      <c r="BA214" s="1"/>
      <c r="BB214" s="1"/>
      <c r="BC214" s="1"/>
      <c r="BD214" s="63"/>
      <c r="BE214" s="48"/>
      <c r="BF214" s="48"/>
      <c r="BG214" s="1"/>
      <c r="BH214" s="1"/>
      <c r="BI214" s="1"/>
      <c r="BJ214" s="63"/>
      <c r="BK214" s="48"/>
      <c r="BL214" s="48"/>
      <c r="BM214" s="1"/>
      <c r="BN214" s="1"/>
      <c r="BO214" s="1"/>
      <c r="BP214" s="63"/>
      <c r="BQ214" s="48"/>
      <c r="BR214" s="66"/>
      <c r="BV214" s="76"/>
      <c r="BW214" s="66"/>
      <c r="BX214" s="66"/>
      <c r="CB214" s="76"/>
      <c r="CC214" s="66"/>
      <c r="CD214" s="66"/>
      <c r="CH214" s="76"/>
      <c r="CI214" s="66"/>
      <c r="CJ214" s="66"/>
      <c r="CN214" s="76"/>
      <c r="CO214" s="66"/>
      <c r="CP214" s="66"/>
      <c r="CS214" s="76"/>
      <c r="CT214" s="76"/>
      <c r="CU214" s="76"/>
    </row>
  </sheetData>
  <sheetProtection algorithmName="SHA-512" hashValue="ugCcRbCUYPA8xpf2nxjOHyCQSir3UilecLlW3LAUlVduwLID/ReyZw1U6BUo9qflm0byeKZVPS+NO0wszXZvsQ==" saltValue="SWGP9AvawzctbKrcra2uVA==" spinCount="100000" sheet="1" formatCells="0" formatColumns="0" formatRows="0" insertColumns="0" insertRows="0" insertHyperlinks="0" deleteColumns="0" deleteRows="0" sort="0" autoFilter="0" pivotTables="0"/>
  <mergeCells count="1070">
    <mergeCell ref="CE28:CG28"/>
    <mergeCell ref="CE29:CG29"/>
    <mergeCell ref="CE30:CG30"/>
    <mergeCell ref="CE31:CG31"/>
    <mergeCell ref="CE32:CG32"/>
    <mergeCell ref="CE33:CG33"/>
    <mergeCell ref="CK28:CM28"/>
    <mergeCell ref="CK29:CM29"/>
    <mergeCell ref="CK30:CM30"/>
    <mergeCell ref="CK31:CM31"/>
    <mergeCell ref="CK32:CM32"/>
    <mergeCell ref="CK33:CM33"/>
    <mergeCell ref="BG28:BI28"/>
    <mergeCell ref="BG29:BI29"/>
    <mergeCell ref="BG30:BI30"/>
    <mergeCell ref="BG31:BI31"/>
    <mergeCell ref="BG32:BI32"/>
    <mergeCell ref="BG33:BI33"/>
    <mergeCell ref="BS28:BU28"/>
    <mergeCell ref="BS29:BU29"/>
    <mergeCell ref="BS30:BU30"/>
    <mergeCell ref="BS31:BU31"/>
    <mergeCell ref="BM28:BO28"/>
    <mergeCell ref="BM29:BO29"/>
    <mergeCell ref="BY29:CA29"/>
    <mergeCell ref="BY30:CA30"/>
    <mergeCell ref="BY31:CA31"/>
    <mergeCell ref="BY32:CA32"/>
    <mergeCell ref="BY33:CA33"/>
    <mergeCell ref="AI28:AK28"/>
    <mergeCell ref="AI29:AK29"/>
    <mergeCell ref="AI30:AK30"/>
    <mergeCell ref="AI31:AK31"/>
    <mergeCell ref="AI32:AK32"/>
    <mergeCell ref="AI33:AK33"/>
    <mergeCell ref="AO28:AQ28"/>
    <mergeCell ref="AO29:AQ29"/>
    <mergeCell ref="AO30:AQ30"/>
    <mergeCell ref="AO31:AQ31"/>
    <mergeCell ref="AO32:AQ32"/>
    <mergeCell ref="AO33:AQ33"/>
    <mergeCell ref="AU64:AW64"/>
    <mergeCell ref="AU65:AW65"/>
    <mergeCell ref="AI50:AK50"/>
    <mergeCell ref="AI51:AK51"/>
    <mergeCell ref="AI52:AK52"/>
    <mergeCell ref="AI53:AK53"/>
    <mergeCell ref="AU28:AW28"/>
    <mergeCell ref="AU29:AW29"/>
    <mergeCell ref="AI35:AK35"/>
    <mergeCell ref="AI36:AK36"/>
    <mergeCell ref="AI37:AK37"/>
    <mergeCell ref="AI38:AK38"/>
    <mergeCell ref="AI39:AK39"/>
    <mergeCell ref="AI40:AK40"/>
    <mergeCell ref="AI41:AK41"/>
    <mergeCell ref="AI42:AK42"/>
    <mergeCell ref="AI43:AK43"/>
    <mergeCell ref="AI44:AK44"/>
    <mergeCell ref="AI45:AK45"/>
    <mergeCell ref="AI46:AK46"/>
    <mergeCell ref="AC74:AE74"/>
    <mergeCell ref="AC75:AE75"/>
    <mergeCell ref="AC76:AE76"/>
    <mergeCell ref="AC77:AE77"/>
    <mergeCell ref="AC78:AE78"/>
    <mergeCell ref="AC79:AE79"/>
    <mergeCell ref="AC80:AE80"/>
    <mergeCell ref="AC81:AE81"/>
    <mergeCell ref="BG74:BI74"/>
    <mergeCell ref="BG75:BI75"/>
    <mergeCell ref="AI74:AK74"/>
    <mergeCell ref="AI75:AK75"/>
    <mergeCell ref="AI76:AK76"/>
    <mergeCell ref="AI77:AK77"/>
    <mergeCell ref="AI78:AK78"/>
    <mergeCell ref="AI79:AK79"/>
    <mergeCell ref="AI80:AK80"/>
    <mergeCell ref="AI81:AK81"/>
    <mergeCell ref="BA74:BC74"/>
    <mergeCell ref="BA75:BC75"/>
    <mergeCell ref="BA76:BC76"/>
    <mergeCell ref="BA77:BC77"/>
    <mergeCell ref="BA78:BC78"/>
    <mergeCell ref="BA79:BC79"/>
    <mergeCell ref="BA80:BC80"/>
    <mergeCell ref="BA81:BC81"/>
    <mergeCell ref="AU78:AW78"/>
    <mergeCell ref="BG82:BI82"/>
    <mergeCell ref="BG76:BI76"/>
    <mergeCell ref="BG77:BI77"/>
    <mergeCell ref="BG78:BI78"/>
    <mergeCell ref="BG79:BI79"/>
    <mergeCell ref="BG80:BI80"/>
    <mergeCell ref="BG81:BI81"/>
    <mergeCell ref="CK60:CM60"/>
    <mergeCell ref="CQ74:CR74"/>
    <mergeCell ref="CQ75:CR75"/>
    <mergeCell ref="CQ76:CR76"/>
    <mergeCell ref="CQ77:CR77"/>
    <mergeCell ref="CQ78:CR78"/>
    <mergeCell ref="CQ79:CR79"/>
    <mergeCell ref="CQ80:CR80"/>
    <mergeCell ref="CQ81:CR81"/>
    <mergeCell ref="CK70:CM70"/>
    <mergeCell ref="CK71:CM71"/>
    <mergeCell ref="CK72:CM72"/>
    <mergeCell ref="CK73:CM73"/>
    <mergeCell ref="CK67:CM67"/>
    <mergeCell ref="CK68:CM68"/>
    <mergeCell ref="CK69:CM69"/>
    <mergeCell ref="CQ73:CR73"/>
    <mergeCell ref="CQ64:CR64"/>
    <mergeCell ref="CQ65:CR65"/>
    <mergeCell ref="CQ66:CR66"/>
    <mergeCell ref="CQ67:CR67"/>
    <mergeCell ref="CQ68:CR68"/>
    <mergeCell ref="CQ69:CR69"/>
    <mergeCell ref="CQ70:CR70"/>
    <mergeCell ref="CK61:CM61"/>
    <mergeCell ref="BY82:CA82"/>
    <mergeCell ref="CE74:CG74"/>
    <mergeCell ref="CE75:CG75"/>
    <mergeCell ref="CE76:CG76"/>
    <mergeCell ref="CE77:CG77"/>
    <mergeCell ref="CE78:CG78"/>
    <mergeCell ref="CE79:CG79"/>
    <mergeCell ref="CE80:CG80"/>
    <mergeCell ref="CE81:CG81"/>
    <mergeCell ref="CK74:CM74"/>
    <mergeCell ref="CK75:CM75"/>
    <mergeCell ref="CK76:CM76"/>
    <mergeCell ref="CK77:CM77"/>
    <mergeCell ref="CK78:CM78"/>
    <mergeCell ref="CK79:CM79"/>
    <mergeCell ref="CK80:CM80"/>
    <mergeCell ref="CK81:CM81"/>
    <mergeCell ref="BY72:CA72"/>
    <mergeCell ref="BY73:CA73"/>
    <mergeCell ref="CK62:CM62"/>
    <mergeCell ref="CK63:CM63"/>
    <mergeCell ref="CK64:CM64"/>
    <mergeCell ref="CK65:CM65"/>
    <mergeCell ref="CK66:CM66"/>
    <mergeCell ref="BS64:BU64"/>
    <mergeCell ref="BS65:BU65"/>
    <mergeCell ref="BS66:BU66"/>
    <mergeCell ref="CE61:CG61"/>
    <mergeCell ref="CE62:CG62"/>
    <mergeCell ref="CE63:CG63"/>
    <mergeCell ref="CE64:CG64"/>
    <mergeCell ref="CE65:CG65"/>
    <mergeCell ref="CE66:CG66"/>
    <mergeCell ref="CE71:CG71"/>
    <mergeCell ref="CE72:CG72"/>
    <mergeCell ref="CE73:CG73"/>
    <mergeCell ref="BS61:BU61"/>
    <mergeCell ref="BS60:BU60"/>
    <mergeCell ref="BY62:CA62"/>
    <mergeCell ref="BY63:CA63"/>
    <mergeCell ref="BY64:CA64"/>
    <mergeCell ref="BY65:CA65"/>
    <mergeCell ref="BY66:CA66"/>
    <mergeCell ref="BY67:CA67"/>
    <mergeCell ref="BY68:CA68"/>
    <mergeCell ref="BS68:BU68"/>
    <mergeCell ref="BS69:BU69"/>
    <mergeCell ref="BS70:BU70"/>
    <mergeCell ref="BS71:BU71"/>
    <mergeCell ref="CE67:CG67"/>
    <mergeCell ref="CE68:CG68"/>
    <mergeCell ref="CE69:CG69"/>
    <mergeCell ref="BY69:CA69"/>
    <mergeCell ref="BY70:CA70"/>
    <mergeCell ref="BY71:CA71"/>
    <mergeCell ref="CE70:CG70"/>
    <mergeCell ref="BY60:CA60"/>
    <mergeCell ref="BY61:CA61"/>
    <mergeCell ref="BM69:BO69"/>
    <mergeCell ref="BM70:BO70"/>
    <mergeCell ref="BM71:BO71"/>
    <mergeCell ref="BM72:BO72"/>
    <mergeCell ref="BM73:BO73"/>
    <mergeCell ref="BG60:BI60"/>
    <mergeCell ref="BG61:BI61"/>
    <mergeCell ref="BG62:BI62"/>
    <mergeCell ref="BG63:BI63"/>
    <mergeCell ref="BG64:BI64"/>
    <mergeCell ref="BG65:BI65"/>
    <mergeCell ref="BG66:BI66"/>
    <mergeCell ref="BG67:BI67"/>
    <mergeCell ref="BG68:BI68"/>
    <mergeCell ref="BM60:BO60"/>
    <mergeCell ref="BM61:BO61"/>
    <mergeCell ref="BM62:BO62"/>
    <mergeCell ref="BM63:BO63"/>
    <mergeCell ref="BM64:BO64"/>
    <mergeCell ref="BM65:BO65"/>
    <mergeCell ref="BM66:BO66"/>
    <mergeCell ref="BM67:BO67"/>
    <mergeCell ref="BG69:BI69"/>
    <mergeCell ref="BG70:BI70"/>
    <mergeCell ref="BG71:BI71"/>
    <mergeCell ref="BA69:BC69"/>
    <mergeCell ref="BA70:BC70"/>
    <mergeCell ref="BA71:BC71"/>
    <mergeCell ref="BA72:BC72"/>
    <mergeCell ref="BA73:BC73"/>
    <mergeCell ref="BG73:BI73"/>
    <mergeCell ref="AC72:AE72"/>
    <mergeCell ref="AC73:AE73"/>
    <mergeCell ref="AO60:AQ60"/>
    <mergeCell ref="AO61:AQ61"/>
    <mergeCell ref="AO62:AQ62"/>
    <mergeCell ref="AO63:AQ63"/>
    <mergeCell ref="AO64:AQ64"/>
    <mergeCell ref="AO65:AQ65"/>
    <mergeCell ref="AO66:AQ66"/>
    <mergeCell ref="AO67:AQ67"/>
    <mergeCell ref="AO68:AQ68"/>
    <mergeCell ref="AO69:AQ69"/>
    <mergeCell ref="AO70:AQ70"/>
    <mergeCell ref="AO71:AQ71"/>
    <mergeCell ref="AO72:AQ72"/>
    <mergeCell ref="AO73:AQ73"/>
    <mergeCell ref="AC71:AE71"/>
    <mergeCell ref="AI60:AK60"/>
    <mergeCell ref="AI61:AK61"/>
    <mergeCell ref="AI62:AK62"/>
    <mergeCell ref="AI63:AK63"/>
    <mergeCell ref="AI64:AK64"/>
    <mergeCell ref="AC70:AE70"/>
    <mergeCell ref="BA60:BC60"/>
    <mergeCell ref="BA61:BC61"/>
    <mergeCell ref="BA62:BC62"/>
    <mergeCell ref="AU90:AW90"/>
    <mergeCell ref="AU91:AW91"/>
    <mergeCell ref="BE3:CR3"/>
    <mergeCell ref="CQ91:CR91"/>
    <mergeCell ref="CQ90:CR90"/>
    <mergeCell ref="CQ89:CR89"/>
    <mergeCell ref="CQ88:CR88"/>
    <mergeCell ref="CQ87:CR87"/>
    <mergeCell ref="CQ86:CR86"/>
    <mergeCell ref="CQ82:CR82"/>
    <mergeCell ref="CQ83:CR83"/>
    <mergeCell ref="CQ84:CR84"/>
    <mergeCell ref="CQ85:CR85"/>
    <mergeCell ref="BY9:CA9"/>
    <mergeCell ref="BY86:CA86"/>
    <mergeCell ref="CK83:CM83"/>
    <mergeCell ref="CK82:CM82"/>
    <mergeCell ref="BY83:CA83"/>
    <mergeCell ref="CQ60:CR60"/>
    <mergeCell ref="CQ61:CR61"/>
    <mergeCell ref="CQ62:CR62"/>
    <mergeCell ref="CQ63:CR63"/>
    <mergeCell ref="AU66:AW66"/>
    <mergeCell ref="AU67:AW67"/>
    <mergeCell ref="AU60:AW60"/>
    <mergeCell ref="AU61:AW61"/>
    <mergeCell ref="AU62:AW62"/>
    <mergeCell ref="AU63:AW63"/>
    <mergeCell ref="BM68:BO68"/>
    <mergeCell ref="BA66:BC66"/>
    <mergeCell ref="BA67:BC67"/>
    <mergeCell ref="BA68:BC68"/>
    <mergeCell ref="AU89:AW89"/>
    <mergeCell ref="AI67:AK67"/>
    <mergeCell ref="AI68:AK68"/>
    <mergeCell ref="AI69:AK69"/>
    <mergeCell ref="AI70:AK70"/>
    <mergeCell ref="AI71:AK71"/>
    <mergeCell ref="AU68:AW68"/>
    <mergeCell ref="AU69:AW69"/>
    <mergeCell ref="AU70:AW70"/>
    <mergeCell ref="AU71:AW71"/>
    <mergeCell ref="AU72:AW72"/>
    <mergeCell ref="AU73:AW73"/>
    <mergeCell ref="AU74:AW74"/>
    <mergeCell ref="AU75:AW75"/>
    <mergeCell ref="AU76:AW76"/>
    <mergeCell ref="AU77:AW77"/>
    <mergeCell ref="AI65:AK65"/>
    <mergeCell ref="AI66:AK66"/>
    <mergeCell ref="AI72:AK72"/>
    <mergeCell ref="AI73:AK73"/>
    <mergeCell ref="AU82:AW82"/>
    <mergeCell ref="AO74:AQ74"/>
    <mergeCell ref="AO75:AQ75"/>
    <mergeCell ref="AO76:AQ76"/>
    <mergeCell ref="AO77:AQ77"/>
    <mergeCell ref="AO78:AQ78"/>
    <mergeCell ref="AO79:AQ79"/>
    <mergeCell ref="AO80:AQ80"/>
    <mergeCell ref="AO81:AQ81"/>
    <mergeCell ref="AU79:AW79"/>
    <mergeCell ref="AU80:AW80"/>
    <mergeCell ref="AU81:AW81"/>
    <mergeCell ref="BY92:CA92"/>
    <mergeCell ref="BM84:BO84"/>
    <mergeCell ref="BM83:BO83"/>
    <mergeCell ref="BS91:BU91"/>
    <mergeCell ref="BS90:BU90"/>
    <mergeCell ref="BS89:BU89"/>
    <mergeCell ref="BS88:BU88"/>
    <mergeCell ref="CS7:CU7"/>
    <mergeCell ref="AL7:AQ7"/>
    <mergeCell ref="A6:A8"/>
    <mergeCell ref="N6:N8"/>
    <mergeCell ref="T6:T8"/>
    <mergeCell ref="D6:D8"/>
    <mergeCell ref="W6:W8"/>
    <mergeCell ref="X6:X8"/>
    <mergeCell ref="AZ5:CU5"/>
    <mergeCell ref="D2:CR2"/>
    <mergeCell ref="CS1:CU3"/>
    <mergeCell ref="Y6:Y8"/>
    <mergeCell ref="AC8:AE8"/>
    <mergeCell ref="Z7:AE7"/>
    <mergeCell ref="O6:O8"/>
    <mergeCell ref="U6:U8"/>
    <mergeCell ref="BD7:BI7"/>
    <mergeCell ref="BG8:BI8"/>
    <mergeCell ref="AX7:BC7"/>
    <mergeCell ref="BA8:BC8"/>
    <mergeCell ref="D1:CR1"/>
    <mergeCell ref="E6:E8"/>
    <mergeCell ref="F6:F8"/>
    <mergeCell ref="G6:G8"/>
    <mergeCell ref="H6:H8"/>
    <mergeCell ref="BM92:BO92"/>
    <mergeCell ref="BP7:BU7"/>
    <mergeCell ref="BS8:BU8"/>
    <mergeCell ref="BS9:BU9"/>
    <mergeCell ref="BS86:BU86"/>
    <mergeCell ref="BS92:BU92"/>
    <mergeCell ref="BJ7:BO7"/>
    <mergeCell ref="BM8:BO8"/>
    <mergeCell ref="BM9:BO9"/>
    <mergeCell ref="BM86:BO86"/>
    <mergeCell ref="BS62:BU62"/>
    <mergeCell ref="BS63:BU63"/>
    <mergeCell ref="BS82:BU82"/>
    <mergeCell ref="BS72:BU72"/>
    <mergeCell ref="BS74:BU74"/>
    <mergeCell ref="BS75:BU75"/>
    <mergeCell ref="BS76:BU76"/>
    <mergeCell ref="BS77:BU77"/>
    <mergeCell ref="BS78:BU78"/>
    <mergeCell ref="BS79:BU79"/>
    <mergeCell ref="BS80:BU80"/>
    <mergeCell ref="BS81:BU81"/>
    <mergeCell ref="BM74:BO74"/>
    <mergeCell ref="BM75:BO75"/>
    <mergeCell ref="BS67:BU67"/>
    <mergeCell ref="BM76:BO76"/>
    <mergeCell ref="BM77:BO77"/>
    <mergeCell ref="BM78:BO78"/>
    <mergeCell ref="BM79:BO79"/>
    <mergeCell ref="BM80:BO80"/>
    <mergeCell ref="BM81:BO81"/>
    <mergeCell ref="BM82:BO82"/>
    <mergeCell ref="BS87:BU87"/>
    <mergeCell ref="BS85:BU85"/>
    <mergeCell ref="BS84:BU84"/>
    <mergeCell ref="BM91:BO91"/>
    <mergeCell ref="BM90:BO90"/>
    <mergeCell ref="BM89:BO89"/>
    <mergeCell ref="BM88:BO88"/>
    <mergeCell ref="BM87:BO87"/>
    <mergeCell ref="BM85:BO85"/>
    <mergeCell ref="BS83:BU83"/>
    <mergeCell ref="BY91:CA91"/>
    <mergeCell ref="BY90:CA90"/>
    <mergeCell ref="BY89:CA89"/>
    <mergeCell ref="BY88:CA88"/>
    <mergeCell ref="BY87:CA87"/>
    <mergeCell ref="BY85:CA85"/>
    <mergeCell ref="BY84:CA84"/>
    <mergeCell ref="D3:BD3"/>
    <mergeCell ref="B6:B8"/>
    <mergeCell ref="CN7:CR7"/>
    <mergeCell ref="CQ8:CR8"/>
    <mergeCell ref="CH7:CM7"/>
    <mergeCell ref="CK8:CM8"/>
    <mergeCell ref="CB7:CG7"/>
    <mergeCell ref="CE8:CG8"/>
    <mergeCell ref="BV7:CA7"/>
    <mergeCell ref="BY8:CA8"/>
    <mergeCell ref="C6:C8"/>
    <mergeCell ref="S6:S8"/>
    <mergeCell ref="V6:V8"/>
    <mergeCell ref="AU8:AW8"/>
    <mergeCell ref="AO8:AQ8"/>
    <mergeCell ref="AR7:AW7"/>
    <mergeCell ref="L6:L8"/>
    <mergeCell ref="M6:M8"/>
    <mergeCell ref="P6:P8"/>
    <mergeCell ref="Q6:Q8"/>
    <mergeCell ref="R6:R8"/>
    <mergeCell ref="AF7:AK7"/>
    <mergeCell ref="AI8:AK8"/>
    <mergeCell ref="E4:CU4"/>
    <mergeCell ref="Z6:CU6"/>
    <mergeCell ref="I6:I8"/>
    <mergeCell ref="J6:J8"/>
    <mergeCell ref="K6:K8"/>
    <mergeCell ref="A5:D5"/>
    <mergeCell ref="A4:D4"/>
    <mergeCell ref="A1:C3"/>
    <mergeCell ref="E5:AY5"/>
    <mergeCell ref="CQ92:CR92"/>
    <mergeCell ref="CK86:CM86"/>
    <mergeCell ref="CK9:CM9"/>
    <mergeCell ref="CK92:CM92"/>
    <mergeCell ref="CE92:CG92"/>
    <mergeCell ref="CE86:CG86"/>
    <mergeCell ref="CE9:CG9"/>
    <mergeCell ref="CE91:CG91"/>
    <mergeCell ref="CE90:CG90"/>
    <mergeCell ref="CE89:CG89"/>
    <mergeCell ref="CE88:CG88"/>
    <mergeCell ref="CE87:CG87"/>
    <mergeCell ref="CE83:CG83"/>
    <mergeCell ref="CE84:CG84"/>
    <mergeCell ref="CE85:CG85"/>
    <mergeCell ref="CK91:CM91"/>
    <mergeCell ref="CK90:CM90"/>
    <mergeCell ref="CK89:CM89"/>
    <mergeCell ref="CK88:CM88"/>
    <mergeCell ref="CK87:CM87"/>
    <mergeCell ref="CK85:CM85"/>
    <mergeCell ref="CK84:CM84"/>
    <mergeCell ref="CE60:CG60"/>
    <mergeCell ref="CQ72:CR72"/>
    <mergeCell ref="CQ71:CR71"/>
    <mergeCell ref="CE37:CG37"/>
    <mergeCell ref="CE38:CG38"/>
    <mergeCell ref="CE39:CG39"/>
    <mergeCell ref="CE40:CG40"/>
    <mergeCell ref="CE41:CG41"/>
    <mergeCell ref="CE42:CG42"/>
    <mergeCell ref="CE43:CG43"/>
    <mergeCell ref="BA9:BC9"/>
    <mergeCell ref="BG92:BI92"/>
    <mergeCell ref="BG86:BI86"/>
    <mergeCell ref="BG9:BI9"/>
    <mergeCell ref="BA92:BC92"/>
    <mergeCell ref="AC9:AE9"/>
    <mergeCell ref="AI92:AK92"/>
    <mergeCell ref="AI86:AK86"/>
    <mergeCell ref="AI9:AK9"/>
    <mergeCell ref="AC92:AE92"/>
    <mergeCell ref="AC86:AE86"/>
    <mergeCell ref="AO92:AQ92"/>
    <mergeCell ref="AO86:AQ86"/>
    <mergeCell ref="AO9:AQ9"/>
    <mergeCell ref="AU92:AW92"/>
    <mergeCell ref="AU86:AW86"/>
    <mergeCell ref="AU9:AW9"/>
    <mergeCell ref="AO83:AQ83"/>
    <mergeCell ref="AC89:AE89"/>
    <mergeCell ref="AC83:AE83"/>
    <mergeCell ref="AI83:AK83"/>
    <mergeCell ref="AU83:AW83"/>
    <mergeCell ref="AC60:AE60"/>
    <mergeCell ref="AC61:AE61"/>
    <mergeCell ref="AU84:AW84"/>
    <mergeCell ref="AU85:AW85"/>
    <mergeCell ref="AU87:AW87"/>
    <mergeCell ref="AU88:AW88"/>
    <mergeCell ref="BA84:BC84"/>
    <mergeCell ref="BG84:BI84"/>
    <mergeCell ref="BG85:BI85"/>
    <mergeCell ref="BG87:BI87"/>
    <mergeCell ref="BG88:BI88"/>
    <mergeCell ref="BA86:BC86"/>
    <mergeCell ref="AC90:AE90"/>
    <mergeCell ref="AC91:AE91"/>
    <mergeCell ref="AI84:AK84"/>
    <mergeCell ref="AI85:AK85"/>
    <mergeCell ref="AI87:AK87"/>
    <mergeCell ref="AO82:AQ82"/>
    <mergeCell ref="AO84:AQ84"/>
    <mergeCell ref="AO85:AQ85"/>
    <mergeCell ref="AO87:AQ87"/>
    <mergeCell ref="AO88:AQ88"/>
    <mergeCell ref="AO89:AQ89"/>
    <mergeCell ref="AO90:AQ90"/>
    <mergeCell ref="AO91:AQ91"/>
    <mergeCell ref="AI89:AK89"/>
    <mergeCell ref="AI90:AK90"/>
    <mergeCell ref="AI91:AK91"/>
    <mergeCell ref="AC82:AE82"/>
    <mergeCell ref="AC84:AE84"/>
    <mergeCell ref="AC85:AE85"/>
    <mergeCell ref="AC87:AE87"/>
    <mergeCell ref="AC88:AE88"/>
    <mergeCell ref="AI88:AK88"/>
    <mergeCell ref="AI82:AK82"/>
    <mergeCell ref="BA91:BC91"/>
    <mergeCell ref="BA90:BC90"/>
    <mergeCell ref="BA89:BC89"/>
    <mergeCell ref="BA88:BC88"/>
    <mergeCell ref="BA87:BC87"/>
    <mergeCell ref="BA85:BC85"/>
    <mergeCell ref="BG89:BI89"/>
    <mergeCell ref="BG90:BI90"/>
    <mergeCell ref="BG91:BI91"/>
    <mergeCell ref="BA83:BC83"/>
    <mergeCell ref="BG83:BI83"/>
    <mergeCell ref="BA82:BC82"/>
    <mergeCell ref="BG72:BI72"/>
    <mergeCell ref="CE82:CG82"/>
    <mergeCell ref="BY74:CA74"/>
    <mergeCell ref="BY75:CA75"/>
    <mergeCell ref="BY76:CA76"/>
    <mergeCell ref="BY77:CA77"/>
    <mergeCell ref="BY78:CA78"/>
    <mergeCell ref="BY79:CA79"/>
    <mergeCell ref="BY80:CA80"/>
    <mergeCell ref="BY81:CA81"/>
    <mergeCell ref="BS73:BU73"/>
    <mergeCell ref="AC10:AE10"/>
    <mergeCell ref="AC11:AE11"/>
    <mergeCell ref="AC12:AE12"/>
    <mergeCell ref="AC13:AE13"/>
    <mergeCell ref="AC14:AE14"/>
    <mergeCell ref="AC15:AE15"/>
    <mergeCell ref="AC16:AE16"/>
    <mergeCell ref="AC17:AE17"/>
    <mergeCell ref="AC62:AE62"/>
    <mergeCell ref="AC63:AE63"/>
    <mergeCell ref="AC64:AE64"/>
    <mergeCell ref="AC65:AE65"/>
    <mergeCell ref="AC66:AE66"/>
    <mergeCell ref="AC67:AE67"/>
    <mergeCell ref="AC68:AE68"/>
    <mergeCell ref="AC69:AE69"/>
    <mergeCell ref="BA63:BC63"/>
    <mergeCell ref="BA64:BC64"/>
    <mergeCell ref="BA65:BC65"/>
    <mergeCell ref="AC18:AE18"/>
    <mergeCell ref="AC19:AE19"/>
    <mergeCell ref="AC20:AE20"/>
    <mergeCell ref="AC21:AE21"/>
    <mergeCell ref="AC22:AE22"/>
    <mergeCell ref="AC23:AE23"/>
    <mergeCell ref="AC24:AE24"/>
    <mergeCell ref="AC25:AE25"/>
    <mergeCell ref="AC26:AE26"/>
    <mergeCell ref="AC27:AE27"/>
    <mergeCell ref="AC34:AE34"/>
    <mergeCell ref="AC35:AE35"/>
    <mergeCell ref="AC36:AE36"/>
    <mergeCell ref="AC37:AE37"/>
    <mergeCell ref="AC38:AE38"/>
    <mergeCell ref="AC39:AE39"/>
    <mergeCell ref="AC40:AE40"/>
    <mergeCell ref="AC41:AE41"/>
    <mergeCell ref="AC28:AE28"/>
    <mergeCell ref="AC29:AE29"/>
    <mergeCell ref="AC30:AE30"/>
    <mergeCell ref="AC31:AE31"/>
    <mergeCell ref="AC32:AE32"/>
    <mergeCell ref="AC33:AE33"/>
    <mergeCell ref="AC42:AE42"/>
    <mergeCell ref="AC43:AE43"/>
    <mergeCell ref="AC44:AE44"/>
    <mergeCell ref="AC45:AE45"/>
    <mergeCell ref="AC46:AE46"/>
    <mergeCell ref="AC47:AE47"/>
    <mergeCell ref="AC48:AE48"/>
    <mergeCell ref="AC49:AE49"/>
    <mergeCell ref="AC50:AE50"/>
    <mergeCell ref="AC51:AE51"/>
    <mergeCell ref="AC52:AE52"/>
    <mergeCell ref="AC53:AE53"/>
    <mergeCell ref="AC54:AE54"/>
    <mergeCell ref="AC55:AE55"/>
    <mergeCell ref="AC56:AE56"/>
    <mergeCell ref="AC57:AE57"/>
    <mergeCell ref="AC58:AE58"/>
    <mergeCell ref="AC59:AE5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34:AK34"/>
    <mergeCell ref="AI47:AK47"/>
    <mergeCell ref="AI48:AK48"/>
    <mergeCell ref="AI49:AK49"/>
    <mergeCell ref="AI54:AK54"/>
    <mergeCell ref="AI55:AK55"/>
    <mergeCell ref="AI56:AK56"/>
    <mergeCell ref="AI57:AK57"/>
    <mergeCell ref="AI58:AK58"/>
    <mergeCell ref="AI59:AK59"/>
    <mergeCell ref="AO10:AQ10"/>
    <mergeCell ref="AO11:AQ11"/>
    <mergeCell ref="AO12:AQ12"/>
    <mergeCell ref="AO13:AQ13"/>
    <mergeCell ref="AO14:AQ14"/>
    <mergeCell ref="AO15:AQ15"/>
    <mergeCell ref="AO16:AQ16"/>
    <mergeCell ref="AO17:AQ17"/>
    <mergeCell ref="AO18:AQ18"/>
    <mergeCell ref="AO19:AQ19"/>
    <mergeCell ref="AO20:AQ20"/>
    <mergeCell ref="AO21:AQ21"/>
    <mergeCell ref="AO22:AQ22"/>
    <mergeCell ref="AO23:AQ23"/>
    <mergeCell ref="AO24:AQ24"/>
    <mergeCell ref="AO25:AQ25"/>
    <mergeCell ref="AO26:AQ26"/>
    <mergeCell ref="AO27:AQ27"/>
    <mergeCell ref="AO34:AQ34"/>
    <mergeCell ref="AO35:AQ35"/>
    <mergeCell ref="AO36:AQ36"/>
    <mergeCell ref="AO37:AQ37"/>
    <mergeCell ref="AO38:AQ38"/>
    <mergeCell ref="AO39:AQ39"/>
    <mergeCell ref="AO40:AQ40"/>
    <mergeCell ref="AO41:AQ41"/>
    <mergeCell ref="AO42:AQ42"/>
    <mergeCell ref="AO43:AQ43"/>
    <mergeCell ref="AO44:AQ44"/>
    <mergeCell ref="AO45:AQ45"/>
    <mergeCell ref="AO46:AQ46"/>
    <mergeCell ref="AO47:AQ47"/>
    <mergeCell ref="AO48:AQ48"/>
    <mergeCell ref="AO49:AQ49"/>
    <mergeCell ref="AO50:AQ50"/>
    <mergeCell ref="AO51:AQ51"/>
    <mergeCell ref="AO52:AQ52"/>
    <mergeCell ref="AO53:AQ53"/>
    <mergeCell ref="AO54:AQ54"/>
    <mergeCell ref="AO55:AQ55"/>
    <mergeCell ref="AO56:AQ56"/>
    <mergeCell ref="AO57:AQ57"/>
    <mergeCell ref="AO58:AQ58"/>
    <mergeCell ref="AO59:AQ59"/>
    <mergeCell ref="AU10:AW10"/>
    <mergeCell ref="AU11:AW11"/>
    <mergeCell ref="AU12:AW12"/>
    <mergeCell ref="AU13:AW13"/>
    <mergeCell ref="AU14:AW14"/>
    <mergeCell ref="AU15:AW15"/>
    <mergeCell ref="AU16:AW16"/>
    <mergeCell ref="AU17:AW17"/>
    <mergeCell ref="AU18:AW18"/>
    <mergeCell ref="AU19:AW19"/>
    <mergeCell ref="AU20:AW20"/>
    <mergeCell ref="AU21:AW21"/>
    <mergeCell ref="AU22:AW22"/>
    <mergeCell ref="AU23:AW23"/>
    <mergeCell ref="AU24:AW24"/>
    <mergeCell ref="AU25:AW25"/>
    <mergeCell ref="AU26:AW26"/>
    <mergeCell ref="AU27:AW27"/>
    <mergeCell ref="AU34:AW34"/>
    <mergeCell ref="AU35:AW35"/>
    <mergeCell ref="AU36:AW36"/>
    <mergeCell ref="AU37:AW37"/>
    <mergeCell ref="AU38:AW38"/>
    <mergeCell ref="AU39:AW39"/>
    <mergeCell ref="AU40:AW40"/>
    <mergeCell ref="AU41:AW41"/>
    <mergeCell ref="AU42:AW42"/>
    <mergeCell ref="AU43:AW43"/>
    <mergeCell ref="AU44:AW44"/>
    <mergeCell ref="AU45:AW45"/>
    <mergeCell ref="AU46:AW46"/>
    <mergeCell ref="AU47:AW47"/>
    <mergeCell ref="AU48:AW48"/>
    <mergeCell ref="AU49:AW49"/>
    <mergeCell ref="AU30:AW30"/>
    <mergeCell ref="AU31:AW31"/>
    <mergeCell ref="AU32:AW32"/>
    <mergeCell ref="AU33:AW33"/>
    <mergeCell ref="AU50:AW50"/>
    <mergeCell ref="AU51:AW51"/>
    <mergeCell ref="AU52:AW52"/>
    <mergeCell ref="AU53:AW53"/>
    <mergeCell ref="AU54:AW54"/>
    <mergeCell ref="AU55:AW55"/>
    <mergeCell ref="AU56:AW56"/>
    <mergeCell ref="AU57:AW57"/>
    <mergeCell ref="AU58:AW58"/>
    <mergeCell ref="AU59:AW59"/>
    <mergeCell ref="BA10:BC10"/>
    <mergeCell ref="BA11:BC11"/>
    <mergeCell ref="BA12:BC12"/>
    <mergeCell ref="BA13:BC13"/>
    <mergeCell ref="BA14:BC14"/>
    <mergeCell ref="BA15:BC15"/>
    <mergeCell ref="BA16:BC16"/>
    <mergeCell ref="BA17:BC17"/>
    <mergeCell ref="BA18:BC18"/>
    <mergeCell ref="BA19:BC19"/>
    <mergeCell ref="BA20:BC20"/>
    <mergeCell ref="BA21:BC21"/>
    <mergeCell ref="BA22:BC22"/>
    <mergeCell ref="BA23:BC23"/>
    <mergeCell ref="BA24:BC24"/>
    <mergeCell ref="BA25:BC25"/>
    <mergeCell ref="BA26:BC26"/>
    <mergeCell ref="BA27:BC27"/>
    <mergeCell ref="BA34:BC34"/>
    <mergeCell ref="BA35:BC35"/>
    <mergeCell ref="BA36:BC36"/>
    <mergeCell ref="BA37:BC37"/>
    <mergeCell ref="BA38:BC38"/>
    <mergeCell ref="BA39:BC39"/>
    <mergeCell ref="BA40:BC40"/>
    <mergeCell ref="BA41:BC41"/>
    <mergeCell ref="BA42:BC42"/>
    <mergeCell ref="BA43:BC43"/>
    <mergeCell ref="BA44:BC44"/>
    <mergeCell ref="BA45:BC45"/>
    <mergeCell ref="BA46:BC46"/>
    <mergeCell ref="BA47:BC47"/>
    <mergeCell ref="BA48:BC48"/>
    <mergeCell ref="BA49:BC49"/>
    <mergeCell ref="BA28:BC28"/>
    <mergeCell ref="BA29:BC29"/>
    <mergeCell ref="BA30:BC30"/>
    <mergeCell ref="BA31:BC31"/>
    <mergeCell ref="BA32:BC32"/>
    <mergeCell ref="BA33:BC33"/>
    <mergeCell ref="BA50:BC50"/>
    <mergeCell ref="BA51:BC51"/>
    <mergeCell ref="BA52:BC52"/>
    <mergeCell ref="BA53:BC53"/>
    <mergeCell ref="BA54:BC54"/>
    <mergeCell ref="BA55:BC55"/>
    <mergeCell ref="BA56:BC56"/>
    <mergeCell ref="BA57:BC57"/>
    <mergeCell ref="BA58:BC58"/>
    <mergeCell ref="BA59:BC59"/>
    <mergeCell ref="BG10:BI10"/>
    <mergeCell ref="BG11:BI11"/>
    <mergeCell ref="BG12:BI12"/>
    <mergeCell ref="BG13:BI13"/>
    <mergeCell ref="BG14:BI14"/>
    <mergeCell ref="BG15:BI15"/>
    <mergeCell ref="BG16:BI16"/>
    <mergeCell ref="BG17:BI17"/>
    <mergeCell ref="BG18:BI18"/>
    <mergeCell ref="BG19:BI19"/>
    <mergeCell ref="BG20:BI20"/>
    <mergeCell ref="BG21:BI21"/>
    <mergeCell ref="BG22:BI22"/>
    <mergeCell ref="BG23:BI23"/>
    <mergeCell ref="BG24:BI24"/>
    <mergeCell ref="BG25:BI25"/>
    <mergeCell ref="BG26:BI26"/>
    <mergeCell ref="BG27:BI27"/>
    <mergeCell ref="BG34:BI34"/>
    <mergeCell ref="BG35:BI35"/>
    <mergeCell ref="BG36:BI36"/>
    <mergeCell ref="BG37:BI37"/>
    <mergeCell ref="BG38:BI38"/>
    <mergeCell ref="BG39:BI39"/>
    <mergeCell ref="BG40:BI40"/>
    <mergeCell ref="BG41:BI41"/>
    <mergeCell ref="BG42:BI42"/>
    <mergeCell ref="BG43:BI43"/>
    <mergeCell ref="BG44:BI44"/>
    <mergeCell ref="BG45:BI45"/>
    <mergeCell ref="BG46:BI46"/>
    <mergeCell ref="BG47:BI47"/>
    <mergeCell ref="BG48:BI48"/>
    <mergeCell ref="BG49:BI49"/>
    <mergeCell ref="BG50:BI50"/>
    <mergeCell ref="BG51:BI51"/>
    <mergeCell ref="BG52:BI52"/>
    <mergeCell ref="BG53:BI53"/>
    <mergeCell ref="BG54:BI54"/>
    <mergeCell ref="BG55:BI55"/>
    <mergeCell ref="BG56:BI56"/>
    <mergeCell ref="BG57:BI57"/>
    <mergeCell ref="BG58:BI58"/>
    <mergeCell ref="BG59:BI59"/>
    <mergeCell ref="BM10:BO10"/>
    <mergeCell ref="BM11:BO11"/>
    <mergeCell ref="BM12:BO12"/>
    <mergeCell ref="BM13:BO13"/>
    <mergeCell ref="BM14:BO14"/>
    <mergeCell ref="BM15:BO15"/>
    <mergeCell ref="BM16:BO16"/>
    <mergeCell ref="BM17:BO17"/>
    <mergeCell ref="BM18:BO18"/>
    <mergeCell ref="BM19:BO19"/>
    <mergeCell ref="BM20:BO20"/>
    <mergeCell ref="BM21:BO21"/>
    <mergeCell ref="BM22:BO22"/>
    <mergeCell ref="BM23:BO23"/>
    <mergeCell ref="BM24:BO24"/>
    <mergeCell ref="BM25:BO25"/>
    <mergeCell ref="BM26:BO26"/>
    <mergeCell ref="BM27:BO27"/>
    <mergeCell ref="BM34:BO34"/>
    <mergeCell ref="BM35:BO35"/>
    <mergeCell ref="BM36:BO36"/>
    <mergeCell ref="BM37:BO37"/>
    <mergeCell ref="BM38:BO38"/>
    <mergeCell ref="BM39:BO39"/>
    <mergeCell ref="BM40:BO40"/>
    <mergeCell ref="BM41:BO41"/>
    <mergeCell ref="BM42:BO42"/>
    <mergeCell ref="BM43:BO43"/>
    <mergeCell ref="BM44:BO44"/>
    <mergeCell ref="BM45:BO45"/>
    <mergeCell ref="BM46:BO46"/>
    <mergeCell ref="BM47:BO47"/>
    <mergeCell ref="BM48:BO48"/>
    <mergeCell ref="BM49:BO49"/>
    <mergeCell ref="BM30:BO30"/>
    <mergeCell ref="BM31:BO31"/>
    <mergeCell ref="BM32:BO32"/>
    <mergeCell ref="BM33:BO33"/>
    <mergeCell ref="BM50:BO50"/>
    <mergeCell ref="BM51:BO51"/>
    <mergeCell ref="BM52:BO52"/>
    <mergeCell ref="BM53:BO53"/>
    <mergeCell ref="BM54:BO54"/>
    <mergeCell ref="BM55:BO55"/>
    <mergeCell ref="BS54:BU54"/>
    <mergeCell ref="BS55:BU55"/>
    <mergeCell ref="BS56:BU56"/>
    <mergeCell ref="BS57:BU57"/>
    <mergeCell ref="BS58:BU58"/>
    <mergeCell ref="BM56:BO56"/>
    <mergeCell ref="BM57:BO57"/>
    <mergeCell ref="BM58:BO58"/>
    <mergeCell ref="BS50:BU50"/>
    <mergeCell ref="BS51:BU51"/>
    <mergeCell ref="BS52:BU52"/>
    <mergeCell ref="BS53:BU53"/>
    <mergeCell ref="BS39:BU39"/>
    <mergeCell ref="BS40:BU40"/>
    <mergeCell ref="BS41:BU41"/>
    <mergeCell ref="BS42:BU42"/>
    <mergeCell ref="BS43:BU43"/>
    <mergeCell ref="BM59:BO59"/>
    <mergeCell ref="BS10:BU10"/>
    <mergeCell ref="BS11:BU11"/>
    <mergeCell ref="BS12:BU12"/>
    <mergeCell ref="BS13:BU13"/>
    <mergeCell ref="BS14:BU14"/>
    <mergeCell ref="BS15:BU15"/>
    <mergeCell ref="BS16:BU16"/>
    <mergeCell ref="BS17:BU17"/>
    <mergeCell ref="BS18:BU18"/>
    <mergeCell ref="BS19:BU19"/>
    <mergeCell ref="BS20:BU20"/>
    <mergeCell ref="BS21:BU21"/>
    <mergeCell ref="BS22:BU22"/>
    <mergeCell ref="BS23:BU23"/>
    <mergeCell ref="BS24:BU24"/>
    <mergeCell ref="BS25:BU25"/>
    <mergeCell ref="BS26:BU26"/>
    <mergeCell ref="BS27:BU27"/>
    <mergeCell ref="BS34:BU34"/>
    <mergeCell ref="BS35:BU35"/>
    <mergeCell ref="BS36:BU36"/>
    <mergeCell ref="BS37:BU37"/>
    <mergeCell ref="BS38:BU38"/>
    <mergeCell ref="BS44:BU44"/>
    <mergeCell ref="BS45:BU45"/>
    <mergeCell ref="BS46:BU46"/>
    <mergeCell ref="BS47:BU47"/>
    <mergeCell ref="BS48:BU48"/>
    <mergeCell ref="BS49:BU49"/>
    <mergeCell ref="BS32:BU32"/>
    <mergeCell ref="BS33:BU33"/>
    <mergeCell ref="BY53:CA53"/>
    <mergeCell ref="BY54:CA54"/>
    <mergeCell ref="BY55:CA55"/>
    <mergeCell ref="BY56:CA56"/>
    <mergeCell ref="BY57:CA57"/>
    <mergeCell ref="BS59:BU59"/>
    <mergeCell ref="BY10:CA10"/>
    <mergeCell ref="BY11:CA11"/>
    <mergeCell ref="BY12:CA12"/>
    <mergeCell ref="BY13:CA13"/>
    <mergeCell ref="BY14:CA14"/>
    <mergeCell ref="BY15:CA15"/>
    <mergeCell ref="BY16:CA16"/>
    <mergeCell ref="BY17:CA17"/>
    <mergeCell ref="BY18:CA18"/>
    <mergeCell ref="BY19:CA19"/>
    <mergeCell ref="BY20:CA20"/>
    <mergeCell ref="BY21:CA21"/>
    <mergeCell ref="BY22:CA22"/>
    <mergeCell ref="BY23:CA23"/>
    <mergeCell ref="BY24:CA24"/>
    <mergeCell ref="BY25:CA25"/>
    <mergeCell ref="BY26:CA26"/>
    <mergeCell ref="BY27:CA27"/>
    <mergeCell ref="BY34:CA34"/>
    <mergeCell ref="BY35:CA35"/>
    <mergeCell ref="BY36:CA36"/>
    <mergeCell ref="BY37:CA37"/>
    <mergeCell ref="BY38:CA38"/>
    <mergeCell ref="BY39:CA39"/>
    <mergeCell ref="BY40:CA40"/>
    <mergeCell ref="BY28:CA28"/>
    <mergeCell ref="CE45:CG45"/>
    <mergeCell ref="CE46:CG46"/>
    <mergeCell ref="CE47:CG47"/>
    <mergeCell ref="CE48:CG48"/>
    <mergeCell ref="CE49:CG49"/>
    <mergeCell ref="CE50:CG50"/>
    <mergeCell ref="CE51:CG51"/>
    <mergeCell ref="CE52:CG52"/>
    <mergeCell ref="BY41:CA41"/>
    <mergeCell ref="BY42:CA42"/>
    <mergeCell ref="BY43:CA43"/>
    <mergeCell ref="BY44:CA44"/>
    <mergeCell ref="BY45:CA45"/>
    <mergeCell ref="BY46:CA46"/>
    <mergeCell ref="BY47:CA47"/>
    <mergeCell ref="BY48:CA48"/>
    <mergeCell ref="BY49:CA49"/>
    <mergeCell ref="BY50:CA50"/>
    <mergeCell ref="BY51:CA51"/>
    <mergeCell ref="BY52:CA52"/>
    <mergeCell ref="CK27:CM27"/>
    <mergeCell ref="CK34:CM34"/>
    <mergeCell ref="CK35:CM35"/>
    <mergeCell ref="CK36:CM36"/>
    <mergeCell ref="CK37:CM37"/>
    <mergeCell ref="CK38:CM38"/>
    <mergeCell ref="CK39:CM39"/>
    <mergeCell ref="CK40:CM40"/>
    <mergeCell ref="BY58:CA58"/>
    <mergeCell ref="BY59:CA59"/>
    <mergeCell ref="CE10:CG10"/>
    <mergeCell ref="CE11:CG11"/>
    <mergeCell ref="CE12:CG12"/>
    <mergeCell ref="CE13:CG13"/>
    <mergeCell ref="CE14:CG14"/>
    <mergeCell ref="CE15:CG15"/>
    <mergeCell ref="CE16:CG16"/>
    <mergeCell ref="CE17:CG17"/>
    <mergeCell ref="CE18:CG18"/>
    <mergeCell ref="CE19:CG19"/>
    <mergeCell ref="CE20:CG20"/>
    <mergeCell ref="CE21:CG21"/>
    <mergeCell ref="CE22:CG22"/>
    <mergeCell ref="CE23:CG23"/>
    <mergeCell ref="CE24:CG24"/>
    <mergeCell ref="CE25:CG25"/>
    <mergeCell ref="CE26:CG26"/>
    <mergeCell ref="CE27:CG27"/>
    <mergeCell ref="CE34:CG34"/>
    <mergeCell ref="CE35:CG35"/>
    <mergeCell ref="CE36:CG36"/>
    <mergeCell ref="CE44:CG44"/>
    <mergeCell ref="CK50:CM50"/>
    <mergeCell ref="CK51:CM51"/>
    <mergeCell ref="CK52:CM52"/>
    <mergeCell ref="CK53:CM53"/>
    <mergeCell ref="CK54:CM54"/>
    <mergeCell ref="CK55:CM55"/>
    <mergeCell ref="CK56:CM56"/>
    <mergeCell ref="CK57:CM57"/>
    <mergeCell ref="CE53:CG53"/>
    <mergeCell ref="CE54:CG54"/>
    <mergeCell ref="CE55:CG55"/>
    <mergeCell ref="CE56:CG56"/>
    <mergeCell ref="CE57:CG57"/>
    <mergeCell ref="CE58:CG58"/>
    <mergeCell ref="CE59:CG59"/>
    <mergeCell ref="CK10:CM10"/>
    <mergeCell ref="CK11:CM11"/>
    <mergeCell ref="CK12:CM12"/>
    <mergeCell ref="CK13:CM13"/>
    <mergeCell ref="CK14:CM14"/>
    <mergeCell ref="CK15:CM15"/>
    <mergeCell ref="CK16:CM16"/>
    <mergeCell ref="CK17:CM17"/>
    <mergeCell ref="CK18:CM18"/>
    <mergeCell ref="CK19:CM19"/>
    <mergeCell ref="CK20:CM20"/>
    <mergeCell ref="CK21:CM21"/>
    <mergeCell ref="CK22:CM22"/>
    <mergeCell ref="CK23:CM23"/>
    <mergeCell ref="CK24:CM24"/>
    <mergeCell ref="CK25:CM25"/>
    <mergeCell ref="CK26:CM26"/>
    <mergeCell ref="CK58:CM58"/>
    <mergeCell ref="CK59:CM59"/>
    <mergeCell ref="CQ39:CR39"/>
    <mergeCell ref="CQ40:CR40"/>
    <mergeCell ref="CQ41:CR41"/>
    <mergeCell ref="CQ42:CR42"/>
    <mergeCell ref="CQ43:CR43"/>
    <mergeCell ref="CQ53:CR53"/>
    <mergeCell ref="CQ54:CR54"/>
    <mergeCell ref="CQ55:CR55"/>
    <mergeCell ref="CQ56:CR56"/>
    <mergeCell ref="CQ57:CR57"/>
    <mergeCell ref="CQ58:CR58"/>
    <mergeCell ref="CQ59:CR59"/>
    <mergeCell ref="CQ44:CR44"/>
    <mergeCell ref="CQ45:CR45"/>
    <mergeCell ref="CQ46:CR46"/>
    <mergeCell ref="CQ47:CR47"/>
    <mergeCell ref="CQ48:CR48"/>
    <mergeCell ref="CQ49:CR49"/>
    <mergeCell ref="CQ50:CR50"/>
    <mergeCell ref="CQ51:CR51"/>
    <mergeCell ref="CQ52:CR52"/>
    <mergeCell ref="CK41:CM41"/>
    <mergeCell ref="CK42:CM42"/>
    <mergeCell ref="CK43:CM43"/>
    <mergeCell ref="CK44:CM44"/>
    <mergeCell ref="CK45:CM45"/>
    <mergeCell ref="CK46:CM46"/>
    <mergeCell ref="CK47:CM47"/>
    <mergeCell ref="CK48:CM48"/>
    <mergeCell ref="CK49:CM49"/>
    <mergeCell ref="CQ26:CR26"/>
    <mergeCell ref="CQ27:CR27"/>
    <mergeCell ref="CQ28:CR28"/>
    <mergeCell ref="CQ29:CR29"/>
    <mergeCell ref="CQ30:CR30"/>
    <mergeCell ref="CQ31:CR31"/>
    <mergeCell ref="CQ32:CR32"/>
    <mergeCell ref="CQ33:CR33"/>
    <mergeCell ref="CQ34:CR34"/>
    <mergeCell ref="CQ35:CR35"/>
    <mergeCell ref="CQ36:CR36"/>
    <mergeCell ref="CQ37:CR37"/>
    <mergeCell ref="CQ38:CR38"/>
    <mergeCell ref="CQ9:CR9"/>
    <mergeCell ref="CQ10:CR10"/>
    <mergeCell ref="CQ11:CR11"/>
    <mergeCell ref="CQ12:CR12"/>
    <mergeCell ref="CQ13:CR13"/>
    <mergeCell ref="CQ14:CR14"/>
    <mergeCell ref="CQ15:CR15"/>
    <mergeCell ref="CQ16:CR16"/>
    <mergeCell ref="CQ17:CR17"/>
    <mergeCell ref="CQ18:CR18"/>
    <mergeCell ref="CQ19:CR19"/>
    <mergeCell ref="CQ20:CR20"/>
    <mergeCell ref="CQ21:CR21"/>
    <mergeCell ref="CQ22:CR22"/>
    <mergeCell ref="CQ23:CR23"/>
    <mergeCell ref="CQ24:CR24"/>
    <mergeCell ref="CQ25:CR25"/>
  </mergeCells>
  <conditionalFormatting sqref="AB9:AB48 AB50:AB92 AC93:AD161 AH9:AH92 AI93:AJ161 AO93:AP161 AT74:AT82 AT9:AU73 AT83:AU92 AU93:AV161 AZ74:AZ82 AZ9:BA73 AZ83:BA92 BA93:BB161 BF74:BF81 BF9:BG73 BF82:BG92 BG93:BH161 BL75:BL82 BL9:BM74 BL83:BM92 BM93:BN161 BR75:BR81 BR9:BS74 BR82:BS92 BS93:BT161 BX75:BX82 BX9:BY74 BX83:BY92 BY93:BZ161 CD75:CD82 CD9:CE74 CD83:CE92 CE93:CF161 CJ75:CJ81 CJ9:CK74 CJ82:CK92 CK93:CL161 CP9:CQ92 CQ93:CR161 CU9:CU23 AN9:AN54 AN56:AN92">
    <cfRule type="cellIs" dxfId="60" priority="209" stopIfTrue="1" operator="greaterThan">
      <formula>1</formula>
    </cfRule>
    <cfRule type="cellIs" dxfId="59" priority="210" stopIfTrue="1" operator="between">
      <formula>0.9</formula>
      <formula>1</formula>
    </cfRule>
    <cfRule type="cellIs" dxfId="58" priority="211" stopIfTrue="1" operator="between">
      <formula>0.7</formula>
      <formula>0.8999</formula>
    </cfRule>
    <cfRule type="cellIs" dxfId="57" priority="212" stopIfTrue="1" operator="between">
      <formula>0.00001</formula>
      <formula>0.6999</formula>
    </cfRule>
  </conditionalFormatting>
  <conditionalFormatting sqref="AU74:AU82">
    <cfRule type="cellIs" dxfId="56" priority="101" stopIfTrue="1" operator="greaterThan">
      <formula>1</formula>
    </cfRule>
    <cfRule type="cellIs" dxfId="55" priority="102" stopIfTrue="1" operator="between">
      <formula>0.9</formula>
      <formula>1</formula>
    </cfRule>
    <cfRule type="cellIs" dxfId="54" priority="103" stopIfTrue="1" operator="between">
      <formula>0.7</formula>
      <formula>0.8999</formula>
    </cfRule>
    <cfRule type="cellIs" dxfId="53" priority="104" stopIfTrue="1" operator="between">
      <formula>0.00001</formula>
      <formula>0.6999</formula>
    </cfRule>
  </conditionalFormatting>
  <conditionalFormatting sqref="BA74:BA82">
    <cfRule type="cellIs" dxfId="52" priority="105" stopIfTrue="1" operator="greaterThan">
      <formula>1</formula>
    </cfRule>
    <cfRule type="cellIs" dxfId="51" priority="106" stopIfTrue="1" operator="between">
      <formula>0.9</formula>
      <formula>1</formula>
    </cfRule>
    <cfRule type="cellIs" dxfId="50" priority="107" stopIfTrue="1" operator="between">
      <formula>0.7</formula>
      <formula>0.8999</formula>
    </cfRule>
    <cfRule type="cellIs" dxfId="49" priority="108" stopIfTrue="1" operator="between">
      <formula>0.00001</formula>
      <formula>0.6999</formula>
    </cfRule>
  </conditionalFormatting>
  <conditionalFormatting sqref="BG74:BG81">
    <cfRule type="cellIs" dxfId="48" priority="109" stopIfTrue="1" operator="greaterThan">
      <formula>1</formula>
    </cfRule>
    <cfRule type="cellIs" dxfId="47" priority="110" stopIfTrue="1" operator="between">
      <formula>0.9</formula>
      <formula>1</formula>
    </cfRule>
    <cfRule type="cellIs" dxfId="46" priority="111" stopIfTrue="1" operator="between">
      <formula>0.7</formula>
      <formula>0.8999</formula>
    </cfRule>
    <cfRule type="cellIs" dxfId="45" priority="112" stopIfTrue="1" operator="between">
      <formula>0.00001</formula>
      <formula>0.6999</formula>
    </cfRule>
  </conditionalFormatting>
  <conditionalFormatting sqref="BM75:BM82">
    <cfRule type="cellIs" dxfId="44" priority="113" stopIfTrue="1" operator="greaterThan">
      <formula>1</formula>
    </cfRule>
    <cfRule type="cellIs" dxfId="43" priority="114" stopIfTrue="1" operator="between">
      <formula>0.9</formula>
      <formula>1</formula>
    </cfRule>
    <cfRule type="cellIs" dxfId="42" priority="115" stopIfTrue="1" operator="between">
      <formula>0.7</formula>
      <formula>0.8999</formula>
    </cfRule>
    <cfRule type="cellIs" dxfId="41" priority="116" stopIfTrue="1" operator="between">
      <formula>0.00001</formula>
      <formula>0.6999</formula>
    </cfRule>
  </conditionalFormatting>
  <conditionalFormatting sqref="BS75:BS81">
    <cfRule type="cellIs" dxfId="40" priority="117" stopIfTrue="1" operator="greaterThan">
      <formula>1</formula>
    </cfRule>
    <cfRule type="cellIs" dxfId="39" priority="118" stopIfTrue="1" operator="between">
      <formula>0.9</formula>
      <formula>1</formula>
    </cfRule>
    <cfRule type="cellIs" dxfId="38" priority="119" stopIfTrue="1" operator="between">
      <formula>0.7</formula>
      <formula>0.8999</formula>
    </cfRule>
    <cfRule type="cellIs" dxfId="37" priority="120" stopIfTrue="1" operator="between">
      <formula>0.00001</formula>
      <formula>0.6999</formula>
    </cfRule>
  </conditionalFormatting>
  <conditionalFormatting sqref="BY75:BY82">
    <cfRule type="cellIs" dxfId="36" priority="121" stopIfTrue="1" operator="greaterThan">
      <formula>1</formula>
    </cfRule>
    <cfRule type="cellIs" dxfId="35" priority="122" stopIfTrue="1" operator="between">
      <formula>0.9</formula>
      <formula>1</formula>
    </cfRule>
    <cfRule type="cellIs" dxfId="34" priority="123" stopIfTrue="1" operator="between">
      <formula>0.7</formula>
      <formula>0.8999</formula>
    </cfRule>
    <cfRule type="cellIs" dxfId="33" priority="124" stopIfTrue="1" operator="between">
      <formula>0.00001</formula>
      <formula>0.6999</formula>
    </cfRule>
  </conditionalFormatting>
  <conditionalFormatting sqref="CC42:CC43">
    <cfRule type="cellIs" dxfId="32" priority="45" stopIfTrue="1" operator="greaterThan">
      <formula>1</formula>
    </cfRule>
    <cfRule type="cellIs" dxfId="31" priority="46" stopIfTrue="1" operator="between">
      <formula>0.9</formula>
      <formula>1</formula>
    </cfRule>
    <cfRule type="cellIs" dxfId="30" priority="47" stopIfTrue="1" operator="between">
      <formula>0.7</formula>
      <formula>0.8999</formula>
    </cfRule>
    <cfRule type="cellIs" dxfId="29" priority="48" stopIfTrue="1" operator="between">
      <formula>0.00001</formula>
      <formula>0.6999</formula>
    </cfRule>
  </conditionalFormatting>
  <conditionalFormatting sqref="CE75:CE82">
    <cfRule type="cellIs" dxfId="28" priority="125" stopIfTrue="1" operator="greaterThan">
      <formula>1</formula>
    </cfRule>
    <cfRule type="cellIs" dxfId="27" priority="126" stopIfTrue="1" operator="between">
      <formula>0.9</formula>
      <formula>1</formula>
    </cfRule>
    <cfRule type="cellIs" dxfId="26" priority="127" stopIfTrue="1" operator="between">
      <formula>0.7</formula>
      <formula>0.8999</formula>
    </cfRule>
    <cfRule type="cellIs" dxfId="25" priority="128" stopIfTrue="1" operator="between">
      <formula>0.00001</formula>
      <formula>0.6999</formula>
    </cfRule>
  </conditionalFormatting>
  <conditionalFormatting sqref="CI42">
    <cfRule type="cellIs" dxfId="24" priority="41" stopIfTrue="1" operator="greaterThan">
      <formula>1</formula>
    </cfRule>
    <cfRule type="cellIs" dxfId="23" priority="42" stopIfTrue="1" operator="between">
      <formula>0.9</formula>
      <formula>1</formula>
    </cfRule>
    <cfRule type="cellIs" dxfId="22" priority="43" stopIfTrue="1" operator="between">
      <formula>0.7</formula>
      <formula>0.8999</formula>
    </cfRule>
    <cfRule type="cellIs" dxfId="21" priority="44" stopIfTrue="1" operator="between">
      <formula>0.00001</formula>
      <formula>0.6999</formula>
    </cfRule>
  </conditionalFormatting>
  <conditionalFormatting sqref="CK75:CK81">
    <cfRule type="cellIs" dxfId="20" priority="129" stopIfTrue="1" operator="greaterThan">
      <formula>1</formula>
    </cfRule>
    <cfRule type="cellIs" dxfId="19" priority="130" stopIfTrue="1" operator="between">
      <formula>0.9</formula>
      <formula>1</formula>
    </cfRule>
    <cfRule type="cellIs" dxfId="18" priority="131" stopIfTrue="1" operator="between">
      <formula>0.7</formula>
      <formula>0.8999</formula>
    </cfRule>
    <cfRule type="cellIs" dxfId="17" priority="132" stopIfTrue="1" operator="between">
      <formula>0.00001</formula>
      <formula>0.6999</formula>
    </cfRule>
  </conditionalFormatting>
  <conditionalFormatting sqref="CO42:CO43">
    <cfRule type="cellIs" dxfId="16" priority="33" stopIfTrue="1" operator="greaterThan">
      <formula>1</formula>
    </cfRule>
    <cfRule type="cellIs" dxfId="15" priority="34" stopIfTrue="1" operator="between">
      <formula>0.9</formula>
      <formula>1</formula>
    </cfRule>
    <cfRule type="cellIs" dxfId="14" priority="35" stopIfTrue="1" operator="between">
      <formula>0.7</formula>
      <formula>0.8999</formula>
    </cfRule>
    <cfRule type="cellIs" dxfId="13" priority="36" stopIfTrue="1" operator="between">
      <formula>0.00001</formula>
      <formula>0.6999</formula>
    </cfRule>
  </conditionalFormatting>
  <conditionalFormatting sqref="CU13:CU18">
    <cfRule type="cellIs" dxfId="12" priority="69" stopIfTrue="1" operator="greaterThan">
      <formula>1</formula>
    </cfRule>
    <cfRule type="cellIs" dxfId="11" priority="70" stopIfTrue="1" operator="between">
      <formula>0.9</formula>
      <formula>1</formula>
    </cfRule>
    <cfRule type="cellIs" dxfId="10" priority="71" stopIfTrue="1" operator="between">
      <formula>0.7</formula>
      <formula>0.8999</formula>
    </cfRule>
    <cfRule type="cellIs" dxfId="9" priority="72" stopIfTrue="1" operator="between">
      <formula>0.00001</formula>
      <formula>0.6999</formula>
    </cfRule>
  </conditionalFormatting>
  <conditionalFormatting sqref="CU24:CU37">
    <cfRule type="cellIs" dxfId="8" priority="192" stopIfTrue="1" operator="equal">
      <formula>0</formula>
    </cfRule>
    <cfRule type="cellIs" dxfId="7" priority="193" stopIfTrue="1" operator="greaterThan">
      <formula>1</formula>
    </cfRule>
    <cfRule type="cellIs" dxfId="6" priority="194" stopIfTrue="1" operator="between">
      <formula>0.9</formula>
      <formula>1</formula>
    </cfRule>
    <cfRule type="cellIs" dxfId="5" priority="195" stopIfTrue="1" operator="between">
      <formula>0.7</formula>
      <formula>0.8999</formula>
    </cfRule>
    <cfRule type="cellIs" dxfId="4" priority="196" stopIfTrue="1" operator="between">
      <formula>0.00001</formula>
      <formula>0.6999</formula>
    </cfRule>
  </conditionalFormatting>
  <conditionalFormatting sqref="CU38:CU92">
    <cfRule type="cellIs" dxfId="3" priority="53" stopIfTrue="1" operator="greaterThan">
      <formula>1</formula>
    </cfRule>
    <cfRule type="cellIs" dxfId="2" priority="54" stopIfTrue="1" operator="between">
      <formula>0.9</formula>
      <formula>1</formula>
    </cfRule>
    <cfRule type="cellIs" dxfId="1" priority="55" stopIfTrue="1" operator="between">
      <formula>0.7</formula>
      <formula>0.8999</formula>
    </cfRule>
    <cfRule type="cellIs" dxfId="0" priority="56" stopIfTrue="1" operator="between">
      <formula>0.00001</formula>
      <formula>0.6999</formula>
    </cfRule>
  </conditionalFormatting>
  <dataValidations xWindow="1087" yWindow="745" count="79">
    <dataValidation allowBlank="1" showInputMessage="1" showErrorMessage="1" error="Debe seleccionar uno de los campos del menu desplegable" prompt="Elija una opción del menu desplegable" sqref="T93:U161 R85 P9 P18 R46 R16:R17 Z31:Z33 AF31:AF33 AL31:AL33 AR31:AR33 AX31:AX33 BD31:BD33 BJ31:BJ33 BP31:BP33 BV31:BV33 CB31:CB33 CH31:CH33 CN31:CN33 CN17 S36:S55 R10:R12 S9:S18 CS17:CT17 AF17 CS31:CT33 AL17 AR17 AX17 BD17 BJ17 BP17 BV17 CB17 CH17 S21:S34 S57:S73 S83 S85:S88 Z17" xr:uid="{00000000-0002-0000-0200-000000000000}"/>
    <dataValidation allowBlank="1" showErrorMessage="1" sqref="A93:O161 G85:I85 G86:G90 H86:I92 X80:X82 W60:Y60 W83:W92 Y83:Y92 X90:X92 X11:Y11 W18:Y18 W40:Y47 K9:N92 H9:I84 Y48:Y50" xr:uid="{00000000-0002-0000-0200-000001000000}"/>
    <dataValidation type="list" allowBlank="1" showInputMessage="1" showErrorMessage="1" sqref="B83 B89:B92 B60 B9 B18 B40:B47" xr:uid="{00000000-0002-0000-0200-000002000000}">
      <formula1>"7550,7551,7555,7560,Transversal"</formula1>
    </dataValidation>
    <dataValidation type="list" allowBlank="1" showInputMessage="1" showErrorMessage="1" prompt="Seleccione el Objetivo Estratégico" sqref="A83" xr:uid="{00000000-0002-0000-0200-000003000000}">
      <formula1>$D$249:$D$253</formula1>
    </dataValidation>
    <dataValidation type="list" allowBlank="1" showInputMessage="1" showErrorMessage="1" error="Debe seleccionar uno de los campos del menu desplegable" prompt="Elija una opción del menu desplegable" sqref="T83:T88" xr:uid="{00000000-0002-0000-0200-000004000000}">
      <formula1>$D$239:$D$242</formula1>
    </dataValidation>
    <dataValidation type="list" allowBlank="1" showInputMessage="1" showErrorMessage="1" prompt="Elija una opción del menu desplegable" sqref="U83 U85:U86" xr:uid="{00000000-0002-0000-0200-000005000000}">
      <formula1>$D$234:$D$235</formula1>
    </dataValidation>
    <dataValidation type="list" allowBlank="1" showInputMessage="1" showErrorMessage="1" prompt="Elija una opción del menu desplegable" sqref="V83:V88" xr:uid="{00000000-0002-0000-0200-000006000000}">
      <formula1>$E$238:$E$242</formula1>
    </dataValidation>
    <dataValidation type="list" allowBlank="1" showInputMessage="1" showErrorMessage="1" prompt="Seleccione el Objetivo Estratégico" sqref="A84" xr:uid="{00000000-0002-0000-0200-000007000000}">
      <formula1>$D$245:$D$249</formula1>
    </dataValidation>
    <dataValidation type="list" allowBlank="1" showInputMessage="1" showErrorMessage="1" sqref="B61:B88 B19:B39 B10:B17 B48:B59" xr:uid="{00000000-0002-0000-0200-000008000000}">
      <formula1>"7550,7551,7555,7560"</formula1>
    </dataValidation>
    <dataValidation allowBlank="1" showErrorMessage="1" prompt="_x000a_" sqref="C89:C92 C80:C82" xr:uid="{00000000-0002-0000-0200-000009000000}"/>
    <dataValidation type="list" allowBlank="1" showInputMessage="1" showErrorMessage="1" prompt="Seleccione el Objetivo Estratégico" sqref="A89" xr:uid="{00000000-0002-0000-0200-00000A000000}">
      <formula1>$D$241:$D$245</formula1>
    </dataValidation>
    <dataValidation type="list" allowBlank="1" showInputMessage="1" showErrorMessage="1" prompt="Elija una opción del menu desplegable" sqref="U89:U92" xr:uid="{00000000-0002-0000-0200-00000B000000}">
      <formula1>$D$230:$D$231</formula1>
    </dataValidation>
    <dataValidation type="list" allowBlank="1" showInputMessage="1" showErrorMessage="1" prompt="Elija una opción del menu desplegable" sqref="V89:V92" xr:uid="{00000000-0002-0000-0200-00000C000000}">
      <formula1>$E$234:$E$238</formula1>
    </dataValidation>
    <dataValidation type="list" allowBlank="1" showInputMessage="1" showErrorMessage="1" error="Debe seleccionar uno de los campos del menu desplegable" prompt="Elija una opción del menu desplegable" sqref="T89:T92" xr:uid="{00000000-0002-0000-0200-00000D000000}">
      <formula1>$D$235:$D$238</formula1>
    </dataValidation>
    <dataValidation type="list" allowBlank="1" showErrorMessage="1" prompt="Elija una opción del menú desplegable" sqref="J9 J40:J47" xr:uid="{00000000-0002-0000-0200-00000E000000}">
      <formula1>$N$174:$N$180</formula1>
    </dataValidation>
    <dataValidation type="list" allowBlank="1" showErrorMessage="1" sqref="J9 J40:J47" xr:uid="{00000000-0002-0000-0200-00000F000000}">
      <formula1>$N$174:$N$180</formula1>
    </dataValidation>
    <dataValidation type="list" allowBlank="1" showErrorMessage="1" prompt="Elija una opción del menú desplegable" sqref="N9 N40:N47" xr:uid="{00000000-0002-0000-0200-000010000000}">
      <formula1>$D$174:$D$187</formula1>
    </dataValidation>
    <dataValidation type="list" allowBlank="1" showErrorMessage="1" prompt="Elija una opción del menú desplegable" sqref="H9:I9 F40:F47 K40:M47 H40:I47 F9 K9:M9" xr:uid="{00000000-0002-0000-0200-000011000000}">
      <formula1>$G$173:$G$174</formula1>
    </dataValidation>
    <dataValidation type="list" allowBlank="1" showInputMessage="1" showErrorMessage="1" prompt="Seleccione el Objetivo Estratégico" sqref="A9 A40:A47" xr:uid="{00000000-0002-0000-0200-000012000000}">
      <formula1>$D$207:$D$211</formula1>
    </dataValidation>
    <dataValidation type="list" allowBlank="1" showInputMessage="1" showErrorMessage="1" prompt="Elija una opción del menú desplegable" sqref="F9 F40:F47" xr:uid="{00000000-0002-0000-0200-000013000000}">
      <formula1>$G$173:$G$174</formula1>
    </dataValidation>
    <dataValidation type="list" allowBlank="1" showInputMessage="1" showErrorMessage="1" prompt="Elija una opción del menú desplegable" sqref="E9 E40:E47" xr:uid="{00000000-0002-0000-0200-000014000000}">
      <formula1>$F$173:$F$189</formula1>
    </dataValidation>
    <dataValidation type="list" allowBlank="1" showErrorMessage="1" prompt="_x000a_" sqref="C9" xr:uid="{00000000-0002-0000-0200-000015000000}">
      <formula1>IF(B9="Transversal",$J$174,IF(B9=7560,$J$175:$J$180,IF(B9=7551,$J$181:$J$184,IF(B9=7550,$J$191:$J$197,IF(7555,$J$198:$J$203)))))</formula1>
    </dataValidation>
    <dataValidation type="list" allowBlank="1" showErrorMessage="1" prompt="_x000a_" sqref="C18" xr:uid="{00000000-0002-0000-0200-000016000000}">
      <formula1>IF(B18=7560,$J$157:$J$162,IF(B18=7551,$J$163:$J$166,IF(B18=7550,$J$173:$J$179,IF(7555,$J$180:$J$185))))</formula1>
    </dataValidation>
    <dataValidation type="list" allowBlank="1" showErrorMessage="1" prompt="Elija una opción del menú desplegable" sqref="J18" xr:uid="{00000000-0002-0000-0200-000017000000}">
      <formula1>$N$156:$N$162</formula1>
    </dataValidation>
    <dataValidation type="list" allowBlank="1" showErrorMessage="1" sqref="J18" xr:uid="{00000000-0002-0000-0200-000018000000}">
      <formula1>$N$156:$N$162</formula1>
    </dataValidation>
    <dataValidation type="list" allowBlank="1" showErrorMessage="1" prompt="Elija una opción del menú desplegable" sqref="N18" xr:uid="{00000000-0002-0000-0200-000019000000}">
      <formula1>$D$156:$D$169</formula1>
    </dataValidation>
    <dataValidation type="list" allowBlank="1" showErrorMessage="1" prompt="Elija una opción del menú desplegable" sqref="K18:M18 H18:I18 F18" xr:uid="{00000000-0002-0000-0200-00001A000000}">
      <formula1>$G$155:$G$156</formula1>
    </dataValidation>
    <dataValidation type="list" allowBlank="1" showInputMessage="1" showErrorMessage="1" prompt="Seleccione el Objetivo Estratégico" sqref="A18" xr:uid="{00000000-0002-0000-0200-00001B000000}">
      <formula1>$D$189:$D$193</formula1>
    </dataValidation>
    <dataValidation type="list" allowBlank="1" showInputMessage="1" showErrorMessage="1" prompt="Elija una opción del menu desplegable" sqref="V18" xr:uid="{00000000-0002-0000-0200-00001C000000}">
      <formula1>$E$182:$E$186</formula1>
    </dataValidation>
    <dataValidation type="list" allowBlank="1" showInputMessage="1" showErrorMessage="1" error="Debe seleccionar uno de los campos del menu desplegable" prompt="Elija una opción del menu desplegable" sqref="T18" xr:uid="{00000000-0002-0000-0200-00001D000000}">
      <formula1>$D$183:$D$186</formula1>
    </dataValidation>
    <dataValidation type="list" allowBlank="1" showInputMessage="1" showErrorMessage="1" prompt="Elija una opción del menú desplegable" sqref="F18" xr:uid="{00000000-0002-0000-0200-00001E000000}">
      <formula1>$G$155:$G$156</formula1>
    </dataValidation>
    <dataValidation type="list" allowBlank="1" showInputMessage="1" showErrorMessage="1" prompt="Elija una opción del menú desplegable" sqref="E18" xr:uid="{00000000-0002-0000-0200-00001F000000}">
      <formula1>$F$155:$F$171</formula1>
    </dataValidation>
    <dataValidation type="list" allowBlank="1" showInputMessage="1" showErrorMessage="1" prompt="Elija una opción del menu desplegable" sqref="U18" xr:uid="{00000000-0002-0000-0200-000020000000}">
      <formula1>$D$178:$D$179</formula1>
    </dataValidation>
    <dataValidation type="list" allowBlank="1" showErrorMessage="1" prompt="_x000a_" sqref="C40:C47" xr:uid="{00000000-0002-0000-0200-000021000000}">
      <formula1>IF(B40=7560,$J$175:$J$180,IF(B40=7551,$J$181:$J$184,IF(B40=7550,$J$191:$J$197,IF(7555,$J$198:$J$203))))</formula1>
    </dataValidation>
    <dataValidation type="list" allowBlank="1" showInputMessage="1" showErrorMessage="1" prompt="Elija una opción del menu desplegable" sqref="V40:V47" xr:uid="{00000000-0002-0000-0200-000022000000}">
      <formula1>$E$200:$E$204</formula1>
    </dataValidation>
    <dataValidation type="list" allowBlank="1" showInputMessage="1" showErrorMessage="1" error="Debe seleccionar uno de los campos del menu desplegable" prompt="Elija una opción del menu desplegable" sqref="T40:T47" xr:uid="{00000000-0002-0000-0200-000023000000}">
      <formula1>$D$201:$D$204</formula1>
    </dataValidation>
    <dataValidation type="list" allowBlank="1" showInputMessage="1" showErrorMessage="1" prompt="Elija una opción del menu desplegable" sqref="U40:U47" xr:uid="{00000000-0002-0000-0200-000024000000}">
      <formula1>$D$196:$D$197</formula1>
    </dataValidation>
    <dataValidation type="list" allowBlank="1" showInputMessage="1" showErrorMessage="1" prompt="Seleccione el Objetivo Estratégico" sqref="A90:A92 A85:A88 A10:A17 A19:A39 A48:A83" xr:uid="{00000000-0002-0000-0200-000025000000}">
      <formula1>#REF!</formula1>
    </dataValidation>
    <dataValidation type="list" allowBlank="1" showInputMessage="1" showErrorMessage="1" prompt="Elija una opción del menu desplegable" sqref="V93:Z161 Y51:Y59 U48:X59 X61:X79 Y61:Y82 U61:W82 U84 X9:Y10 U87:U88 U9:W17 U19:Y39 X83:X89 U60:V60 X12:X17 Y13:Y17" xr:uid="{00000000-0002-0000-0200-000026000000}">
      <formula1>#REF!</formula1>
    </dataValidation>
    <dataValidation type="list" allowBlank="1" showErrorMessage="1" prompt="_x000a_" sqref="C83" xr:uid="{00000000-0002-0000-0200-000027000000}">
      <formula1>IF(B83=7560,#REF!,IF(B83=7551,#REF!,IF(B83=7550,#REF!,IF(7555,#REF!))))</formula1>
    </dataValidation>
    <dataValidation type="list" allowBlank="1" showInputMessage="1" showErrorMessage="1" prompt="Elija una opción del menú desplegable" sqref="E48:E92 F91:F92 E10:F17 E19:F39 F48:F84" xr:uid="{00000000-0002-0000-0200-000028000000}">
      <formula1>#REF!</formula1>
    </dataValidation>
    <dataValidation type="list" allowBlank="1" showInputMessage="1" showErrorMessage="1" error="Debe seleccionar uno de los campos del menu desplegable" prompt="Elija una opción del menu desplegable" sqref="T9:T17 T19:T39 T48:T82" xr:uid="{00000000-0002-0000-0200-000029000000}">
      <formula1>#REF!</formula1>
    </dataValidation>
    <dataValidation type="list" allowBlank="1" showErrorMessage="1" prompt="Elija una opción del menú desplegable" sqref="G85:G90 F10:F17 F19:F39 F48:F84 F91:F92 J91:M92 K85:L90 M85 K48:M84 H48:I92 J48:J82 H10:N17 H19:N39 N48:N82" xr:uid="{00000000-0002-0000-0200-00002A000000}">
      <formula1>#REF!</formula1>
    </dataValidation>
    <dataValidation type="list" allowBlank="1" showErrorMessage="1" sqref="J10:J17 J19:J39 J48:J82 J91:J92" xr:uid="{00000000-0002-0000-0200-00002B000000}">
      <formula1>#REF!</formula1>
    </dataValidation>
    <dataValidation type="list" allowBlank="1" showErrorMessage="1" prompt="Elija una opción del menú desplegable" sqref="J83:J90" xr:uid="{00000000-0002-0000-0200-00002C000000}">
      <formula1>$N$215:$N$218</formula1>
    </dataValidation>
    <dataValidation type="list" allowBlank="1" showErrorMessage="1" sqref="J83:J90" xr:uid="{00000000-0002-0000-0200-00002D000000}">
      <formula1>$N$215:$N$218</formula1>
    </dataValidation>
    <dataValidation type="list" allowBlank="1" showErrorMessage="1" prompt="Elija una opción del menú desplegable" sqref="M86:M90 N83:N90" xr:uid="{00000000-0002-0000-0200-00002E000000}">
      <formula1>$D$215:$D$225</formula1>
    </dataValidation>
    <dataValidation type="list" allowBlank="1" showErrorMessage="1" prompt="_x000a_" sqref="C84 C86:C88" xr:uid="{00000000-0002-0000-0200-00002F000000}">
      <formula1>IF(B91=7560,#REF!,IF(B91=7551,#REF!,IF(B91=7550,#REF!,IF(7555,#REF!))))</formula1>
    </dataValidation>
    <dataValidation type="list" allowBlank="1" showErrorMessage="1" prompt="_x000a_" sqref="C85" xr:uid="{00000000-0002-0000-0200-000030000000}">
      <formula1>IF(B91=7560,#REF!,IF(B91=7551,#REF!,IF(B91=7550,#REF!,IF(7555,#REF!))))</formula1>
    </dataValidation>
    <dataValidation type="list" allowBlank="1" showErrorMessage="1" prompt="Elija una opción del menú desplegable" sqref="N91:N92" xr:uid="{00000000-0002-0000-0200-000031000000}">
      <formula1>$D$215:$D$221</formula1>
    </dataValidation>
    <dataValidation type="list" allowBlank="1" showErrorMessage="1" prompt="_x000a_" sqref="C78:C79" xr:uid="{00000000-0002-0000-0200-000032000000}">
      <formula1>IF(B86=7560,#REF!,IF(B86=7551,#REF!,IF(B86=7550,#REF!,IF(7555,#REF!))))</formula1>
    </dataValidation>
    <dataValidation type="list" allowBlank="1" showErrorMessage="1" prompt="_x000a_" sqref="C76:C77" xr:uid="{00000000-0002-0000-0200-000033000000}">
      <formula1>IF(B86=7560,#REF!,IF(B86=7551,#REF!,IF(B86=7550,#REF!,IF(7555,#REF!))))</formula1>
    </dataValidation>
    <dataValidation type="list" allowBlank="1" showErrorMessage="1" prompt="_x000a_" sqref="C74:C75" xr:uid="{00000000-0002-0000-0200-000034000000}">
      <formula1>IF(B86=7560,#REF!,IF(B86=7551,#REF!,IF(B86=7550,#REF!,IF(7555,#REF!))))</formula1>
    </dataValidation>
    <dataValidation type="list" allowBlank="1" showErrorMessage="1" prompt="_x000a_" sqref="C73" xr:uid="{00000000-0002-0000-0200-000035000000}">
      <formula1>IF(B86=7560,#REF!,IF(B86=7551,#REF!,IF(B86=7550,#REF!,IF(7555,#REF!))))</formula1>
    </dataValidation>
    <dataValidation type="list" allowBlank="1" showErrorMessage="1" prompt="_x000a_" sqref="C68:C69" xr:uid="{00000000-0002-0000-0200-000036000000}">
      <formula1>IF(B86=7560,#REF!,IF(B86=7551,#REF!,IF(B86=7550,#REF!,IF(7555,#REF!))))</formula1>
    </dataValidation>
    <dataValidation type="list" allowBlank="1" showErrorMessage="1" prompt="_x000a_" sqref="C66:C67" xr:uid="{00000000-0002-0000-0200-000037000000}">
      <formula1>IF(B86=7560,#REF!,IF(B86=7551,#REF!,IF(B86=7550,#REF!,IF(7555,#REF!))))</formula1>
    </dataValidation>
    <dataValidation type="list" allowBlank="1" showErrorMessage="1" prompt="_x000a_" sqref="C64:C65" xr:uid="{00000000-0002-0000-0200-000038000000}">
      <formula1>IF(B86=7560,#REF!,IF(B86=7551,#REF!,IF(B86=7550,#REF!,IF(7555,#REF!))))</formula1>
    </dataValidation>
    <dataValidation type="list" allowBlank="1" showErrorMessage="1" prompt="_x000a_" sqref="C61:C63" xr:uid="{00000000-0002-0000-0200-000039000000}">
      <formula1>IF(B85=7560,#REF!,IF(B85=7551,#REF!,IF(B85=7550,#REF!,IF(7555,#REF!))))</formula1>
    </dataValidation>
    <dataValidation type="list" allowBlank="1" showErrorMessage="1" prompt="_x000a_" sqref="C60" xr:uid="{00000000-0002-0000-0200-00003A000000}">
      <formula1>IF(B60=7560,#REF!,IF(B60=7551,#REF!,IF(B60=7550,#REF!,IF(7555,#REF!))))</formula1>
    </dataValidation>
    <dataValidation type="list" allowBlank="1" showErrorMessage="1" prompt="_x000a_" sqref="C70:C71" xr:uid="{00000000-0002-0000-0200-00003B000000}">
      <formula1>IF(B86=7560,#REF!,IF(B86=7551,#REF!,IF(B86=7550,#REF!,IF(7555,#REF!))))</formula1>
    </dataValidation>
    <dataValidation type="list" allowBlank="1" showErrorMessage="1" prompt="_x000a_" sqref="C72" xr:uid="{00000000-0002-0000-0200-00003C000000}">
      <formula1>IF(B87=7560,#REF!,IF(B87=7551,#REF!,IF(B87=7550,#REF!,IF(7555,#REF!))))</formula1>
    </dataValidation>
    <dataValidation type="list" allowBlank="1" showErrorMessage="1" prompt="_x000a_" sqref="C17" xr:uid="{00000000-0002-0000-0200-00003D000000}">
      <formula1>IF(B85=7560,#REF!,IF(B85=7551,#REF!,IF(B85=7550,#REF!,IF(7555,#REF!))))</formula1>
    </dataValidation>
    <dataValidation type="list" allowBlank="1" showErrorMessage="1" prompt="_x000a_" sqref="C16" xr:uid="{00000000-0002-0000-0200-00003E000000}">
      <formula1>IF(B86=7560,#REF!,IF(B86=7551,#REF!,IF(B86=7550,#REF!,IF(7555,#REF!))))</formula1>
    </dataValidation>
    <dataValidation type="list" allowBlank="1" showErrorMessage="1" prompt="_x000a_" sqref="C15" xr:uid="{00000000-0002-0000-0200-00003F000000}">
      <formula1>IF(B87=7560,#REF!,IF(B87=7551,#REF!,IF(B87=7550,#REF!,IF(7555,#REF!))))</formula1>
    </dataValidation>
    <dataValidation type="list" allowBlank="1" showErrorMessage="1" prompt="_x000a_" sqref="C14" xr:uid="{00000000-0002-0000-0200-000040000000}">
      <formula1>IF(B88=7560,#REF!,IF(B88=7551,#REF!,IF(B88=7550,#REF!,IF(7555,#REF!))))</formula1>
    </dataValidation>
    <dataValidation type="list" allowBlank="1" showErrorMessage="1" prompt="_x000a_" sqref="C48:C50" xr:uid="{00000000-0002-0000-0200-000041000000}">
      <formula1>IF(B95=7560,#REF!,IF(B95=7551,#REF!,IF(B95=7550,#REF!,IF(7555,#REF!))))</formula1>
    </dataValidation>
    <dataValidation type="list" allowBlank="1" showErrorMessage="1" prompt="_x000a_" sqref="C51:C52" xr:uid="{00000000-0002-0000-0200-000042000000}">
      <formula1>IF(B96=7560,#REF!,IF(B96=7551,#REF!,IF(B96=7550,#REF!,IF(7555,#REF!))))</formula1>
    </dataValidation>
    <dataValidation type="list" allowBlank="1" showErrorMessage="1" prompt="_x000a_" sqref="C19:C24" xr:uid="{00000000-0002-0000-0200-000043000000}">
      <formula1>IF(B85=7560,#REF!,IF(B85=7551,#REF!,IF(B85=7550,#REF!,IF(7555,#REF!))))</formula1>
    </dataValidation>
    <dataValidation type="list" allowBlank="1" showErrorMessage="1" prompt="_x000a_" sqref="C53:C55" xr:uid="{00000000-0002-0000-0200-000044000000}">
      <formula1>IF(B96=7560,#REF!,IF(B96=7551,#REF!,IF(B96=7550,#REF!,IF(7555,#REF!))))</formula1>
    </dataValidation>
    <dataValidation type="list" allowBlank="1" showErrorMessage="1" prompt="_x000a_" sqref="C10:C13" xr:uid="{00000000-0002-0000-0200-000045000000}">
      <formula1>IF(B86=7560,#REF!,IF(B86=7551,#REF!,IF(B86=7550,#REF!,IF(7555,#REF!))))</formula1>
    </dataValidation>
    <dataValidation type="list" allowBlank="1" showErrorMessage="1" prompt="_x000a_" sqref="C35:C39" xr:uid="{00000000-0002-0000-0200-000046000000}">
      <formula1>IF(B90=7560,#REF!,IF(B90=7551,#REF!,IF(B90=7550,#REF!,IF(7555,#REF!))))</formula1>
    </dataValidation>
    <dataValidation type="list" allowBlank="1" showErrorMessage="1" prompt="_x000a_" sqref="C56:C58" xr:uid="{00000000-0002-0000-0200-000047000000}">
      <formula1>IF(B97=7560,#REF!,IF(B97=7551,#REF!,IF(B97=7550,#REF!,IF(7555,#REF!))))</formula1>
    </dataValidation>
    <dataValidation type="list" allowBlank="1" showErrorMessage="1" prompt="_x000a_" sqref="C59" xr:uid="{00000000-0002-0000-0200-000048000000}">
      <formula1>IF(B98=7560,#REF!,IF(B98=7551,#REF!,IF(B98=7550,#REF!,IF(7555,#REF!))))</formula1>
    </dataValidation>
    <dataValidation type="list" allowBlank="1" showErrorMessage="1" prompt="_x000a_" sqref="C34" xr:uid="{00000000-0002-0000-0200-000049000000}">
      <formula1>IF(B90=7560,#REF!,IF(B90=7551,#REF!,IF(B90=7550,#REF!,IF(7555,#REF!))))</formula1>
    </dataValidation>
    <dataValidation type="list" allowBlank="1" showErrorMessage="1" prompt="_x000a_" sqref="C33" xr:uid="{00000000-0002-0000-0200-00004A000000}">
      <formula1>IF(B90=7560,#REF!,IF(B90=7551,#REF!,IF(B90=7550,#REF!,IF(7555,#REF!))))</formula1>
    </dataValidation>
    <dataValidation type="list" allowBlank="1" showErrorMessage="1" prompt="_x000a_" sqref="C32" xr:uid="{00000000-0002-0000-0200-00004B000000}">
      <formula1>IF(B90=7560,#REF!,IF(B90=7551,#REF!,IF(B90=7550,#REF!,IF(7555,#REF!))))</formula1>
    </dataValidation>
    <dataValidation type="list" allowBlank="1" showErrorMessage="1" prompt="_x000a_" sqref="C25:C29" xr:uid="{00000000-0002-0000-0200-00004C000000}">
      <formula1>IF(B87=7560,#REF!,IF(B87=7551,#REF!,IF(B87=7550,#REF!,IF(7555,#REF!))))</formula1>
    </dataValidation>
    <dataValidation type="list" allowBlank="1" showErrorMessage="1" prompt="_x000a_" sqref="C30:C31" xr:uid="{00000000-0002-0000-0200-00004D000000}">
      <formula1>IF(B90=7560,#REF!,IF(B90=7551,#REF!,IF(B90=7550,#REF!,IF(7555,#REF!))))</formula1>
    </dataValidation>
    <dataValidation type="list" allowBlank="1" showInputMessage="1" showErrorMessage="1" prompt="Elija una opción del menu desplegable" sqref="Y12" xr:uid="{3FFCD0E4-3821-47F4-80D4-01B23C87184A}">
      <formula1>"Piezas graficas realizadas / Piezas graficas programadas * 100"</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64" max="91" man="1"/>
  </colBreaks>
  <ignoredErrors>
    <ignoredError sqref="CS20"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2" ma:contentTypeDescription="Crear nuevo documento." ma:contentTypeScope="" ma:versionID="cae9de83ce8845c64d041894ff201a54">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a53399f411e1a9f53709ff941fd1782b"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5D8844-789E-4060-A892-76F53D5F4E38}">
  <ds:schemaRefs>
    <ds:schemaRef ds:uri="http://schemas.microsoft.com/DataMashup"/>
  </ds:schemaRefs>
</ds:datastoreItem>
</file>

<file path=customXml/itemProps2.xml><?xml version="1.0" encoding="utf-8"?>
<ds:datastoreItem xmlns:ds="http://schemas.openxmlformats.org/officeDocument/2006/customXml" ds:itemID="{5EECB4F0-D89E-46AF-9D41-57505D073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E427EE-A2FA-4103-AAA7-F4AEAD52E576}">
  <ds:schemaRefs>
    <ds:schemaRef ds:uri="http://schemas.openxmlformats.org/package/2006/metadata/core-properties"/>
    <ds:schemaRef ds:uri="http://purl.org/dc/elements/1.1/"/>
    <ds:schemaRef ds:uri="http://schemas.microsoft.com/office/2006/documentManagement/types"/>
    <ds:schemaRef ds:uri="08ebe415-1e9a-4b26-acfc-09642d3d19df"/>
    <ds:schemaRef ds:uri="http://purl.org/dc/terms/"/>
    <ds:schemaRef ds:uri="http://www.w3.org/XML/1998/namespace"/>
    <ds:schemaRef ds:uri="http://schemas.microsoft.com/office/infopath/2007/PartnerControls"/>
    <ds:schemaRef ds:uri="d472a95f-029e-48ed-8556-580ff62e783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41D9E07-F66F-473A-885F-D75EE86A82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Diana Marcela Sánchez Moncaleano</cp:lastModifiedBy>
  <cp:revision/>
  <dcterms:created xsi:type="dcterms:W3CDTF">2011-07-07T02:30:11Z</dcterms:created>
  <dcterms:modified xsi:type="dcterms:W3CDTF">2023-04-17T18:34:54Z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