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C:\Users\ANDRES\Documents\CARPETAANDRES\IDPYBA2021\SEPTIEMBRE\Obligacion9\"/>
    </mc:Choice>
  </mc:AlternateContent>
  <xr:revisionPtr revIDLastSave="0" documentId="13_ncr:1_{58E13AE6-B638-4CE6-B6C5-504A48A449DF}" xr6:coauthVersionLast="47" xr6:coauthVersionMax="47"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Print_Area" localSheetId="0">'METAS PDD 2011'!$A$1:$Q$21</definedName>
    <definedName name="_xlnm.Print_Area" localSheetId="1">'METAS PROYECTO'!$A$1:$J$18</definedName>
    <definedName name="_xlnm.Print_Area" localSheetId="2">'PLAN OPERATIVO'!$A$1:$AG$12</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84" i="8" l="1"/>
  <c r="AI84" i="8"/>
  <c r="AL84" i="8"/>
  <c r="AO84" i="8"/>
  <c r="AR84" i="8"/>
  <c r="AU84" i="8"/>
  <c r="AB71" i="8" l="1"/>
  <c r="AB70" i="8"/>
  <c r="AC68" i="8"/>
  <c r="AC67" i="8"/>
  <c r="AC66" i="8"/>
  <c r="AC65" i="8"/>
  <c r="AC64" i="8"/>
  <c r="AC62" i="8"/>
  <c r="AC61" i="8"/>
  <c r="AC60" i="8"/>
  <c r="AC59" i="8"/>
  <c r="AC53" i="8"/>
  <c r="AC49" i="8"/>
  <c r="AB37" i="8"/>
  <c r="AC36" i="8"/>
  <c r="AC35" i="8"/>
  <c r="AC34" i="8"/>
  <c r="AC33" i="8"/>
  <c r="AV39" i="8"/>
  <c r="AV103" i="8" l="1"/>
  <c r="AU103" i="8"/>
  <c r="AT103" i="8"/>
  <c r="AQ103" i="8"/>
  <c r="AR103" i="8" s="1"/>
  <c r="AO103" i="8"/>
  <c r="AN103" i="8"/>
  <c r="AL103" i="8"/>
  <c r="AH103" i="8"/>
  <c r="AI103" i="8" s="1"/>
  <c r="AE103" i="8"/>
  <c r="Z103" i="8"/>
  <c r="W103" i="8"/>
  <c r="T103" i="8"/>
  <c r="Q103" i="8"/>
  <c r="N103" i="8"/>
  <c r="AV102" i="8"/>
  <c r="AT102" i="8"/>
  <c r="AU102" i="8" s="1"/>
  <c r="AQ102" i="8"/>
  <c r="AR102" i="8" s="1"/>
  <c r="AN102" i="8"/>
  <c r="AO102" i="8" s="1"/>
  <c r="AL102" i="8"/>
  <c r="AF102" i="8"/>
  <c r="AE102" i="8"/>
  <c r="AC102" i="8"/>
  <c r="Z102" i="8"/>
  <c r="W102" i="8"/>
  <c r="T102" i="8"/>
  <c r="Q102" i="8"/>
  <c r="M102" i="8"/>
  <c r="AH102" i="8" s="1"/>
  <c r="AI102" i="8" s="1"/>
  <c r="AV101" i="8"/>
  <c r="AT101" i="8"/>
  <c r="AU101" i="8" s="1"/>
  <c r="AQ101" i="8"/>
  <c r="AR101" i="8" s="1"/>
  <c r="AN101" i="8"/>
  <c r="AO101" i="8" s="1"/>
  <c r="AL101" i="8"/>
  <c r="Z101" i="8"/>
  <c r="W101" i="8"/>
  <c r="N101" i="8"/>
  <c r="M101" i="8"/>
  <c r="P101" i="8" s="1"/>
  <c r="AV100" i="8"/>
  <c r="AT100" i="8"/>
  <c r="AU100" i="8" s="1"/>
  <c r="AQ100" i="8"/>
  <c r="AR100" i="8" s="1"/>
  <c r="AN100" i="8"/>
  <c r="AO100" i="8" s="1"/>
  <c r="AL100" i="8"/>
  <c r="Z100" i="8"/>
  <c r="W100" i="8"/>
  <c r="N100" i="8"/>
  <c r="M100" i="8"/>
  <c r="P100" i="8" s="1"/>
  <c r="AV99" i="8"/>
  <c r="AT99" i="8"/>
  <c r="AU99" i="8" s="1"/>
  <c r="AQ99" i="8"/>
  <c r="AR99" i="8" s="1"/>
  <c r="AN99" i="8"/>
  <c r="AO99" i="8" s="1"/>
  <c r="AL99" i="8"/>
  <c r="AI99" i="8"/>
  <c r="AH99" i="8"/>
  <c r="Z99" i="8"/>
  <c r="W99" i="8"/>
  <c r="Q99" i="8"/>
  <c r="P99" i="8"/>
  <c r="N99" i="8"/>
  <c r="AV98" i="8"/>
  <c r="AU98" i="8"/>
  <c r="AT98" i="8"/>
  <c r="AR98" i="8"/>
  <c r="AQ98" i="8"/>
  <c r="AO98" i="8"/>
  <c r="AN98" i="8"/>
  <c r="AL98" i="8"/>
  <c r="Z98" i="8"/>
  <c r="W98" i="8"/>
  <c r="P98" i="8"/>
  <c r="M98" i="8"/>
  <c r="N98" i="8" s="1"/>
  <c r="AV97" i="8"/>
  <c r="AU97" i="8"/>
  <c r="AT97" i="8"/>
  <c r="AR97" i="8"/>
  <c r="AQ97" i="8"/>
  <c r="AO97" i="8"/>
  <c r="AN97" i="8"/>
  <c r="AL97" i="8"/>
  <c r="Z97" i="8"/>
  <c r="W97" i="8"/>
  <c r="P97" i="8"/>
  <c r="M97" i="8"/>
  <c r="N97" i="8" s="1"/>
  <c r="AV96" i="8"/>
  <c r="AU96" i="8"/>
  <c r="AT96" i="8"/>
  <c r="AR96" i="8"/>
  <c r="AQ96" i="8"/>
  <c r="AO96" i="8"/>
  <c r="AN96" i="8"/>
  <c r="AL96" i="8"/>
  <c r="AH96" i="8"/>
  <c r="AI96" i="8" s="1"/>
  <c r="AE96" i="8"/>
  <c r="AW96" i="8" s="1"/>
  <c r="AX96" i="8" s="1"/>
  <c r="AC96" i="8"/>
  <c r="Z96" i="8"/>
  <c r="W96" i="8"/>
  <c r="T96" i="8"/>
  <c r="Q96" i="8"/>
  <c r="P96" i="8"/>
  <c r="N96" i="8"/>
  <c r="AV95" i="8"/>
  <c r="AU95" i="8"/>
  <c r="AT95" i="8"/>
  <c r="AR95" i="8"/>
  <c r="AQ95" i="8"/>
  <c r="AO95" i="8"/>
  <c r="AN95" i="8"/>
  <c r="AL95" i="8"/>
  <c r="AH95" i="8"/>
  <c r="AI95" i="8" s="1"/>
  <c r="AE95" i="8"/>
  <c r="Z95" i="8"/>
  <c r="W95" i="8"/>
  <c r="S95" i="8"/>
  <c r="T95" i="8" s="1"/>
  <c r="P95" i="8"/>
  <c r="Q95" i="8" s="1"/>
  <c r="N95" i="8"/>
  <c r="AV94" i="8"/>
  <c r="AT94" i="8"/>
  <c r="AU94" i="8" s="1"/>
  <c r="AQ94" i="8"/>
  <c r="AR94" i="8" s="1"/>
  <c r="AN94" i="8"/>
  <c r="AO94" i="8" s="1"/>
  <c r="AL94" i="8"/>
  <c r="AE94" i="8"/>
  <c r="AF94" i="8" s="1"/>
  <c r="AC94" i="8"/>
  <c r="Z94" i="8"/>
  <c r="W94" i="8"/>
  <c r="T94" i="8"/>
  <c r="Q94" i="8"/>
  <c r="N94" i="8"/>
  <c r="M94" i="8"/>
  <c r="AH94" i="8" s="1"/>
  <c r="AI94" i="8" s="1"/>
  <c r="AV93" i="8"/>
  <c r="AT93" i="8"/>
  <c r="AU93" i="8" s="1"/>
  <c r="AQ93" i="8"/>
  <c r="AR93" i="8" s="1"/>
  <c r="AN93" i="8"/>
  <c r="AO93" i="8" s="1"/>
  <c r="AL93" i="8"/>
  <c r="AI93" i="8"/>
  <c r="AH93" i="8"/>
  <c r="Z93" i="8"/>
  <c r="W93" i="8"/>
  <c r="T93" i="8"/>
  <c r="S93" i="8"/>
  <c r="Q93" i="8"/>
  <c r="P93" i="8"/>
  <c r="N93" i="8"/>
  <c r="AV92" i="8"/>
  <c r="AU92" i="8"/>
  <c r="AT92" i="8"/>
  <c r="AR92" i="8"/>
  <c r="AQ92" i="8"/>
  <c r="AO92" i="8"/>
  <c r="AN92" i="8"/>
  <c r="AL92" i="8"/>
  <c r="AH92" i="8"/>
  <c r="AW92" i="8" s="1"/>
  <c r="AX92" i="8" s="1"/>
  <c r="AF92" i="8"/>
  <c r="AC92" i="8"/>
  <c r="Z92" i="8"/>
  <c r="W92" i="8"/>
  <c r="T92" i="8"/>
  <c r="Q92" i="8"/>
  <c r="N92" i="8"/>
  <c r="AW91" i="8"/>
  <c r="AX91" i="8" s="1"/>
  <c r="AV91" i="8"/>
  <c r="AU91" i="8"/>
  <c r="AR91" i="8"/>
  <c r="AO91" i="8"/>
  <c r="AL91" i="8"/>
  <c r="AI91" i="8"/>
  <c r="AF91" i="8"/>
  <c r="AC91" i="8"/>
  <c r="Z91" i="8"/>
  <c r="W91" i="8"/>
  <c r="T91" i="8"/>
  <c r="AW90" i="8"/>
  <c r="AV90" i="8"/>
  <c r="AU90" i="8"/>
  <c r="AR90" i="8"/>
  <c r="AO90" i="8"/>
  <c r="AL90" i="8"/>
  <c r="AI90" i="8"/>
  <c r="AF90" i="8"/>
  <c r="AC90" i="8"/>
  <c r="Z90" i="8"/>
  <c r="W90" i="8"/>
  <c r="T90" i="8"/>
  <c r="AW89" i="8"/>
  <c r="AX89" i="8" s="1"/>
  <c r="AV89" i="8"/>
  <c r="AU89" i="8"/>
  <c r="AR89" i="8"/>
  <c r="AO89" i="8"/>
  <c r="AL89" i="8"/>
  <c r="AI89" i="8"/>
  <c r="AF89" i="8"/>
  <c r="AC89" i="8"/>
  <c r="Z89" i="8"/>
  <c r="W89" i="8"/>
  <c r="T89" i="8"/>
  <c r="AX88" i="8"/>
  <c r="AW88" i="8"/>
  <c r="AV88" i="8"/>
  <c r="AU88" i="8"/>
  <c r="AR88" i="8"/>
  <c r="AO88" i="8"/>
  <c r="AL88" i="8"/>
  <c r="AI88" i="8"/>
  <c r="AF88" i="8"/>
  <c r="AC88" i="8"/>
  <c r="Z88" i="8"/>
  <c r="W88" i="8"/>
  <c r="T88" i="8"/>
  <c r="AW87" i="8"/>
  <c r="AX87" i="8" s="1"/>
  <c r="AV87" i="8"/>
  <c r="AU87" i="8"/>
  <c r="AR87" i="8"/>
  <c r="AO87" i="8"/>
  <c r="AL87" i="8"/>
  <c r="AI87" i="8"/>
  <c r="AF87" i="8"/>
  <c r="AC87" i="8"/>
  <c r="Z87" i="8"/>
  <c r="W87" i="8"/>
  <c r="T87" i="8"/>
  <c r="AW86" i="8"/>
  <c r="AV86" i="8"/>
  <c r="AU86" i="8"/>
  <c r="AR86" i="8"/>
  <c r="AO86" i="8"/>
  <c r="AL86" i="8"/>
  <c r="AI86" i="8"/>
  <c r="AF86" i="8"/>
  <c r="AC86" i="8"/>
  <c r="Z86" i="8"/>
  <c r="W86" i="8"/>
  <c r="T86" i="8"/>
  <c r="AW85" i="8"/>
  <c r="AV85" i="8"/>
  <c r="AU85" i="8"/>
  <c r="AR85" i="8"/>
  <c r="AO85" i="8"/>
  <c r="AL85" i="8"/>
  <c r="AI85" i="8"/>
  <c r="AF85" i="8"/>
  <c r="AC85" i="8"/>
  <c r="Z85" i="8"/>
  <c r="W85" i="8"/>
  <c r="T85" i="8"/>
  <c r="Q85" i="8"/>
  <c r="N85" i="8"/>
  <c r="AV84" i="8"/>
  <c r="AC84" i="8"/>
  <c r="Z84" i="8"/>
  <c r="V84" i="8"/>
  <c r="W84" i="8" s="1"/>
  <c r="T84" i="8"/>
  <c r="Q84" i="8"/>
  <c r="N84" i="8"/>
  <c r="AW83" i="8"/>
  <c r="AX83" i="8" s="1"/>
  <c r="AV83" i="8"/>
  <c r="AU83" i="8"/>
  <c r="AR83" i="8"/>
  <c r="AO83" i="8"/>
  <c r="AL83" i="8"/>
  <c r="AI83" i="8"/>
  <c r="AF83" i="8"/>
  <c r="AC83" i="8"/>
  <c r="Z83" i="8"/>
  <c r="W83" i="8"/>
  <c r="T83" i="8"/>
  <c r="Q83" i="8"/>
  <c r="N83" i="8"/>
  <c r="AW82" i="8"/>
  <c r="AX82" i="8" s="1"/>
  <c r="AV82" i="8"/>
  <c r="AU82" i="8"/>
  <c r="AR82" i="8"/>
  <c r="AO82" i="8"/>
  <c r="AL82" i="8"/>
  <c r="AI82" i="8"/>
  <c r="AF82" i="8"/>
  <c r="AC82" i="8"/>
  <c r="Z82" i="8"/>
  <c r="W82" i="8"/>
  <c r="T82" i="8"/>
  <c r="Q82" i="8"/>
  <c r="N82" i="8"/>
  <c r="AW81" i="8"/>
  <c r="AX81" i="8" s="1"/>
  <c r="AV81" i="8"/>
  <c r="AU81" i="8"/>
  <c r="AR81" i="8"/>
  <c r="AO81" i="8"/>
  <c r="AL81" i="8"/>
  <c r="AI81" i="8"/>
  <c r="AF81" i="8"/>
  <c r="AC81" i="8"/>
  <c r="Z81" i="8"/>
  <c r="W81" i="8"/>
  <c r="T81" i="8"/>
  <c r="Q81" i="8"/>
  <c r="N81" i="8"/>
  <c r="AW80" i="8"/>
  <c r="AX80" i="8" s="1"/>
  <c r="AV80" i="8"/>
  <c r="AU80" i="8"/>
  <c r="AR80" i="8"/>
  <c r="AO80" i="8"/>
  <c r="AL80" i="8"/>
  <c r="AI80" i="8"/>
  <c r="AF80" i="8"/>
  <c r="AC80" i="8"/>
  <c r="Z80" i="8"/>
  <c r="W80" i="8"/>
  <c r="T80" i="8"/>
  <c r="Q80" i="8"/>
  <c r="N80" i="8"/>
  <c r="AW79" i="8"/>
  <c r="AX79" i="8" s="1"/>
  <c r="AV79" i="8"/>
  <c r="AU79" i="8"/>
  <c r="AR79" i="8"/>
  <c r="AO79" i="8"/>
  <c r="AL79" i="8"/>
  <c r="AI79" i="8"/>
  <c r="AF79" i="8"/>
  <c r="AC79" i="8"/>
  <c r="Z79" i="8"/>
  <c r="W79" i="8"/>
  <c r="T79" i="8"/>
  <c r="Q79" i="8"/>
  <c r="N79" i="8"/>
  <c r="AW78" i="8"/>
  <c r="AX78" i="8" s="1"/>
  <c r="AV78" i="8"/>
  <c r="AU78" i="8"/>
  <c r="AR78" i="8"/>
  <c r="AO78" i="8"/>
  <c r="AL78" i="8"/>
  <c r="AI78" i="8"/>
  <c r="AF78" i="8"/>
  <c r="AC78" i="8"/>
  <c r="Z78" i="8"/>
  <c r="W78" i="8"/>
  <c r="T78" i="8"/>
  <c r="Q78" i="8"/>
  <c r="N78" i="8"/>
  <c r="AX77" i="8"/>
  <c r="AW77" i="8"/>
  <c r="AV77" i="8"/>
  <c r="AU77" i="8"/>
  <c r="AR77" i="8"/>
  <c r="AO77" i="8"/>
  <c r="AL77" i="8"/>
  <c r="AI77" i="8"/>
  <c r="AF77" i="8"/>
  <c r="AC77" i="8"/>
  <c r="Z77" i="8"/>
  <c r="W77" i="8"/>
  <c r="T77" i="8"/>
  <c r="Q77" i="8"/>
  <c r="N77" i="8"/>
  <c r="AW76" i="8"/>
  <c r="AX76" i="8" s="1"/>
  <c r="AV76" i="8"/>
  <c r="AU76" i="8"/>
  <c r="AR76" i="8"/>
  <c r="AO76" i="8"/>
  <c r="AL76" i="8"/>
  <c r="AI76" i="8"/>
  <c r="AF76" i="8"/>
  <c r="AC76" i="8"/>
  <c r="Z76" i="8"/>
  <c r="W76" i="8"/>
  <c r="T76" i="8"/>
  <c r="Q76" i="8"/>
  <c r="N76" i="8"/>
  <c r="AW75" i="8"/>
  <c r="AX75" i="8" s="1"/>
  <c r="AV75" i="8"/>
  <c r="AU75" i="8"/>
  <c r="AR75" i="8"/>
  <c r="AO75" i="8"/>
  <c r="AL75" i="8"/>
  <c r="AI75" i="8"/>
  <c r="AF75" i="8"/>
  <c r="AC75" i="8"/>
  <c r="Z75" i="8"/>
  <c r="W75" i="8"/>
  <c r="T75" i="8"/>
  <c r="Q75" i="8"/>
  <c r="N75" i="8"/>
  <c r="AW74" i="8"/>
  <c r="AX74" i="8" s="1"/>
  <c r="AV74" i="8"/>
  <c r="AU74" i="8"/>
  <c r="AR74" i="8"/>
  <c r="AO74" i="8"/>
  <c r="AL74" i="8"/>
  <c r="AI74" i="8"/>
  <c r="AF74" i="8"/>
  <c r="AC74" i="8"/>
  <c r="Z74" i="8"/>
  <c r="W74" i="8"/>
  <c r="T74" i="8"/>
  <c r="Q74" i="8"/>
  <c r="N74" i="8"/>
  <c r="AX73" i="8"/>
  <c r="AW73" i="8"/>
  <c r="AV73" i="8"/>
  <c r="AU73" i="8"/>
  <c r="AR73" i="8"/>
  <c r="AO73" i="8"/>
  <c r="AL73" i="8"/>
  <c r="AI73" i="8"/>
  <c r="AF73" i="8"/>
  <c r="AC73" i="8"/>
  <c r="Z73" i="8"/>
  <c r="W73" i="8"/>
  <c r="T73" i="8"/>
  <c r="Q73" i="8"/>
  <c r="N73" i="8"/>
  <c r="AW72" i="8"/>
  <c r="AX72" i="8" s="1"/>
  <c r="AV72" i="8"/>
  <c r="AU72" i="8"/>
  <c r="AR72" i="8"/>
  <c r="AO72" i="8"/>
  <c r="AL72" i="8"/>
  <c r="AI72" i="8"/>
  <c r="AF72" i="8"/>
  <c r="AC72" i="8"/>
  <c r="Z72" i="8"/>
  <c r="W72" i="8"/>
  <c r="T72" i="8"/>
  <c r="Q72" i="8"/>
  <c r="N72" i="8"/>
  <c r="AW71" i="8"/>
  <c r="AX71" i="8" s="1"/>
  <c r="AV71" i="8"/>
  <c r="AU71" i="8"/>
  <c r="AR71" i="8"/>
  <c r="AO71" i="8"/>
  <c r="AL71" i="8"/>
  <c r="AI71" i="8"/>
  <c r="AF71" i="8"/>
  <c r="AC71" i="8"/>
  <c r="Z71" i="8"/>
  <c r="W71" i="8"/>
  <c r="T71" i="8"/>
  <c r="Q71" i="8"/>
  <c r="N71" i="8"/>
  <c r="AW70" i="8"/>
  <c r="AX70" i="8" s="1"/>
  <c r="AV70" i="8"/>
  <c r="AU70" i="8"/>
  <c r="AR70" i="8"/>
  <c r="AO70" i="8"/>
  <c r="AL70" i="8"/>
  <c r="AI70" i="8"/>
  <c r="AF70" i="8"/>
  <c r="AC70" i="8"/>
  <c r="Z70" i="8"/>
  <c r="W70" i="8"/>
  <c r="T70" i="8"/>
  <c r="Q70" i="8"/>
  <c r="N70" i="8"/>
  <c r="AW69" i="8"/>
  <c r="AX69" i="8" s="1"/>
  <c r="AV69" i="8"/>
  <c r="AU69" i="8"/>
  <c r="AR69" i="8"/>
  <c r="AO69" i="8"/>
  <c r="AL69" i="8"/>
  <c r="AI69" i="8"/>
  <c r="AF69" i="8"/>
  <c r="AC69" i="8"/>
  <c r="Z69" i="8"/>
  <c r="W69" i="8"/>
  <c r="T69" i="8"/>
  <c r="Q69" i="8"/>
  <c r="AW68" i="8"/>
  <c r="AX68" i="8" s="1"/>
  <c r="AV68" i="8"/>
  <c r="AU68" i="8"/>
  <c r="AW67" i="8"/>
  <c r="AX67" i="8" s="1"/>
  <c r="AV67" i="8"/>
  <c r="AU67" i="8"/>
  <c r="AR67" i="8"/>
  <c r="AO67" i="8"/>
  <c r="AL67" i="8"/>
  <c r="AI67" i="8"/>
  <c r="AF67" i="8"/>
  <c r="Z67" i="8"/>
  <c r="W67" i="8"/>
  <c r="AW66" i="8"/>
  <c r="AV66" i="8"/>
  <c r="AU66" i="8"/>
  <c r="AR66" i="8"/>
  <c r="AO66" i="8"/>
  <c r="AL66" i="8"/>
  <c r="AI66" i="8"/>
  <c r="AF66" i="8"/>
  <c r="N66" i="8"/>
  <c r="AW65" i="8"/>
  <c r="AX65" i="8" s="1"/>
  <c r="AV65" i="8"/>
  <c r="AU65" i="8"/>
  <c r="Z65" i="8"/>
  <c r="W65" i="8"/>
  <c r="T65" i="8"/>
  <c r="Q65" i="8"/>
  <c r="N65" i="8"/>
  <c r="AW64" i="8"/>
  <c r="AX64" i="8" s="1"/>
  <c r="AV64" i="8"/>
  <c r="AU64" i="8"/>
  <c r="Z64" i="8"/>
  <c r="W64" i="8"/>
  <c r="T64" i="8"/>
  <c r="Q64" i="8"/>
  <c r="N64" i="8"/>
  <c r="AX63" i="8"/>
  <c r="AW63" i="8"/>
  <c r="AV63" i="8"/>
  <c r="AU63" i="8"/>
  <c r="N63" i="8"/>
  <c r="AW62" i="8"/>
  <c r="AX62" i="8" s="1"/>
  <c r="AV62" i="8"/>
  <c r="AU62" i="8"/>
  <c r="Z62" i="8"/>
  <c r="W62" i="8"/>
  <c r="T62" i="8"/>
  <c r="Q62" i="8"/>
  <c r="N62" i="8"/>
  <c r="AW61" i="8"/>
  <c r="AX61" i="8" s="1"/>
  <c r="AV61" i="8"/>
  <c r="AU61" i="8"/>
  <c r="Z61" i="8"/>
  <c r="W61" i="8"/>
  <c r="T61" i="8"/>
  <c r="Q61" i="8"/>
  <c r="N61" i="8"/>
  <c r="AW60" i="8"/>
  <c r="AX60" i="8" s="1"/>
  <c r="AV60" i="8"/>
  <c r="AU60" i="8"/>
  <c r="Z60" i="8"/>
  <c r="W60" i="8"/>
  <c r="T60" i="8"/>
  <c r="Q60" i="8"/>
  <c r="N60" i="8"/>
  <c r="AW59" i="8"/>
  <c r="AX59" i="8" s="1"/>
  <c r="AV59" i="8"/>
  <c r="AU59" i="8"/>
  <c r="Z59" i="8"/>
  <c r="W59" i="8"/>
  <c r="T59" i="8"/>
  <c r="Q59" i="8"/>
  <c r="N59" i="8"/>
  <c r="AW58" i="8"/>
  <c r="AX58" i="8" s="1"/>
  <c r="AV58" i="8"/>
  <c r="AU58" i="8"/>
  <c r="AR58" i="8"/>
  <c r="AO58" i="8"/>
  <c r="AL58" i="8"/>
  <c r="AF58" i="8"/>
  <c r="W58" i="8"/>
  <c r="N58" i="8"/>
  <c r="AW57" i="8"/>
  <c r="AX57" i="8" s="1"/>
  <c r="AV57" i="8"/>
  <c r="AU57" i="8"/>
  <c r="AR57" i="8"/>
  <c r="AO57" i="8"/>
  <c r="AL57" i="8"/>
  <c r="AI57" i="8"/>
  <c r="AF57" i="8"/>
  <c r="N57" i="8"/>
  <c r="AW56" i="8"/>
  <c r="AX56" i="8" s="1"/>
  <c r="AV56" i="8"/>
  <c r="AU56" i="8"/>
  <c r="AR56" i="8"/>
  <c r="AO56" i="8"/>
  <c r="AL56" i="8"/>
  <c r="AI56" i="8"/>
  <c r="AF56" i="8"/>
  <c r="AC56" i="8"/>
  <c r="Z56" i="8"/>
  <c r="W56" i="8"/>
  <c r="T56" i="8"/>
  <c r="Q56" i="8"/>
  <c r="N56" i="8"/>
  <c r="AW55" i="8"/>
  <c r="AX55" i="8" s="1"/>
  <c r="AV55" i="8"/>
  <c r="AU55" i="8"/>
  <c r="AR55" i="8"/>
  <c r="AO55" i="8"/>
  <c r="AL55" i="8"/>
  <c r="AI55" i="8"/>
  <c r="AF55" i="8"/>
  <c r="AC55" i="8"/>
  <c r="Z55" i="8"/>
  <c r="W55" i="8"/>
  <c r="T55" i="8"/>
  <c r="Q55" i="8"/>
  <c r="N55" i="8"/>
  <c r="AW54" i="8"/>
  <c r="AX54" i="8" s="1"/>
  <c r="AV54" i="8"/>
  <c r="AU54" i="8"/>
  <c r="AR54" i="8"/>
  <c r="AO54" i="8"/>
  <c r="AL54" i="8"/>
  <c r="AI54" i="8"/>
  <c r="AF54" i="8"/>
  <c r="AC54" i="8"/>
  <c r="Z54" i="8"/>
  <c r="W54" i="8"/>
  <c r="T54" i="8"/>
  <c r="Q54" i="8"/>
  <c r="N54" i="8"/>
  <c r="AW53" i="8"/>
  <c r="AX53" i="8" s="1"/>
  <c r="AV53" i="8"/>
  <c r="AU53" i="8"/>
  <c r="AR53" i="8"/>
  <c r="AO53" i="8"/>
  <c r="AL53" i="8"/>
  <c r="AI53" i="8"/>
  <c r="AF53" i="8"/>
  <c r="Z53" i="8"/>
  <c r="W53" i="8"/>
  <c r="T53" i="8"/>
  <c r="AW52" i="8"/>
  <c r="AX52" i="8" s="1"/>
  <c r="AV52" i="8"/>
  <c r="AU52" i="8"/>
  <c r="AO52" i="8"/>
  <c r="AF52" i="8"/>
  <c r="W52" i="8"/>
  <c r="T52" i="8"/>
  <c r="Q52" i="8"/>
  <c r="N52" i="8"/>
  <c r="AW51" i="8"/>
  <c r="AX51" i="8" s="1"/>
  <c r="AV51" i="8"/>
  <c r="AU51" i="8"/>
  <c r="AR51" i="8"/>
  <c r="AO51" i="8"/>
  <c r="AL51" i="8"/>
  <c r="AI51" i="8"/>
  <c r="AF51" i="8"/>
  <c r="AC51" i="8"/>
  <c r="Z51" i="8"/>
  <c r="W51" i="8"/>
  <c r="T51" i="8"/>
  <c r="Q51" i="8"/>
  <c r="N51" i="8"/>
  <c r="AW50" i="8"/>
  <c r="AX50" i="8" s="1"/>
  <c r="AV50" i="8"/>
  <c r="AU50" i="8"/>
  <c r="AR50" i="8"/>
  <c r="AO50" i="8"/>
  <c r="AL50" i="8"/>
  <c r="AI50" i="8"/>
  <c r="AF50" i="8"/>
  <c r="AC50" i="8"/>
  <c r="Z50" i="8"/>
  <c r="W50" i="8"/>
  <c r="T50" i="8"/>
  <c r="Q50" i="8"/>
  <c r="N50" i="8"/>
  <c r="AW49" i="8"/>
  <c r="AX49" i="8" s="1"/>
  <c r="AV49" i="8"/>
  <c r="AU49" i="8"/>
  <c r="AR49" i="8"/>
  <c r="AO49" i="8"/>
  <c r="AL49" i="8"/>
  <c r="AI49" i="8"/>
  <c r="AF49" i="8"/>
  <c r="Q49" i="8"/>
  <c r="AW48" i="8"/>
  <c r="AX48" i="8" s="1"/>
  <c r="AV48" i="8"/>
  <c r="AU48" i="8"/>
  <c r="AR48" i="8"/>
  <c r="AO48" i="8"/>
  <c r="AL48" i="8"/>
  <c r="AI48" i="8"/>
  <c r="AF48" i="8"/>
  <c r="AC48" i="8"/>
  <c r="Z48" i="8"/>
  <c r="W48" i="8"/>
  <c r="T48" i="8"/>
  <c r="Q48" i="8"/>
  <c r="N48" i="8"/>
  <c r="AW47" i="8"/>
  <c r="AX47" i="8" s="1"/>
  <c r="AV47" i="8"/>
  <c r="AU47" i="8"/>
  <c r="AR47" i="8"/>
  <c r="AO47" i="8"/>
  <c r="AL47" i="8"/>
  <c r="AI47" i="8"/>
  <c r="AF47" i="8"/>
  <c r="AC47" i="8"/>
  <c r="AW46" i="8"/>
  <c r="AX46" i="8" s="1"/>
  <c r="AV46" i="8"/>
  <c r="AU46" i="8"/>
  <c r="AR46" i="8"/>
  <c r="AO46" i="8"/>
  <c r="AL46" i="8"/>
  <c r="AI46" i="8"/>
  <c r="AF46" i="8"/>
  <c r="AC46" i="8"/>
  <c r="Z46" i="8"/>
  <c r="W46" i="8"/>
  <c r="T46" i="8"/>
  <c r="Q46" i="8"/>
  <c r="N46" i="8"/>
  <c r="AX45" i="8"/>
  <c r="AW45" i="8"/>
  <c r="AV45" i="8"/>
  <c r="AU45" i="8"/>
  <c r="AR45" i="8"/>
  <c r="AO45" i="8"/>
  <c r="AL45" i="8"/>
  <c r="AI45" i="8"/>
  <c r="AF45" i="8"/>
  <c r="AC45" i="8"/>
  <c r="Z45" i="8"/>
  <c r="W45" i="8"/>
  <c r="T45" i="8"/>
  <c r="Q45" i="8"/>
  <c r="N45" i="8"/>
  <c r="AW44" i="8"/>
  <c r="AX44" i="8" s="1"/>
  <c r="AV44" i="8"/>
  <c r="AU44" i="8"/>
  <c r="AR44" i="8"/>
  <c r="AO44" i="8"/>
  <c r="AL44" i="8"/>
  <c r="AI44" i="8"/>
  <c r="AF44" i="8"/>
  <c r="AC44" i="8"/>
  <c r="Z44" i="8"/>
  <c r="W44" i="8"/>
  <c r="T44" i="8"/>
  <c r="Q44" i="8"/>
  <c r="N44" i="8"/>
  <c r="AW43" i="8"/>
  <c r="AV43" i="8"/>
  <c r="AU43" i="8"/>
  <c r="AR43" i="8"/>
  <c r="AO43" i="8"/>
  <c r="AL43" i="8"/>
  <c r="AI43" i="8"/>
  <c r="AF43" i="8"/>
  <c r="AC43" i="8"/>
  <c r="Z43" i="8"/>
  <c r="W43" i="8"/>
  <c r="T43" i="8"/>
  <c r="Q43" i="8"/>
  <c r="N43" i="8"/>
  <c r="AW42" i="8"/>
  <c r="AX42" i="8" s="1"/>
  <c r="AV42" i="8"/>
  <c r="AU42" i="8"/>
  <c r="AR42" i="8"/>
  <c r="AO42" i="8"/>
  <c r="AL42" i="8"/>
  <c r="AI42" i="8"/>
  <c r="AF42" i="8"/>
  <c r="AC42" i="8"/>
  <c r="Z42" i="8"/>
  <c r="W42" i="8"/>
  <c r="T42" i="8"/>
  <c r="Q42" i="8"/>
  <c r="N42" i="8"/>
  <c r="AV41" i="8"/>
  <c r="AU41" i="8"/>
  <c r="AR41" i="8"/>
  <c r="AO41" i="8"/>
  <c r="AL41" i="8"/>
  <c r="AI41" i="8"/>
  <c r="AF41" i="8"/>
  <c r="AC41" i="8"/>
  <c r="Z41" i="8"/>
  <c r="V41" i="8"/>
  <c r="AW41" i="8" s="1"/>
  <c r="AX41" i="8" s="1"/>
  <c r="T41" i="8"/>
  <c r="Q41" i="8"/>
  <c r="N41" i="8"/>
  <c r="AV40" i="8"/>
  <c r="AU40" i="8"/>
  <c r="AR40" i="8"/>
  <c r="AO40" i="8"/>
  <c r="AL40" i="8"/>
  <c r="AI40" i="8"/>
  <c r="AF40" i="8"/>
  <c r="AC40" i="8"/>
  <c r="Z40" i="8"/>
  <c r="V40" i="8"/>
  <c r="AW40" i="8" s="1"/>
  <c r="T40" i="8"/>
  <c r="Q40" i="8"/>
  <c r="N40" i="8"/>
  <c r="AU39" i="8"/>
  <c r="AR39" i="8"/>
  <c r="AO39" i="8"/>
  <c r="AL39" i="8"/>
  <c r="AI39" i="8"/>
  <c r="AF39" i="8"/>
  <c r="AC39" i="8"/>
  <c r="Z39" i="8"/>
  <c r="V39" i="8"/>
  <c r="AW39" i="8" s="1"/>
  <c r="AX39" i="8" s="1"/>
  <c r="T39" i="8"/>
  <c r="Q39" i="8"/>
  <c r="N39" i="8"/>
  <c r="AV38" i="8"/>
  <c r="AU38" i="8"/>
  <c r="AR38" i="8"/>
  <c r="AO38" i="8"/>
  <c r="AL38" i="8"/>
  <c r="AI38" i="8"/>
  <c r="AF38" i="8"/>
  <c r="AC38" i="8"/>
  <c r="Z38" i="8"/>
  <c r="V38" i="8"/>
  <c r="AW38" i="8" s="1"/>
  <c r="AX38" i="8" s="1"/>
  <c r="T38" i="8"/>
  <c r="Q38" i="8"/>
  <c r="N38" i="8"/>
  <c r="AV37" i="8"/>
  <c r="AU37" i="8"/>
  <c r="AR37" i="8"/>
  <c r="AO37" i="8"/>
  <c r="AL37" i="8"/>
  <c r="AI37" i="8"/>
  <c r="AF37" i="8"/>
  <c r="AC37" i="8"/>
  <c r="Z37" i="8"/>
  <c r="V37" i="8"/>
  <c r="AW37" i="8" s="1"/>
  <c r="AX37" i="8" s="1"/>
  <c r="S37" i="8"/>
  <c r="T37" i="8" s="1"/>
  <c r="P37" i="8"/>
  <c r="Q37" i="8" s="1"/>
  <c r="N37" i="8"/>
  <c r="AW36" i="8"/>
  <c r="AV36" i="8"/>
  <c r="W36" i="8"/>
  <c r="AW35" i="8"/>
  <c r="AV35" i="8"/>
  <c r="Z35" i="8"/>
  <c r="W35" i="8"/>
  <c r="T35" i="8"/>
  <c r="Q35" i="8"/>
  <c r="N35" i="8"/>
  <c r="AW34" i="8"/>
  <c r="AV34" i="8"/>
  <c r="Z34" i="8"/>
  <c r="W34" i="8"/>
  <c r="T34" i="8"/>
  <c r="Q34" i="8"/>
  <c r="N34" i="8"/>
  <c r="AW33" i="8"/>
  <c r="AX33" i="8" s="1"/>
  <c r="AV33" i="8"/>
  <c r="Z33" i="8"/>
  <c r="W33" i="8"/>
  <c r="T33" i="8"/>
  <c r="Q33" i="8"/>
  <c r="N33" i="8"/>
  <c r="AW32" i="8"/>
  <c r="AX32" i="8" s="1"/>
  <c r="AV32" i="8"/>
  <c r="AU32" i="8"/>
  <c r="AR32" i="8"/>
  <c r="AO32" i="8"/>
  <c r="AL32" i="8"/>
  <c r="AI32" i="8"/>
  <c r="AF32" i="8"/>
  <c r="AC32" i="8"/>
  <c r="Z32" i="8"/>
  <c r="W32" i="8"/>
  <c r="T32" i="8"/>
  <c r="Q32" i="8"/>
  <c r="N32" i="8"/>
  <c r="AW31" i="8"/>
  <c r="AX31" i="8" s="1"/>
  <c r="AV31" i="8"/>
  <c r="AU31" i="8"/>
  <c r="AR31" i="8"/>
  <c r="AO31" i="8"/>
  <c r="AL31" i="8"/>
  <c r="AI31" i="8"/>
  <c r="AF31" i="8"/>
  <c r="AC31" i="8"/>
  <c r="Z31" i="8"/>
  <c r="W31" i="8"/>
  <c r="T31" i="8"/>
  <c r="Q31" i="8"/>
  <c r="N31" i="8"/>
  <c r="AW30" i="8"/>
  <c r="AX30" i="8" s="1"/>
  <c r="AV30" i="8"/>
  <c r="AU30" i="8"/>
  <c r="AR30" i="8"/>
  <c r="AO30" i="8"/>
  <c r="AL30" i="8"/>
  <c r="AI30" i="8"/>
  <c r="AF30" i="8"/>
  <c r="AC30" i="8"/>
  <c r="Z30" i="8"/>
  <c r="W30" i="8"/>
  <c r="T30" i="8"/>
  <c r="Q30" i="8"/>
  <c r="N30" i="8"/>
  <c r="AW29" i="8"/>
  <c r="AX29" i="8" s="1"/>
  <c r="AV29" i="8"/>
  <c r="AU29" i="8"/>
  <c r="AR29" i="8"/>
  <c r="AO29" i="8"/>
  <c r="AL29" i="8"/>
  <c r="AI29" i="8"/>
  <c r="AF29" i="8"/>
  <c r="AC29" i="8"/>
  <c r="Z29" i="8"/>
  <c r="W29" i="8"/>
  <c r="T29" i="8"/>
  <c r="Q29" i="8"/>
  <c r="N29" i="8"/>
  <c r="AW28" i="8"/>
  <c r="AX28" i="8" s="1"/>
  <c r="AV28" i="8"/>
  <c r="AU28" i="8"/>
  <c r="AR28" i="8"/>
  <c r="AO28" i="8"/>
  <c r="AL28" i="8"/>
  <c r="AI28" i="8"/>
  <c r="AF28" i="8"/>
  <c r="AC28" i="8"/>
  <c r="Z28" i="8"/>
  <c r="W28" i="8"/>
  <c r="T28" i="8"/>
  <c r="Q28" i="8"/>
  <c r="N28" i="8"/>
  <c r="AW27" i="8"/>
  <c r="AX27" i="8" s="1"/>
  <c r="AV27" i="8"/>
  <c r="AU27" i="8"/>
  <c r="AR27" i="8"/>
  <c r="AO27" i="8"/>
  <c r="AL27" i="8"/>
  <c r="AI27" i="8"/>
  <c r="AF27" i="8"/>
  <c r="AC27" i="8"/>
  <c r="Z27" i="8"/>
  <c r="W27" i="8"/>
  <c r="T27" i="8"/>
  <c r="Q27" i="8"/>
  <c r="N27" i="8"/>
  <c r="AW26" i="8"/>
  <c r="AX26" i="8" s="1"/>
  <c r="AV26" i="8"/>
  <c r="AU26" i="8"/>
  <c r="AR26" i="8"/>
  <c r="AO26" i="8"/>
  <c r="AL26" i="8"/>
  <c r="AI26" i="8"/>
  <c r="AF26" i="8"/>
  <c r="AC26" i="8"/>
  <c r="Z26" i="8"/>
  <c r="W26" i="8"/>
  <c r="T26" i="8"/>
  <c r="Q26" i="8"/>
  <c r="N26" i="8"/>
  <c r="AW25" i="8"/>
  <c r="AX25" i="8" s="1"/>
  <c r="AV25" i="8"/>
  <c r="AU25" i="8"/>
  <c r="AR25" i="8"/>
  <c r="AO25" i="8"/>
  <c r="AL25" i="8"/>
  <c r="AI25" i="8"/>
  <c r="AF25" i="8"/>
  <c r="AC25" i="8"/>
  <c r="Z25" i="8"/>
  <c r="W25" i="8"/>
  <c r="T25" i="8"/>
  <c r="Q25" i="8"/>
  <c r="N25" i="8"/>
  <c r="AW24" i="8"/>
  <c r="AX24" i="8" s="1"/>
  <c r="AV24" i="8"/>
  <c r="AU24" i="8"/>
  <c r="AR24" i="8"/>
  <c r="AO24" i="8"/>
  <c r="AL24" i="8"/>
  <c r="AI24" i="8"/>
  <c r="AF24" i="8"/>
  <c r="AC24" i="8"/>
  <c r="Z24" i="8"/>
  <c r="W24" i="8"/>
  <c r="T24" i="8"/>
  <c r="N24" i="8"/>
  <c r="AW23" i="8"/>
  <c r="AX23" i="8" s="1"/>
  <c r="AV23" i="8"/>
  <c r="AU23" i="8"/>
  <c r="AR23" i="8"/>
  <c r="AO23" i="8"/>
  <c r="AL23" i="8"/>
  <c r="AI23" i="8"/>
  <c r="AF23" i="8"/>
  <c r="AC23" i="8"/>
  <c r="Z23" i="8"/>
  <c r="W23" i="8"/>
  <c r="T23" i="8"/>
  <c r="N23" i="8"/>
  <c r="AV22" i="8"/>
  <c r="AU22" i="8"/>
  <c r="AR22" i="8"/>
  <c r="AO22" i="8"/>
  <c r="AL22" i="8"/>
  <c r="AI22" i="8"/>
  <c r="AF22" i="8"/>
  <c r="AC22" i="8"/>
  <c r="W22" i="8"/>
  <c r="T22" i="8"/>
  <c r="Q22" i="8"/>
  <c r="M22" i="8"/>
  <c r="AW22" i="8" s="1"/>
  <c r="AX22" i="8" s="1"/>
  <c r="AW21" i="8"/>
  <c r="AX21" i="8" s="1"/>
  <c r="AV21" i="8"/>
  <c r="AU21" i="8"/>
  <c r="AR21" i="8"/>
  <c r="AO21" i="8"/>
  <c r="AL21" i="8"/>
  <c r="AI21" i="8"/>
  <c r="AF21" i="8"/>
  <c r="AC21" i="8"/>
  <c r="Z21" i="8"/>
  <c r="W21" i="8"/>
  <c r="T21" i="8"/>
  <c r="N21" i="8"/>
  <c r="AW20" i="8"/>
  <c r="AX20" i="8" s="1"/>
  <c r="AV20" i="8"/>
  <c r="AU20" i="8"/>
  <c r="AR20" i="8"/>
  <c r="AO20" i="8"/>
  <c r="AL20" i="8"/>
  <c r="AI20" i="8"/>
  <c r="AF20" i="8"/>
  <c r="AC20" i="8"/>
  <c r="Z20" i="8"/>
  <c r="W20" i="8"/>
  <c r="T20" i="8"/>
  <c r="Q20" i="8"/>
  <c r="N20" i="8"/>
  <c r="AW19" i="8"/>
  <c r="AX19" i="8" s="1"/>
  <c r="AV19" i="8"/>
  <c r="AU19" i="8"/>
  <c r="AR19" i="8"/>
  <c r="AO19" i="8"/>
  <c r="AL19" i="8"/>
  <c r="AI19" i="8"/>
  <c r="AF19" i="8"/>
  <c r="AC19" i="8"/>
  <c r="Z19" i="8"/>
  <c r="W19" i="8"/>
  <c r="T19" i="8"/>
  <c r="N19" i="8"/>
  <c r="AW18" i="8"/>
  <c r="AX18" i="8" s="1"/>
  <c r="AV18" i="8"/>
  <c r="AU18" i="8"/>
  <c r="AR18" i="8"/>
  <c r="AO18" i="8"/>
  <c r="AL18" i="8"/>
  <c r="AI18" i="8"/>
  <c r="AF18" i="8"/>
  <c r="AC18" i="8"/>
  <c r="Z18" i="8"/>
  <c r="W18" i="8"/>
  <c r="T18" i="8"/>
  <c r="Q18" i="8"/>
  <c r="N18" i="8"/>
  <c r="AW17" i="8"/>
  <c r="AX17" i="8" s="1"/>
  <c r="AV17" i="8"/>
  <c r="AU17" i="8"/>
  <c r="AR17" i="8"/>
  <c r="AO17" i="8"/>
  <c r="AL17" i="8"/>
  <c r="AI17" i="8"/>
  <c r="AF17" i="8"/>
  <c r="AC17" i="8"/>
  <c r="Z17" i="8"/>
  <c r="W17" i="8"/>
  <c r="T17" i="8"/>
  <c r="Q17" i="8"/>
  <c r="N17" i="8"/>
  <c r="AW16" i="8"/>
  <c r="AX16" i="8" s="1"/>
  <c r="AV16" i="8"/>
  <c r="AU16" i="8"/>
  <c r="AR16" i="8"/>
  <c r="AO16" i="8"/>
  <c r="AL16" i="8"/>
  <c r="AI16" i="8"/>
  <c r="AF16" i="8"/>
  <c r="AC16" i="8"/>
  <c r="Z16" i="8"/>
  <c r="W16" i="8"/>
  <c r="T16" i="8"/>
  <c r="Q16" i="8"/>
  <c r="N16" i="8"/>
  <c r="AW15" i="8"/>
  <c r="AX15" i="8" s="1"/>
  <c r="AV15" i="8"/>
  <c r="AU15" i="8"/>
  <c r="AR15" i="8"/>
  <c r="AO15" i="8"/>
  <c r="AL15" i="8"/>
  <c r="AI15" i="8"/>
  <c r="AF15" i="8"/>
  <c r="AC15" i="8"/>
  <c r="Z15" i="8"/>
  <c r="W15" i="8"/>
  <c r="T15" i="8"/>
  <c r="Q15" i="8"/>
  <c r="N15" i="8"/>
  <c r="AW14" i="8"/>
  <c r="AX14" i="8" s="1"/>
  <c r="AV14" i="8"/>
  <c r="AU14" i="8"/>
  <c r="AR14" i="8"/>
  <c r="AO14" i="8"/>
  <c r="AL14" i="8"/>
  <c r="AI14" i="8"/>
  <c r="AF14" i="8"/>
  <c r="AC14" i="8"/>
  <c r="Z14" i="8"/>
  <c r="W14" i="8"/>
  <c r="T14" i="8"/>
  <c r="Q14" i="8"/>
  <c r="N14" i="8"/>
  <c r="AW13" i="8"/>
  <c r="AX13" i="8" s="1"/>
  <c r="AV13" i="8"/>
  <c r="AU13" i="8"/>
  <c r="AR13" i="8"/>
  <c r="AO13" i="8"/>
  <c r="AL13" i="8"/>
  <c r="AI13" i="8"/>
  <c r="AF13" i="8"/>
  <c r="AC13" i="8"/>
  <c r="Z13" i="8"/>
  <c r="W13" i="8"/>
  <c r="T13" i="8"/>
  <c r="Q13" i="8"/>
  <c r="N13" i="8"/>
  <c r="AW12" i="8"/>
  <c r="AX12" i="8" s="1"/>
  <c r="AV12" i="8"/>
  <c r="AU12" i="8"/>
  <c r="AR12" i="8"/>
  <c r="AO12" i="8"/>
  <c r="AL12" i="8"/>
  <c r="AI12" i="8"/>
  <c r="AF12" i="8"/>
  <c r="AC12" i="8"/>
  <c r="AW11" i="8"/>
  <c r="AX11" i="8" s="1"/>
  <c r="AV11" i="8"/>
  <c r="AU11" i="8"/>
  <c r="AR11" i="8"/>
  <c r="AO11" i="8"/>
  <c r="AL11" i="8"/>
  <c r="AI11" i="8"/>
  <c r="AF11" i="8"/>
  <c r="W11" i="8"/>
  <c r="T11" i="8"/>
  <c r="AW10" i="8"/>
  <c r="AX10" i="8" s="1"/>
  <c r="AV10" i="8"/>
  <c r="AU10" i="8"/>
  <c r="AR10" i="8"/>
  <c r="AO10" i="8"/>
  <c r="AL10" i="8"/>
  <c r="AI10" i="8"/>
  <c r="AF10" i="8"/>
  <c r="W10" i="8"/>
  <c r="T10" i="8"/>
  <c r="AW9" i="8"/>
  <c r="AV9" i="8"/>
  <c r="Q9" i="8"/>
  <c r="N9" i="8"/>
  <c r="AX85" i="8" l="1"/>
  <c r="AX66" i="8"/>
  <c r="AX43" i="8"/>
  <c r="AX36" i="8"/>
  <c r="AX35" i="8"/>
  <c r="AX34" i="8"/>
  <c r="AX9" i="8"/>
  <c r="AX40" i="8"/>
  <c r="AX86" i="8"/>
  <c r="AX90" i="8"/>
  <c r="AC93" i="8"/>
  <c r="AE93" i="8"/>
  <c r="Q100" i="8"/>
  <c r="S100" i="8"/>
  <c r="T100" i="8" s="1"/>
  <c r="AW94" i="8"/>
  <c r="AX94" i="8" s="1"/>
  <c r="AF95" i="8"/>
  <c r="AW95" i="8"/>
  <c r="AX95" i="8" s="1"/>
  <c r="AC97" i="8"/>
  <c r="AE97" i="8"/>
  <c r="AC98" i="8"/>
  <c r="AE98" i="8"/>
  <c r="AE99" i="8"/>
  <c r="AC99" i="8"/>
  <c r="Q101" i="8"/>
  <c r="S101" i="8"/>
  <c r="T101" i="8" s="1"/>
  <c r="AW102" i="8"/>
  <c r="AX102" i="8" s="1"/>
  <c r="AF103" i="8"/>
  <c r="AW103" i="8"/>
  <c r="AX103" i="8" s="1"/>
  <c r="N22" i="8"/>
  <c r="W37" i="8"/>
  <c r="W38" i="8"/>
  <c r="W39" i="8"/>
  <c r="W40" i="8"/>
  <c r="W41" i="8"/>
  <c r="AW84" i="8"/>
  <c r="AX84" i="8" s="1"/>
  <c r="AI92" i="8"/>
  <c r="AC95" i="8"/>
  <c r="AF96" i="8"/>
  <c r="Q97" i="8"/>
  <c r="Q98" i="8"/>
  <c r="S99" i="8"/>
  <c r="T99" i="8" s="1"/>
  <c r="AH100" i="8"/>
  <c r="AI100" i="8" s="1"/>
  <c r="AH101" i="8"/>
  <c r="AI101" i="8" s="1"/>
  <c r="AC103" i="8"/>
  <c r="S97" i="8"/>
  <c r="T97" i="8" s="1"/>
  <c r="AH97" i="8"/>
  <c r="AI97" i="8" s="1"/>
  <c r="S98" i="8"/>
  <c r="T98" i="8" s="1"/>
  <c r="AH98" i="8"/>
  <c r="AI98" i="8" s="1"/>
  <c r="N102" i="8"/>
  <c r="AE101" i="8" l="1"/>
  <c r="AC101" i="8"/>
  <c r="AW98" i="8"/>
  <c r="AX98" i="8" s="1"/>
  <c r="AF98" i="8"/>
  <c r="AW97" i="8"/>
  <c r="AX97" i="8" s="1"/>
  <c r="AF97" i="8"/>
  <c r="AF93" i="8"/>
  <c r="AW93" i="8"/>
  <c r="AX93" i="8" s="1"/>
  <c r="AE100" i="8"/>
  <c r="AC100" i="8"/>
  <c r="AW99" i="8"/>
  <c r="AX99" i="8" s="1"/>
  <c r="AF99" i="8"/>
  <c r="AW100" i="8" l="1"/>
  <c r="AX100" i="8" s="1"/>
  <c r="AF100" i="8"/>
  <c r="AW101" i="8"/>
  <c r="AX101" i="8" s="1"/>
  <c r="AF101" i="8"/>
  <c r="E91" i="8" l="1"/>
  <c r="E90" i="8"/>
  <c r="E89" i="8"/>
  <c r="E88" i="8"/>
  <c r="E87" i="8"/>
  <c r="E103" i="8"/>
  <c r="E102" i="8"/>
  <c r="E97" i="8"/>
  <c r="E95" i="8"/>
  <c r="E94" i="8"/>
  <c r="E92" i="8"/>
  <c r="E86" i="8"/>
  <c r="E84" i="8"/>
  <c r="E83" i="8"/>
  <c r="E75" i="8"/>
  <c r="E73" i="8"/>
  <c r="E70" i="8"/>
  <c r="E66" i="8"/>
  <c r="E54" i="8"/>
  <c r="E48" i="8"/>
  <c r="E42" i="8"/>
  <c r="E37" i="8"/>
  <c r="E30" i="8"/>
  <c r="E27" i="8"/>
  <c r="E22" i="8"/>
  <c r="E17" i="8"/>
  <c r="E13" i="8"/>
  <c r="E9" i="8"/>
  <c r="B95" i="8"/>
  <c r="B94" i="8"/>
  <c r="B92" i="8"/>
  <c r="F47" i="8"/>
  <c r="F46" i="8"/>
  <c r="F45" i="8"/>
  <c r="F44" i="8"/>
  <c r="F43" i="8"/>
  <c r="F42" i="8"/>
  <c r="J14" i="5" l="1"/>
  <c r="G20" i="5"/>
  <c r="E20" i="5"/>
  <c r="D20" i="5"/>
  <c r="I14" i="5"/>
  <c r="H14" i="5"/>
  <c r="G14" i="5"/>
  <c r="E14" i="5"/>
  <c r="G8" i="5"/>
  <c r="E8" i="5"/>
  <c r="F8" i="5"/>
  <c r="D8" i="5"/>
  <c r="C8" i="5"/>
  <c r="AF6" i="5"/>
  <c r="AE4" i="5"/>
  <c r="AG4" i="5" s="1"/>
  <c r="AE5" i="5"/>
  <c r="AF5" i="5"/>
  <c r="X5" i="5"/>
  <c r="V5" i="5"/>
  <c r="BH4" i="5"/>
  <c r="BG4" i="5"/>
  <c r="BF4" i="5"/>
  <c r="AS4" i="5"/>
  <c r="AR4" i="5"/>
  <c r="AQ4" i="5"/>
  <c r="AO4" i="5"/>
  <c r="AP4" i="5"/>
  <c r="X4" i="5"/>
  <c r="W4" i="5"/>
  <c r="V4" i="5"/>
  <c r="I4" i="5"/>
  <c r="H4" i="5"/>
  <c r="G4" i="5"/>
  <c r="E4" i="5"/>
  <c r="F4" i="5"/>
  <c r="G15" i="4"/>
  <c r="G18" i="4" s="1"/>
  <c r="G16" i="4"/>
  <c r="F17" i="4"/>
  <c r="F15" i="4"/>
  <c r="F16" i="4"/>
  <c r="B17" i="4"/>
  <c r="B16" i="4"/>
  <c r="B15" i="4"/>
  <c r="AE6" i="5"/>
  <c r="AG6" i="5" s="1"/>
  <c r="C20" i="5"/>
  <c r="F20" i="5"/>
  <c r="W5" i="5"/>
  <c r="F14" i="5"/>
  <c r="H16" i="4" l="1"/>
  <c r="E16" i="4"/>
  <c r="E17" i="4"/>
  <c r="E15" i="4"/>
  <c r="F18" i="4"/>
  <c r="H18" i="4" s="1"/>
  <c r="H15" i="4"/>
  <c r="E18" i="4" l="1"/>
</calcChain>
</file>

<file path=xl/sharedStrings.xml><?xml version="1.0" encoding="utf-8"?>
<sst xmlns="http://schemas.openxmlformats.org/spreadsheetml/2006/main" count="726" uniqueCount="369">
  <si>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</si>
  <si>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</si>
  <si>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</si>
  <si>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</si>
  <si>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</si>
  <si>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</si>
  <si>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</si>
  <si>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</si>
  <si>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</si>
  <si>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</si>
  <si>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</si>
  <si>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</si>
  <si>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</si>
  <si>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</si>
  <si>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</si>
  <si>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</si>
  <si>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</si>
  <si>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</si>
  <si>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</si>
  <si>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</si>
  <si>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</si>
  <si>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</si>
  <si>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</si>
  <si>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</si>
  <si>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</si>
  <si>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</si>
  <si>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</si>
  <si>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</si>
  <si>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</si>
  <si>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</si>
  <si>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</si>
  <si>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</si>
  <si>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</si>
  <si>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</si>
  <si>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</si>
  <si>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</si>
  <si>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</si>
  <si>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</si>
  <si>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</si>
  <si>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</si>
  <si>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</si>
  <si>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</si>
  <si>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</si>
  <si>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</si>
  <si>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</si>
  <si>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</si>
  <si>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</si>
  <si>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</si>
  <si>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</si>
  <si>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</si>
  <si>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</si>
  <si>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</si>
  <si>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</si>
  <si>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</si>
  <si>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</si>
  <si>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</si>
  <si>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</si>
  <si>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</si>
  <si>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</si>
  <si>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</si>
  <si>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</si>
  <si>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</si>
  <si>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</si>
  <si>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</si>
  <si>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</si>
  <si>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</si>
  <si>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</si>
  <si>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</si>
  <si>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</si>
  <si>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</si>
  <si>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</si>
  <si>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</si>
  <si>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Versión:3.0</t>
  </si>
  <si>
    <t>VIGENCIA</t>
  </si>
  <si>
    <t>MISIÓN:</t>
  </si>
  <si>
    <t>OBJETIVO ESTRATÉGICO</t>
  </si>
  <si>
    <t>ID. META GLOBAL</t>
  </si>
  <si>
    <t>META GLOBAL</t>
  </si>
  <si>
    <t>PROCESO</t>
  </si>
  <si>
    <t>OBJETIVO DEL PROCESO</t>
  </si>
  <si>
    <t>POND META</t>
  </si>
  <si>
    <t>Linea Base
(AAAA)</t>
  </si>
  <si>
    <t>ID. Meta Detallada</t>
  </si>
  <si>
    <t>Meta detallada</t>
  </si>
  <si>
    <t>Tipo de Programación</t>
  </si>
  <si>
    <t>Tipo de Anualización</t>
  </si>
  <si>
    <t>CUANTIFICACIÓN DE LA META</t>
  </si>
  <si>
    <t>ENERO</t>
  </si>
  <si>
    <t>FEBRERO</t>
  </si>
  <si>
    <t>MARZO</t>
  </si>
  <si>
    <t>ABRIL</t>
  </si>
  <si>
    <t>MAYO</t>
  </si>
  <si>
    <t>JUNIO</t>
  </si>
  <si>
    <t>JULIO</t>
  </si>
  <si>
    <t>AGOSTO</t>
  </si>
  <si>
    <t>SEPTIEMBRE</t>
  </si>
  <si>
    <t>OCTUBRE</t>
  </si>
  <si>
    <t>NOVIEMBRE</t>
  </si>
  <si>
    <t>DICIEMBRE</t>
  </si>
  <si>
    <t>ANUAL</t>
  </si>
  <si>
    <t>Prog</t>
  </si>
  <si>
    <t>Ejec.</t>
  </si>
  <si>
    <t>% Ejec</t>
  </si>
  <si>
    <t xml:space="preserve">Prog </t>
  </si>
  <si>
    <t>Ejec</t>
  </si>
  <si>
    <t>Nº Meta</t>
  </si>
  <si>
    <t xml:space="preserve">* Direccionamiento y Control </t>
  </si>
  <si>
    <t>Nº Proceso</t>
  </si>
  <si>
    <t>.1</t>
  </si>
  <si>
    <t>Direccionamiento Estratégico</t>
  </si>
  <si>
    <t>PE01</t>
  </si>
  <si>
    <t>.2</t>
  </si>
  <si>
    <t>Dirección General</t>
  </si>
  <si>
    <t>Estratégico</t>
  </si>
  <si>
    <t>I Direccionamiento y Control</t>
  </si>
  <si>
    <t>Establecer lineamientos, directrices y metodologías mediante herramientas de gestión que den cumplimiento a los requisitos de las partes interesadas del proceso.</t>
  </si>
  <si>
    <t>Talento Humano</t>
  </si>
  <si>
    <t>PE02</t>
  </si>
  <si>
    <t>.3</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</si>
  <si>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</si>
  <si>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</si>
  <si>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</si>
  <si>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PE03</t>
  </si>
  <si>
    <t>.4</t>
  </si>
  <si>
    <t xml:space="preserve">Planear y ejecutar estrategias y políticas eficaces de comunicación interna y externa que socialicen la gestión de la entidad y contribuyan al posicionamiento de la imagen institucional en el distrito. </t>
  </si>
  <si>
    <t>Salud Integral de la Fauna</t>
  </si>
  <si>
    <t>PM01</t>
  </si>
  <si>
    <t>.5</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</si>
  <si>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</si>
  <si>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</si>
  <si>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</si>
  <si>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</si>
  <si>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PM02</t>
  </si>
  <si>
    <t>.6</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</si>
  <si>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</si>
  <si>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</si>
  <si>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</si>
  <si>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PM03</t>
  </si>
  <si>
    <t>.7</t>
  </si>
  <si>
    <t>N/A</t>
  </si>
  <si>
    <t>Gestión del conocimiento asociada a la PYBA</t>
  </si>
  <si>
    <t>PM04</t>
  </si>
  <si>
    <t>.8</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</si>
  <si>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</si>
  <si>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</si>
  <si>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PM05</t>
  </si>
  <si>
    <t>.9</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</si>
  <si>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</si>
  <si>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</si>
  <si>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PA01</t>
  </si>
  <si>
    <t>.10</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</si>
  <si>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</si>
  <si>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</si>
  <si>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</si>
  <si>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PA02</t>
  </si>
  <si>
    <t>.11</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</si>
  <si>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</si>
  <si>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</si>
  <si>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</si>
  <si>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PA03</t>
  </si>
  <si>
    <t>.12</t>
  </si>
  <si>
    <t>Administrar los recursos físicos (tangibles e intangibles) propiedad o en calidad de alquiler del instituto, así como gestionar el manejo del  flujo documental de la entidad, con el fin de garantizar la memoria institucional.</t>
  </si>
  <si>
    <t>Gestión Tecnológica</t>
  </si>
  <si>
    <t>PA04</t>
  </si>
  <si>
    <t>.13</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</si>
  <si>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</si>
  <si>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</si>
  <si>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PA05</t>
  </si>
  <si>
    <t>.14</t>
  </si>
  <si>
    <t>Planear, ejecutar y controlar los recursos financieros apropiados a la entidad, para el cumplimiento de su misionalidad y normatividad vigente.</t>
  </si>
  <si>
    <t>Evaluación y Control a la Gestión</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</si>
  <si>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</si>
  <si>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</si>
  <si>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</si>
  <si>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</si>
  <si>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</si>
  <si>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</si>
  <si>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</si>
  <si>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</si>
  <si>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</si>
  <si>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Porcentaje</t>
  </si>
  <si>
    <t>Cantidad</t>
  </si>
  <si>
    <t>Anualización</t>
  </si>
  <si>
    <t>Suma</t>
  </si>
  <si>
    <t>Constante</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</si>
  <si>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</si>
  <si>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</si>
  <si>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</si>
  <si>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</si>
  <si>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</si>
  <si>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Realizar diagnóstico e implementación de cargas laborales del Instituto Distrital de Protección y Bienestar Animal</t>
  </si>
  <si>
    <t>Elaboración del documento diagnostico de cargas laborales, estudio técnico y proyecto de rediseño.</t>
  </si>
  <si>
    <t>Presentación de proyecto de rediseño para aprobación</t>
  </si>
  <si>
    <t>Realización de ajustes al proyecto de rediseño.</t>
  </si>
  <si>
    <t xml:space="preserve">Implementación de un modelo de operación. </t>
  </si>
  <si>
    <t>Fortalecer los canales de comunicación</t>
  </si>
  <si>
    <t>Desarrollar e implementar el 100%  de las campañas y estrategias de comunicación solicitadas, sobre las actividades, eventos y avances relacionados con la misionalidad del IDPYBA y otros temas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</si>
  <si>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</si>
  <si>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</si>
  <si>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Gestionar y administrar el 100% de los canales de comunicación propios del IDPYBA</t>
  </si>
  <si>
    <t>Articular una (1)  batería de herramientas de planeación para el instituto distrital de protección y bienestar animal</t>
  </si>
  <si>
    <t>Realizar 60 Reportes en los diferentes sistemas del Distrito y la nación</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</si>
  <si>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</si>
  <si>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</si>
  <si>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</si>
  <si>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</si>
  <si>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el Modelo Integrado de Planeación y Gestión- MIPG</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</si>
  <si>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</si>
  <si>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</si>
  <si>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</si>
  <si>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Cumplir el 100% del acompañamiento solicitado para el levantamiento, Actualización y/o eliminación de los documentos asociados a los diferentes procesos</t>
  </si>
  <si>
    <t>Realizar el 100% Reportes en los diferentes aplicativos de los Organismos de Control</t>
  </si>
  <si>
    <t>Articular un plan de seguimiento a la gestión y respuesta oportuna a los requerimientos técnicos, jurídicos, contractuales y disciplinarios</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</si>
  <si>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</si>
  <si>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</si>
  <si>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 xml:space="preserve">Seguimiento a los requerimientos internos y/o externos de los procesos disciplinarios y precontractuales  que se adelanten en el Instituto </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</si>
  <si>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</si>
  <si>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6.1.</t>
  </si>
  <si>
    <t>Realizar el diseño e implementación de la política de servicio al ciudadano.</t>
  </si>
  <si>
    <t>Mantener y fortalecer los canales de comunicación del IDPYBA a la ciudadanía, mediante la radicación y asesoría; y realizar seguimiento a la gestión de cada uno de ellos.</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</si>
  <si>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</si>
  <si>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</si>
  <si>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</si>
  <si>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</si>
  <si>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Generar informes de seguimiento a las PQRS en pro de las respuestas en terminos de ley, y realizar mesas de trabajo para  establecer planes de mejoramiento, cuando haya lugar.</t>
  </si>
  <si>
    <t>Elaborar e implementar los componentes relacionados a la Política de Atención al Ciudadano. (3 etapas: formulación, aprobación e implementación)</t>
  </si>
  <si>
    <t>6.2.</t>
  </si>
  <si>
    <t>Realizar e implementar la política de gestión estratégica del talento humano y desarrollar las actividades propias de esta</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</si>
  <si>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</si>
  <si>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</si>
  <si>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</si>
  <si>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</si>
  <si>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</si>
  <si>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6.3.</t>
  </si>
  <si>
    <t xml:space="preserve">Desarrollar las actividades propias de la administración y gestión de los recursos fisicos de la entidad. </t>
  </si>
  <si>
    <t>Realizar el 100% del registro de inventario (ingreso, traslado, salidas) que sean requeridas y según la realidad operativa del IDPYBA.</t>
  </si>
  <si>
    <t>Realizar constante actualización del Inventario  en Bodega</t>
  </si>
  <si>
    <t>Seguimiento y acompañamiento a proveedores de servicios en el instituto.</t>
  </si>
  <si>
    <t>Seguimiento y estadística del pago de servicios públicos.</t>
  </si>
  <si>
    <t>Realizar actividades de vigilancia, mantenimiento preventivo y correctivo al 100% de los bienes muebles e inmuebles del IDPYBA</t>
  </si>
  <si>
    <t>Realizar el 100% del registro de bajas de los inventarios de la entidad, a los que haya lugar.</t>
  </si>
  <si>
    <t>6.4.</t>
  </si>
  <si>
    <t>Realizar la elaboración e implementación de la política de gestión ambiental, y desarrollar todas las demas actividades propias de esta.</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</si>
  <si>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</si>
  <si>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</si>
  <si>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</si>
  <si>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</si>
  <si>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</si>
  <si>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</si>
  <si>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6.5</t>
  </si>
  <si>
    <t>Desarrollar las activdades propias de la gestión y seguimiento a la gestión del área financiera de la entidad</t>
  </si>
  <si>
    <t>Reportar el SIVICOF, SIDEAP contratos de prestación de servicios y contratación directa y Digitar en sistema OPGET y ZBOX</t>
  </si>
  <si>
    <t>Realizar seguimiento a la ejecución presupuestal</t>
  </si>
  <si>
    <t>Realizar seguimiento a la ejecución de giros de la entidad.</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</si>
  <si>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</si>
  <si>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</si>
  <si>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Realizar informes a los estados financieros.</t>
  </si>
  <si>
    <t>Elaborar las operaciones contables que se requieran.</t>
  </si>
  <si>
    <t>Realizar seguimiento al Plan anual de Caja de la vigencia</t>
  </si>
  <si>
    <t>Realizar la consolidación, apoyar la elaboración y hacer seguimiento al Plan Anual de Adquisiciones, así como las modificaciones que a este se realicen.</t>
  </si>
  <si>
    <t>Realizar las gestiones para el diseño e implementación del mecanismo de administración de recursos propios. (3 etapas: formulación, aprobación e implementación)</t>
  </si>
  <si>
    <t>Elaborar y expedir el 100% de los documentos presupuestales solicitados</t>
  </si>
  <si>
    <t>Realizar seguimiento al pago de las reservas constituidas a 31/12/2020</t>
  </si>
  <si>
    <t>6.6</t>
  </si>
  <si>
    <t>Elaborar e implementar la política de gestión documental, y desarrollar las actividades propias de la Gestión Documental</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</si>
  <si>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</si>
  <si>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</si>
  <si>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</si>
  <si>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</si>
  <si>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 xml:space="preserve">Desarrollar herramientas técnicas, dinámicas y confiables, a través del manejo y gestión de conocimiento. </t>
  </si>
  <si>
    <t>Implementar un plan de acción para el cumplimiento de la estrategia de los procesos TIC del Instituto acorde con los lineamientos establecidos en el Decreto 415 de 2016</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</si>
  <si>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</si>
  <si>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</si>
  <si>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</si>
  <si>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</si>
  <si>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</si>
  <si>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</si>
  <si>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</si>
  <si>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 xml:space="preserve">Atender 3679 animales por presunto maltrato </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</si>
  <si>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</si>
  <si>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</si>
  <si>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</si>
  <si>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</si>
  <si>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</si>
  <si>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</si>
  <si>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</si>
  <si>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</si>
  <si>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</si>
  <si>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</si>
  <si>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Realizar 34797 esterilizaciones a perros y gatos en el Distrito.</t>
  </si>
  <si>
    <t>Realizar 324 jornadas de esterilización</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</si>
  <si>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</si>
  <si>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</si>
  <si>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</si>
  <si>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</si>
  <si>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</si>
  <si>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</si>
  <si>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</si>
  <si>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</si>
  <si>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</si>
  <si>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</si>
  <si>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</si>
  <si>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Generar e impulsar procesos ciudadanos innovadores de transformación cultural, mediante la promoción prácticas de relacionamiento humano - animal.</t>
  </si>
  <si>
    <t>Vincular 1.000 prestadores de servicios a la estrategia de regulación</t>
  </si>
  <si>
    <t>Actualizar el 100% de la estrategia para el registro de prestadores de servicios</t>
  </si>
  <si>
    <t>Vincular 200 prestadores de servicios en la implementacion de la estrategia de regulacion</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</si>
  <si>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</si>
  <si>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</si>
  <si>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</si>
  <si>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</si>
  <si>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6551 ciudadanos y ciudadanas en la Implementacion la estrategia de sensibilización educación y capacitacion en ámbito comunitario, recreodeportivo e institucional</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</si>
  <si>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</si>
  <si>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</si>
  <si>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700 ciudadanos y ciudadanas en espacios de participacion ciudadana</t>
  </si>
  <si>
    <t>Vincular 300 ciudadanos y ciudadanas en el programa de voluntariado</t>
  </si>
  <si>
    <t>Vincular 100 ciudadanos y ciudadanas en instancias de participacion ciudadana</t>
  </si>
  <si>
    <t>Vincular 306 ciudadanos y ciudadanas en el programa de copropiedad y convivencia</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</si>
  <si>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</si>
  <si>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</si>
  <si>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</si>
  <si>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</si>
  <si>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</si>
  <si>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1.1.</t>
  </si>
  <si>
    <t>1.2.</t>
  </si>
  <si>
    <t>1.3.</t>
  </si>
  <si>
    <t>1.4.</t>
  </si>
  <si>
    <t>5.1</t>
  </si>
  <si>
    <t>5.2</t>
  </si>
  <si>
    <t>5.3</t>
  </si>
  <si>
    <t>6.1.1</t>
  </si>
  <si>
    <t>6.1.2</t>
  </si>
  <si>
    <t>6.1.3</t>
  </si>
  <si>
    <t>6.1.4</t>
  </si>
  <si>
    <t>6.1.5</t>
  </si>
  <si>
    <t>6.1.6</t>
  </si>
  <si>
    <t>6.1.7</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</si>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</sst>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 numFmtId="169" formatCode="0.0"/>
    <numFmt numFmtId="170" formatCode="_-&quot;$&quot;\ * #,##0_-;\-&quot;$&quot;\ * #,##0_-;_-&quot;$&quot;\ * &quot;-&quot;_-;_-@_-"/>
    <numFmt numFmtId="171" formatCode="_(&quot;$&quot;\ * #,##0.00_);_(&quot;$&quot;\ * \(#,##0.00\);_(&quot;$&quot;\ * &quot;-&quot;??_);_(@_)"/>
  </numFmts>
  <fonts count="36" x14ac:knownFonts="1">
    <font>
      <sz val="12"/>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b/>
      <sz val="12"/>
      <name val="Arial"/>
      <family val="2"/>
    </font>
    <font>
      <b/>
      <sz val="16"/>
      <color theme="1"/>
      <name val="Arial"/>
      <family val="2"/>
    </font>
    <font>
      <b/>
      <sz val="12"/>
      <color theme="1"/>
      <name val="Arial"/>
      <family val="2"/>
    </font>
    <font>
      <sz val="12"/>
      <color theme="1"/>
      <name val="Arial"/>
      <family val="2"/>
    </font>
    <font>
      <sz val="12"/>
      <name val="Arial"/>
      <family val="2"/>
    </font>
    <font>
      <sz val="12"/>
      <color theme="0"/>
      <name val="Arial"/>
      <family val="2"/>
    </font>
    <font>
      <sz val="12"/>
      <color rgb="FF000000"/>
      <name val="Arial"/>
      <family val="2"/>
    </font>
    <font>
      <sz val="10"/>
      <color theme="0"/>
      <name val="Arial"/>
      <family val="2"/>
    </font>
    <font>
      <sz val="9"/>
      <color theme="0"/>
      <name val="Arial"/>
      <family val="2"/>
    </font>
    <font>
      <b/>
      <sz val="10"/>
      <color theme="0"/>
      <name val="Arial"/>
      <family val="2"/>
    </font>
    <font>
      <sz val="8"/>
      <color theme="0"/>
      <name val="Arial"/>
      <family val="2"/>
    </font>
    <font>
      <sz val="5"/>
      <color theme="0"/>
      <name val="Arial"/>
      <family val="2"/>
    </font>
    <font>
      <b/>
      <sz val="8"/>
      <color theme="0"/>
      <name val="Arial"/>
      <family val="2"/>
    </font>
    <font>
      <sz val="11"/>
      <color indexed="8"/>
      <name val="Calibri"/>
      <family val="2"/>
    </font>
    <font>
      <sz val="11"/>
      <color indexed="8"/>
      <name val="Calibri"/>
      <family val="2"/>
      <scheme val="minor"/>
    </font>
    <font>
      <u/>
      <sz val="11"/>
      <color theme="10"/>
      <name val="Calibri"/>
      <family val="2"/>
    </font>
    <font>
      <u/>
      <sz val="11"/>
      <color theme="10"/>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0000"/>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s>
  <cellStyleXfs count="284">
    <xf numFmtId="0" fontId="0" fillId="0" borderId="0"/>
    <xf numFmtId="9" fontId="2"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3" fillId="0" borderId="0"/>
    <xf numFmtId="164" fontId="3" fillId="0" borderId="0" applyFill="0" applyBorder="0" applyAlignment="0" applyProtection="0"/>
    <xf numFmtId="9" fontId="3" fillId="0" borderId="0" applyFill="0" applyBorder="0" applyAlignment="0" applyProtection="0"/>
    <xf numFmtId="165" fontId="3" fillId="0" borderId="0" applyFill="0" applyBorder="0" applyAlignment="0" applyProtection="0"/>
    <xf numFmtId="166" fontId="3" fillId="0" borderId="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9" fontId="3" fillId="0" borderId="0" applyFont="0" applyFill="0" applyBorder="0" applyAlignment="0" applyProtection="0"/>
    <xf numFmtId="9" fontId="32" fillId="0" borderId="0" applyFont="0" applyFill="0" applyBorder="0" applyAlignment="0" applyProtection="0"/>
    <xf numFmtId="171" fontId="3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33"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9" fontId="32"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35"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08">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xf>
    <xf numFmtId="0" fontId="3" fillId="0" borderId="0" xfId="0" applyFont="1" applyAlignment="1" applyProtection="1">
      <alignment vertical="center" wrapText="1"/>
      <protection locked="0"/>
    </xf>
    <xf numFmtId="0" fontId="3" fillId="0" borderId="0" xfId="0" applyFont="1" applyFill="1" applyProtection="1"/>
    <xf numFmtId="49" fontId="3" fillId="0" borderId="0" xfId="0" applyNumberFormat="1" applyFont="1" applyAlignment="1" applyProtection="1">
      <alignment vertical="center" wrapText="1"/>
    </xf>
    <xf numFmtId="0" fontId="3" fillId="0" borderId="0" xfId="0" applyFont="1" applyAlignment="1" applyProtection="1">
      <alignment vertical="center"/>
    </xf>
    <xf numFmtId="0" fontId="7" fillId="0" borderId="0" xfId="0" applyFont="1" applyFill="1" applyProtection="1"/>
    <xf numFmtId="0" fontId="9" fillId="0" borderId="0" xfId="0" applyFont="1" applyAlignment="1" applyProtection="1">
      <alignment vertical="center" wrapText="1"/>
    </xf>
    <xf numFmtId="0" fontId="8" fillId="0" borderId="4" xfId="20" applyFont="1" applyBorder="1" applyAlignment="1">
      <alignment horizontal="center" vertical="center" wrapText="1"/>
    </xf>
    <xf numFmtId="9" fontId="3" fillId="0" borderId="4" xfId="22" applyBorder="1" applyAlignment="1">
      <alignment horizontal="center" vertical="center" wrapText="1"/>
    </xf>
    <xf numFmtId="0" fontId="3" fillId="0" borderId="0" xfId="20"/>
    <xf numFmtId="0" fontId="4" fillId="0" borderId="9" xfId="20" applyFont="1" applyFill="1" applyBorder="1" applyAlignment="1" applyProtection="1">
      <alignment horizontal="center" vertical="center"/>
    </xf>
    <xf numFmtId="0" fontId="4" fillId="0" borderId="0" xfId="20" applyFont="1" applyFill="1" applyBorder="1" applyAlignment="1" applyProtection="1">
      <alignment horizontal="center" vertical="center"/>
    </xf>
    <xf numFmtId="0" fontId="3" fillId="0" borderId="0" xfId="20" applyFill="1"/>
    <xf numFmtId="0" fontId="5" fillId="0" borderId="9" xfId="20" applyFont="1" applyBorder="1" applyAlignment="1" applyProtection="1">
      <alignment vertical="center"/>
    </xf>
    <xf numFmtId="0" fontId="6" fillId="6" borderId="4" xfId="20" applyFont="1" applyFill="1" applyBorder="1" applyAlignment="1" applyProtection="1">
      <alignment horizontal="center" vertical="center" wrapText="1"/>
    </xf>
    <xf numFmtId="0" fontId="4" fillId="0" borderId="4" xfId="20" applyFont="1" applyBorder="1" applyAlignment="1" applyProtection="1">
      <alignment horizontal="center" vertical="center"/>
    </xf>
    <xf numFmtId="0" fontId="15" fillId="0" borderId="4" xfId="20" applyFont="1" applyBorder="1" applyAlignment="1" applyProtection="1">
      <alignment horizontal="justify" vertical="center" wrapText="1"/>
      <protection locked="0"/>
    </xf>
    <xf numFmtId="3" fontId="7" fillId="7" borderId="4" xfId="20" applyNumberFormat="1" applyFont="1" applyFill="1" applyBorder="1" applyAlignment="1" applyProtection="1">
      <alignment horizontal="center" vertical="center"/>
      <protection locked="0"/>
    </xf>
    <xf numFmtId="9" fontId="7" fillId="7" borderId="4" xfId="20" applyNumberFormat="1" applyFont="1" applyFill="1" applyBorder="1" applyAlignment="1" applyProtection="1">
      <alignment horizontal="center" vertical="center"/>
      <protection locked="0"/>
    </xf>
    <xf numFmtId="166" fontId="7" fillId="0" borderId="4" xfId="24" applyFont="1" applyFill="1" applyBorder="1" applyAlignment="1" applyProtection="1">
      <alignment horizontal="center" vertical="center"/>
      <protection locked="0"/>
    </xf>
    <xf numFmtId="9" fontId="7" fillId="0" borderId="4" xfId="22" applyNumberFormat="1" applyFont="1" applyFill="1" applyBorder="1" applyAlignment="1" applyProtection="1">
      <alignment horizontal="center" vertical="center"/>
      <protection locked="0"/>
    </xf>
    <xf numFmtId="4" fontId="7" fillId="0" borderId="4" xfId="20" applyNumberFormat="1" applyFont="1" applyFill="1" applyBorder="1" applyAlignment="1" applyProtection="1">
      <alignment horizontal="center" vertical="center"/>
      <protection locked="0"/>
    </xf>
    <xf numFmtId="10" fontId="7" fillId="0" borderId="4" xfId="22" applyNumberFormat="1" applyFont="1" applyFill="1" applyBorder="1" applyAlignment="1" applyProtection="1">
      <alignment horizontal="center" vertical="center"/>
      <protection locked="0"/>
    </xf>
    <xf numFmtId="10" fontId="7" fillId="7" borderId="6" xfId="20" applyNumberFormat="1" applyFont="1" applyFill="1" applyBorder="1" applyAlignment="1" applyProtection="1">
      <alignment horizontal="center" vertical="center"/>
      <protection locked="0"/>
    </xf>
    <xf numFmtId="0" fontId="3" fillId="0" borderId="0" xfId="20" applyFont="1" applyBorder="1" applyAlignment="1" applyProtection="1">
      <alignment horizontal="justify" vertical="center"/>
    </xf>
    <xf numFmtId="0" fontId="16" fillId="0" borderId="0" xfId="20" applyFont="1" applyBorder="1" applyAlignment="1" applyProtection="1">
      <alignment horizontal="justify" vertical="center" wrapText="1"/>
    </xf>
    <xf numFmtId="3" fontId="6" fillId="4" borderId="4" xfId="20" applyNumberFormat="1" applyFont="1" applyFill="1" applyBorder="1" applyAlignment="1" applyProtection="1">
      <alignment horizontal="center" vertical="center"/>
    </xf>
    <xf numFmtId="9" fontId="6" fillId="4" borderId="4" xfId="20" applyNumberFormat="1" applyFont="1" applyFill="1" applyBorder="1" applyAlignment="1" applyProtection="1">
      <alignment horizontal="center" vertical="center"/>
    </xf>
    <xf numFmtId="166" fontId="6" fillId="4" borderId="4" xfId="24" applyNumberFormat="1" applyFont="1" applyFill="1" applyBorder="1" applyAlignment="1" applyProtection="1">
      <alignment horizontal="center" vertical="center"/>
    </xf>
    <xf numFmtId="166" fontId="6" fillId="4" borderId="4" xfId="24" applyNumberFormat="1" applyFont="1" applyFill="1" applyBorder="1" applyAlignment="1" applyProtection="1">
      <alignment horizontal="center" vertical="center" wrapText="1"/>
    </xf>
    <xf numFmtId="10" fontId="4" fillId="4" borderId="4" xfId="22" applyNumberFormat="1" applyFont="1" applyFill="1" applyBorder="1" applyAlignment="1" applyProtection="1">
      <alignment horizontal="center" vertical="center" wrapText="1"/>
    </xf>
    <xf numFmtId="3" fontId="6" fillId="4" borderId="4" xfId="20" applyNumberFormat="1" applyFont="1" applyFill="1" applyBorder="1" applyAlignment="1" applyProtection="1">
      <alignment horizontal="center" vertical="center" wrapText="1"/>
    </xf>
    <xf numFmtId="0" fontId="3" fillId="0" borderId="0" xfId="20" applyBorder="1"/>
    <xf numFmtId="166" fontId="3" fillId="0" borderId="0" xfId="20" applyNumberFormat="1" applyBorder="1"/>
    <xf numFmtId="166" fontId="3" fillId="0" borderId="0" xfId="20" applyNumberFormat="1"/>
    <xf numFmtId="9" fontId="3" fillId="0" borderId="0" xfId="22"/>
    <xf numFmtId="0" fontId="8" fillId="0" borderId="4" xfId="20" applyFont="1" applyBorder="1" applyAlignment="1">
      <alignment horizontal="justify" vertical="center" wrapText="1"/>
    </xf>
    <xf numFmtId="9" fontId="17" fillId="0" borderId="4" xfId="22" applyFont="1" applyBorder="1" applyAlignment="1">
      <alignment horizontal="center" vertical="center" wrapText="1"/>
    </xf>
    <xf numFmtId="9" fontId="3" fillId="0" borderId="4" xfId="22" applyFont="1" applyFill="1" applyBorder="1" applyAlignment="1">
      <alignment horizontal="center" vertical="center" wrapText="1"/>
    </xf>
    <xf numFmtId="167" fontId="3" fillId="0" borderId="4" xfId="24" applyNumberFormat="1" applyBorder="1" applyAlignment="1">
      <alignment horizontal="center" vertical="center" wrapText="1"/>
    </xf>
    <xf numFmtId="10" fontId="3" fillId="0" borderId="4" xfId="22" applyNumberFormat="1" applyBorder="1" applyAlignment="1">
      <alignment horizontal="center" vertical="center" wrapText="1"/>
    </xf>
    <xf numFmtId="0" fontId="8" fillId="0" borderId="0" xfId="20" applyFont="1" applyBorder="1" applyAlignment="1">
      <alignment horizontal="justify" vertical="center" wrapText="1"/>
    </xf>
    <xf numFmtId="0" fontId="8" fillId="0" borderId="0" xfId="20" applyFont="1" applyBorder="1" applyAlignment="1">
      <alignment horizontal="center" vertical="center" wrapText="1"/>
    </xf>
    <xf numFmtId="9" fontId="3" fillId="0" borderId="0" xfId="22" applyBorder="1" applyAlignment="1">
      <alignment horizontal="center" vertical="center" wrapText="1"/>
    </xf>
    <xf numFmtId="9" fontId="17" fillId="0" borderId="0" xfId="22" applyFont="1" applyBorder="1" applyAlignment="1">
      <alignment horizontal="center" vertical="center" wrapText="1"/>
    </xf>
    <xf numFmtId="9" fontId="17" fillId="0" borderId="0" xfId="22" applyFont="1" applyFill="1" applyBorder="1" applyAlignment="1">
      <alignment horizontal="center" vertical="center" wrapText="1"/>
    </xf>
    <xf numFmtId="0" fontId="6" fillId="0" borderId="0" xfId="20" applyFont="1" applyFill="1" applyBorder="1" applyAlignment="1">
      <alignment vertical="center" wrapText="1"/>
    </xf>
    <xf numFmtId="0" fontId="5" fillId="0" borderId="4" xfId="20" applyFont="1" applyBorder="1" applyAlignment="1">
      <alignment horizontal="justify" vertical="center" wrapText="1"/>
    </xf>
    <xf numFmtId="167" fontId="4" fillId="0" borderId="4" xfId="20" applyNumberFormat="1" applyFont="1" applyBorder="1" applyAlignment="1">
      <alignment horizontal="justify" vertical="center" wrapText="1"/>
    </xf>
    <xf numFmtId="10" fontId="4" fillId="0" borderId="4" xfId="22" applyNumberFormat="1" applyFont="1" applyBorder="1" applyAlignment="1">
      <alignment horizontal="center" vertical="center" wrapText="1"/>
    </xf>
    <xf numFmtId="167" fontId="3" fillId="0" borderId="0" xfId="24" applyNumberFormat="1" applyBorder="1" applyAlignment="1">
      <alignment horizontal="center" vertical="center" wrapText="1"/>
    </xf>
    <xf numFmtId="9" fontId="3" fillId="0" borderId="0" xfId="22" applyFill="1" applyBorder="1" applyAlignment="1">
      <alignment horizontal="center" vertical="center" wrapText="1"/>
    </xf>
    <xf numFmtId="9" fontId="3" fillId="0" borderId="0" xfId="20" applyNumberFormat="1"/>
    <xf numFmtId="9" fontId="3" fillId="0" borderId="4" xfId="22" applyFont="1" applyBorder="1" applyAlignment="1">
      <alignment horizontal="center" vertical="center" wrapText="1"/>
    </xf>
    <xf numFmtId="0" fontId="6" fillId="0" borderId="0" xfId="20" applyFont="1" applyFill="1" applyBorder="1" applyAlignment="1">
      <alignment horizontal="center" vertical="center" wrapText="1"/>
    </xf>
    <xf numFmtId="0" fontId="18" fillId="0" borderId="0" xfId="0" applyFont="1" applyAlignment="1" applyProtection="1">
      <alignment vertical="center" wrapText="1"/>
    </xf>
    <xf numFmtId="0" fontId="18" fillId="0" borderId="0" xfId="0" applyFont="1" applyFill="1" applyBorder="1" applyAlignment="1" applyProtection="1">
      <alignment vertical="center"/>
    </xf>
    <xf numFmtId="9" fontId="21" fillId="0" borderId="4" xfId="0" applyNumberFormat="1" applyFont="1" applyBorder="1" applyAlignment="1" applyProtection="1">
      <alignment horizontal="center" vertical="center" wrapText="1"/>
      <protection hidden="1"/>
    </xf>
    <xf numFmtId="0" fontId="6" fillId="3" borderId="4" xfId="20" applyFont="1" applyFill="1" applyBorder="1" applyAlignment="1">
      <alignment horizontal="center" vertical="center" wrapText="1"/>
    </xf>
    <xf numFmtId="0" fontId="21" fillId="0" borderId="4"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9" fontId="23" fillId="0" borderId="4" xfId="0" applyNumberFormat="1" applyFont="1" applyBorder="1" applyAlignment="1" applyProtection="1">
      <alignment horizontal="center" vertical="center" wrapText="1"/>
      <protection hidden="1"/>
    </xf>
    <xf numFmtId="0" fontId="22" fillId="0" borderId="4" xfId="0" applyFont="1" applyBorder="1" applyAlignment="1" applyProtection="1">
      <alignment horizontal="left" vertical="center" wrapText="1"/>
      <protection hidden="1"/>
    </xf>
    <xf numFmtId="9" fontId="3" fillId="0" borderId="4" xfId="0" applyNumberFormat="1" applyFont="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1" fontId="23" fillId="0" borderId="4" xfId="0" applyNumberFormat="1" applyFont="1" applyBorder="1" applyAlignment="1" applyProtection="1">
      <alignment horizontal="center" vertical="center" wrapText="1"/>
      <protection hidden="1"/>
    </xf>
    <xf numFmtId="0" fontId="23" fillId="0" borderId="4" xfId="0" applyFont="1" applyBorder="1" applyAlignment="1" applyProtection="1">
      <alignment horizontal="justify" vertical="center" wrapText="1"/>
      <protection hidden="1"/>
    </xf>
    <xf numFmtId="0" fontId="4" fillId="0" borderId="4" xfId="0" applyFont="1" applyBorder="1" applyAlignment="1">
      <alignment vertical="center" wrapText="1"/>
    </xf>
    <xf numFmtId="0" fontId="7" fillId="0" borderId="4" xfId="0" applyFont="1" applyBorder="1" applyAlignment="1">
      <alignment horizontal="center" vertical="center" wrapText="1"/>
    </xf>
    <xf numFmtId="0" fontId="23" fillId="0" borderId="16" xfId="0" applyFont="1" applyBorder="1" applyAlignment="1" applyProtection="1">
      <alignment horizontal="center" vertical="center" wrapText="1"/>
      <protection hidden="1"/>
    </xf>
    <xf numFmtId="9" fontId="23" fillId="0" borderId="16" xfId="0" applyNumberFormat="1" applyFont="1" applyBorder="1" applyAlignment="1" applyProtection="1">
      <alignment horizontal="center" vertical="center" wrapText="1"/>
      <protection hidden="1"/>
    </xf>
    <xf numFmtId="0" fontId="7" fillId="0" borderId="4" xfId="0" applyFont="1" applyBorder="1" applyAlignment="1">
      <alignment vertical="center" wrapText="1"/>
    </xf>
    <xf numFmtId="9" fontId="22" fillId="0" borderId="4" xfId="1" applyFont="1" applyBorder="1" applyAlignment="1" applyProtection="1">
      <alignment horizontal="center" vertical="center" wrapText="1"/>
      <protection hidden="1"/>
    </xf>
    <xf numFmtId="9" fontId="22" fillId="0" borderId="4" xfId="1" applyFont="1" applyBorder="1" applyAlignment="1">
      <alignment horizontal="center" vertical="center" wrapText="1"/>
    </xf>
    <xf numFmtId="9" fontId="22" fillId="0" borderId="4" xfId="1" applyFont="1" applyFill="1" applyBorder="1" applyAlignment="1" applyProtection="1">
      <alignment horizontal="center" vertical="center" wrapText="1"/>
      <protection hidden="1"/>
    </xf>
    <xf numFmtId="9" fontId="22" fillId="0" borderId="4" xfId="0" applyNumberFormat="1" applyFont="1" applyBorder="1" applyAlignment="1" applyProtection="1">
      <alignment horizontal="center" vertical="center" wrapText="1"/>
      <protection hidden="1"/>
    </xf>
    <xf numFmtId="10" fontId="22" fillId="0" borderId="4" xfId="1" applyNumberFormat="1" applyFont="1" applyBorder="1" applyAlignment="1" applyProtection="1">
      <alignment horizontal="center" vertical="center" wrapText="1"/>
      <protection hidden="1"/>
    </xf>
    <xf numFmtId="9" fontId="22" fillId="8" borderId="4" xfId="1" applyFont="1" applyFill="1" applyBorder="1" applyAlignment="1" applyProtection="1">
      <alignment horizontal="center" vertical="center" wrapText="1"/>
      <protection hidden="1"/>
    </xf>
    <xf numFmtId="1" fontId="22" fillId="0" borderId="4" xfId="1" applyNumberFormat="1" applyFont="1" applyFill="1" applyBorder="1" applyAlignment="1">
      <alignment horizontal="center" vertical="center" wrapText="1"/>
    </xf>
    <xf numFmtId="1" fontId="22" fillId="0" borderId="4" xfId="1" applyNumberFormat="1" applyFont="1" applyFill="1" applyBorder="1" applyAlignment="1" applyProtection="1">
      <alignment horizontal="center" vertical="center" wrapText="1"/>
      <protection hidden="1"/>
    </xf>
    <xf numFmtId="9" fontId="22" fillId="0" borderId="4" xfId="1" applyFont="1" applyFill="1" applyBorder="1" applyAlignment="1">
      <alignment horizontal="center" vertical="center" wrapText="1"/>
    </xf>
    <xf numFmtId="168" fontId="22" fillId="0" borderId="4" xfId="1" applyNumberFormat="1" applyFont="1" applyFill="1" applyBorder="1" applyAlignment="1">
      <alignment horizontal="center" vertical="center" wrapText="1"/>
    </xf>
    <xf numFmtId="168" fontId="22" fillId="0" borderId="4" xfId="1" applyNumberFormat="1" applyFont="1" applyFill="1" applyBorder="1" applyAlignment="1" applyProtection="1">
      <alignment horizontal="center" vertical="center" wrapText="1"/>
      <protection hidden="1"/>
    </xf>
    <xf numFmtId="0" fontId="23" fillId="0" borderId="4" xfId="0" applyFont="1" applyBorder="1" applyAlignment="1">
      <alignment horizontal="center" vertical="center" wrapText="1"/>
    </xf>
    <xf numFmtId="9" fontId="23" fillId="0" borderId="4" xfId="37" applyFont="1" applyFill="1" applyBorder="1" applyAlignment="1" applyProtection="1">
      <alignment horizontal="center" vertical="center" wrapText="1"/>
      <protection hidden="1"/>
    </xf>
    <xf numFmtId="9" fontId="23" fillId="0" borderId="4" xfId="37" applyFont="1" applyFill="1" applyBorder="1" applyAlignment="1">
      <alignment horizontal="center" vertical="center" wrapText="1"/>
    </xf>
    <xf numFmtId="9" fontId="23" fillId="0" borderId="4" xfId="38" applyFont="1" applyFill="1" applyBorder="1" applyAlignment="1" applyProtection="1">
      <alignment horizontal="center" vertical="center" wrapText="1"/>
      <protection hidden="1"/>
    </xf>
    <xf numFmtId="9" fontId="23" fillId="0" borderId="4" xfId="1" applyFont="1" applyBorder="1" applyAlignment="1" applyProtection="1">
      <alignment horizontal="center" vertical="center" wrapText="1"/>
      <protection hidden="1"/>
    </xf>
    <xf numFmtId="0" fontId="23" fillId="0" borderId="4" xfId="1" applyNumberFormat="1" applyFont="1" applyBorder="1" applyAlignment="1" applyProtection="1">
      <alignment horizontal="center" vertical="center" wrapText="1"/>
      <protection hidden="1"/>
    </xf>
    <xf numFmtId="10" fontId="23" fillId="0" borderId="4" xfId="1" applyNumberFormat="1" applyFont="1" applyFill="1" applyBorder="1" applyAlignment="1" applyProtection="1">
      <alignment horizontal="center" vertical="center" wrapText="1"/>
      <protection hidden="1"/>
    </xf>
    <xf numFmtId="10" fontId="23" fillId="0" borderId="4" xfId="0" applyNumberFormat="1" applyFont="1" applyBorder="1" applyAlignment="1" applyProtection="1">
      <alignment horizontal="center" vertical="center" wrapText="1"/>
      <protection hidden="1"/>
    </xf>
    <xf numFmtId="2" fontId="23" fillId="0" borderId="4" xfId="1" applyNumberFormat="1" applyFont="1" applyFill="1" applyBorder="1" applyAlignment="1" applyProtection="1">
      <alignment horizontal="center" vertical="center" wrapText="1"/>
      <protection hidden="1"/>
    </xf>
    <xf numFmtId="1" fontId="22" fillId="0" borderId="4" xfId="1" applyNumberFormat="1" applyFont="1" applyBorder="1" applyAlignment="1" applyProtection="1">
      <alignment horizontal="center" vertical="center" wrapText="1"/>
      <protection hidden="1"/>
    </xf>
    <xf numFmtId="1" fontId="22" fillId="0" borderId="4" xfId="1" applyNumberFormat="1" applyFont="1" applyBorder="1" applyAlignment="1">
      <alignment horizontal="center" vertical="center" wrapText="1"/>
    </xf>
    <xf numFmtId="168" fontId="22" fillId="0" borderId="4" xfId="1" applyNumberFormat="1" applyFont="1" applyBorder="1" applyAlignment="1" applyProtection="1">
      <alignment horizontal="center" vertical="center" wrapText="1"/>
      <protection hidden="1"/>
    </xf>
    <xf numFmtId="10" fontId="22" fillId="0" borderId="4" xfId="1" applyNumberFormat="1" applyFont="1" applyFill="1" applyBorder="1" applyAlignment="1" applyProtection="1">
      <alignment horizontal="center" vertical="center" wrapText="1"/>
      <protection hidden="1"/>
    </xf>
    <xf numFmtId="1" fontId="23" fillId="0" borderId="4" xfId="1" applyNumberFormat="1" applyFont="1" applyFill="1" applyBorder="1" applyAlignment="1" applyProtection="1">
      <alignment horizontal="center" vertical="center" wrapText="1"/>
      <protection hidden="1"/>
    </xf>
    <xf numFmtId="1" fontId="23" fillId="0" borderId="4" xfId="0" applyNumberFormat="1" applyFont="1" applyBorder="1" applyAlignment="1">
      <alignment horizontal="center" vertical="center" wrapText="1"/>
    </xf>
    <xf numFmtId="9" fontId="23" fillId="0" borderId="4" xfId="0" applyNumberFormat="1" applyFont="1" applyBorder="1" applyAlignment="1">
      <alignment horizontal="center" vertical="center" wrapText="1"/>
    </xf>
    <xf numFmtId="10" fontId="23" fillId="0" borderId="4" xfId="1" applyNumberFormat="1" applyFont="1" applyFill="1" applyBorder="1" applyAlignment="1" applyProtection="1">
      <alignment horizontal="center" vertical="center" wrapText="1"/>
    </xf>
    <xf numFmtId="10" fontId="23" fillId="0" borderId="4" xfId="0" applyNumberFormat="1" applyFont="1" applyBorder="1" applyAlignment="1">
      <alignment horizontal="center" vertical="center" wrapText="1"/>
    </xf>
    <xf numFmtId="0" fontId="23" fillId="0" borderId="4" xfId="1" applyNumberFormat="1" applyFont="1" applyFill="1" applyBorder="1" applyAlignment="1" applyProtection="1">
      <alignment horizontal="center" vertical="center" wrapText="1"/>
      <protection hidden="1"/>
    </xf>
    <xf numFmtId="9" fontId="23" fillId="0" borderId="4" xfId="1" applyFont="1" applyFill="1" applyBorder="1" applyAlignment="1" applyProtection="1">
      <alignment horizontal="center" vertical="center" wrapText="1"/>
      <protection hidden="1"/>
    </xf>
    <xf numFmtId="9" fontId="23" fillId="8" borderId="4" xfId="0" applyNumberFormat="1" applyFont="1" applyFill="1" applyBorder="1" applyAlignment="1" applyProtection="1">
      <alignment horizontal="center" vertical="center" wrapText="1"/>
      <protection hidden="1"/>
    </xf>
    <xf numFmtId="169" fontId="22" fillId="0" borderId="4" xfId="0" applyNumberFormat="1" applyFont="1" applyBorder="1" applyAlignment="1" applyProtection="1">
      <alignment horizontal="center" vertical="center" wrapText="1"/>
      <protection hidden="1"/>
    </xf>
    <xf numFmtId="169" fontId="22" fillId="0" borderId="4" xfId="0" applyNumberFormat="1" applyFont="1" applyBorder="1" applyAlignment="1" applyProtection="1">
      <alignment horizontal="center" vertical="center"/>
      <protection hidden="1"/>
    </xf>
    <xf numFmtId="0" fontId="24" fillId="0" borderId="4" xfId="0" applyFont="1" applyFill="1" applyBorder="1" applyAlignment="1" applyProtection="1">
      <alignment vertical="center"/>
      <protection hidden="1"/>
    </xf>
    <xf numFmtId="0" fontId="24" fillId="0" borderId="4" xfId="0" applyFont="1" applyFill="1" applyBorder="1" applyAlignment="1" applyProtection="1">
      <alignment vertical="center" wrapText="1"/>
      <protection hidden="1"/>
    </xf>
    <xf numFmtId="10" fontId="23" fillId="0" borderId="14" xfId="0" applyNumberFormat="1" applyFont="1" applyBorder="1" applyAlignment="1" applyProtection="1">
      <alignment horizontal="center" vertical="center" wrapText="1"/>
      <protection hidden="1"/>
    </xf>
    <xf numFmtId="0" fontId="4" fillId="0" borderId="16" xfId="0" applyFont="1" applyBorder="1" applyAlignment="1">
      <alignment vertical="center" wrapText="1"/>
    </xf>
    <xf numFmtId="0" fontId="7" fillId="0" borderId="16" xfId="0" applyFont="1" applyBorder="1" applyAlignment="1">
      <alignment horizontal="center" vertical="center" wrapText="1"/>
    </xf>
    <xf numFmtId="10" fontId="23" fillId="0" borderId="16" xfId="1" applyNumberFormat="1" applyFont="1" applyFill="1" applyBorder="1" applyAlignment="1" applyProtection="1">
      <alignment horizontal="center" vertical="center" wrapText="1"/>
      <protection hidden="1"/>
    </xf>
    <xf numFmtId="10" fontId="23" fillId="0" borderId="16" xfId="1" applyNumberFormat="1" applyFont="1" applyFill="1" applyBorder="1" applyAlignment="1" applyProtection="1">
      <alignment horizontal="center" vertical="center" wrapText="1"/>
    </xf>
    <xf numFmtId="10" fontId="23" fillId="0" borderId="16" xfId="0" applyNumberFormat="1" applyFont="1" applyBorder="1" applyAlignment="1" applyProtection="1">
      <alignment horizontal="center" vertical="center" wrapText="1"/>
      <protection hidden="1"/>
    </xf>
    <xf numFmtId="10" fontId="23" fillId="0" borderId="17" xfId="0" applyNumberFormat="1" applyFont="1" applyBorder="1" applyAlignment="1" applyProtection="1">
      <alignment horizontal="center" vertical="center" wrapText="1"/>
      <protection hidden="1"/>
    </xf>
    <xf numFmtId="0" fontId="26" fillId="0" borderId="0" xfId="0" applyFont="1" applyAlignment="1" applyProtection="1">
      <alignment vertical="center" wrapText="1"/>
    </xf>
    <xf numFmtId="0" fontId="27" fillId="0" borderId="0" xfId="0" applyFont="1" applyFill="1" applyProtection="1"/>
    <xf numFmtId="0" fontId="26" fillId="0" borderId="0" xfId="0" applyFont="1" applyAlignment="1" applyProtection="1">
      <alignment vertical="center" wrapText="1"/>
      <protection locked="0"/>
    </xf>
    <xf numFmtId="0" fontId="28" fillId="0" borderId="0" xfId="0" applyFont="1" applyFill="1" applyProtection="1"/>
    <xf numFmtId="0" fontId="29" fillId="0" borderId="0" xfId="0" applyFont="1" applyAlignment="1" applyProtection="1">
      <alignment vertical="center"/>
    </xf>
    <xf numFmtId="0" fontId="26" fillId="0" borderId="0" xfId="0" applyFont="1" applyFill="1" applyAlignment="1" applyProtection="1">
      <alignment vertical="center"/>
    </xf>
    <xf numFmtId="0" fontId="26" fillId="0" borderId="0" xfId="0" applyFont="1" applyFill="1" applyProtection="1"/>
    <xf numFmtId="49" fontId="26" fillId="0" borderId="0" xfId="0" applyNumberFormat="1" applyFont="1" applyAlignment="1" applyProtection="1">
      <alignment vertical="center" wrapText="1"/>
    </xf>
    <xf numFmtId="0" fontId="26" fillId="0" borderId="0" xfId="0" applyFont="1" applyAlignment="1" applyProtection="1">
      <alignment vertical="center"/>
    </xf>
    <xf numFmtId="0" fontId="26" fillId="0" borderId="0" xfId="0" applyFont="1" applyAlignment="1" applyProtection="1">
      <alignment vertical="center"/>
      <protection locked="0"/>
    </xf>
    <xf numFmtId="0" fontId="26" fillId="0" borderId="0" xfId="0" applyFont="1" applyAlignment="1">
      <alignment vertical="center"/>
    </xf>
    <xf numFmtId="0" fontId="26" fillId="0" borderId="0" xfId="0" applyFont="1" applyAlignment="1">
      <alignment vertical="center" wrapText="1"/>
    </xf>
    <xf numFmtId="0" fontId="26" fillId="0" borderId="0" xfId="0" applyFont="1" applyFill="1" applyAlignment="1" applyProtection="1">
      <alignment vertical="center" wrapText="1"/>
    </xf>
    <xf numFmtId="49" fontId="26" fillId="0" borderId="0" xfId="0" applyNumberFormat="1" applyFont="1" applyFill="1" applyAlignment="1" applyProtection="1">
      <alignment vertical="center" wrapText="1"/>
    </xf>
    <xf numFmtId="0" fontId="30" fillId="0" borderId="0" xfId="0" applyFont="1" applyFill="1" applyBorder="1" applyAlignment="1" applyProtection="1">
      <alignment horizontal="justify" vertical="center" wrapText="1"/>
    </xf>
    <xf numFmtId="0" fontId="30" fillId="0" borderId="0" xfId="0" applyFont="1" applyBorder="1" applyProtection="1"/>
    <xf numFmtId="0" fontId="30" fillId="0" borderId="0" xfId="0" applyFont="1" applyAlignment="1" applyProtection="1">
      <alignment wrapText="1"/>
    </xf>
    <xf numFmtId="0" fontId="31" fillId="0" borderId="0" xfId="0" applyFont="1" applyFill="1" applyBorder="1" applyProtection="1"/>
    <xf numFmtId="0" fontId="26" fillId="0" borderId="0" xfId="0" applyFont="1" applyProtection="1"/>
    <xf numFmtId="0" fontId="29" fillId="0" borderId="0" xfId="0" applyFont="1" applyFill="1" applyBorder="1" applyProtection="1"/>
    <xf numFmtId="0" fontId="26" fillId="0" borderId="0" xfId="0" applyFont="1" applyFill="1" applyBorder="1" applyAlignment="1" applyProtection="1">
      <alignment vertical="center"/>
    </xf>
    <xf numFmtId="9" fontId="23" fillId="0" borderId="16" xfId="1" applyNumberFormat="1" applyFont="1" applyFill="1" applyBorder="1" applyAlignment="1" applyProtection="1">
      <alignment horizontal="center" vertical="center" wrapText="1"/>
      <protection hidden="1"/>
    </xf>
    <xf numFmtId="9" fontId="23" fillId="0" borderId="4" xfId="1" applyNumberFormat="1" applyFont="1" applyFill="1" applyBorder="1" applyAlignment="1" applyProtection="1">
      <alignment horizontal="center" vertical="center" wrapText="1"/>
      <protection hidden="1"/>
    </xf>
    <xf numFmtId="10" fontId="25" fillId="0" borderId="4" xfId="0" applyNumberFormat="1" applyFont="1" applyBorder="1" applyAlignment="1">
      <alignment horizontal="center" vertical="center" wrapText="1"/>
    </xf>
    <xf numFmtId="10" fontId="22" fillId="0" borderId="4" xfId="1" applyNumberFormat="1" applyFont="1" applyBorder="1" applyAlignment="1">
      <alignment horizontal="center" vertical="center" wrapText="1"/>
    </xf>
    <xf numFmtId="9" fontId="22" fillId="0" borderId="4" xfId="1" applyNumberFormat="1" applyFont="1" applyFill="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9" fontId="23" fillId="0" borderId="4" xfId="0" applyNumberFormat="1" applyFont="1" applyBorder="1" applyAlignment="1" applyProtection="1">
      <alignment horizontal="center" vertical="center" wrapText="1"/>
      <protection hidden="1"/>
    </xf>
    <xf numFmtId="9" fontId="23" fillId="0" borderId="4" xfId="37" applyFont="1" applyFill="1" applyBorder="1" applyAlignment="1" applyProtection="1">
      <alignment horizontal="center" vertical="center" wrapText="1"/>
      <protection hidden="1"/>
    </xf>
    <xf numFmtId="0" fontId="23" fillId="0" borderId="4" xfId="1" applyNumberFormat="1" applyFont="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0" fontId="5" fillId="3" borderId="7" xfId="20" applyFont="1" applyFill="1" applyBorder="1" applyAlignment="1">
      <alignment horizontal="center" vertical="center" wrapText="1"/>
    </xf>
    <xf numFmtId="0" fontId="5" fillId="3" borderId="5" xfId="20" applyFont="1" applyFill="1" applyBorder="1" applyAlignment="1">
      <alignment horizontal="center" vertical="center" wrapText="1"/>
    </xf>
    <xf numFmtId="0" fontId="6" fillId="3" borderId="4" xfId="20" applyFont="1" applyFill="1" applyBorder="1" applyAlignment="1">
      <alignment horizontal="center" vertical="center" wrapText="1"/>
    </xf>
    <xf numFmtId="0" fontId="6" fillId="3" borderId="7" xfId="20" applyFont="1" applyFill="1" applyBorder="1" applyAlignment="1">
      <alignment horizontal="center" vertical="center" wrapText="1"/>
    </xf>
    <xf numFmtId="0" fontId="6" fillId="3" borderId="5" xfId="20" applyFont="1" applyFill="1" applyBorder="1" applyAlignment="1">
      <alignment horizontal="center" vertical="center" wrapText="1"/>
    </xf>
    <xf numFmtId="0" fontId="6" fillId="3" borderId="1" xfId="20" applyFont="1" applyFill="1" applyBorder="1" applyAlignment="1">
      <alignment horizontal="center" vertical="center" wrapText="1"/>
    </xf>
    <xf numFmtId="0" fontId="6" fillId="3" borderId="2" xfId="20" applyFont="1" applyFill="1" applyBorder="1" applyAlignment="1">
      <alignment horizontal="center" vertical="center" wrapText="1"/>
    </xf>
    <xf numFmtId="0" fontId="6" fillId="3" borderId="3" xfId="20" applyFont="1" applyFill="1" applyBorder="1" applyAlignment="1">
      <alignment horizontal="center" vertical="center" wrapText="1"/>
    </xf>
    <xf numFmtId="0" fontId="4" fillId="2" borderId="1" xfId="20" applyFont="1" applyFill="1" applyBorder="1" applyAlignment="1">
      <alignment horizontal="center"/>
    </xf>
    <xf numFmtId="0" fontId="4" fillId="2" borderId="2" xfId="20" applyFont="1" applyFill="1" applyBorder="1" applyAlignment="1">
      <alignment horizontal="center"/>
    </xf>
    <xf numFmtId="0" fontId="4" fillId="2" borderId="3" xfId="20" applyFont="1" applyFill="1" applyBorder="1" applyAlignment="1">
      <alignment horizontal="center"/>
    </xf>
    <xf numFmtId="0" fontId="4" fillId="2" borderId="4" xfId="20" applyFont="1" applyFill="1" applyBorder="1" applyAlignment="1">
      <alignment horizontal="center"/>
    </xf>
    <xf numFmtId="0" fontId="5" fillId="0" borderId="0" xfId="20" applyFont="1" applyBorder="1" applyAlignment="1" applyProtection="1">
      <alignment horizontal="left" vertical="center"/>
    </xf>
    <xf numFmtId="0" fontId="14" fillId="4" borderId="9" xfId="20" applyFont="1" applyFill="1" applyBorder="1" applyAlignment="1" applyProtection="1">
      <alignment horizontal="center" vertical="center" wrapText="1"/>
    </xf>
    <xf numFmtId="0" fontId="14" fillId="4" borderId="0" xfId="20" applyFont="1" applyFill="1" applyBorder="1" applyAlignment="1" applyProtection="1">
      <alignment horizontal="center" vertical="center" wrapText="1"/>
    </xf>
    <xf numFmtId="0" fontId="14" fillId="5" borderId="4" xfId="20" applyFont="1" applyFill="1" applyBorder="1" applyAlignment="1" applyProtection="1">
      <alignment horizontal="center" vertical="center" wrapText="1"/>
      <protection locked="0"/>
    </xf>
    <xf numFmtId="0" fontId="4" fillId="4" borderId="4" xfId="20" applyFont="1" applyFill="1" applyBorder="1" applyAlignment="1" applyProtection="1">
      <alignment horizontal="center" vertical="center" wrapText="1"/>
    </xf>
    <xf numFmtId="0" fontId="13" fillId="0" borderId="8" xfId="20" applyFont="1" applyFill="1" applyBorder="1" applyAlignment="1" applyProtection="1">
      <alignment horizontal="center" vertical="center"/>
    </xf>
    <xf numFmtId="0" fontId="14" fillId="4" borderId="9" xfId="20" applyFont="1" applyFill="1" applyBorder="1" applyAlignment="1" applyProtection="1">
      <alignment horizontal="center" vertical="center"/>
    </xf>
    <xf numFmtId="0" fontId="23" fillId="0" borderId="13" xfId="0" applyFont="1" applyBorder="1" applyAlignment="1" applyProtection="1">
      <alignment horizontal="center" vertical="center" wrapText="1"/>
      <protection hidden="1"/>
    </xf>
    <xf numFmtId="0" fontId="23" fillId="0" borderId="15" xfId="0" applyFont="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0" fontId="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22" fillId="0" borderId="13" xfId="0" applyFont="1" applyBorder="1" applyAlignment="1" applyProtection="1">
      <alignment horizontal="center" vertical="center" wrapText="1"/>
      <protection hidden="1"/>
    </xf>
    <xf numFmtId="0" fontId="22" fillId="0" borderId="4" xfId="0" applyFont="1" applyBorder="1" applyAlignment="1" applyProtection="1">
      <alignment horizontal="center" vertical="center" wrapText="1"/>
      <protection hidden="1"/>
    </xf>
    <xf numFmtId="1" fontId="23" fillId="0" borderId="4" xfId="0" applyNumberFormat="1" applyFont="1" applyBorder="1" applyAlignment="1" applyProtection="1">
      <alignment horizontal="center" vertical="center" wrapText="1"/>
      <protection hidden="1"/>
    </xf>
    <xf numFmtId="0" fontId="23" fillId="0" borderId="4" xfId="0" applyFont="1" applyBorder="1" applyAlignment="1" applyProtection="1">
      <alignment horizontal="justify" vertical="center" wrapText="1"/>
      <protection hidden="1"/>
    </xf>
    <xf numFmtId="1" fontId="22" fillId="0" borderId="13" xfId="0" applyNumberFormat="1" applyFont="1" applyBorder="1" applyAlignment="1" applyProtection="1">
      <alignment horizontal="center" vertical="center" wrapText="1"/>
      <protection hidden="1"/>
    </xf>
    <xf numFmtId="1" fontId="22" fillId="0" borderId="4"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17" fontId="3" fillId="0" borderId="1"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19" fillId="0" borderId="11"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21" fillId="0" borderId="4"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4" fillId="0" borderId="11"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textRotation="90" wrapText="1"/>
    </xf>
    <xf numFmtId="0" fontId="4" fillId="0" borderId="4" xfId="0" applyFont="1" applyFill="1" applyBorder="1" applyAlignment="1" applyProtection="1">
      <alignment horizontal="center" vertical="center" textRotation="90" wrapText="1"/>
    </xf>
  </cellXfs>
  <cellStyles count="284">
    <cellStyle name="Comma 2" xfId="21" xr:uid="{00000000-0005-0000-0000-000000000000}"/>
    <cellStyle name="Comma 2 2" xfId="145" xr:uid="{EF8DBE4E-8926-480D-8660-BDCA437ED13E}"/>
    <cellStyle name="Comma 2 3" xfId="197" xr:uid="{A6F9E198-42CA-4F77-AAD4-8FE2FC52D3A8}"/>
    <cellStyle name="Currency 2" xfId="24" xr:uid="{00000000-0005-0000-0000-000001000000}"/>
    <cellStyle name="Euro" xfId="23" xr:uid="{00000000-0005-0000-0000-000002000000}"/>
    <cellStyle name="Hipervínculo" xfId="16" builtinId="8" hidden="1"/>
    <cellStyle name="Hipervínculo" xfId="33" builtinId="8" hidden="1"/>
    <cellStyle name="Hipervínculo" xfId="12" builtinId="8" hidden="1"/>
    <cellStyle name="Hipervínculo" xfId="29"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31" builtinId="8" hidden="1"/>
    <cellStyle name="Hipervínculo" xfId="10" builtinId="8" hidden="1"/>
    <cellStyle name="Hipervínculo" xfId="8" builtinId="8" hidden="1"/>
    <cellStyle name="Hipervínculo" xfId="18" builtinId="8" hidden="1"/>
    <cellStyle name="Hipervínculo" xfId="4" builtinId="8" hidden="1"/>
    <cellStyle name="Hipervínculo" xfId="14" builtinId="8" hidden="1"/>
    <cellStyle name="Hipervínculo 2" xfId="144" xr:uid="{81985EFD-B068-4BFA-B34D-3AD3300DF904}"/>
    <cellStyle name="Hipervínculo 3" xfId="116" xr:uid="{698896AD-0103-45AD-B1E5-DCDD432A8E7A}"/>
    <cellStyle name="Hipervínculo visitado" xfId="9"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30" builtinId="9" hidden="1"/>
    <cellStyle name="Hipervínculo visitado" xfId="5" builtinId="9" hidden="1"/>
    <cellStyle name="Hipervínculo visitado" xfId="28" builtinId="9" hidden="1"/>
    <cellStyle name="Hipervínculo visitado" xfId="7" builtinId="9" hidden="1"/>
    <cellStyle name="Hipervínculo visitado" xfId="3" builtinId="9" hidden="1"/>
    <cellStyle name="Hipervínculo visitado" xfId="11" builtinId="9" hidden="1"/>
    <cellStyle name="Hipervínculo visitado" xfId="32" builtinId="9" hidden="1"/>
    <cellStyle name="Hipervínculo visitado" xfId="13" builtinId="9" hidden="1"/>
    <cellStyle name="Hipervínculo visitado" xfId="15" builtinId="9" hidden="1"/>
    <cellStyle name="Hipervínculo visitado" xfId="19" builtinId="9" hidden="1"/>
    <cellStyle name="Millares [0] 2" xfId="60" xr:uid="{26E09955-8E76-4303-8BC2-AB94BF6545DD}"/>
    <cellStyle name="Millares [0] 2 2" xfId="95" xr:uid="{1FE617D6-BFA8-4769-9BE3-233FD50279FB}"/>
    <cellStyle name="Millares [0] 2 2 2" xfId="141" xr:uid="{EBA859AE-9D56-4426-83F8-1A95C8CA8F8B}"/>
    <cellStyle name="Millares [0] 2 2 3" xfId="194" xr:uid="{1339D529-74E3-4EC4-A812-22BB9391BE1A}"/>
    <cellStyle name="Millares [0] 2 2 4" xfId="267" xr:uid="{24775337-022B-4A82-8222-CA7D6E402D0E}"/>
    <cellStyle name="Millares [0] 2 3" xfId="159" xr:uid="{7C839AA6-671F-4E75-907A-2EB335B967D0}"/>
    <cellStyle name="Millares [0] 2 3 2" xfId="211" xr:uid="{12775792-09BA-4881-ADF8-C1423FC8750B}"/>
    <cellStyle name="Millares [0] 2 4" xfId="129" xr:uid="{61B6CC6C-390A-4999-8A0D-CC309E360111}"/>
    <cellStyle name="Millares [0] 2 5" xfId="182" xr:uid="{17B0E217-BEB8-4766-9BFB-AA89C9A03145}"/>
    <cellStyle name="Millares [0] 2 6" xfId="234" xr:uid="{6743BCBB-F571-440B-AA7B-18A9888470C6}"/>
    <cellStyle name="Millares [0] 3" xfId="54" xr:uid="{E65DC57C-44E9-4594-A5AF-3B63F7B85C38}"/>
    <cellStyle name="Millares [0] 3 2" xfId="89" xr:uid="{5FB53955-F72F-422E-AD81-333726F8EC95}"/>
    <cellStyle name="Millares [0] 3 2 2" xfId="261" xr:uid="{1EA90B9C-915F-4E7E-BC80-4CCB8EDAF913}"/>
    <cellStyle name="Millares [0] 3 3" xfId="135" xr:uid="{F571EF96-59D5-4D0B-B4DF-493F51E5AEB8}"/>
    <cellStyle name="Millares [0] 3 4" xfId="188" xr:uid="{33C3617D-22EE-4C34-B3EE-D01B03ED6F4F}"/>
    <cellStyle name="Millares [0] 3 5" xfId="228" xr:uid="{FBD6FA73-6FA1-4E41-A00A-6E4ADA9FC438}"/>
    <cellStyle name="Millares [0] 4" xfId="153" xr:uid="{249603E2-1149-48C4-BAEB-52D171BD43C8}"/>
    <cellStyle name="Millares [0] 4 2" xfId="205" xr:uid="{FD0833B5-18E0-43A8-BC6E-D2A7CC580462}"/>
    <cellStyle name="Millares [0] 5" xfId="123" xr:uid="{7E524475-AB8A-4F3F-97DB-8AB9E347BF29}"/>
    <cellStyle name="Millares [0] 6" xfId="176" xr:uid="{5AAC7DCB-96F6-4BA6-A932-E1E33D81D817}"/>
    <cellStyle name="Millares 10" xfId="64" xr:uid="{E68E2035-B20A-43E6-9B9F-376D8354E8D5}"/>
    <cellStyle name="Millares 10 2" xfId="98" xr:uid="{656EF3EA-326E-40B0-9525-77DBA78447CA}"/>
    <cellStyle name="Millares 10 2 2" xfId="270" xr:uid="{466500BD-F650-4949-B5B2-D2BB879CF96A}"/>
    <cellStyle name="Millares 10 3" xfId="148" xr:uid="{4D95F490-EBB5-403F-83FF-B5A738306F1B}"/>
    <cellStyle name="Millares 10 4" xfId="200" xr:uid="{D3A30B30-D2D4-4B49-8331-DE4B0B02A493}"/>
    <cellStyle name="Millares 10 5" xfId="237" xr:uid="{4422E90C-BC55-4C85-90D3-9AFD5F338D75}"/>
    <cellStyle name="Millares 11" xfId="71" xr:uid="{591DB38E-9242-4001-B017-27ED3423D5F7}"/>
    <cellStyle name="Millares 11 2" xfId="105" xr:uid="{AE39C421-6562-424F-A2C2-1755C6F6ADB7}"/>
    <cellStyle name="Millares 11 2 2" xfId="277" xr:uid="{DA47D8C4-A6B1-4D26-A67F-54B1EB221AAB}"/>
    <cellStyle name="Millares 11 3" xfId="149" xr:uid="{AC15D50F-0E0F-4CE0-8549-A63A90AF6666}"/>
    <cellStyle name="Millares 11 4" xfId="201" xr:uid="{1FAA52D6-56D9-409A-8BA9-AF54C4B0D5C6}"/>
    <cellStyle name="Millares 11 5" xfId="244" xr:uid="{7E5FE38D-C180-4016-AF39-F1571A427544}"/>
    <cellStyle name="Millares 12" xfId="73" xr:uid="{C550ABF6-4723-419A-9B21-B4509FCA45E9}"/>
    <cellStyle name="Millares 12 2" xfId="107" xr:uid="{C54AFF42-55E6-46AE-A397-69FE97F74849}"/>
    <cellStyle name="Millares 12 2 2" xfId="279" xr:uid="{BD6BB6DB-BF95-4C64-B9B9-60AD7FD8A08D}"/>
    <cellStyle name="Millares 12 3" xfId="161" xr:uid="{BBFD2F78-2E90-4A5C-9C33-FF76CE45913E}"/>
    <cellStyle name="Millares 12 4" xfId="213" xr:uid="{D4206438-B54E-4850-B9D6-042193F6E15D}"/>
    <cellStyle name="Millares 12 5" xfId="246" xr:uid="{56B5D6EA-D4BC-4D03-BB48-6CD9822C32B1}"/>
    <cellStyle name="Millares 13" xfId="77" xr:uid="{85F818C7-C0DB-4CCE-B719-09E38A8AA4AE}"/>
    <cellStyle name="Millares 13 2" xfId="111" xr:uid="{9C7714EC-0083-4422-AEDD-E94F3D9F1DEE}"/>
    <cellStyle name="Millares 13 2 2" xfId="283" xr:uid="{132C6535-1AB3-493C-8FA0-6C81759CC2EC}"/>
    <cellStyle name="Millares 13 3" xfId="250" xr:uid="{89FFE91C-81D2-45AC-885B-514E7B4C9BB7}"/>
    <cellStyle name="Millares 14" xfId="67" xr:uid="{A25D2FFF-9248-4F96-A736-21A0C8F986E9}"/>
    <cellStyle name="Millares 14 2" xfId="101" xr:uid="{7245144F-D0E2-46A7-A786-B841EE31521C}"/>
    <cellStyle name="Millares 14 2 2" xfId="273" xr:uid="{03DF5230-8FE7-4BE1-BD1C-23BBBA8EE3CB}"/>
    <cellStyle name="Millares 14 3" xfId="240" xr:uid="{F1F4FC1C-C5E3-489F-9BA0-59C2C0F188C4}"/>
    <cellStyle name="Millares 15" xfId="115" xr:uid="{00FF8DB8-663C-40CC-A0EF-2927D7439C37}"/>
    <cellStyle name="Millares 16" xfId="163" xr:uid="{E66900DD-6BA8-4EA6-86EE-3583317ABCCB}"/>
    <cellStyle name="Millares 17" xfId="165" xr:uid="{F4ACD1EA-86B2-486A-91E6-6EADF0A9B6F0}"/>
    <cellStyle name="Millares 18" xfId="169" xr:uid="{B45C935E-7DCA-49EA-A77D-C22E62F09AE2}"/>
    <cellStyle name="Millares 19" xfId="216" xr:uid="{FE0494AB-E29B-46AF-A43D-F105AFD33475}"/>
    <cellStyle name="Millares 2" xfId="43" xr:uid="{01F3B918-B4C9-4689-A6E5-F935CB5DDF04}"/>
    <cellStyle name="Millares 2 2" xfId="50" xr:uid="{3A88D871-5AB5-4816-94D9-A3ADD1998BA2}"/>
    <cellStyle name="Millares 2 2 2" xfId="58" xr:uid="{10807688-F121-4307-917D-8291B89819E4}"/>
    <cellStyle name="Millares 2 2 2 2" xfId="93" xr:uid="{5177D9D8-5C9D-43E3-89B3-7E19F229349A}"/>
    <cellStyle name="Millares 2 2 2 2 2" xfId="139" xr:uid="{5A751EB1-C90D-4CA2-AD90-C9B84899EE6B}"/>
    <cellStyle name="Millares 2 2 2 2 3" xfId="192" xr:uid="{299E9217-6F5A-4721-B881-0208D087AFA9}"/>
    <cellStyle name="Millares 2 2 2 2 4" xfId="265" xr:uid="{D5D16489-ACB0-416F-BB88-BBBFCF96BAC2}"/>
    <cellStyle name="Millares 2 2 2 3" xfId="157" xr:uid="{9B1FA6BC-CF00-4658-9C97-79C36479065D}"/>
    <cellStyle name="Millares 2 2 2 3 2" xfId="209" xr:uid="{491068C9-0A90-41A0-A68A-F5A86A35028E}"/>
    <cellStyle name="Millares 2 2 2 4" xfId="127" xr:uid="{B5652E17-F38B-48AD-9800-92640F9DD91B}"/>
    <cellStyle name="Millares 2 2 2 5" xfId="180" xr:uid="{40EE0781-961B-4DAA-8428-A44DA503B527}"/>
    <cellStyle name="Millares 2 2 2 6" xfId="232" xr:uid="{33D5E6A0-3378-4ACA-8C7B-AFB80F3C3CFD}"/>
    <cellStyle name="Millares 2 2 3" xfId="86" xr:uid="{E6F7F96D-1F8F-44D1-9233-D3D918C484ED}"/>
    <cellStyle name="Millares 2 2 3 2" xfId="133" xr:uid="{2424FE76-0018-46BF-A15F-567477EA31DB}"/>
    <cellStyle name="Millares 2 2 3 3" xfId="186" xr:uid="{835C281E-AA3D-45F4-AD54-86B0F429FA1C}"/>
    <cellStyle name="Millares 2 2 3 4" xfId="258" xr:uid="{C1B1BA6D-68DA-4106-8DC9-8C198CF88B46}"/>
    <cellStyle name="Millares 2 2 4" xfId="151" xr:uid="{21794FBE-3321-479D-8085-0293D5EEB583}"/>
    <cellStyle name="Millares 2 2 4 2" xfId="203" xr:uid="{226D36CF-6DA2-4D55-8915-01329936A854}"/>
    <cellStyle name="Millares 2 2 5" xfId="120" xr:uid="{3826B1A4-3E0B-49A9-9084-6F518385514D}"/>
    <cellStyle name="Millares 2 2 6" xfId="173" xr:uid="{239C1D17-ECDA-44AE-AFF2-DFE1E51B2856}"/>
    <cellStyle name="Millares 2 2 7" xfId="225" xr:uid="{A0D9EC86-6BBF-4474-8BA1-F1B92E9CFB57}"/>
    <cellStyle name="Millares 2 3" xfId="82" xr:uid="{859B8E5D-E08C-42D9-B945-CBA81C8BF002}"/>
    <cellStyle name="Millares 2 3 2" xfId="254" xr:uid="{7806F232-4C6D-4920-857D-3A427E73B56C}"/>
    <cellStyle name="Millares 2 4" xfId="221" xr:uid="{FD0F4D33-3130-4E47-AD60-FFDAEB1A56B9}"/>
    <cellStyle name="Millares 3" xfId="49" xr:uid="{D11B53D9-EB22-427B-885F-81EFA27B9D22}"/>
    <cellStyle name="Millares 3 2" xfId="57" xr:uid="{CB2579A5-9AEC-4683-B591-58243A823B8A}"/>
    <cellStyle name="Millares 3 2 2" xfId="92" xr:uid="{9E33A756-6AB9-4371-B784-27DC28A80897}"/>
    <cellStyle name="Millares 3 2 2 2" xfId="138" xr:uid="{984232EA-5C77-4AC2-B146-5141607454D6}"/>
    <cellStyle name="Millares 3 2 2 3" xfId="191" xr:uid="{53259E94-D50A-4AF7-A9E2-7F040DDED46B}"/>
    <cellStyle name="Millares 3 2 2 4" xfId="264" xr:uid="{8527C541-90B8-4106-A056-54F47D1FEB7D}"/>
    <cellStyle name="Millares 3 2 3" xfId="156" xr:uid="{C2ECBB08-530F-45B9-AD3E-6A50FFBCA65F}"/>
    <cellStyle name="Millares 3 2 3 2" xfId="208" xr:uid="{62D5F779-4105-4D03-94DB-E207E494E11C}"/>
    <cellStyle name="Millares 3 2 4" xfId="126" xr:uid="{05EC2192-845D-408B-970F-F7C789E44366}"/>
    <cellStyle name="Millares 3 2 5" xfId="179" xr:uid="{601C10AB-F255-4C2A-BCEC-80358C49C0C2}"/>
    <cellStyle name="Millares 3 2 6" xfId="231" xr:uid="{B38D723B-EF0F-4147-8E8A-C736B2B7FCD0}"/>
    <cellStyle name="Millares 3 3" xfId="85" xr:uid="{E2588D3A-0057-45CE-B075-7B783A65639E}"/>
    <cellStyle name="Millares 3 3 2" xfId="132" xr:uid="{055C30B3-66AF-4A0F-8B46-03A77E1D7EE3}"/>
    <cellStyle name="Millares 3 3 3" xfId="185" xr:uid="{374E6832-A576-4C34-A264-BE9B280CEB2F}"/>
    <cellStyle name="Millares 3 3 4" xfId="257" xr:uid="{62615312-915D-4F1D-9D2D-BB2C92E6CC2C}"/>
    <cellStyle name="Millares 3 4" xfId="150" xr:uid="{EFEB8DCA-8887-45E5-91B8-04712BB50F0D}"/>
    <cellStyle name="Millares 3 4 2" xfId="202" xr:uid="{1C1A28B6-8C24-4DBE-970D-04B731D2CF87}"/>
    <cellStyle name="Millares 3 5" xfId="119" xr:uid="{E4620781-AB01-4BD1-A7A0-290C1F7AE621}"/>
    <cellStyle name="Millares 3 6" xfId="172" xr:uid="{E95E85FF-F352-4DD3-9588-A3ACE9F66445}"/>
    <cellStyle name="Millares 3 7" xfId="224" xr:uid="{1F7DA23D-BE38-478C-9689-37A87D24B207}"/>
    <cellStyle name="Millares 4" xfId="52" xr:uid="{B431E1E3-E5AB-42EB-A6F6-2C6E69855CE9}"/>
    <cellStyle name="Millares 4 2" xfId="59" xr:uid="{6C7A91A5-4957-4BD7-8593-3DE004B8121A}"/>
    <cellStyle name="Millares 4 2 2" xfId="94" xr:uid="{E9C78EB7-BAEF-4179-A626-E9645CC4FE8B}"/>
    <cellStyle name="Millares 4 2 2 2" xfId="140" xr:uid="{6FDF8D43-2DCF-451D-8124-CA6A26E3F2E7}"/>
    <cellStyle name="Millares 4 2 2 3" xfId="193" xr:uid="{463522EE-3DF5-4EC6-90A0-5A46D3707063}"/>
    <cellStyle name="Millares 4 2 2 4" xfId="266" xr:uid="{10713DA9-F271-4895-B4EC-F2C58CB9390B}"/>
    <cellStyle name="Millares 4 2 3" xfId="158" xr:uid="{7D5E2312-F6A8-450F-AFF1-432ACBF845CA}"/>
    <cellStyle name="Millares 4 2 3 2" xfId="210" xr:uid="{45AB8293-697B-475B-BE3C-7A38F7FA055C}"/>
    <cellStyle name="Millares 4 2 4" xfId="128" xr:uid="{8D1C2590-D89D-42B3-B714-AFBD3D7C379D}"/>
    <cellStyle name="Millares 4 2 5" xfId="181" xr:uid="{CCF3D516-AB05-48C9-824E-992B7C626B2D}"/>
    <cellStyle name="Millares 4 2 6" xfId="233" xr:uid="{DC202203-D0C3-4D3E-B45E-8AB962FA75FA}"/>
    <cellStyle name="Millares 4 3" xfId="88" xr:uid="{33CDAB38-CCF4-4A36-ABB7-F419FE8406DD}"/>
    <cellStyle name="Millares 4 3 2" xfId="134" xr:uid="{E94029BB-2BE5-4C37-B3F5-3806E2C87B2A}"/>
    <cellStyle name="Millares 4 3 3" xfId="187" xr:uid="{487CB65F-1041-4325-9E64-1EED44C5FEDA}"/>
    <cellStyle name="Millares 4 3 4" xfId="260" xr:uid="{38662A79-66EB-4550-A703-D8DE124C02CB}"/>
    <cellStyle name="Millares 4 4" xfId="152" xr:uid="{FC3A27EF-2411-49AF-AEA7-FCF5A77085E9}"/>
    <cellStyle name="Millares 4 4 2" xfId="204" xr:uid="{6B64F9B0-847E-4365-850B-9986DEEA5462}"/>
    <cellStyle name="Millares 4 5" xfId="122" xr:uid="{9D8572AD-B688-4710-81D3-A6A8753662B4}"/>
    <cellStyle name="Millares 4 6" xfId="175" xr:uid="{7EE6128C-96EB-44F4-B984-FCE7A66468F2}"/>
    <cellStyle name="Millares 4 7" xfId="227" xr:uid="{73554D84-401E-4285-BEDE-146407016A0B}"/>
    <cellStyle name="Millares 5" xfId="56" xr:uid="{42B992FE-E7C3-45E2-B1EB-1606FF5C4214}"/>
    <cellStyle name="Millares 5 2" xfId="91" xr:uid="{3B8D59BF-4104-4B51-B8AB-A2473DE78A18}"/>
    <cellStyle name="Millares 5 2 2" xfId="137" xr:uid="{0B23FE7C-18C6-4BA3-859B-41088EA0C0F6}"/>
    <cellStyle name="Millares 5 2 3" xfId="190" xr:uid="{890A2F2B-DE50-416F-A202-C7CF423BC468}"/>
    <cellStyle name="Millares 5 2 4" xfId="263" xr:uid="{0672C778-B0E6-4624-83DC-B41CEBF74784}"/>
    <cellStyle name="Millares 5 3" xfId="155" xr:uid="{9998EBF5-F815-442F-823C-D4CF7D0F1B15}"/>
    <cellStyle name="Millares 5 3 2" xfId="207" xr:uid="{704E0BAD-4567-42DE-9009-6F9FA56D68E4}"/>
    <cellStyle name="Millares 5 4" xfId="125" xr:uid="{EC5592C5-1756-4883-BCED-0BD6986FD162}"/>
    <cellStyle name="Millares 5 5" xfId="178" xr:uid="{483F69FF-F775-4E88-BBC6-FC08951232F7}"/>
    <cellStyle name="Millares 5 6" xfId="230" xr:uid="{2A5BDABF-B006-42D7-A2B4-7E4E44C23C13}"/>
    <cellStyle name="Millares 6" xfId="55" xr:uid="{D6EBA2EE-E27D-47E1-9C5C-EF771836D16F}"/>
    <cellStyle name="Millares 6 2" xfId="90" xr:uid="{7267F122-D164-4B5B-BF33-3EE8F0E08106}"/>
    <cellStyle name="Millares 6 2 2" xfId="136" xr:uid="{854BC035-F5E1-4584-88D6-4A3ED88CE539}"/>
    <cellStyle name="Millares 6 2 3" xfId="189" xr:uid="{2C69D7A2-4B87-4B64-B15A-3B75AA22344E}"/>
    <cellStyle name="Millares 6 2 4" xfId="262" xr:uid="{EA98CF19-B1F3-45A3-8392-AA1D699159DF}"/>
    <cellStyle name="Millares 6 3" xfId="154" xr:uid="{0D1C1A74-ED92-4E23-B740-8CB885D61E47}"/>
    <cellStyle name="Millares 6 3 2" xfId="206" xr:uid="{09FE8E97-F685-4FF2-BDF4-102026B85DC3}"/>
    <cellStyle name="Millares 6 4" xfId="124" xr:uid="{5C915725-3EAC-4D99-9868-4CE03D943CC5}"/>
    <cellStyle name="Millares 6 5" xfId="177" xr:uid="{0B99E614-082E-4651-AEC1-7417C13D3F2F}"/>
    <cellStyle name="Millares 6 6" xfId="229" xr:uid="{DD46B9BB-9B0B-4BE3-B94F-11B36BBB82AE}"/>
    <cellStyle name="Millares 7" xfId="42" xr:uid="{ABB82F92-8690-4C5F-B13F-4B09FB48E6FD}"/>
    <cellStyle name="Millares 7 2" xfId="81" xr:uid="{A8FB2241-6274-4698-8C91-ECA35506C98C}"/>
    <cellStyle name="Millares 7 2 2" xfId="253" xr:uid="{D65534DA-08E2-4FEB-84BE-D5A8D6CCD220}"/>
    <cellStyle name="Millares 7 3" xfId="131" xr:uid="{A2A45C6C-1D84-44A7-99D8-5F732A076121}"/>
    <cellStyle name="Millares 7 4" xfId="184" xr:uid="{9E7DDD70-7F3F-42B5-A39A-A739BCA190BF}"/>
    <cellStyle name="Millares 7 5" xfId="220" xr:uid="{D1759D06-AD79-4527-A740-D4EBB9A00340}"/>
    <cellStyle name="Millares 8" xfId="66" xr:uid="{42D1DFBF-7F25-4F27-BC21-86A82AF0805E}"/>
    <cellStyle name="Millares 8 2" xfId="100" xr:uid="{328D0C27-FAFA-4D0C-B64B-FEF615FA4259}"/>
    <cellStyle name="Millares 8 2 2" xfId="272" xr:uid="{A38718B7-A4A6-4F8A-9B9C-8E65528315F9}"/>
    <cellStyle name="Millares 8 3" xfId="146" xr:uid="{9D2EEC30-8080-43F9-A615-CBF506F8C78B}"/>
    <cellStyle name="Millares 8 4" xfId="198" xr:uid="{1C156D26-5016-4763-98DC-FBE225BF62FE}"/>
    <cellStyle name="Millares 8 5" xfId="239" xr:uid="{F4C6E2F9-6F7F-464F-8E58-29B0E031E488}"/>
    <cellStyle name="Millares 9" xfId="69" xr:uid="{3430DD2A-B27B-4E99-B1D3-62B02D5512CE}"/>
    <cellStyle name="Millares 9 2" xfId="103" xr:uid="{B794227D-9EFB-4194-AD49-6656AEA2BC46}"/>
    <cellStyle name="Millares 9 2 2" xfId="275" xr:uid="{BD9BCBA9-43B7-46AD-A39F-80EEE6F93704}"/>
    <cellStyle name="Millares 9 3" xfId="147" xr:uid="{6D0D13AC-5C6A-48D0-9D40-A3B71F42C0C3}"/>
    <cellStyle name="Millares 9 4" xfId="199" xr:uid="{6FB9B63E-92DC-438E-BCB6-28664392354D}"/>
    <cellStyle name="Millares 9 5" xfId="242" xr:uid="{498B086D-3EEB-4E75-ADA0-F64AC24AD540}"/>
    <cellStyle name="Moneda [0] 2" xfId="61" xr:uid="{52A18A37-0B38-4CBF-892E-9EBB51F4930D}"/>
    <cellStyle name="Moneda [0] 2 2" xfId="96" xr:uid="{C56A9B58-6129-4A54-AC56-8213B918306A}"/>
    <cellStyle name="Moneda [0] 2 2 2" xfId="142" xr:uid="{9A666E21-922E-4C8C-8620-3558763D3E54}"/>
    <cellStyle name="Moneda [0] 2 2 3" xfId="195" xr:uid="{118142CB-331E-4BF7-909E-89A74A0B47DA}"/>
    <cellStyle name="Moneda [0] 2 2 4" xfId="268" xr:uid="{74BEFAE4-B215-4AF9-9EC4-FBE4D92032DA}"/>
    <cellStyle name="Moneda [0] 2 3" xfId="160" xr:uid="{AEE5B919-C1CE-4D79-BEA8-2EE8A7060B96}"/>
    <cellStyle name="Moneda [0] 2 3 2" xfId="212" xr:uid="{B32122AB-02D1-4A49-994A-CA2FF352B01A}"/>
    <cellStyle name="Moneda [0] 2 4" xfId="130" xr:uid="{82078732-21D2-4A6B-87FC-1B94F2C7FFE5}"/>
    <cellStyle name="Moneda [0] 2 5" xfId="183" xr:uid="{1244E1DA-C846-4E34-B7ED-D2A528EB6FEC}"/>
    <cellStyle name="Moneda [0] 2 6" xfId="235" xr:uid="{6CABAEC4-27D3-4D7A-9911-A7FDC92AC433}"/>
    <cellStyle name="Moneda [0] 3" xfId="63" xr:uid="{0E73DF6F-1CB5-49BD-8B60-EEA6BA758C61}"/>
    <cellStyle name="Moneda [0] 3 2" xfId="97" xr:uid="{15BDB573-B2E2-4FFB-A569-5EF9AD4804E0}"/>
    <cellStyle name="Moneda [0] 3 2 2" xfId="269" xr:uid="{18475E98-39FE-4C0C-9CFE-82B6D4471F45}"/>
    <cellStyle name="Moneda [0] 3 3" xfId="236" xr:uid="{4AC67E36-7A18-4260-A94D-38DC11DB90CE}"/>
    <cellStyle name="Moneda [0] 4" xfId="214" xr:uid="{7743249B-59B3-4137-AE34-DECBBCDD246D}"/>
    <cellStyle name="Moneda 10" xfId="74" xr:uid="{61B0E486-F08F-4FB2-99E7-6435831748D7}"/>
    <cellStyle name="Moneda 10 2" xfId="108" xr:uid="{0BBC6FDC-A79C-40F0-A029-98FFF223C84B}"/>
    <cellStyle name="Moneda 10 2 2" xfId="280" xr:uid="{CDB903BA-A0E9-4F86-BE96-77CAD10F0E19}"/>
    <cellStyle name="Moneda 10 3" xfId="247" xr:uid="{1CBA09DF-C6AD-4B39-9C30-77DF23D4E08D}"/>
    <cellStyle name="Moneda 11" xfId="75" xr:uid="{1FE7BE19-6B14-4AD3-9B8F-8CC5F2497A08}"/>
    <cellStyle name="Moneda 11 2" xfId="109" xr:uid="{FA5183C8-3276-4A81-B59C-0B136BD04F25}"/>
    <cellStyle name="Moneda 11 2 2" xfId="281" xr:uid="{2058C47A-27A9-47D2-9404-1C1096784FDA}"/>
    <cellStyle name="Moneda 11 3" xfId="248" xr:uid="{AFD42CB2-948D-47CA-AD09-320E49BA7C4B}"/>
    <cellStyle name="Moneda 12" xfId="76" xr:uid="{2E9936AB-3906-4CCE-8DC8-266E2BBA4FFA}"/>
    <cellStyle name="Moneda 12 2" xfId="110" xr:uid="{DF14BDB4-035E-49B5-A81C-A69A83F3EC80}"/>
    <cellStyle name="Moneda 12 2 2" xfId="282" xr:uid="{1899CBC2-262F-4352-8CEF-80E95AC32C66}"/>
    <cellStyle name="Moneda 12 3" xfId="249" xr:uid="{5E63DDC2-2F5C-41D0-B4F8-F8210C991D38}"/>
    <cellStyle name="Moneda 13" xfId="113" xr:uid="{01A7515D-2749-4B80-9F24-7C0E927FD8A6}"/>
    <cellStyle name="Moneda 14" xfId="162" xr:uid="{3CB014CB-5D7C-4182-8006-89D215B88A72}"/>
    <cellStyle name="Moneda 15" xfId="164" xr:uid="{FFF7BE0C-E222-4FB0-965B-4F7D98E23F4C}"/>
    <cellStyle name="Moneda 16" xfId="167" xr:uid="{8567ED9F-4342-43E0-8AD1-696A3539A6C6}"/>
    <cellStyle name="Moneda 17" xfId="215" xr:uid="{51E382D5-4729-401C-8DE6-B68A6CB73FAE}"/>
    <cellStyle name="Moneda 2" xfId="46" xr:uid="{30A1174D-4484-4735-B325-B6A8C1D3E905}"/>
    <cellStyle name="Moneda 2 2" xfId="143" xr:uid="{58C9C511-8F17-41E1-A31B-E20658B228D5}"/>
    <cellStyle name="Moneda 2 2 2" xfId="196" xr:uid="{441F2430-5E08-4EAA-86D0-B7B911890759}"/>
    <cellStyle name="Moneda 3" xfId="48" xr:uid="{88F50C6A-3F42-4153-895C-C3A1238B8B71}"/>
    <cellStyle name="Moneda 3 2" xfId="84" xr:uid="{93557417-2A5B-404D-AB70-A4F08A3426F2}"/>
    <cellStyle name="Moneda 3 2 2" xfId="256" xr:uid="{95581FAB-A495-4AE6-BE0B-437D8FB86D85}"/>
    <cellStyle name="Moneda 3 3" xfId="118" xr:uid="{8E280E22-9809-4A9F-9BCA-E49B1E156F1C}"/>
    <cellStyle name="Moneda 3 4" xfId="171" xr:uid="{B6C20A5B-82EA-4251-A529-777EAAA49E4B}"/>
    <cellStyle name="Moneda 3 5" xfId="223" xr:uid="{06E59D12-BEF9-48D7-890F-37C726DE7F12}"/>
    <cellStyle name="Moneda 4" xfId="51" xr:uid="{B3B00193-0DFA-4DD2-AA11-D566212C8047}"/>
    <cellStyle name="Moneda 4 2" xfId="87" xr:uid="{10CFCF2A-A52D-470B-8866-4576E49F2C76}"/>
    <cellStyle name="Moneda 4 2 2" xfId="259" xr:uid="{700363E0-864A-4E16-BC0A-46E4DD39D073}"/>
    <cellStyle name="Moneda 4 3" xfId="121" xr:uid="{8CFF491B-EDF4-4D74-A01E-8C9814373E50}"/>
    <cellStyle name="Moneda 4 4" xfId="174" xr:uid="{B4A6CBFA-B951-4B43-A21E-F61FC3084908}"/>
    <cellStyle name="Moneda 4 5" xfId="226" xr:uid="{E21542F5-F1D8-4948-AABD-8FEB50C79266}"/>
    <cellStyle name="Moneda 5" xfId="41" xr:uid="{E4E89F13-7D16-4968-BFCC-05DE05F1F487}"/>
    <cellStyle name="Moneda 5 2" xfId="80" xr:uid="{AB59109A-292C-48D5-8E4C-D516405318FC}"/>
    <cellStyle name="Moneda 5 2 2" xfId="252" xr:uid="{5C6B7294-64F1-4E99-BB91-A69BD4A9905E}"/>
    <cellStyle name="Moneda 5 3" xfId="219" xr:uid="{5450AAE7-0EB1-475B-84F6-F5135879985F}"/>
    <cellStyle name="Moneda 6" xfId="65" xr:uid="{8BD82F58-C5B2-47E9-9700-364EB78201D4}"/>
    <cellStyle name="Moneda 6 2" xfId="99" xr:uid="{D75D141F-7701-414A-BA85-6C1A19513BAF}"/>
    <cellStyle name="Moneda 6 2 2" xfId="271" xr:uid="{66BDE78B-AC03-4009-9E27-E02838F7D65F}"/>
    <cellStyle name="Moneda 6 3" xfId="238" xr:uid="{C3A38369-1E28-4CCA-8BB0-52A231CE5288}"/>
    <cellStyle name="Moneda 7" xfId="68" xr:uid="{CC1904D1-5348-4958-BF9A-10536B002590}"/>
    <cellStyle name="Moneda 7 2" xfId="102" xr:uid="{EB02D31F-6C21-42F4-A4AF-7E0EEC6BDF86}"/>
    <cellStyle name="Moneda 7 2 2" xfId="274" xr:uid="{9BD670E7-537E-499E-A087-92934A6B49A2}"/>
    <cellStyle name="Moneda 7 3" xfId="241" xr:uid="{04B591F3-1333-435C-AA99-531BB63B493D}"/>
    <cellStyle name="Moneda 8" xfId="72" xr:uid="{DA9A6937-B1CF-402D-8061-BEAEA1C934A5}"/>
    <cellStyle name="Moneda 8 2" xfId="106" xr:uid="{80306B39-F6F3-4466-A8E1-C8DB2F322AA0}"/>
    <cellStyle name="Moneda 8 2 2" xfId="278" xr:uid="{56E8D38D-719F-4F6B-8808-ED519884BB3A}"/>
    <cellStyle name="Moneda 8 3" xfId="245" xr:uid="{9429FBA6-EFF1-465C-9230-02C812017D38}"/>
    <cellStyle name="Moneda 9" xfId="70" xr:uid="{2967A97A-BB1E-458E-B339-D8B0B0928659}"/>
    <cellStyle name="Moneda 9 2" xfId="104" xr:uid="{6C5F5261-F13E-408C-8437-E0F833B8AA6D}"/>
    <cellStyle name="Moneda 9 2 2" xfId="276" xr:uid="{BD71641F-E8DA-49A6-9022-CAAAA07948CE}"/>
    <cellStyle name="Moneda 9 3" xfId="243" xr:uid="{C3CFA868-2BC5-4E7A-AB17-C8D75F795D2B}"/>
    <cellStyle name="Normal" xfId="0" builtinId="0"/>
    <cellStyle name="Normal 2" xfId="20" xr:uid="{00000000-0005-0000-0000-000022000000}"/>
    <cellStyle name="Normal 3" xfId="53" xr:uid="{6333E93C-232D-4F0A-9DC7-5B4C371E7D90}"/>
    <cellStyle name="Normal 4" xfId="39" xr:uid="{815B1A2E-F1ED-4FE1-94F8-ADFA768C1228}"/>
    <cellStyle name="Normal 4 2" xfId="78" xr:uid="{C546667E-0046-4751-8537-06A6B9BF9B1C}"/>
    <cellStyle name="Normal 4 2 2" xfId="251" xr:uid="{98499326-EF8E-4279-A425-B3D451F93EE2}"/>
    <cellStyle name="Normal 4 3" xfId="217" xr:uid="{5710E686-D205-46CF-AD62-13A475A00DDC}"/>
    <cellStyle name="Normal 5" xfId="112" xr:uid="{895E3C38-7C83-4E04-91A1-8D107A72A238}"/>
    <cellStyle name="Normal 6" xfId="166" xr:uid="{978A159A-9282-4AF2-840F-BFA39C91B28B}"/>
    <cellStyle name="Percent 2" xfId="22" xr:uid="{00000000-0005-0000-0000-000023000000}"/>
    <cellStyle name="Porcentaje" xfId="1" builtinId="5"/>
    <cellStyle name="Porcentaje 2" xfId="45" xr:uid="{0FC78DAD-39FA-4923-AA74-D0830EBBA1A1}"/>
    <cellStyle name="Porcentaje 2 2" xfId="62" xr:uid="{99A9523A-5828-469C-8800-777B7D1F4384}"/>
    <cellStyle name="Porcentaje 3" xfId="40" xr:uid="{AB35A888-901C-4A9F-AE89-00CD5D285E72}"/>
    <cellStyle name="Porcentaje 3 2" xfId="79" xr:uid="{75CEE3F6-6CFF-4955-8173-C17B1E3177E5}"/>
    <cellStyle name="Porcentaje 3 2 2" xfId="37" xr:uid="{4108E8D0-C8FA-4BF6-899C-BB790717D8CC}"/>
    <cellStyle name="Porcentaje 3 2 2 2" xfId="38" xr:uid="{1D5F7F79-D531-481D-ABA5-8829CE263499}"/>
    <cellStyle name="Porcentaje 3 3" xfId="218" xr:uid="{9F12F61F-C51C-4FE1-B1E4-9F169C2AD0EC}"/>
    <cellStyle name="Porcentaje 4" xfId="44" xr:uid="{3744D4F6-9C09-4148-84AC-6D07461F73B7}"/>
    <cellStyle name="Porcentaje 5" xfId="114" xr:uid="{B8DC82B4-A322-44B9-A3AF-0D491B73EFCC}"/>
    <cellStyle name="Porcentaje 6" xfId="168" xr:uid="{10CAD5DC-4B07-4C98-9429-41B60F3D7300}"/>
    <cellStyle name="Porcentual 4" xfId="47" xr:uid="{1BE264E8-21F9-42B2-9112-DB505149673F}"/>
    <cellStyle name="Porcentual 4 2" xfId="83" xr:uid="{AD356E97-7A55-45CD-96F3-E6884FDC81D4}"/>
    <cellStyle name="Porcentual 4 2 2" xfId="255" xr:uid="{F3F9F713-AE6D-482F-9D70-92E13984F491}"/>
    <cellStyle name="Porcentual 4 3" xfId="117" xr:uid="{59D6B71A-DE3A-4624-8C28-7E60DF5FFA08}"/>
    <cellStyle name="Porcentual 4 4" xfId="170" xr:uid="{3F507856-ECAA-440A-93A2-9D50E34C9794}"/>
    <cellStyle name="Porcentual 4 5" xfId="222" xr:uid="{11C604EE-1865-4CB4-B032-1E2ED5AD9603}"/>
  </cellStyles>
  <dxfs count="790">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317500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47</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view="pageLayout" topLeftCell="A4" workbookViewId="0">
      <selection activeCell="A24" sqref="A24"/>
    </sheetView>
  </sheetViews>
  <sheetFormatPr baseColWidth="10" defaultColWidth="10.875" defaultRowHeight="12.75" x14ac:dyDescent="0.2"/>
  <cols>
    <col min="1" max="1" width="29.5" style="11" customWidth="1"/>
    <col min="2" max="2" width="25" style="11" customWidth="1"/>
    <col min="3" max="3" width="15.625" style="11" customWidth="1"/>
    <col min="4" max="4" width="13" style="11" customWidth="1"/>
    <col min="5" max="6" width="13.625" style="11" customWidth="1"/>
    <col min="7" max="7" width="15.875" style="11" customWidth="1"/>
    <col min="8" max="8" width="9.375" style="11" customWidth="1"/>
    <col min="9" max="9" width="10.375" style="11" customWidth="1"/>
    <col min="10" max="10" width="11.5" style="11" customWidth="1"/>
    <col min="11" max="11" width="10.125" style="11" customWidth="1"/>
    <col min="12" max="12" width="8.125" style="11" customWidth="1"/>
    <col min="13" max="14" width="7.5" style="11" customWidth="1"/>
    <col min="15" max="15" width="7.875" style="11" customWidth="1"/>
    <col min="16" max="16" width="6.625" style="11" customWidth="1"/>
    <col min="17" max="18" width="10.875" style="11"/>
    <col min="19" max="19" width="11.375" style="11" customWidth="1"/>
    <col min="20" max="20" width="11.5" style="11" hidden="1" customWidth="1"/>
    <col min="21" max="21" width="28.5" style="11" customWidth="1"/>
    <col min="22" max="22" width="15.375" style="11" customWidth="1"/>
    <col min="23" max="24" width="14.125" style="11" customWidth="1"/>
    <col min="25" max="26" width="8" style="11" customWidth="1"/>
    <col min="27" max="27" width="7.5" style="11" customWidth="1"/>
    <col min="28" max="28" width="7.625" style="11" customWidth="1"/>
    <col min="29" max="29" width="10.5" style="11" customWidth="1"/>
    <col min="30" max="30" width="10.875" style="11"/>
    <col min="31" max="31" width="22.125" style="11" customWidth="1"/>
    <col min="32" max="32" width="19.625" style="11" customWidth="1"/>
    <col min="33" max="33" width="10.875" style="11"/>
    <col min="34" max="34" width="13.125" style="11" customWidth="1"/>
    <col min="35" max="36" width="10.875" style="11"/>
    <col min="37" max="37" width="19.125" style="11" customWidth="1"/>
    <col min="38" max="38" width="23.125" style="11" customWidth="1"/>
    <col min="39" max="41" width="10.875" style="11"/>
    <col min="42" max="43" width="0" style="11" hidden="1" customWidth="1"/>
    <col min="44" max="45" width="10.875" style="11"/>
    <col min="46" max="46" width="0" style="11" hidden="1" customWidth="1"/>
    <col min="47" max="47" width="6" style="11" customWidth="1"/>
    <col min="48" max="48" width="6.125" style="11" customWidth="1"/>
    <col min="49" max="49" width="6.625" style="11" customWidth="1"/>
    <col min="50" max="50" width="4.625" style="11" customWidth="1"/>
    <col min="51" max="51" width="6.125" style="11" customWidth="1"/>
    <col min="52" max="53" width="10.875" style="11"/>
    <col min="54" max="54" width="21.5" style="11" customWidth="1"/>
    <col min="55" max="55" width="20" style="11" customWidth="1"/>
    <col min="56" max="60" width="10.875" style="11"/>
    <col min="61" max="65" width="5" style="11" bestFit="1" customWidth="1"/>
    <col min="66" max="16384" width="10.875" style="11"/>
  </cols>
  <sheetData>
    <row r="1" spans="1:65" ht="12.75" customHeight="1" x14ac:dyDescent="0.2">
      <c r="A1" s="156" t="s">
        <v>0</v>
      </c>
      <c r="B1" s="157"/>
      <c r="C1" s="157"/>
      <c r="D1" s="157"/>
      <c r="E1" s="157"/>
      <c r="F1" s="157"/>
      <c r="G1" s="157"/>
      <c r="H1" s="157"/>
      <c r="I1" s="157"/>
      <c r="J1" s="157"/>
      <c r="K1" s="157"/>
      <c r="L1" s="157"/>
      <c r="M1" s="157"/>
      <c r="N1" s="157"/>
      <c r="O1" s="157"/>
      <c r="P1" s="158"/>
      <c r="U1" s="159" t="s">
        <v>0</v>
      </c>
      <c r="V1" s="159"/>
      <c r="W1" s="159"/>
      <c r="X1" s="159"/>
      <c r="Y1" s="159"/>
      <c r="Z1" s="159"/>
      <c r="AA1" s="159"/>
      <c r="AB1" s="159"/>
      <c r="AC1" s="159"/>
      <c r="AD1" s="159"/>
      <c r="AE1" s="159" t="s">
        <v>1</v>
      </c>
      <c r="AF1" s="159"/>
      <c r="AG1" s="159"/>
      <c r="AK1" s="156" t="s">
        <v>0</v>
      </c>
      <c r="AL1" s="157"/>
      <c r="AM1" s="157"/>
      <c r="AN1" s="157"/>
      <c r="AO1" s="157"/>
      <c r="AP1" s="157"/>
      <c r="AQ1" s="157"/>
      <c r="AR1" s="157"/>
      <c r="AS1" s="157"/>
      <c r="AT1" s="157"/>
      <c r="AU1" s="157"/>
      <c r="AV1" s="157"/>
      <c r="AW1" s="157"/>
      <c r="AX1" s="157"/>
      <c r="AY1" s="158"/>
      <c r="BB1" s="156" t="s">
        <v>0</v>
      </c>
      <c r="BC1" s="157"/>
      <c r="BD1" s="157"/>
      <c r="BE1" s="157"/>
      <c r="BF1" s="157"/>
      <c r="BG1" s="157"/>
      <c r="BH1" s="157"/>
      <c r="BI1" s="157"/>
      <c r="BJ1" s="157"/>
      <c r="BK1" s="157"/>
      <c r="BL1" s="157"/>
      <c r="BM1" s="158"/>
    </row>
    <row r="2" spans="1:65" ht="33" customHeight="1" x14ac:dyDescent="0.2">
      <c r="A2" s="150" t="s">
        <v>2</v>
      </c>
      <c r="B2" s="148" t="s">
        <v>3</v>
      </c>
      <c r="C2" s="148" t="s">
        <v>4</v>
      </c>
      <c r="D2" s="148" t="s">
        <v>5</v>
      </c>
      <c r="E2" s="150" t="s">
        <v>6</v>
      </c>
      <c r="F2" s="151" t="s">
        <v>7</v>
      </c>
      <c r="G2" s="150" t="s">
        <v>8</v>
      </c>
      <c r="H2" s="148" t="s">
        <v>9</v>
      </c>
      <c r="I2" s="148" t="s">
        <v>10</v>
      </c>
      <c r="J2" s="148" t="s">
        <v>11</v>
      </c>
      <c r="K2" s="148" t="s">
        <v>12</v>
      </c>
      <c r="L2" s="153" t="s">
        <v>13</v>
      </c>
      <c r="M2" s="154"/>
      <c r="N2" s="154"/>
      <c r="O2" s="154"/>
      <c r="P2" s="155"/>
      <c r="U2" s="150" t="s">
        <v>2</v>
      </c>
      <c r="V2" s="150" t="s">
        <v>8</v>
      </c>
      <c r="W2" s="151" t="s">
        <v>14</v>
      </c>
      <c r="X2" s="151" t="s">
        <v>15</v>
      </c>
      <c r="Y2" s="153" t="s">
        <v>13</v>
      </c>
      <c r="Z2" s="154"/>
      <c r="AA2" s="154"/>
      <c r="AB2" s="154"/>
      <c r="AC2" s="155"/>
      <c r="AD2" s="150" t="s">
        <v>16</v>
      </c>
      <c r="AE2" s="150" t="s">
        <v>17</v>
      </c>
      <c r="AF2" s="150" t="s">
        <v>18</v>
      </c>
      <c r="AG2" s="150" t="s">
        <v>19</v>
      </c>
      <c r="AK2" s="150" t="s">
        <v>2</v>
      </c>
      <c r="AL2" s="148" t="s">
        <v>3</v>
      </c>
      <c r="AM2" s="148" t="s">
        <v>4</v>
      </c>
      <c r="AN2" s="148" t="s">
        <v>5</v>
      </c>
      <c r="AO2" s="150" t="s">
        <v>6</v>
      </c>
      <c r="AP2" s="151" t="s">
        <v>20</v>
      </c>
      <c r="AQ2" s="150" t="s">
        <v>8</v>
      </c>
      <c r="AR2" s="148" t="s">
        <v>9</v>
      </c>
      <c r="AS2" s="148" t="s">
        <v>10</v>
      </c>
      <c r="AT2" s="148" t="s">
        <v>21</v>
      </c>
      <c r="AU2" s="153" t="s">
        <v>13</v>
      </c>
      <c r="AV2" s="154"/>
      <c r="AW2" s="154"/>
      <c r="AX2" s="154"/>
      <c r="AY2" s="155"/>
      <c r="BB2" s="150" t="s">
        <v>2</v>
      </c>
      <c r="BC2" s="151" t="s">
        <v>3</v>
      </c>
      <c r="BD2" s="151" t="s">
        <v>4</v>
      </c>
      <c r="BE2" s="151" t="s">
        <v>5</v>
      </c>
      <c r="BF2" s="150" t="s">
        <v>6</v>
      </c>
      <c r="BG2" s="151" t="s">
        <v>22</v>
      </c>
      <c r="BH2" s="151" t="s">
        <v>23</v>
      </c>
      <c r="BI2" s="153" t="s">
        <v>13</v>
      </c>
      <c r="BJ2" s="154"/>
      <c r="BK2" s="154"/>
      <c r="BL2" s="154"/>
      <c r="BM2" s="155"/>
    </row>
    <row r="3" spans="1:65" ht="50.25" customHeight="1" x14ac:dyDescent="0.2">
      <c r="A3" s="150"/>
      <c r="B3" s="149"/>
      <c r="C3" s="149"/>
      <c r="D3" s="149"/>
      <c r="E3" s="150"/>
      <c r="F3" s="152"/>
      <c r="G3" s="150"/>
      <c r="H3" s="149"/>
      <c r="I3" s="149"/>
      <c r="J3" s="149"/>
      <c r="K3" s="149"/>
      <c r="L3" s="60">
        <v>2008</v>
      </c>
      <c r="M3" s="60">
        <v>2009</v>
      </c>
      <c r="N3" s="60">
        <v>2010</v>
      </c>
      <c r="O3" s="60">
        <v>2011</v>
      </c>
      <c r="P3" s="60">
        <v>2012</v>
      </c>
      <c r="U3" s="150"/>
      <c r="V3" s="150"/>
      <c r="W3" s="152"/>
      <c r="X3" s="152"/>
      <c r="Y3" s="60">
        <v>2008</v>
      </c>
      <c r="Z3" s="60">
        <v>2009</v>
      </c>
      <c r="AA3" s="60">
        <v>2010</v>
      </c>
      <c r="AB3" s="60">
        <v>2011</v>
      </c>
      <c r="AC3" s="60">
        <v>2012</v>
      </c>
      <c r="AD3" s="150"/>
      <c r="AE3" s="150"/>
      <c r="AF3" s="150"/>
      <c r="AG3" s="150"/>
      <c r="AK3" s="150"/>
      <c r="AL3" s="149"/>
      <c r="AM3" s="149"/>
      <c r="AN3" s="149"/>
      <c r="AO3" s="150"/>
      <c r="AP3" s="152"/>
      <c r="AQ3" s="150"/>
      <c r="AR3" s="149"/>
      <c r="AS3" s="149"/>
      <c r="AT3" s="149"/>
      <c r="AU3" s="60">
        <v>2008</v>
      </c>
      <c r="AV3" s="60">
        <v>2009</v>
      </c>
      <c r="AW3" s="60">
        <v>2010</v>
      </c>
      <c r="AX3" s="60">
        <v>2011</v>
      </c>
      <c r="AY3" s="60">
        <v>2012</v>
      </c>
      <c r="BB3" s="150"/>
      <c r="BC3" s="152"/>
      <c r="BD3" s="152"/>
      <c r="BE3" s="152"/>
      <c r="BF3" s="150"/>
      <c r="BG3" s="152"/>
      <c r="BH3" s="152"/>
      <c r="BI3" s="60">
        <v>2008</v>
      </c>
      <c r="BJ3" s="60">
        <v>2009</v>
      </c>
      <c r="BK3" s="60">
        <v>2010</v>
      </c>
      <c r="BL3" s="60">
        <v>2011</v>
      </c>
      <c r="BM3" s="60">
        <v>2012</v>
      </c>
    </row>
    <row r="4" spans="1:65" ht="48" customHeight="1" x14ac:dyDescent="0.2">
      <c r="A4" s="38" t="s">
        <v>24</v>
      </c>
      <c r="B4" s="38" t="s">
        <v>25</v>
      </c>
      <c r="C4" s="9" t="s">
        <v>26</v>
      </c>
      <c r="D4" s="9" t="s">
        <v>27</v>
      </c>
      <c r="E4" s="10">
        <f>+L4+M4+N4+O4+P4</f>
        <v>1</v>
      </c>
      <c r="F4" s="10">
        <f>+J4*E4/I4</f>
        <v>0.84444444444444444</v>
      </c>
      <c r="G4" s="10">
        <f>L4+M4+N4+J4</f>
        <v>0.88</v>
      </c>
      <c r="H4" s="10">
        <f>+L4+M4+N4+O4</f>
        <v>0.95</v>
      </c>
      <c r="I4" s="39">
        <f>+O4</f>
        <v>0.45</v>
      </c>
      <c r="J4" s="10">
        <v>0.38</v>
      </c>
      <c r="K4" s="10">
        <v>0.23</v>
      </c>
      <c r="L4" s="10">
        <v>0.1</v>
      </c>
      <c r="M4" s="10">
        <v>0.15</v>
      </c>
      <c r="N4" s="40">
        <v>0.25</v>
      </c>
      <c r="O4" s="39">
        <v>0.45</v>
      </c>
      <c r="P4" s="10">
        <v>0.05</v>
      </c>
      <c r="U4" s="38" t="s">
        <v>25</v>
      </c>
      <c r="V4" s="10">
        <f>+Y4+Z4+AA4+AD4</f>
        <v>0.88</v>
      </c>
      <c r="W4" s="10">
        <f>+G8</f>
        <v>0.38</v>
      </c>
      <c r="X4" s="10">
        <f>+SUM(Y4:AB4)</f>
        <v>0.95</v>
      </c>
      <c r="Y4" s="10">
        <v>0.1</v>
      </c>
      <c r="Z4" s="10">
        <v>0.15</v>
      </c>
      <c r="AA4" s="40">
        <v>0.25</v>
      </c>
      <c r="AB4" s="39">
        <v>0.45</v>
      </c>
      <c r="AC4" s="10">
        <v>0.05</v>
      </c>
      <c r="AD4" s="10">
        <v>0.38</v>
      </c>
      <c r="AE4" s="41">
        <f>+'[1]METAS-ACT '!S24+'[1]METAS-ACT '!S26</f>
        <v>1090000000</v>
      </c>
      <c r="AF4" s="41">
        <v>882716713</v>
      </c>
      <c r="AG4" s="42">
        <f>+AF4/AE4</f>
        <v>0.80983184678899078</v>
      </c>
      <c r="AK4" s="38" t="s">
        <v>24</v>
      </c>
      <c r="AL4" s="38" t="s">
        <v>25</v>
      </c>
      <c r="AM4" s="9" t="s">
        <v>26</v>
      </c>
      <c r="AN4" s="9" t="s">
        <v>27</v>
      </c>
      <c r="AO4" s="10">
        <f>+AU4+AV4+AW4+AX4+AY4</f>
        <v>1</v>
      </c>
      <c r="AP4" s="10">
        <f>+AT4*AO4/AS4</f>
        <v>0.15555555555555556</v>
      </c>
      <c r="AQ4" s="10">
        <f>AU4+AV4+AW4+AT4</f>
        <v>0.57000000000000006</v>
      </c>
      <c r="AR4" s="10">
        <f>+AU4+AV4+AW4+AX4</f>
        <v>0.95</v>
      </c>
      <c r="AS4" s="39">
        <f>+AX4</f>
        <v>0.45</v>
      </c>
      <c r="AT4" s="10">
        <v>7.0000000000000007E-2</v>
      </c>
      <c r="AU4" s="10">
        <v>0.1</v>
      </c>
      <c r="AV4" s="10">
        <v>0.15</v>
      </c>
      <c r="AW4" s="40">
        <v>0.25</v>
      </c>
      <c r="AX4" s="39">
        <v>0.45</v>
      </c>
      <c r="AY4" s="10">
        <v>0.05</v>
      </c>
      <c r="BB4" s="38" t="s">
        <v>28</v>
      </c>
      <c r="BC4" s="38" t="s">
        <v>29</v>
      </c>
      <c r="BD4" s="9" t="s">
        <v>30</v>
      </c>
      <c r="BE4" s="9" t="s">
        <v>31</v>
      </c>
      <c r="BF4" s="10">
        <f>+BI4+BJ4+BK4+BL4+BM4</f>
        <v>1</v>
      </c>
      <c r="BG4" s="10">
        <f>+SUM(BI4+BJ4+BK4+BL4)</f>
        <v>1</v>
      </c>
      <c r="BH4" s="39">
        <f>+BL4</f>
        <v>0.56999999999999995</v>
      </c>
      <c r="BI4" s="10">
        <v>0</v>
      </c>
      <c r="BJ4" s="10">
        <v>0.25</v>
      </c>
      <c r="BK4" s="40">
        <v>0.18</v>
      </c>
      <c r="BL4" s="39">
        <v>0.56999999999999995</v>
      </c>
      <c r="BM4" s="10">
        <v>0</v>
      </c>
    </row>
    <row r="5" spans="1:65" ht="22.5" x14ac:dyDescent="0.2">
      <c r="A5" s="43"/>
      <c r="B5" s="43"/>
      <c r="C5" s="44"/>
      <c r="D5" s="44"/>
      <c r="E5" s="45"/>
      <c r="F5" s="45"/>
      <c r="G5" s="45"/>
      <c r="H5" s="45"/>
      <c r="I5" s="46"/>
      <c r="J5" s="45"/>
      <c r="K5" s="45"/>
      <c r="L5" s="45"/>
      <c r="M5" s="45"/>
      <c r="N5" s="47"/>
      <c r="O5" s="45"/>
      <c r="P5" s="45"/>
      <c r="U5" s="38" t="s">
        <v>28</v>
      </c>
      <c r="V5" s="10">
        <f>+Y5+Z5+AA5+AD5</f>
        <v>0.78</v>
      </c>
      <c r="W5" s="10">
        <f>+J14</f>
        <v>0.35</v>
      </c>
      <c r="X5" s="10">
        <f>+SUM(Y5:AB5)</f>
        <v>1</v>
      </c>
      <c r="Y5" s="10">
        <v>0</v>
      </c>
      <c r="Z5" s="10">
        <v>0.25</v>
      </c>
      <c r="AA5" s="40">
        <v>0.18</v>
      </c>
      <c r="AB5" s="39">
        <v>0.56999999999999995</v>
      </c>
      <c r="AC5" s="10">
        <v>0</v>
      </c>
      <c r="AD5" s="10">
        <v>0.35</v>
      </c>
      <c r="AE5" s="41">
        <f>+'[1]METAS PROYECTO'!F17</f>
        <v>0</v>
      </c>
      <c r="AF5" s="41">
        <f>+'[1]METAS PROYECTO'!G17</f>
        <v>0</v>
      </c>
      <c r="AG5" s="10">
        <v>0</v>
      </c>
    </row>
    <row r="6" spans="1:65" ht="22.5" customHeight="1" x14ac:dyDescent="0.2">
      <c r="A6" s="150" t="s">
        <v>2</v>
      </c>
      <c r="B6" s="150" t="s">
        <v>6</v>
      </c>
      <c r="C6" s="150" t="s">
        <v>8</v>
      </c>
      <c r="D6" s="151" t="s">
        <v>32</v>
      </c>
      <c r="E6" s="151" t="s">
        <v>33</v>
      </c>
      <c r="F6" s="151" t="s">
        <v>34</v>
      </c>
      <c r="G6" s="151" t="s">
        <v>35</v>
      </c>
      <c r="H6" s="150" t="s">
        <v>13</v>
      </c>
      <c r="I6" s="150"/>
      <c r="J6" s="150"/>
      <c r="K6" s="150"/>
      <c r="L6" s="150"/>
      <c r="M6" s="48"/>
      <c r="N6" s="34"/>
      <c r="O6" s="34"/>
      <c r="U6" s="49" t="s">
        <v>36</v>
      </c>
      <c r="AE6" s="50">
        <f>+AE4+AE5</f>
        <v>1090000000</v>
      </c>
      <c r="AF6" s="50">
        <f>+AF4</f>
        <v>882716713</v>
      </c>
      <c r="AG6" s="51">
        <f>+AF6/AE6</f>
        <v>0.80983184678899078</v>
      </c>
    </row>
    <row r="7" spans="1:65" ht="39" customHeight="1" x14ac:dyDescent="0.2">
      <c r="A7" s="150"/>
      <c r="B7" s="150"/>
      <c r="C7" s="150"/>
      <c r="D7" s="152"/>
      <c r="E7" s="152"/>
      <c r="F7" s="152"/>
      <c r="G7" s="152"/>
      <c r="H7" s="60">
        <v>2008</v>
      </c>
      <c r="I7" s="60">
        <v>2009</v>
      </c>
      <c r="J7" s="60">
        <v>2010</v>
      </c>
      <c r="K7" s="60">
        <v>2011</v>
      </c>
      <c r="L7" s="60">
        <v>2012</v>
      </c>
      <c r="N7" s="34"/>
      <c r="O7" s="34"/>
      <c r="U7" s="43"/>
      <c r="V7" s="45"/>
      <c r="W7" s="45"/>
      <c r="X7" s="45"/>
      <c r="Y7" s="45"/>
      <c r="Z7" s="45"/>
      <c r="AA7" s="46"/>
      <c r="AB7" s="45"/>
      <c r="AC7" s="45"/>
      <c r="AD7" s="45"/>
      <c r="AE7" s="52"/>
      <c r="AF7" s="52"/>
      <c r="AG7" s="45"/>
    </row>
    <row r="8" spans="1:65" ht="22.5" x14ac:dyDescent="0.2">
      <c r="A8" s="38" t="s">
        <v>24</v>
      </c>
      <c r="B8" s="10">
        <v>1</v>
      </c>
      <c r="C8" s="10">
        <f>+H8+I8+J8+G8</f>
        <v>0.88</v>
      </c>
      <c r="D8" s="10">
        <f>+SUM(H8:K8)</f>
        <v>0.95</v>
      </c>
      <c r="E8" s="39">
        <f>+K8</f>
        <v>0.45</v>
      </c>
      <c r="F8" s="39">
        <f>(B8*G8)/E8</f>
        <v>0.84444444444444444</v>
      </c>
      <c r="G8" s="10">
        <f>+J4</f>
        <v>0.38</v>
      </c>
      <c r="H8" s="10">
        <v>0.1</v>
      </c>
      <c r="I8" s="10">
        <v>0.15</v>
      </c>
      <c r="J8" s="40">
        <v>0.25</v>
      </c>
      <c r="K8" s="39">
        <v>0.45</v>
      </c>
      <c r="L8" s="10">
        <v>0.05</v>
      </c>
      <c r="N8" s="34"/>
      <c r="O8" s="53"/>
      <c r="U8" s="43"/>
      <c r="V8" s="45"/>
      <c r="W8" s="45"/>
      <c r="X8" s="45"/>
      <c r="Y8" s="45"/>
      <c r="Z8" s="45"/>
      <c r="AA8" s="46"/>
      <c r="AB8" s="45"/>
      <c r="AC8" s="45"/>
      <c r="AD8" s="45"/>
      <c r="AE8" s="52"/>
      <c r="AF8" s="52"/>
      <c r="AG8" s="45"/>
    </row>
    <row r="9" spans="1:65" x14ac:dyDescent="0.2">
      <c r="J9" s="54"/>
      <c r="K9" s="54"/>
    </row>
    <row r="10" spans="1:65" x14ac:dyDescent="0.2">
      <c r="H10" s="54"/>
    </row>
    <row r="11" spans="1:65" x14ac:dyDescent="0.2">
      <c r="A11" s="156" t="s">
        <v>0</v>
      </c>
      <c r="B11" s="157"/>
      <c r="C11" s="157"/>
      <c r="D11" s="157"/>
      <c r="E11" s="157"/>
      <c r="F11" s="157"/>
      <c r="G11" s="157"/>
      <c r="H11" s="157"/>
      <c r="I11" s="157"/>
      <c r="J11" s="157"/>
      <c r="K11" s="157"/>
      <c r="L11" s="157"/>
      <c r="M11" s="157"/>
      <c r="N11" s="157"/>
      <c r="O11" s="157"/>
      <c r="P11" s="158"/>
    </row>
    <row r="12" spans="1:65" ht="27.75" customHeight="1" x14ac:dyDescent="0.2">
      <c r="A12" s="150" t="s">
        <v>2</v>
      </c>
      <c r="B12" s="151" t="s">
        <v>3</v>
      </c>
      <c r="C12" s="151" t="s">
        <v>4</v>
      </c>
      <c r="D12" s="151" t="s">
        <v>5</v>
      </c>
      <c r="E12" s="150" t="s">
        <v>6</v>
      </c>
      <c r="F12" s="151" t="s">
        <v>34</v>
      </c>
      <c r="G12" s="150" t="s">
        <v>37</v>
      </c>
      <c r="H12" s="151" t="s">
        <v>38</v>
      </c>
      <c r="I12" s="151" t="s">
        <v>23</v>
      </c>
      <c r="J12" s="148" t="s">
        <v>11</v>
      </c>
      <c r="K12" s="148" t="s">
        <v>12</v>
      </c>
      <c r="L12" s="153" t="s">
        <v>13</v>
      </c>
      <c r="M12" s="154"/>
      <c r="N12" s="154"/>
      <c r="O12" s="154"/>
      <c r="P12" s="155"/>
    </row>
    <row r="13" spans="1:65" ht="69.75" customHeight="1" x14ac:dyDescent="0.2">
      <c r="A13" s="150"/>
      <c r="B13" s="152"/>
      <c r="C13" s="152"/>
      <c r="D13" s="152"/>
      <c r="E13" s="150"/>
      <c r="F13" s="152"/>
      <c r="G13" s="150"/>
      <c r="H13" s="152"/>
      <c r="I13" s="152"/>
      <c r="J13" s="149"/>
      <c r="K13" s="149"/>
      <c r="L13" s="60">
        <v>2008</v>
      </c>
      <c r="M13" s="60">
        <v>2009</v>
      </c>
      <c r="N13" s="60">
        <v>2010</v>
      </c>
      <c r="O13" s="60">
        <v>2011</v>
      </c>
      <c r="P13" s="60">
        <v>2012</v>
      </c>
    </row>
    <row r="14" spans="1:65" ht="43.5" customHeight="1" x14ac:dyDescent="0.2">
      <c r="A14" s="38" t="s">
        <v>28</v>
      </c>
      <c r="B14" s="38" t="s">
        <v>29</v>
      </c>
      <c r="C14" s="9" t="s">
        <v>30</v>
      </c>
      <c r="D14" s="9" t="s">
        <v>31</v>
      </c>
      <c r="E14" s="10">
        <f>+L14+M14+N14+O14+P14</f>
        <v>1</v>
      </c>
      <c r="F14" s="10">
        <f>+J14*E14/I14</f>
        <v>0.61403508771929827</v>
      </c>
      <c r="G14" s="10">
        <f>+SUM(L14:N14)+J14</f>
        <v>0.78</v>
      </c>
      <c r="H14" s="10">
        <f>+SUM(L14+M14+N14+O14)</f>
        <v>1</v>
      </c>
      <c r="I14" s="39">
        <f>+O14</f>
        <v>0.56999999999999995</v>
      </c>
      <c r="J14" s="55">
        <f>15%+K14</f>
        <v>0.35</v>
      </c>
      <c r="K14" s="55">
        <v>0.2</v>
      </c>
      <c r="L14" s="10">
        <v>0</v>
      </c>
      <c r="M14" s="10">
        <v>0.25</v>
      </c>
      <c r="N14" s="40">
        <v>0.18</v>
      </c>
      <c r="O14" s="39">
        <v>0.56999999999999995</v>
      </c>
      <c r="P14" s="10">
        <v>0</v>
      </c>
    </row>
    <row r="17" spans="1:13" x14ac:dyDescent="0.2">
      <c r="H17" s="11" t="s">
        <v>39</v>
      </c>
    </row>
    <row r="18" spans="1:13" ht="23.25" customHeight="1" x14ac:dyDescent="0.2">
      <c r="A18" s="150" t="s">
        <v>2</v>
      </c>
      <c r="B18" s="151" t="s">
        <v>6</v>
      </c>
      <c r="C18" s="151" t="s">
        <v>37</v>
      </c>
      <c r="D18" s="151" t="s">
        <v>40</v>
      </c>
      <c r="E18" s="151" t="s">
        <v>41</v>
      </c>
      <c r="F18" s="148" t="s">
        <v>42</v>
      </c>
      <c r="G18" s="148" t="s">
        <v>11</v>
      </c>
      <c r="H18" s="150" t="s">
        <v>13</v>
      </c>
      <c r="I18" s="150"/>
      <c r="J18" s="150"/>
      <c r="K18" s="150"/>
      <c r="L18" s="150"/>
      <c r="M18" s="48"/>
    </row>
    <row r="19" spans="1:13" ht="50.25" customHeight="1" x14ac:dyDescent="0.2">
      <c r="A19" s="150"/>
      <c r="B19" s="152"/>
      <c r="C19" s="152"/>
      <c r="D19" s="152"/>
      <c r="E19" s="152"/>
      <c r="F19" s="149"/>
      <c r="G19" s="149"/>
      <c r="H19" s="60">
        <v>2008</v>
      </c>
      <c r="I19" s="60">
        <v>2009</v>
      </c>
      <c r="J19" s="60">
        <v>2010</v>
      </c>
      <c r="K19" s="60">
        <v>2011</v>
      </c>
      <c r="L19" s="60">
        <v>2012</v>
      </c>
      <c r="M19" s="56"/>
    </row>
    <row r="20" spans="1:13" ht="30" customHeight="1" x14ac:dyDescent="0.2">
      <c r="A20" s="38" t="s">
        <v>28</v>
      </c>
      <c r="B20" s="10">
        <v>1</v>
      </c>
      <c r="C20" s="10">
        <f>+H20+I20+J20+G20</f>
        <v>0.78</v>
      </c>
      <c r="D20" s="10">
        <f>+H20+I20+J20+L20+K20</f>
        <v>1</v>
      </c>
      <c r="E20" s="39">
        <f>+K20</f>
        <v>0.56999999999999995</v>
      </c>
      <c r="F20" s="39">
        <f>(B20*G20)/E20</f>
        <v>0.61403508771929827</v>
      </c>
      <c r="G20" s="10">
        <f>+J14</f>
        <v>0.35</v>
      </c>
      <c r="H20" s="10">
        <v>0</v>
      </c>
      <c r="I20" s="10">
        <v>0.25</v>
      </c>
      <c r="J20" s="55">
        <v>0.18</v>
      </c>
      <c r="K20" s="10">
        <v>0.56999999999999995</v>
      </c>
      <c r="L20" s="10">
        <v>0</v>
      </c>
      <c r="M20" s="53"/>
    </row>
    <row r="24" spans="1:13" x14ac:dyDescent="0.2">
      <c r="C24" s="54"/>
    </row>
    <row r="28" spans="1:13" ht="12.75" customHeight="1" x14ac:dyDescent="0.2"/>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12"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view="pageLayout" topLeftCell="A13" workbookViewId="0">
      <selection activeCell="I17" sqref="I17"/>
    </sheetView>
  </sheetViews>
  <sheetFormatPr baseColWidth="10" defaultColWidth="10.875" defaultRowHeight="12.75" x14ac:dyDescent="0.2"/>
  <cols>
    <col min="1" max="1" width="12" style="11" bestFit="1" customWidth="1"/>
    <col min="2" max="2" width="41.875" style="11" customWidth="1"/>
    <col min="3" max="3" width="8.5" style="11" hidden="1" customWidth="1"/>
    <col min="4" max="4" width="11.125" style="11" hidden="1" customWidth="1"/>
    <col min="5" max="5" width="8.5" style="11" hidden="1" customWidth="1"/>
    <col min="6" max="6" width="21.5" style="11" customWidth="1"/>
    <col min="7" max="7" width="20.125" style="11" bestFit="1" customWidth="1"/>
    <col min="8" max="8" width="12.625" style="11" bestFit="1" customWidth="1"/>
    <col min="9" max="9" width="13.5" style="11" bestFit="1" customWidth="1"/>
    <col min="10" max="10" width="92.625" style="11" customWidth="1"/>
    <col min="11" max="16384" width="10.875" style="11"/>
  </cols>
  <sheetData>
    <row r="1" spans="1:10" ht="13.5" thickBot="1" x14ac:dyDescent="0.25">
      <c r="A1" s="165" t="s">
        <v>43</v>
      </c>
      <c r="B1" s="165"/>
      <c r="C1" s="165"/>
      <c r="D1" s="165"/>
      <c r="E1" s="165"/>
      <c r="F1" s="165"/>
      <c r="G1" s="165"/>
      <c r="H1" s="165"/>
      <c r="I1" s="165"/>
      <c r="J1" s="165"/>
    </row>
    <row r="2" spans="1:10" x14ac:dyDescent="0.2">
      <c r="A2" s="165"/>
      <c r="B2" s="165"/>
      <c r="C2" s="165"/>
      <c r="D2" s="165"/>
      <c r="E2" s="165"/>
      <c r="F2" s="165"/>
      <c r="G2" s="165"/>
      <c r="H2" s="165"/>
      <c r="I2" s="165"/>
      <c r="J2" s="165"/>
    </row>
    <row r="3" spans="1:10" ht="15" x14ac:dyDescent="0.2">
      <c r="A3" s="166" t="s">
        <v>44</v>
      </c>
      <c r="B3" s="166"/>
      <c r="C3" s="166"/>
      <c r="D3" s="166"/>
      <c r="E3" s="166"/>
      <c r="F3" s="166"/>
      <c r="G3" s="166"/>
      <c r="H3" s="166"/>
      <c r="I3" s="166"/>
      <c r="J3" s="166"/>
    </row>
    <row r="4" spans="1:10" s="14" customFormat="1" x14ac:dyDescent="0.2">
      <c r="A4" s="12"/>
      <c r="B4" s="13"/>
      <c r="C4" s="13"/>
      <c r="D4" s="13"/>
      <c r="E4" s="13"/>
      <c r="F4" s="13"/>
      <c r="G4" s="13"/>
      <c r="H4" s="13"/>
      <c r="I4" s="13"/>
      <c r="J4" s="13"/>
    </row>
    <row r="5" spans="1:10" x14ac:dyDescent="0.2">
      <c r="A5" s="15" t="s">
        <v>45</v>
      </c>
      <c r="B5" s="160" t="s">
        <v>46</v>
      </c>
      <c r="C5" s="160"/>
      <c r="D5" s="160"/>
      <c r="E5" s="160"/>
      <c r="F5" s="160"/>
      <c r="G5" s="160"/>
      <c r="H5" s="160"/>
      <c r="I5" s="160"/>
      <c r="J5" s="160"/>
    </row>
    <row r="6" spans="1:10" x14ac:dyDescent="0.2">
      <c r="A6" s="15" t="s">
        <v>47</v>
      </c>
      <c r="B6" s="160" t="s">
        <v>48</v>
      </c>
      <c r="C6" s="160"/>
      <c r="D6" s="160"/>
      <c r="E6" s="160"/>
      <c r="F6" s="160"/>
      <c r="G6" s="160"/>
      <c r="H6" s="160"/>
      <c r="I6" s="160"/>
      <c r="J6" s="160"/>
    </row>
    <row r="7" spans="1:10" x14ac:dyDescent="0.2">
      <c r="A7" s="15" t="s">
        <v>49</v>
      </c>
      <c r="B7" s="160" t="s">
        <v>50</v>
      </c>
      <c r="C7" s="160"/>
      <c r="D7" s="160"/>
      <c r="E7" s="160"/>
      <c r="F7" s="160"/>
      <c r="G7" s="160"/>
      <c r="H7" s="160"/>
      <c r="I7" s="160"/>
      <c r="J7" s="160"/>
    </row>
    <row r="8" spans="1:10" x14ac:dyDescent="0.2">
      <c r="A8" s="15" t="s">
        <v>51</v>
      </c>
      <c r="B8" s="160" t="s">
        <v>52</v>
      </c>
      <c r="C8" s="160"/>
      <c r="D8" s="160"/>
      <c r="E8" s="160"/>
      <c r="F8" s="160"/>
      <c r="G8" s="160"/>
      <c r="H8" s="160"/>
      <c r="I8" s="160"/>
      <c r="J8" s="160"/>
    </row>
    <row r="9" spans="1:10" x14ac:dyDescent="0.2">
      <c r="A9" s="15" t="s">
        <v>53</v>
      </c>
      <c r="B9" s="160" t="s">
        <v>54</v>
      </c>
      <c r="C9" s="160"/>
      <c r="D9" s="160"/>
      <c r="E9" s="160"/>
      <c r="F9" s="160"/>
      <c r="G9" s="160"/>
      <c r="H9" s="160"/>
      <c r="I9" s="160"/>
      <c r="J9" s="160"/>
    </row>
    <row r="10" spans="1:10" ht="15" x14ac:dyDescent="0.2">
      <c r="A10" s="161" t="s">
        <v>55</v>
      </c>
      <c r="B10" s="162"/>
      <c r="C10" s="162"/>
      <c r="D10" s="162"/>
      <c r="E10" s="162"/>
      <c r="F10" s="162"/>
      <c r="G10" s="162"/>
      <c r="H10" s="162"/>
      <c r="I10" s="162"/>
      <c r="J10" s="162"/>
    </row>
    <row r="12" spans="1:10" x14ac:dyDescent="0.2">
      <c r="A12" s="163" t="s">
        <v>56</v>
      </c>
      <c r="B12" s="163"/>
      <c r="C12" s="163"/>
      <c r="D12" s="163"/>
      <c r="E12" s="163"/>
      <c r="F12" s="163"/>
      <c r="G12" s="163"/>
      <c r="H12" s="163"/>
      <c r="I12" s="163"/>
      <c r="J12" s="163"/>
    </row>
    <row r="13" spans="1:10" x14ac:dyDescent="0.2">
      <c r="A13" s="163"/>
      <c r="B13" s="163"/>
      <c r="C13" s="163"/>
      <c r="D13" s="163"/>
      <c r="E13" s="163"/>
      <c r="F13" s="163"/>
      <c r="G13" s="163"/>
      <c r="H13" s="163"/>
      <c r="I13" s="163"/>
      <c r="J13" s="163"/>
    </row>
    <row r="14" spans="1:10" ht="42.75" customHeight="1" x14ac:dyDescent="0.2">
      <c r="A14" s="164" t="s">
        <v>57</v>
      </c>
      <c r="B14" s="164"/>
      <c r="C14" s="16" t="s">
        <v>58</v>
      </c>
      <c r="D14" s="16" t="s">
        <v>59</v>
      </c>
      <c r="E14" s="16" t="s">
        <v>60</v>
      </c>
      <c r="F14" s="16" t="s">
        <v>61</v>
      </c>
      <c r="G14" s="16" t="s">
        <v>62</v>
      </c>
      <c r="H14" s="16" t="s">
        <v>63</v>
      </c>
      <c r="I14" s="16" t="s">
        <v>64</v>
      </c>
      <c r="J14" s="16" t="s">
        <v>65</v>
      </c>
    </row>
    <row r="15" spans="1:10" ht="89.25" customHeight="1" x14ac:dyDescent="0.2">
      <c r="A15" s="17">
        <v>1</v>
      </c>
      <c r="B15" s="18" t="str">
        <f>+'[1]PROCESOS CONTRATACION'!D11</f>
        <v>Adelantar un (1)  programa para cubrir los Gastos Operativos de Inversión correspondientes a la Coordinación, control y supervisión del NUSE 123</v>
      </c>
      <c r="C15" s="19">
        <v>1</v>
      </c>
      <c r="D15" s="19">
        <v>1</v>
      </c>
      <c r="E15" s="20">
        <f>F15/G18</f>
        <v>0.31861889637623803</v>
      </c>
      <c r="F15" s="21">
        <f>+'[1]PROCESOS CONTRATACION'!F11</f>
        <v>271150006</v>
      </c>
      <c r="G15" s="21">
        <f>+'[1]PROCESOS CONTRATACION'!F12-'[1]PROCESOS CONTRATACION'!F87</f>
        <v>37027011</v>
      </c>
      <c r="H15" s="22">
        <f>+G15/F15</f>
        <v>0.13655544967976138</v>
      </c>
      <c r="I15" s="23">
        <v>0.7</v>
      </c>
      <c r="J15" s="18" t="s">
        <v>66</v>
      </c>
    </row>
    <row r="16" spans="1:10" ht="288" customHeight="1" x14ac:dyDescent="0.2">
      <c r="A16" s="17">
        <v>2</v>
      </c>
      <c r="B16" s="18"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9">
        <v>1</v>
      </c>
      <c r="D16" s="19">
        <v>1</v>
      </c>
      <c r="E16" s="20">
        <f>F16/G18</f>
        <v>0.96220201221743329</v>
      </c>
      <c r="F16" s="21">
        <f>+'[1]PROCESOS CONTRATACION'!F44</f>
        <v>818849994</v>
      </c>
      <c r="G16" s="21">
        <f>+'[1]PROCESOS CONTRATACION'!F45</f>
        <v>813989702.33333337</v>
      </c>
      <c r="H16" s="24">
        <f>+G16/F16</f>
        <v>0.9940644908074987</v>
      </c>
      <c r="I16" s="23">
        <v>0.75</v>
      </c>
      <c r="J16" s="18" t="s">
        <v>67</v>
      </c>
    </row>
    <row r="17" spans="1:10" ht="64.5" customHeight="1" x14ac:dyDescent="0.2">
      <c r="A17" s="17">
        <v>3</v>
      </c>
      <c r="B17" s="18" t="str">
        <f>+'[1]PROCESOS CONTRATACION'!D75</f>
        <v>Adelantar un (1)  programa de dotación de la Infraestructura Tecnológica de la Sala de Crisis de Bogota.</v>
      </c>
      <c r="C17" s="19">
        <v>1</v>
      </c>
      <c r="D17" s="19">
        <v>1</v>
      </c>
      <c r="E17" s="25">
        <f>F17/G18</f>
        <v>0</v>
      </c>
      <c r="F17" s="21">
        <f>+'[1]PROCESOS CONTRATACION'!F75</f>
        <v>0</v>
      </c>
      <c r="G17" s="21">
        <v>0</v>
      </c>
      <c r="H17" s="24"/>
      <c r="I17" s="23">
        <v>0.73</v>
      </c>
      <c r="J17" s="18" t="s">
        <v>68</v>
      </c>
    </row>
    <row r="18" spans="1:10" ht="22.5" customHeight="1" x14ac:dyDescent="0.2">
      <c r="A18" s="26"/>
      <c r="B18" s="27"/>
      <c r="C18" s="28"/>
      <c r="D18" s="28"/>
      <c r="E18" s="29">
        <f>SUM(E15:E17)</f>
        <v>1.2808209085936713</v>
      </c>
      <c r="F18" s="30">
        <f>SUM(F15:F17)</f>
        <v>1090000000</v>
      </c>
      <c r="G18" s="31">
        <f>SUM(G15:G17)</f>
        <v>851016713.33333337</v>
      </c>
      <c r="H18" s="32">
        <f>+G18/F18</f>
        <v>0.78074927828746177</v>
      </c>
      <c r="I18" s="28"/>
      <c r="J18" s="33"/>
    </row>
    <row r="19" spans="1:10" x14ac:dyDescent="0.2">
      <c r="B19" s="34"/>
      <c r="C19" s="34"/>
      <c r="D19" s="34"/>
      <c r="E19" s="34"/>
      <c r="F19" s="34"/>
      <c r="G19" s="35"/>
      <c r="H19" s="34"/>
    </row>
    <row r="20" spans="1:10" x14ac:dyDescent="0.2">
      <c r="C20" s="34"/>
      <c r="D20" s="34"/>
      <c r="E20" s="34"/>
      <c r="F20" s="34"/>
      <c r="G20" s="35"/>
      <c r="H20" s="34"/>
    </row>
    <row r="21" spans="1:10" x14ac:dyDescent="0.2">
      <c r="F21" s="36"/>
      <c r="G21" s="36"/>
      <c r="H21" s="37"/>
    </row>
    <row r="29" spans="1:10" x14ac:dyDescent="0.2">
      <c r="F29" s="36"/>
      <c r="G29" s="37"/>
      <c r="H29" s="37"/>
    </row>
    <row r="30" spans="1:10" x14ac:dyDescent="0.2">
      <c r="F30" s="36"/>
    </row>
  </sheetData>
  <mergeCells count="10">
    <mergeCell ref="B9:J9"/>
    <mergeCell ref="A10:J10"/>
    <mergeCell ref="A12:J13"/>
    <mergeCell ref="A14:B14"/>
    <mergeCell ref="A1:J2"/>
    <mergeCell ref="A3:J3"/>
    <mergeCell ref="B5:J5"/>
    <mergeCell ref="B6:J6"/>
    <mergeCell ref="B7:J7"/>
    <mergeCell ref="B8:J8"/>
  </mergeCells>
  <phoneticPr fontId="12"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30"/>
  <sheetViews>
    <sheetView tabSelected="1" topLeftCell="V18" zoomScale="60" zoomScaleNormal="60" workbookViewId="0">
      <selection activeCell="AB22" sqref="AB22"/>
    </sheetView>
  </sheetViews>
  <sheetFormatPr baseColWidth="10" defaultColWidth="11.5" defaultRowHeight="12.75" x14ac:dyDescent="0.25"/>
  <cols>
    <col min="1" max="1" width="19.125" style="2" customWidth="1"/>
    <col min="2" max="2" width="5.125" style="2" customWidth="1"/>
    <col min="3" max="3" width="29.5" style="2" customWidth="1"/>
    <col min="4" max="4" width="20.125" style="2" customWidth="1"/>
    <col min="5" max="5" width="68.875" style="2" bestFit="1" customWidth="1"/>
    <col min="6" max="6" width="9.125" style="2" customWidth="1"/>
    <col min="7" max="7" width="9.125" style="2" hidden="1" customWidth="1"/>
    <col min="8" max="8" width="12.75" style="2" customWidth="1"/>
    <col min="9" max="9" width="40.625" style="2" customWidth="1"/>
    <col min="10" max="10" width="14.125" style="2" customWidth="1"/>
    <col min="11" max="11" width="15" style="2" customWidth="1"/>
    <col min="12" max="12" width="14.375" style="2" customWidth="1"/>
    <col min="13" max="13" width="9.375" style="2" customWidth="1"/>
    <col min="14" max="14" width="11.875" style="2" customWidth="1"/>
    <col min="15" max="15" width="9.875" style="2" customWidth="1"/>
    <col min="16" max="16" width="10.875" style="2" customWidth="1"/>
    <col min="17" max="17" width="13.875" style="2" customWidth="1"/>
    <col min="18" max="18" width="8.5" style="2" customWidth="1"/>
    <col min="19" max="19" width="12.125" style="2" customWidth="1"/>
    <col min="20" max="20" width="12" style="2" bestFit="1" customWidth="1"/>
    <col min="21" max="21" width="8.5" style="2" customWidth="1"/>
    <col min="22" max="22" width="10.75" style="2" customWidth="1"/>
    <col min="23" max="23" width="10.25" style="2" customWidth="1"/>
    <col min="24" max="24" width="9.75" style="2" bestFit="1" customWidth="1"/>
    <col min="25" max="25" width="11.125" style="2" customWidth="1"/>
    <col min="26" max="26" width="11.25" style="2" customWidth="1"/>
    <col min="27" max="27" width="9.75" style="2" bestFit="1" customWidth="1"/>
    <col min="28" max="28" width="9.875" style="2" customWidth="1"/>
    <col min="29" max="29" width="13.75" style="2" customWidth="1"/>
    <col min="30" max="30" width="9.75" style="2" bestFit="1" customWidth="1"/>
    <col min="31" max="31" width="8.875" style="2" bestFit="1" customWidth="1"/>
    <col min="32" max="32" width="10.75" style="2" bestFit="1" customWidth="1"/>
    <col min="33" max="33" width="12.75" style="2" customWidth="1"/>
    <col min="34" max="35" width="11.625" style="1" bestFit="1" customWidth="1"/>
    <col min="36" max="36" width="12" style="1" bestFit="1" customWidth="1"/>
    <col min="37" max="38" width="11.625" style="1" bestFit="1" customWidth="1"/>
    <col min="39" max="39" width="12" style="1" bestFit="1" customWidth="1"/>
    <col min="40" max="41" width="11.625" style="1" bestFit="1" customWidth="1"/>
    <col min="42" max="42" width="12" style="1" bestFit="1" customWidth="1"/>
    <col min="43" max="44" width="11.625" style="1" bestFit="1" customWidth="1"/>
    <col min="45" max="45" width="12" style="1" bestFit="1" customWidth="1"/>
    <col min="46" max="47" width="11.625" style="1" bestFit="1" customWidth="1"/>
    <col min="48" max="50" width="12" style="1" bestFit="1" customWidth="1"/>
    <col min="51" max="16384" width="11.5" style="1"/>
  </cols>
  <sheetData>
    <row r="1" spans="1:50" ht="35.25" customHeight="1" x14ac:dyDescent="0.25">
      <c r="A1" s="182"/>
      <c r="B1" s="183"/>
      <c r="C1" s="196" t="s">
        <v>69</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2"/>
      <c r="AW1" s="192"/>
      <c r="AX1" s="193"/>
    </row>
    <row r="2" spans="1:50" ht="35.25" customHeight="1" x14ac:dyDescent="0.25">
      <c r="A2" s="184"/>
      <c r="B2" s="185"/>
      <c r="C2" s="197" t="s">
        <v>70</v>
      </c>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4"/>
      <c r="AW2" s="194"/>
      <c r="AX2" s="195"/>
    </row>
    <row r="3" spans="1:50" ht="35.25" customHeight="1" x14ac:dyDescent="0.25">
      <c r="A3" s="184"/>
      <c r="B3" s="185"/>
      <c r="C3" s="197" t="s">
        <v>71</v>
      </c>
      <c r="D3" s="197"/>
      <c r="E3" s="197"/>
      <c r="F3" s="197"/>
      <c r="G3" s="197"/>
      <c r="H3" s="197"/>
      <c r="I3" s="197"/>
      <c r="J3" s="197"/>
      <c r="K3" s="197"/>
      <c r="L3" s="197"/>
      <c r="M3" s="197"/>
      <c r="N3" s="197"/>
      <c r="O3" s="197"/>
      <c r="P3" s="197"/>
      <c r="Q3" s="197"/>
      <c r="R3" s="197"/>
      <c r="S3" s="197"/>
      <c r="T3" s="197"/>
      <c r="U3" s="197"/>
      <c r="V3" s="197"/>
      <c r="W3" s="197"/>
      <c r="X3" s="197"/>
      <c r="Y3" s="197"/>
      <c r="Z3" s="197"/>
      <c r="AA3" s="197" t="s">
        <v>72</v>
      </c>
      <c r="AB3" s="197"/>
      <c r="AC3" s="197"/>
      <c r="AD3" s="197"/>
      <c r="AE3" s="197"/>
      <c r="AF3" s="197"/>
      <c r="AG3" s="197"/>
      <c r="AH3" s="197"/>
      <c r="AI3" s="197"/>
      <c r="AJ3" s="197"/>
      <c r="AK3" s="197"/>
      <c r="AL3" s="197"/>
      <c r="AM3" s="197"/>
      <c r="AN3" s="197"/>
      <c r="AO3" s="197"/>
      <c r="AP3" s="197"/>
      <c r="AQ3" s="197"/>
      <c r="AR3" s="197"/>
      <c r="AS3" s="197"/>
      <c r="AT3" s="197"/>
      <c r="AU3" s="197"/>
      <c r="AV3" s="194"/>
      <c r="AW3" s="194"/>
      <c r="AX3" s="195"/>
    </row>
    <row r="4" spans="1:50" ht="27.75" customHeight="1" x14ac:dyDescent="0.25">
      <c r="A4" s="180" t="s">
        <v>73</v>
      </c>
      <c r="B4" s="181"/>
      <c r="C4" s="181"/>
      <c r="D4" s="186">
        <v>44348</v>
      </c>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8"/>
    </row>
    <row r="5" spans="1:50" s="2" customFormat="1" ht="40.5" customHeight="1" thickBot="1" x14ac:dyDescent="0.3">
      <c r="A5" s="178" t="s">
        <v>74</v>
      </c>
      <c r="B5" s="179"/>
      <c r="C5" s="179"/>
      <c r="D5" s="189" t="s">
        <v>321</v>
      </c>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1"/>
    </row>
    <row r="6" spans="1:50" s="3" customFormat="1" ht="15.75" customHeight="1" x14ac:dyDescent="0.25">
      <c r="A6" s="204" t="s">
        <v>75</v>
      </c>
      <c r="B6" s="206" t="s">
        <v>76</v>
      </c>
      <c r="C6" s="202" t="s">
        <v>77</v>
      </c>
      <c r="D6" s="202" t="s">
        <v>78</v>
      </c>
      <c r="E6" s="202" t="s">
        <v>79</v>
      </c>
      <c r="F6" s="206" t="s">
        <v>80</v>
      </c>
      <c r="G6" s="202" t="s">
        <v>81</v>
      </c>
      <c r="H6" s="202" t="s">
        <v>82</v>
      </c>
      <c r="I6" s="202" t="s">
        <v>83</v>
      </c>
      <c r="J6" s="202" t="s">
        <v>84</v>
      </c>
      <c r="K6" s="202" t="s">
        <v>85</v>
      </c>
      <c r="L6" s="199" t="s">
        <v>86</v>
      </c>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200"/>
    </row>
    <row r="7" spans="1:50" s="3" customFormat="1" ht="28.5" customHeight="1" x14ac:dyDescent="0.25">
      <c r="A7" s="205"/>
      <c r="B7" s="207"/>
      <c r="C7" s="203"/>
      <c r="D7" s="203"/>
      <c r="E7" s="203"/>
      <c r="F7" s="207"/>
      <c r="G7" s="203"/>
      <c r="H7" s="203"/>
      <c r="I7" s="203"/>
      <c r="J7" s="203"/>
      <c r="K7" s="203"/>
      <c r="L7" s="198" t="s">
        <v>87</v>
      </c>
      <c r="M7" s="198"/>
      <c r="N7" s="198"/>
      <c r="O7" s="198" t="s">
        <v>88</v>
      </c>
      <c r="P7" s="198"/>
      <c r="Q7" s="198"/>
      <c r="R7" s="198" t="s">
        <v>89</v>
      </c>
      <c r="S7" s="198"/>
      <c r="T7" s="198"/>
      <c r="U7" s="198" t="s">
        <v>90</v>
      </c>
      <c r="V7" s="198"/>
      <c r="W7" s="198"/>
      <c r="X7" s="198" t="s">
        <v>91</v>
      </c>
      <c r="Y7" s="198"/>
      <c r="Z7" s="198"/>
      <c r="AA7" s="198" t="s">
        <v>92</v>
      </c>
      <c r="AB7" s="198"/>
      <c r="AC7" s="198"/>
      <c r="AD7" s="198" t="s">
        <v>93</v>
      </c>
      <c r="AE7" s="198"/>
      <c r="AF7" s="198"/>
      <c r="AG7" s="198" t="s">
        <v>94</v>
      </c>
      <c r="AH7" s="198"/>
      <c r="AI7" s="198"/>
      <c r="AJ7" s="198" t="s">
        <v>95</v>
      </c>
      <c r="AK7" s="198"/>
      <c r="AL7" s="198"/>
      <c r="AM7" s="198" t="s">
        <v>96</v>
      </c>
      <c r="AN7" s="198"/>
      <c r="AO7" s="198"/>
      <c r="AP7" s="198" t="s">
        <v>97</v>
      </c>
      <c r="AQ7" s="198"/>
      <c r="AR7" s="198"/>
      <c r="AS7" s="198" t="s">
        <v>98</v>
      </c>
      <c r="AT7" s="198"/>
      <c r="AU7" s="198"/>
      <c r="AV7" s="198" t="s">
        <v>99</v>
      </c>
      <c r="AW7" s="198"/>
      <c r="AX7" s="201"/>
    </row>
    <row r="8" spans="1:50" s="3" customFormat="1" ht="24.75" customHeight="1" x14ac:dyDescent="0.25">
      <c r="A8" s="205"/>
      <c r="B8" s="207"/>
      <c r="C8" s="203"/>
      <c r="D8" s="203"/>
      <c r="E8" s="203"/>
      <c r="F8" s="207"/>
      <c r="G8" s="203"/>
      <c r="H8" s="203"/>
      <c r="I8" s="203"/>
      <c r="J8" s="203"/>
      <c r="K8" s="203"/>
      <c r="L8" s="61" t="s">
        <v>100</v>
      </c>
      <c r="M8" s="61" t="s">
        <v>101</v>
      </c>
      <c r="N8" s="59" t="s">
        <v>102</v>
      </c>
      <c r="O8" s="61" t="s">
        <v>100</v>
      </c>
      <c r="P8" s="61" t="s">
        <v>101</v>
      </c>
      <c r="Q8" s="59" t="s">
        <v>102</v>
      </c>
      <c r="R8" s="61" t="s">
        <v>100</v>
      </c>
      <c r="S8" s="61" t="s">
        <v>101</v>
      </c>
      <c r="T8" s="59" t="s">
        <v>102</v>
      </c>
      <c r="U8" s="61" t="s">
        <v>100</v>
      </c>
      <c r="V8" s="61" t="s">
        <v>101</v>
      </c>
      <c r="W8" s="59" t="s">
        <v>102</v>
      </c>
      <c r="X8" s="61" t="s">
        <v>100</v>
      </c>
      <c r="Y8" s="61" t="s">
        <v>101</v>
      </c>
      <c r="Z8" s="59" t="s">
        <v>102</v>
      </c>
      <c r="AA8" s="61" t="s">
        <v>100</v>
      </c>
      <c r="AB8" s="61" t="s">
        <v>101</v>
      </c>
      <c r="AC8" s="59" t="s">
        <v>102</v>
      </c>
      <c r="AD8" s="61" t="s">
        <v>100</v>
      </c>
      <c r="AE8" s="61" t="s">
        <v>101</v>
      </c>
      <c r="AF8" s="59" t="s">
        <v>102</v>
      </c>
      <c r="AG8" s="61" t="s">
        <v>100</v>
      </c>
      <c r="AH8" s="61" t="s">
        <v>101</v>
      </c>
      <c r="AI8" s="59" t="s">
        <v>102</v>
      </c>
      <c r="AJ8" s="61" t="s">
        <v>100</v>
      </c>
      <c r="AK8" s="61" t="s">
        <v>101</v>
      </c>
      <c r="AL8" s="59" t="s">
        <v>102</v>
      </c>
      <c r="AM8" s="61" t="s">
        <v>100</v>
      </c>
      <c r="AN8" s="61" t="s">
        <v>101</v>
      </c>
      <c r="AO8" s="59" t="s">
        <v>102</v>
      </c>
      <c r="AP8" s="61" t="s">
        <v>100</v>
      </c>
      <c r="AQ8" s="61" t="s">
        <v>101</v>
      </c>
      <c r="AR8" s="59" t="s">
        <v>102</v>
      </c>
      <c r="AS8" s="61" t="s">
        <v>100</v>
      </c>
      <c r="AT8" s="61" t="s">
        <v>101</v>
      </c>
      <c r="AU8" s="59" t="s">
        <v>102</v>
      </c>
      <c r="AV8" s="61" t="s">
        <v>103</v>
      </c>
      <c r="AW8" s="61" t="s">
        <v>104</v>
      </c>
      <c r="AX8" s="62" t="s">
        <v>102</v>
      </c>
    </row>
    <row r="9" spans="1:50" s="3" customFormat="1" ht="45" x14ac:dyDescent="0.25">
      <c r="A9" s="172" t="s">
        <v>189</v>
      </c>
      <c r="B9" s="173">
        <v>1</v>
      </c>
      <c r="C9" s="173" t="s">
        <v>190</v>
      </c>
      <c r="D9" s="170" t="s">
        <v>116</v>
      </c>
      <c r="E9" s="171" t="str">
        <f>IF(D9="","",VLOOKUP(D9,$C$146:$L$159,10,FALSE))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9" s="63">
        <v>0.25</v>
      </c>
      <c r="G9" s="63"/>
      <c r="H9" s="106" t="s">
        <v>322</v>
      </c>
      <c r="I9" s="64" t="s">
        <v>191</v>
      </c>
      <c r="J9" s="65" t="s">
        <v>180</v>
      </c>
      <c r="K9" s="65" t="s">
        <v>183</v>
      </c>
      <c r="L9" s="74">
        <v>0.5</v>
      </c>
      <c r="M9" s="74">
        <v>0.5</v>
      </c>
      <c r="N9" s="74">
        <f>+M9/L9</f>
        <v>1</v>
      </c>
      <c r="O9" s="74">
        <v>0.5</v>
      </c>
      <c r="P9" s="75">
        <v>0.5</v>
      </c>
      <c r="Q9" s="74">
        <f>+P9/O9</f>
        <v>1</v>
      </c>
      <c r="R9" s="74">
        <v>0</v>
      </c>
      <c r="S9" s="74">
        <v>0</v>
      </c>
      <c r="T9" s="74">
        <v>0</v>
      </c>
      <c r="U9" s="74">
        <v>0</v>
      </c>
      <c r="V9" s="75">
        <v>0</v>
      </c>
      <c r="W9" s="74">
        <v>0</v>
      </c>
      <c r="X9" s="74">
        <v>0</v>
      </c>
      <c r="Y9" s="75">
        <v>0</v>
      </c>
      <c r="Z9" s="74">
        <v>0</v>
      </c>
      <c r="AA9" s="74">
        <v>0</v>
      </c>
      <c r="AB9" s="75">
        <v>0</v>
      </c>
      <c r="AC9" s="74">
        <v>0</v>
      </c>
      <c r="AD9" s="74">
        <v>0</v>
      </c>
      <c r="AE9" s="75">
        <v>0</v>
      </c>
      <c r="AF9" s="74">
        <v>0</v>
      </c>
      <c r="AG9" s="74">
        <v>0</v>
      </c>
      <c r="AH9" s="75">
        <v>0</v>
      </c>
      <c r="AI9" s="74">
        <v>0</v>
      </c>
      <c r="AJ9" s="74">
        <v>0</v>
      </c>
      <c r="AK9" s="75">
        <v>0</v>
      </c>
      <c r="AL9" s="74">
        <v>0</v>
      </c>
      <c r="AM9" s="74">
        <v>0</v>
      </c>
      <c r="AN9" s="75">
        <v>0</v>
      </c>
      <c r="AO9" s="74">
        <v>0</v>
      </c>
      <c r="AP9" s="74">
        <v>0</v>
      </c>
      <c r="AQ9" s="75">
        <v>0</v>
      </c>
      <c r="AR9" s="74">
        <v>0</v>
      </c>
      <c r="AS9" s="74">
        <v>0</v>
      </c>
      <c r="AT9" s="75">
        <v>0</v>
      </c>
      <c r="AU9" s="74">
        <v>0</v>
      </c>
      <c r="AV9" s="76">
        <f>IF(K9="SUMA",(L9+O9+R9+U9+X9+AA9+AD9+AG9+AP9+AS9+AJ9+AM9),(AD9))</f>
        <v>1</v>
      </c>
      <c r="AW9" s="77">
        <f>IF(ISERROR(IF(K9="Suma",(AE9+AH9+AQ9+AT9+AK9+AN9+AB9+Y9+V9+S9+P9+M9),AVERAGE(AE9,AH9,AQ9,AT9,AK9,AN9,AB9,Y9,V9,S9,P9,M9))),0,IF(K9="Suma",(AE9+AH9+AQ9+AT9+AK9+AN9+AB9+Y9+V9+S9+P9+M9),AVERAGE(AE9,AH9,AQ9,AT9,AK9,AN9,AB9,Y9,V9,S9,P9,M9)))</f>
        <v>1</v>
      </c>
      <c r="AX9" s="110">
        <f>IF(ISERROR(AW9/AV9),0,(AW9/AV9))</f>
        <v>1</v>
      </c>
    </row>
    <row r="10" spans="1:50" s="3" customFormat="1" ht="51" customHeight="1" x14ac:dyDescent="0.25">
      <c r="A10" s="172"/>
      <c r="B10" s="173"/>
      <c r="C10" s="173"/>
      <c r="D10" s="170"/>
      <c r="E10" s="171"/>
      <c r="F10" s="63">
        <v>0.25</v>
      </c>
      <c r="G10" s="63"/>
      <c r="H10" s="106" t="s">
        <v>323</v>
      </c>
      <c r="I10" s="64" t="s">
        <v>192</v>
      </c>
      <c r="J10" s="65" t="s">
        <v>180</v>
      </c>
      <c r="K10" s="65" t="s">
        <v>183</v>
      </c>
      <c r="L10" s="74">
        <v>0</v>
      </c>
      <c r="M10" s="74">
        <v>0</v>
      </c>
      <c r="N10" s="74">
        <v>0</v>
      </c>
      <c r="O10" s="74">
        <v>0.4</v>
      </c>
      <c r="P10" s="75">
        <v>0</v>
      </c>
      <c r="Q10" s="74">
        <v>0</v>
      </c>
      <c r="R10" s="74">
        <v>0.4</v>
      </c>
      <c r="S10" s="74">
        <v>0</v>
      </c>
      <c r="T10" s="74">
        <f t="shared" ref="T10:T72" si="0">+S10/R10</f>
        <v>0</v>
      </c>
      <c r="U10" s="74">
        <v>0.2</v>
      </c>
      <c r="V10" s="75">
        <v>0</v>
      </c>
      <c r="W10" s="74">
        <f t="shared" ref="W10:W72" si="1">+V10/U10</f>
        <v>0</v>
      </c>
      <c r="X10" s="74">
        <v>0</v>
      </c>
      <c r="Y10" s="75">
        <v>0</v>
      </c>
      <c r="Z10" s="74">
        <v>0</v>
      </c>
      <c r="AA10" s="74">
        <v>0</v>
      </c>
      <c r="AB10" s="74">
        <v>0</v>
      </c>
      <c r="AC10" s="74">
        <v>0</v>
      </c>
      <c r="AD10" s="74">
        <v>0</v>
      </c>
      <c r="AE10" s="74"/>
      <c r="AF10" s="74" t="e">
        <f t="shared" ref="AF10:AF72" si="2">+AE10/AD10</f>
        <v>#DIV/0!</v>
      </c>
      <c r="AG10" s="74">
        <v>0</v>
      </c>
      <c r="AH10" s="74"/>
      <c r="AI10" s="74" t="e">
        <f t="shared" ref="AI10:AI72" si="3">+AH10/AG10</f>
        <v>#DIV/0!</v>
      </c>
      <c r="AJ10" s="74">
        <v>0</v>
      </c>
      <c r="AK10" s="74"/>
      <c r="AL10" s="74" t="e">
        <f t="shared" ref="AL10:AL72" si="4">+AK10/AJ10</f>
        <v>#DIV/0!</v>
      </c>
      <c r="AM10" s="74">
        <v>0</v>
      </c>
      <c r="AN10" s="74"/>
      <c r="AO10" s="74" t="e">
        <f t="shared" ref="AO10:AO72" si="5">+AN10/AM10</f>
        <v>#DIV/0!</v>
      </c>
      <c r="AP10" s="74">
        <v>0</v>
      </c>
      <c r="AQ10" s="74"/>
      <c r="AR10" s="74" t="e">
        <f t="shared" ref="AR10:AR72" si="6">+AQ10/AP10</f>
        <v>#DIV/0!</v>
      </c>
      <c r="AS10" s="74">
        <v>0</v>
      </c>
      <c r="AT10" s="74"/>
      <c r="AU10" s="74" t="e">
        <f t="shared" ref="AU10:AU71" si="7">+AT10/AS10</f>
        <v>#DIV/0!</v>
      </c>
      <c r="AV10" s="76">
        <f t="shared" ref="AV10:AV73" si="8">IF(K10="SUMA",(L10+O10+R10+U10+X10+AA10+AD10+AG10+AP10+AS10+AJ10+AM10),(AD10))</f>
        <v>1</v>
      </c>
      <c r="AW10" s="77">
        <f t="shared" ref="AW10:AW73" si="9">IF(ISERROR(IF(K10="Suma",(AE10+AH10+AQ10+AT10+AK10+AN10+AB10+Y10+V10+S10+P10+M10),AVERAGE(AE10,AH10,AQ10,AT10,AK10,AN10,AB10,Y10,V10,S10,P10,M10))),0,IF(K10="Suma",(AE10+AH10+AQ10+AT10+AK10+AN10+AB10+Y10+V10+S10+P10+M10),AVERAGE(AE10,AH10,AQ10,AT10,AK10,AN10,AB10,Y10,V10,S10,P10,M10)))</f>
        <v>0</v>
      </c>
      <c r="AX10" s="110">
        <f t="shared" ref="AX10:AX73" si="10">IF(ISERROR(AW10/AV10),0,(AW10/AV10))</f>
        <v>0</v>
      </c>
    </row>
    <row r="11" spans="1:50" s="3" customFormat="1" ht="51" customHeight="1" x14ac:dyDescent="0.25">
      <c r="A11" s="172"/>
      <c r="B11" s="173"/>
      <c r="C11" s="173"/>
      <c r="D11" s="170"/>
      <c r="E11" s="171"/>
      <c r="F11" s="63">
        <v>0.25</v>
      </c>
      <c r="G11" s="63"/>
      <c r="H11" s="106" t="s">
        <v>324</v>
      </c>
      <c r="I11" s="64" t="s">
        <v>193</v>
      </c>
      <c r="J11" s="65" t="s">
        <v>180</v>
      </c>
      <c r="K11" s="65" t="s">
        <v>183</v>
      </c>
      <c r="L11" s="74">
        <v>0</v>
      </c>
      <c r="M11" s="74">
        <v>0</v>
      </c>
      <c r="N11" s="74">
        <v>0</v>
      </c>
      <c r="O11" s="74">
        <v>0.33</v>
      </c>
      <c r="P11" s="75">
        <v>0</v>
      </c>
      <c r="Q11" s="74">
        <v>0</v>
      </c>
      <c r="R11" s="74">
        <v>0.34</v>
      </c>
      <c r="S11" s="74">
        <v>0</v>
      </c>
      <c r="T11" s="74">
        <f t="shared" si="0"/>
        <v>0</v>
      </c>
      <c r="U11" s="74">
        <v>0.33</v>
      </c>
      <c r="V11" s="75">
        <v>0</v>
      </c>
      <c r="W11" s="74">
        <f t="shared" si="1"/>
        <v>0</v>
      </c>
      <c r="X11" s="74">
        <v>0</v>
      </c>
      <c r="Y11" s="75">
        <v>0</v>
      </c>
      <c r="Z11" s="74">
        <v>0</v>
      </c>
      <c r="AA11" s="74">
        <v>0</v>
      </c>
      <c r="AB11" s="74">
        <v>0</v>
      </c>
      <c r="AC11" s="74">
        <v>0</v>
      </c>
      <c r="AD11" s="74">
        <v>0</v>
      </c>
      <c r="AE11" s="74"/>
      <c r="AF11" s="74" t="e">
        <f t="shared" si="2"/>
        <v>#DIV/0!</v>
      </c>
      <c r="AG11" s="74">
        <v>0</v>
      </c>
      <c r="AH11" s="74"/>
      <c r="AI11" s="74" t="e">
        <f t="shared" si="3"/>
        <v>#DIV/0!</v>
      </c>
      <c r="AJ11" s="74">
        <v>0</v>
      </c>
      <c r="AK11" s="74"/>
      <c r="AL11" s="74" t="e">
        <f t="shared" si="4"/>
        <v>#DIV/0!</v>
      </c>
      <c r="AM11" s="74">
        <v>0</v>
      </c>
      <c r="AN11" s="74"/>
      <c r="AO11" s="74" t="e">
        <f t="shared" si="5"/>
        <v>#DIV/0!</v>
      </c>
      <c r="AP11" s="74">
        <v>0</v>
      </c>
      <c r="AQ11" s="74"/>
      <c r="AR11" s="74" t="e">
        <f t="shared" si="6"/>
        <v>#DIV/0!</v>
      </c>
      <c r="AS11" s="74">
        <v>0</v>
      </c>
      <c r="AT11" s="74"/>
      <c r="AU11" s="74" t="e">
        <f t="shared" si="7"/>
        <v>#DIV/0!</v>
      </c>
      <c r="AV11" s="76">
        <f t="shared" si="8"/>
        <v>1</v>
      </c>
      <c r="AW11" s="77">
        <f t="shared" si="9"/>
        <v>0</v>
      </c>
      <c r="AX11" s="110">
        <f t="shared" si="10"/>
        <v>0</v>
      </c>
    </row>
    <row r="12" spans="1:50" s="3" customFormat="1" ht="51" customHeight="1" x14ac:dyDescent="0.25">
      <c r="A12" s="172"/>
      <c r="B12" s="173"/>
      <c r="C12" s="173"/>
      <c r="D12" s="170"/>
      <c r="E12" s="171"/>
      <c r="F12" s="63">
        <v>0.25</v>
      </c>
      <c r="G12" s="63"/>
      <c r="H12" s="106" t="s">
        <v>325</v>
      </c>
      <c r="I12" s="64" t="s">
        <v>194</v>
      </c>
      <c r="J12" s="65" t="s">
        <v>180</v>
      </c>
      <c r="K12" s="65" t="s">
        <v>183</v>
      </c>
      <c r="L12" s="74">
        <v>0</v>
      </c>
      <c r="M12" s="74">
        <v>0</v>
      </c>
      <c r="N12" s="74">
        <v>0</v>
      </c>
      <c r="O12" s="74">
        <v>0</v>
      </c>
      <c r="P12" s="75">
        <v>0</v>
      </c>
      <c r="Q12" s="74">
        <v>0</v>
      </c>
      <c r="R12" s="74">
        <v>0</v>
      </c>
      <c r="S12" s="74">
        <v>0</v>
      </c>
      <c r="T12" s="74">
        <v>0</v>
      </c>
      <c r="U12" s="74">
        <v>0</v>
      </c>
      <c r="V12" s="75">
        <v>0</v>
      </c>
      <c r="W12" s="74">
        <v>0</v>
      </c>
      <c r="X12" s="78">
        <v>0.125</v>
      </c>
      <c r="Y12" s="75">
        <v>0</v>
      </c>
      <c r="Z12" s="79">
        <v>0</v>
      </c>
      <c r="AA12" s="78">
        <v>0.125</v>
      </c>
      <c r="AB12" s="74">
        <v>0</v>
      </c>
      <c r="AC12" s="74">
        <f t="shared" ref="AC12:AC72" si="11">+AB12/AA12</f>
        <v>0</v>
      </c>
      <c r="AD12" s="74">
        <v>0.125</v>
      </c>
      <c r="AE12" s="74"/>
      <c r="AF12" s="74">
        <f t="shared" si="2"/>
        <v>0</v>
      </c>
      <c r="AG12" s="74">
        <v>0.125</v>
      </c>
      <c r="AH12" s="74"/>
      <c r="AI12" s="74">
        <f t="shared" si="3"/>
        <v>0</v>
      </c>
      <c r="AJ12" s="74">
        <v>0.125</v>
      </c>
      <c r="AK12" s="74"/>
      <c r="AL12" s="74">
        <f t="shared" si="4"/>
        <v>0</v>
      </c>
      <c r="AM12" s="74">
        <v>0.125</v>
      </c>
      <c r="AN12" s="74"/>
      <c r="AO12" s="74">
        <f t="shared" si="5"/>
        <v>0</v>
      </c>
      <c r="AP12" s="74">
        <v>0.125</v>
      </c>
      <c r="AQ12" s="74"/>
      <c r="AR12" s="74">
        <f t="shared" si="6"/>
        <v>0</v>
      </c>
      <c r="AS12" s="74">
        <v>0.125</v>
      </c>
      <c r="AT12" s="74"/>
      <c r="AU12" s="74">
        <f t="shared" si="7"/>
        <v>0</v>
      </c>
      <c r="AV12" s="76">
        <f t="shared" si="8"/>
        <v>1</v>
      </c>
      <c r="AW12" s="77">
        <f t="shared" si="9"/>
        <v>0</v>
      </c>
      <c r="AX12" s="110">
        <f t="shared" si="10"/>
        <v>0</v>
      </c>
    </row>
    <row r="13" spans="1:50" s="3" customFormat="1" ht="119.25" customHeight="1" x14ac:dyDescent="0.25">
      <c r="A13" s="172" t="s">
        <v>188</v>
      </c>
      <c r="B13" s="173">
        <v>2</v>
      </c>
      <c r="C13" s="173" t="s">
        <v>195</v>
      </c>
      <c r="D13" s="170" t="s">
        <v>121</v>
      </c>
      <c r="E13" s="171" t="str">
        <f>IF(D13="","",VLOOKUP(D13,$C$146:$L$159,10,FALSE))</f>
        <v xml:space="preserve">Planear y ejecutar estrategias y políticas eficaces de comunicación interna y externa que socialicen la gestión de la entidad y contribuyan al posicionamiento de la imagen institucional en el distrito. </v>
      </c>
      <c r="F13" s="63">
        <v>0.25</v>
      </c>
      <c r="G13" s="63"/>
      <c r="H13" s="106">
        <v>2.1</v>
      </c>
      <c r="I13" s="64" t="s">
        <v>196</v>
      </c>
      <c r="J13" s="65" t="s">
        <v>180</v>
      </c>
      <c r="K13" s="65" t="s">
        <v>184</v>
      </c>
      <c r="L13" s="74">
        <v>1</v>
      </c>
      <c r="M13" s="74">
        <v>1</v>
      </c>
      <c r="N13" s="74">
        <f>+M13/L13</f>
        <v>1</v>
      </c>
      <c r="O13" s="74">
        <v>1</v>
      </c>
      <c r="P13" s="75">
        <v>1</v>
      </c>
      <c r="Q13" s="74">
        <f t="shared" ref="Q13:Q72" si="12">+P13/O13</f>
        <v>1</v>
      </c>
      <c r="R13" s="74">
        <v>1</v>
      </c>
      <c r="S13" s="74">
        <v>1</v>
      </c>
      <c r="T13" s="74">
        <f>+S13/R13</f>
        <v>1</v>
      </c>
      <c r="U13" s="74">
        <v>1</v>
      </c>
      <c r="V13" s="75">
        <v>1</v>
      </c>
      <c r="W13" s="74">
        <f>+V13/U13</f>
        <v>1</v>
      </c>
      <c r="X13" s="74">
        <v>1</v>
      </c>
      <c r="Y13" s="75">
        <v>1</v>
      </c>
      <c r="Z13" s="74">
        <f>+Y13/X13</f>
        <v>1</v>
      </c>
      <c r="AA13" s="74">
        <v>1</v>
      </c>
      <c r="AB13" s="74">
        <v>1</v>
      </c>
      <c r="AC13" s="74">
        <f>+AB13/AA13</f>
        <v>1</v>
      </c>
      <c r="AD13" s="74">
        <v>1</v>
      </c>
      <c r="AE13" s="74"/>
      <c r="AF13" s="74">
        <f>+AE13/AD13</f>
        <v>0</v>
      </c>
      <c r="AG13" s="74">
        <v>1</v>
      </c>
      <c r="AH13" s="74"/>
      <c r="AI13" s="74">
        <f>+AH13/AG13</f>
        <v>0</v>
      </c>
      <c r="AJ13" s="74">
        <v>1</v>
      </c>
      <c r="AK13" s="74"/>
      <c r="AL13" s="74">
        <f>+AK13/AJ13</f>
        <v>0</v>
      </c>
      <c r="AM13" s="74">
        <v>1</v>
      </c>
      <c r="AN13" s="74"/>
      <c r="AO13" s="74">
        <f>+AN13/AM13</f>
        <v>0</v>
      </c>
      <c r="AP13" s="74">
        <v>1</v>
      </c>
      <c r="AQ13" s="74"/>
      <c r="AR13" s="74">
        <f>+AQ13/AP13</f>
        <v>0</v>
      </c>
      <c r="AS13" s="74">
        <v>1</v>
      </c>
      <c r="AT13" s="74"/>
      <c r="AU13" s="74">
        <f>+AT13/AS13</f>
        <v>0</v>
      </c>
      <c r="AV13" s="76">
        <f t="shared" si="8"/>
        <v>1</v>
      </c>
      <c r="AW13" s="77">
        <f t="shared" si="9"/>
        <v>1</v>
      </c>
      <c r="AX13" s="110">
        <f t="shared" si="10"/>
        <v>1</v>
      </c>
    </row>
    <row r="14" spans="1:50" s="3" customFormat="1" ht="133.5" customHeight="1" x14ac:dyDescent="0.25">
      <c r="A14" s="172"/>
      <c r="B14" s="173"/>
      <c r="C14" s="173"/>
      <c r="D14" s="170"/>
      <c r="E14" s="171"/>
      <c r="F14" s="63">
        <v>0.25</v>
      </c>
      <c r="G14" s="63"/>
      <c r="H14" s="106">
        <v>2.2000000000000002</v>
      </c>
      <c r="I14" s="64" t="s">
        <v>197</v>
      </c>
      <c r="J14" s="65" t="s">
        <v>180</v>
      </c>
      <c r="K14" s="65" t="s">
        <v>184</v>
      </c>
      <c r="L14" s="74">
        <v>1</v>
      </c>
      <c r="M14" s="74">
        <v>1</v>
      </c>
      <c r="N14" s="74">
        <f t="shared" ref="N14:N52" si="13">+M14/L14</f>
        <v>1</v>
      </c>
      <c r="O14" s="74">
        <v>1</v>
      </c>
      <c r="P14" s="75">
        <v>1</v>
      </c>
      <c r="Q14" s="74">
        <f t="shared" si="12"/>
        <v>1</v>
      </c>
      <c r="R14" s="74">
        <v>1</v>
      </c>
      <c r="S14" s="74">
        <v>1</v>
      </c>
      <c r="T14" s="74">
        <f t="shared" si="0"/>
        <v>1</v>
      </c>
      <c r="U14" s="74">
        <v>1</v>
      </c>
      <c r="V14" s="75">
        <v>1</v>
      </c>
      <c r="W14" s="74">
        <f t="shared" si="1"/>
        <v>1</v>
      </c>
      <c r="X14" s="74">
        <v>1</v>
      </c>
      <c r="Y14" s="75">
        <v>1</v>
      </c>
      <c r="Z14" s="74">
        <f t="shared" ref="Z14:Z72" si="14">+Y14/X14</f>
        <v>1</v>
      </c>
      <c r="AA14" s="74">
        <v>1</v>
      </c>
      <c r="AB14" s="74">
        <v>1</v>
      </c>
      <c r="AC14" s="74">
        <f t="shared" si="11"/>
        <v>1</v>
      </c>
      <c r="AD14" s="74">
        <v>1</v>
      </c>
      <c r="AE14" s="74"/>
      <c r="AF14" s="74">
        <f t="shared" si="2"/>
        <v>0</v>
      </c>
      <c r="AG14" s="74">
        <v>1</v>
      </c>
      <c r="AH14" s="74"/>
      <c r="AI14" s="74">
        <f t="shared" si="3"/>
        <v>0</v>
      </c>
      <c r="AJ14" s="74">
        <v>1</v>
      </c>
      <c r="AK14" s="74"/>
      <c r="AL14" s="74">
        <f t="shared" si="4"/>
        <v>0</v>
      </c>
      <c r="AM14" s="74">
        <v>1</v>
      </c>
      <c r="AN14" s="74"/>
      <c r="AO14" s="74">
        <f t="shared" si="5"/>
        <v>0</v>
      </c>
      <c r="AP14" s="74">
        <v>1</v>
      </c>
      <c r="AQ14" s="74"/>
      <c r="AR14" s="74">
        <f t="shared" si="6"/>
        <v>0</v>
      </c>
      <c r="AS14" s="74">
        <v>1</v>
      </c>
      <c r="AT14" s="74"/>
      <c r="AU14" s="74">
        <f t="shared" si="7"/>
        <v>0</v>
      </c>
      <c r="AV14" s="76">
        <f t="shared" si="8"/>
        <v>1</v>
      </c>
      <c r="AW14" s="77">
        <f t="shared" si="9"/>
        <v>1</v>
      </c>
      <c r="AX14" s="110">
        <f t="shared" si="10"/>
        <v>1</v>
      </c>
    </row>
    <row r="15" spans="1:50" s="3" customFormat="1" ht="45" x14ac:dyDescent="0.25">
      <c r="A15" s="172"/>
      <c r="B15" s="173"/>
      <c r="C15" s="173"/>
      <c r="D15" s="170"/>
      <c r="E15" s="171"/>
      <c r="F15" s="63">
        <v>0.25</v>
      </c>
      <c r="G15" s="63"/>
      <c r="H15" s="106">
        <v>2.2999999999999998</v>
      </c>
      <c r="I15" s="64" t="s">
        <v>198</v>
      </c>
      <c r="J15" s="65" t="s">
        <v>180</v>
      </c>
      <c r="K15" s="65" t="s">
        <v>184</v>
      </c>
      <c r="L15" s="74">
        <v>1</v>
      </c>
      <c r="M15" s="74">
        <v>1</v>
      </c>
      <c r="N15" s="74">
        <f t="shared" si="13"/>
        <v>1</v>
      </c>
      <c r="O15" s="74">
        <v>1</v>
      </c>
      <c r="P15" s="75">
        <v>1</v>
      </c>
      <c r="Q15" s="74">
        <f t="shared" si="12"/>
        <v>1</v>
      </c>
      <c r="R15" s="74">
        <v>1</v>
      </c>
      <c r="S15" s="74">
        <v>1</v>
      </c>
      <c r="T15" s="74">
        <f t="shared" si="0"/>
        <v>1</v>
      </c>
      <c r="U15" s="74">
        <v>1</v>
      </c>
      <c r="V15" s="75">
        <v>1</v>
      </c>
      <c r="W15" s="74">
        <f t="shared" si="1"/>
        <v>1</v>
      </c>
      <c r="X15" s="74">
        <v>1</v>
      </c>
      <c r="Y15" s="75">
        <v>1</v>
      </c>
      <c r="Z15" s="74">
        <f t="shared" si="14"/>
        <v>1</v>
      </c>
      <c r="AA15" s="74">
        <v>1</v>
      </c>
      <c r="AB15" s="74">
        <v>1</v>
      </c>
      <c r="AC15" s="74">
        <f t="shared" si="11"/>
        <v>1</v>
      </c>
      <c r="AD15" s="74">
        <v>1</v>
      </c>
      <c r="AE15" s="74"/>
      <c r="AF15" s="74">
        <f t="shared" si="2"/>
        <v>0</v>
      </c>
      <c r="AG15" s="74">
        <v>1</v>
      </c>
      <c r="AH15" s="74"/>
      <c r="AI15" s="74">
        <f t="shared" si="3"/>
        <v>0</v>
      </c>
      <c r="AJ15" s="74">
        <v>1</v>
      </c>
      <c r="AK15" s="74"/>
      <c r="AL15" s="74">
        <f t="shared" si="4"/>
        <v>0</v>
      </c>
      <c r="AM15" s="74">
        <v>1</v>
      </c>
      <c r="AN15" s="74"/>
      <c r="AO15" s="74">
        <f t="shared" si="5"/>
        <v>0</v>
      </c>
      <c r="AP15" s="74">
        <v>1</v>
      </c>
      <c r="AQ15" s="74"/>
      <c r="AR15" s="74">
        <f t="shared" si="6"/>
        <v>0</v>
      </c>
      <c r="AS15" s="74">
        <v>1</v>
      </c>
      <c r="AT15" s="74"/>
      <c r="AU15" s="74">
        <f t="shared" si="7"/>
        <v>0</v>
      </c>
      <c r="AV15" s="76">
        <f t="shared" si="8"/>
        <v>1</v>
      </c>
      <c r="AW15" s="77">
        <f t="shared" si="9"/>
        <v>1</v>
      </c>
      <c r="AX15" s="110">
        <f t="shared" si="10"/>
        <v>1</v>
      </c>
    </row>
    <row r="16" spans="1:50" s="3" customFormat="1" ht="45" x14ac:dyDescent="0.25">
      <c r="A16" s="172"/>
      <c r="B16" s="173"/>
      <c r="C16" s="173"/>
      <c r="D16" s="170"/>
      <c r="E16" s="171"/>
      <c r="F16" s="63">
        <v>0.25</v>
      </c>
      <c r="G16" s="63"/>
      <c r="H16" s="106">
        <v>2.4</v>
      </c>
      <c r="I16" s="64" t="s">
        <v>199</v>
      </c>
      <c r="J16" s="65" t="s">
        <v>180</v>
      </c>
      <c r="K16" s="65" t="s">
        <v>184</v>
      </c>
      <c r="L16" s="74">
        <v>1</v>
      </c>
      <c r="M16" s="74">
        <v>1</v>
      </c>
      <c r="N16" s="74">
        <f t="shared" si="13"/>
        <v>1</v>
      </c>
      <c r="O16" s="74">
        <v>1</v>
      </c>
      <c r="P16" s="75">
        <v>1</v>
      </c>
      <c r="Q16" s="74">
        <f t="shared" si="12"/>
        <v>1</v>
      </c>
      <c r="R16" s="74">
        <v>1</v>
      </c>
      <c r="S16" s="74">
        <v>1</v>
      </c>
      <c r="T16" s="74">
        <f t="shared" si="0"/>
        <v>1</v>
      </c>
      <c r="U16" s="74">
        <v>1</v>
      </c>
      <c r="V16" s="75">
        <v>1</v>
      </c>
      <c r="W16" s="74">
        <f t="shared" si="1"/>
        <v>1</v>
      </c>
      <c r="X16" s="74">
        <v>1</v>
      </c>
      <c r="Y16" s="75">
        <v>1</v>
      </c>
      <c r="Z16" s="74">
        <f t="shared" si="14"/>
        <v>1</v>
      </c>
      <c r="AA16" s="74">
        <v>1</v>
      </c>
      <c r="AB16" s="74">
        <v>1</v>
      </c>
      <c r="AC16" s="74">
        <f t="shared" si="11"/>
        <v>1</v>
      </c>
      <c r="AD16" s="74">
        <v>1</v>
      </c>
      <c r="AE16" s="74"/>
      <c r="AF16" s="74">
        <f t="shared" si="2"/>
        <v>0</v>
      </c>
      <c r="AG16" s="74">
        <v>1</v>
      </c>
      <c r="AH16" s="74"/>
      <c r="AI16" s="74">
        <f t="shared" si="3"/>
        <v>0</v>
      </c>
      <c r="AJ16" s="74">
        <v>1</v>
      </c>
      <c r="AK16" s="74"/>
      <c r="AL16" s="74">
        <f t="shared" si="4"/>
        <v>0</v>
      </c>
      <c r="AM16" s="74">
        <v>1</v>
      </c>
      <c r="AN16" s="74"/>
      <c r="AO16" s="74">
        <f t="shared" si="5"/>
        <v>0</v>
      </c>
      <c r="AP16" s="74">
        <v>1</v>
      </c>
      <c r="AQ16" s="74"/>
      <c r="AR16" s="74">
        <f t="shared" si="6"/>
        <v>0</v>
      </c>
      <c r="AS16" s="74">
        <v>1</v>
      </c>
      <c r="AT16" s="74"/>
      <c r="AU16" s="74">
        <f t="shared" si="7"/>
        <v>0</v>
      </c>
      <c r="AV16" s="76">
        <f t="shared" si="8"/>
        <v>1</v>
      </c>
      <c r="AW16" s="77">
        <f t="shared" si="9"/>
        <v>1</v>
      </c>
      <c r="AX16" s="110">
        <f t="shared" si="10"/>
        <v>1</v>
      </c>
    </row>
    <row r="17" spans="1:50" s="3" customFormat="1" ht="75" customHeight="1" x14ac:dyDescent="0.25">
      <c r="A17" s="167" t="s">
        <v>188</v>
      </c>
      <c r="B17" s="169">
        <v>3</v>
      </c>
      <c r="C17" s="169" t="s">
        <v>200</v>
      </c>
      <c r="D17" s="170" t="s">
        <v>109</v>
      </c>
      <c r="E17" s="171" t="str">
        <f>IF(D17="","",VLOOKUP(D17,$C$146:$L$159,10,FALSE))</f>
        <v>Establecer lineamientos, directrices y metodologías mediante herramientas de gestión que den cumplimiento a los requisitos de las partes interesadas del proceso.</v>
      </c>
      <c r="F17" s="65">
        <v>0.2</v>
      </c>
      <c r="G17" s="65"/>
      <c r="H17" s="106">
        <v>1</v>
      </c>
      <c r="I17" s="64" t="s">
        <v>201</v>
      </c>
      <c r="J17" s="65" t="s">
        <v>181</v>
      </c>
      <c r="K17" s="65" t="s">
        <v>183</v>
      </c>
      <c r="L17" s="98">
        <v>5</v>
      </c>
      <c r="M17" s="98">
        <v>5</v>
      </c>
      <c r="N17" s="92">
        <f t="shared" ref="N17:N26" si="15">IF(ISERROR(M17/L17),0,(M17/L17))</f>
        <v>1</v>
      </c>
      <c r="O17" s="98">
        <v>5</v>
      </c>
      <c r="P17" s="99">
        <v>5</v>
      </c>
      <c r="Q17" s="74">
        <f t="shared" si="12"/>
        <v>1</v>
      </c>
      <c r="R17" s="98">
        <v>4</v>
      </c>
      <c r="S17" s="67">
        <v>4</v>
      </c>
      <c r="T17" s="92">
        <f t="shared" ref="T17:T26" si="16">IF(ISERROR(S17/R17),0,(S17/R17))</f>
        <v>1</v>
      </c>
      <c r="U17" s="98">
        <v>5</v>
      </c>
      <c r="V17" s="85">
        <v>5</v>
      </c>
      <c r="W17" s="92">
        <f t="shared" ref="W17:W26" si="17">IF(ISERROR(V17/U17),0,(V17/U17))</f>
        <v>1</v>
      </c>
      <c r="X17" s="98">
        <v>4</v>
      </c>
      <c r="Y17" s="99">
        <v>4</v>
      </c>
      <c r="Z17" s="92">
        <f t="shared" ref="Z17:Z26" si="18">IF(ISERROR(Y17/X17),0,(Y17/X17))</f>
        <v>1</v>
      </c>
      <c r="AA17" s="98">
        <v>4</v>
      </c>
      <c r="AB17" s="67">
        <v>4</v>
      </c>
      <c r="AC17" s="92">
        <f t="shared" ref="AC17:AC26" si="19">IF(ISERROR(AB17/AA17),0,(AB17/AA17))</f>
        <v>1</v>
      </c>
      <c r="AD17" s="98">
        <v>5</v>
      </c>
      <c r="AE17" s="67"/>
      <c r="AF17" s="92">
        <f t="shared" ref="AF17:AF26" si="20">IF(ISERROR(AE17/AD17),0,(AE17/AD17))</f>
        <v>0</v>
      </c>
      <c r="AG17" s="98">
        <v>4</v>
      </c>
      <c r="AH17" s="67"/>
      <c r="AI17" s="92">
        <f t="shared" ref="AI17:AI26" si="21">IF(ISERROR(AH17/AG17),0,(AH17/AG17))</f>
        <v>0</v>
      </c>
      <c r="AJ17" s="98">
        <v>4</v>
      </c>
      <c r="AK17" s="67"/>
      <c r="AL17" s="92">
        <f t="shared" ref="AL17:AL26" si="22">IF(ISERROR(AK17/AJ17),0,(AK17/AJ17))</f>
        <v>0</v>
      </c>
      <c r="AM17" s="98">
        <v>4</v>
      </c>
      <c r="AN17" s="67"/>
      <c r="AO17" s="92">
        <f t="shared" ref="AO17:AO26" si="23">IF(ISERROR(AN17/AM17),0,(AN17/AM17))</f>
        <v>0</v>
      </c>
      <c r="AP17" s="98">
        <v>5</v>
      </c>
      <c r="AQ17" s="67"/>
      <c r="AR17" s="92">
        <f t="shared" ref="AR17:AR26" si="24">IF(ISERROR(AQ17/AP17),0,(AQ17/AP17))</f>
        <v>0</v>
      </c>
      <c r="AS17" s="98">
        <v>4</v>
      </c>
      <c r="AT17" s="67"/>
      <c r="AU17" s="92">
        <f t="shared" ref="AU17:AU26" si="25">IF(ISERROR(AT17/AS17),0,(AT17/AS17))</f>
        <v>0</v>
      </c>
      <c r="AV17" s="98">
        <f t="shared" si="8"/>
        <v>53</v>
      </c>
      <c r="AW17" s="66">
        <f t="shared" si="9"/>
        <v>27</v>
      </c>
      <c r="AX17" s="110">
        <f t="shared" si="10"/>
        <v>0.50943396226415094</v>
      </c>
    </row>
    <row r="18" spans="1:50" s="3" customFormat="1" ht="75" customHeight="1" x14ac:dyDescent="0.25">
      <c r="A18" s="167"/>
      <c r="B18" s="169"/>
      <c r="C18" s="169"/>
      <c r="D18" s="170"/>
      <c r="E18" s="171"/>
      <c r="F18" s="65">
        <v>0.2</v>
      </c>
      <c r="G18" s="65"/>
      <c r="H18" s="106">
        <v>2</v>
      </c>
      <c r="I18" s="64" t="s">
        <v>202</v>
      </c>
      <c r="J18" s="65" t="s">
        <v>180</v>
      </c>
      <c r="K18" s="65" t="s">
        <v>184</v>
      </c>
      <c r="L18" s="63">
        <v>1</v>
      </c>
      <c r="M18" s="63">
        <v>1</v>
      </c>
      <c r="N18" s="92">
        <f t="shared" si="15"/>
        <v>1</v>
      </c>
      <c r="O18" s="63">
        <v>1</v>
      </c>
      <c r="P18" s="100">
        <v>1</v>
      </c>
      <c r="Q18" s="74">
        <f t="shared" si="12"/>
        <v>1</v>
      </c>
      <c r="R18" s="63">
        <v>1</v>
      </c>
      <c r="S18" s="63">
        <v>1</v>
      </c>
      <c r="T18" s="92">
        <f t="shared" si="16"/>
        <v>1</v>
      </c>
      <c r="U18" s="63">
        <v>1</v>
      </c>
      <c r="V18" s="100">
        <v>1</v>
      </c>
      <c r="W18" s="92">
        <f t="shared" si="17"/>
        <v>1</v>
      </c>
      <c r="X18" s="63">
        <v>1</v>
      </c>
      <c r="Y18" s="100">
        <v>1</v>
      </c>
      <c r="Z18" s="92">
        <f t="shared" si="18"/>
        <v>1</v>
      </c>
      <c r="AA18" s="63">
        <v>1</v>
      </c>
      <c r="AB18" s="63">
        <v>1</v>
      </c>
      <c r="AC18" s="92">
        <f t="shared" si="19"/>
        <v>1</v>
      </c>
      <c r="AD18" s="63">
        <v>1</v>
      </c>
      <c r="AE18" s="66"/>
      <c r="AF18" s="92">
        <f t="shared" si="20"/>
        <v>0</v>
      </c>
      <c r="AG18" s="63">
        <v>1</v>
      </c>
      <c r="AH18" s="66"/>
      <c r="AI18" s="92">
        <f t="shared" si="21"/>
        <v>0</v>
      </c>
      <c r="AJ18" s="63">
        <v>1</v>
      </c>
      <c r="AK18" s="66"/>
      <c r="AL18" s="92">
        <f t="shared" si="22"/>
        <v>0</v>
      </c>
      <c r="AM18" s="63">
        <v>1</v>
      </c>
      <c r="AN18" s="66"/>
      <c r="AO18" s="92">
        <f t="shared" si="23"/>
        <v>0</v>
      </c>
      <c r="AP18" s="63">
        <v>1</v>
      </c>
      <c r="AQ18" s="66"/>
      <c r="AR18" s="92">
        <f t="shared" si="24"/>
        <v>0</v>
      </c>
      <c r="AS18" s="63">
        <v>1</v>
      </c>
      <c r="AT18" s="66"/>
      <c r="AU18" s="92">
        <f t="shared" si="25"/>
        <v>0</v>
      </c>
      <c r="AV18" s="91">
        <f t="shared" si="8"/>
        <v>1</v>
      </c>
      <c r="AW18" s="92">
        <f t="shared" si="9"/>
        <v>1</v>
      </c>
      <c r="AX18" s="110">
        <f t="shared" si="10"/>
        <v>1</v>
      </c>
    </row>
    <row r="19" spans="1:50" s="3" customFormat="1" ht="75" customHeight="1" x14ac:dyDescent="0.25">
      <c r="A19" s="167"/>
      <c r="B19" s="169"/>
      <c r="C19" s="169"/>
      <c r="D19" s="170"/>
      <c r="E19" s="171"/>
      <c r="F19" s="65">
        <v>0.2</v>
      </c>
      <c r="G19" s="65"/>
      <c r="H19" s="106">
        <v>3</v>
      </c>
      <c r="I19" s="64" t="s">
        <v>203</v>
      </c>
      <c r="J19" s="65" t="s">
        <v>181</v>
      </c>
      <c r="K19" s="65" t="s">
        <v>183</v>
      </c>
      <c r="L19" s="91">
        <v>0</v>
      </c>
      <c r="M19" s="66">
        <v>0</v>
      </c>
      <c r="N19" s="92">
        <f t="shared" si="15"/>
        <v>0</v>
      </c>
      <c r="O19" s="91">
        <v>0</v>
      </c>
      <c r="P19" s="101">
        <v>0</v>
      </c>
      <c r="Q19" s="74">
        <v>0</v>
      </c>
      <c r="R19" s="91">
        <v>0</v>
      </c>
      <c r="S19" s="91">
        <v>0</v>
      </c>
      <c r="T19" s="92">
        <f t="shared" si="16"/>
        <v>0</v>
      </c>
      <c r="U19" s="91">
        <v>0</v>
      </c>
      <c r="V19" s="102">
        <v>0</v>
      </c>
      <c r="W19" s="92">
        <f t="shared" si="17"/>
        <v>0</v>
      </c>
      <c r="X19" s="91">
        <v>0</v>
      </c>
      <c r="Y19" s="91">
        <v>0</v>
      </c>
      <c r="Z19" s="92">
        <f t="shared" si="18"/>
        <v>0</v>
      </c>
      <c r="AA19" s="91">
        <v>0</v>
      </c>
      <c r="AB19" s="91">
        <v>0</v>
      </c>
      <c r="AC19" s="92">
        <f t="shared" si="19"/>
        <v>0</v>
      </c>
      <c r="AD19" s="91">
        <v>0</v>
      </c>
      <c r="AE19" s="66"/>
      <c r="AF19" s="92">
        <f t="shared" si="20"/>
        <v>0</v>
      </c>
      <c r="AG19" s="91">
        <v>0.1</v>
      </c>
      <c r="AH19" s="66"/>
      <c r="AI19" s="92">
        <f t="shared" si="21"/>
        <v>0</v>
      </c>
      <c r="AJ19" s="91">
        <v>0.45</v>
      </c>
      <c r="AK19" s="66"/>
      <c r="AL19" s="92">
        <f t="shared" si="22"/>
        <v>0</v>
      </c>
      <c r="AM19" s="91">
        <v>0.45</v>
      </c>
      <c r="AN19" s="66"/>
      <c r="AO19" s="92">
        <f t="shared" si="23"/>
        <v>0</v>
      </c>
      <c r="AP19" s="91">
        <v>0</v>
      </c>
      <c r="AQ19" s="66"/>
      <c r="AR19" s="92">
        <f t="shared" si="24"/>
        <v>0</v>
      </c>
      <c r="AS19" s="91">
        <v>0</v>
      </c>
      <c r="AT19" s="66"/>
      <c r="AU19" s="92">
        <f t="shared" si="25"/>
        <v>0</v>
      </c>
      <c r="AV19" s="91">
        <f t="shared" si="8"/>
        <v>1</v>
      </c>
      <c r="AW19" s="92">
        <f t="shared" si="9"/>
        <v>0</v>
      </c>
      <c r="AX19" s="110">
        <f>IF(ISERROR(AW19/AV19),0,(AW19/AV19))</f>
        <v>0</v>
      </c>
    </row>
    <row r="20" spans="1:50" s="3" customFormat="1" ht="75" customHeight="1" x14ac:dyDescent="0.25">
      <c r="A20" s="167"/>
      <c r="B20" s="169"/>
      <c r="C20" s="169"/>
      <c r="D20" s="170"/>
      <c r="E20" s="171"/>
      <c r="F20" s="65">
        <v>0.2</v>
      </c>
      <c r="G20" s="65"/>
      <c r="H20" s="106">
        <v>4</v>
      </c>
      <c r="I20" s="64" t="s">
        <v>204</v>
      </c>
      <c r="J20" s="65" t="s">
        <v>180</v>
      </c>
      <c r="K20" s="65" t="s">
        <v>183</v>
      </c>
      <c r="L20" s="92">
        <v>0.14000000000000001</v>
      </c>
      <c r="M20" s="92">
        <v>0.14000000000000001</v>
      </c>
      <c r="N20" s="92">
        <f t="shared" si="15"/>
        <v>1</v>
      </c>
      <c r="O20" s="92">
        <v>0.04</v>
      </c>
      <c r="P20" s="102">
        <v>0.04</v>
      </c>
      <c r="Q20" s="74">
        <f t="shared" si="12"/>
        <v>1</v>
      </c>
      <c r="R20" s="92">
        <v>0.05</v>
      </c>
      <c r="S20" s="92">
        <v>0.05</v>
      </c>
      <c r="T20" s="92">
        <f t="shared" si="16"/>
        <v>1</v>
      </c>
      <c r="U20" s="92">
        <v>0.17</v>
      </c>
      <c r="V20" s="102">
        <v>0.15</v>
      </c>
      <c r="W20" s="92">
        <f t="shared" si="17"/>
        <v>0.88235294117647045</v>
      </c>
      <c r="X20" s="92">
        <v>0.04</v>
      </c>
      <c r="Y20" s="102">
        <v>0.06</v>
      </c>
      <c r="Z20" s="92">
        <f t="shared" si="18"/>
        <v>1.5</v>
      </c>
      <c r="AA20" s="92">
        <v>0.05</v>
      </c>
      <c r="AB20" s="92">
        <v>0.05</v>
      </c>
      <c r="AC20" s="92">
        <f t="shared" si="19"/>
        <v>1</v>
      </c>
      <c r="AD20" s="92">
        <v>0.17</v>
      </c>
      <c r="AE20" s="92"/>
      <c r="AF20" s="92">
        <f t="shared" si="20"/>
        <v>0</v>
      </c>
      <c r="AG20" s="92">
        <v>0.04</v>
      </c>
      <c r="AH20" s="92"/>
      <c r="AI20" s="92">
        <f t="shared" si="21"/>
        <v>0</v>
      </c>
      <c r="AJ20" s="92">
        <v>0.04</v>
      </c>
      <c r="AK20" s="92"/>
      <c r="AL20" s="92">
        <f t="shared" si="22"/>
        <v>0</v>
      </c>
      <c r="AM20" s="92">
        <v>0.16</v>
      </c>
      <c r="AN20" s="92"/>
      <c r="AO20" s="92">
        <f t="shared" si="23"/>
        <v>0</v>
      </c>
      <c r="AP20" s="92">
        <v>0.06</v>
      </c>
      <c r="AQ20" s="92"/>
      <c r="AR20" s="92">
        <f t="shared" si="24"/>
        <v>0</v>
      </c>
      <c r="AS20" s="92">
        <v>0.04</v>
      </c>
      <c r="AT20" s="92"/>
      <c r="AU20" s="92">
        <f t="shared" si="25"/>
        <v>0</v>
      </c>
      <c r="AV20" s="91">
        <f t="shared" si="8"/>
        <v>1</v>
      </c>
      <c r="AW20" s="92">
        <f t="shared" si="9"/>
        <v>0.49</v>
      </c>
      <c r="AX20" s="110">
        <f t="shared" si="10"/>
        <v>0.49</v>
      </c>
    </row>
    <row r="21" spans="1:50" s="3" customFormat="1" ht="75" customHeight="1" x14ac:dyDescent="0.25">
      <c r="A21" s="167"/>
      <c r="B21" s="169"/>
      <c r="C21" s="169"/>
      <c r="D21" s="170"/>
      <c r="E21" s="171"/>
      <c r="F21" s="65">
        <v>0.2</v>
      </c>
      <c r="G21" s="65"/>
      <c r="H21" s="106">
        <v>5</v>
      </c>
      <c r="I21" s="64" t="s">
        <v>205</v>
      </c>
      <c r="J21" s="65" t="s">
        <v>181</v>
      </c>
      <c r="K21" s="65" t="s">
        <v>183</v>
      </c>
      <c r="L21" s="66">
        <v>0</v>
      </c>
      <c r="M21" s="66">
        <v>0</v>
      </c>
      <c r="N21" s="92">
        <f t="shared" si="15"/>
        <v>0</v>
      </c>
      <c r="O21" s="66">
        <v>0</v>
      </c>
      <c r="P21" s="85">
        <v>0</v>
      </c>
      <c r="Q21" s="74">
        <v>0</v>
      </c>
      <c r="R21" s="66">
        <v>0</v>
      </c>
      <c r="S21" s="66">
        <v>0</v>
      </c>
      <c r="T21" s="92">
        <f t="shared" si="16"/>
        <v>0</v>
      </c>
      <c r="U21" s="66">
        <v>0</v>
      </c>
      <c r="V21" s="85">
        <v>0</v>
      </c>
      <c r="W21" s="92">
        <f t="shared" si="17"/>
        <v>0</v>
      </c>
      <c r="X21" s="66">
        <v>0</v>
      </c>
      <c r="Y21" s="85">
        <v>0</v>
      </c>
      <c r="Z21" s="92">
        <f t="shared" si="18"/>
        <v>0</v>
      </c>
      <c r="AA21" s="66">
        <v>0</v>
      </c>
      <c r="AB21" s="66">
        <v>0</v>
      </c>
      <c r="AC21" s="92">
        <f t="shared" si="19"/>
        <v>0</v>
      </c>
      <c r="AD21" s="66">
        <v>0</v>
      </c>
      <c r="AE21" s="66"/>
      <c r="AF21" s="92">
        <f t="shared" si="20"/>
        <v>0</v>
      </c>
      <c r="AG21" s="66">
        <v>0</v>
      </c>
      <c r="AH21" s="66"/>
      <c r="AI21" s="92">
        <f t="shared" si="21"/>
        <v>0</v>
      </c>
      <c r="AJ21" s="66">
        <v>0</v>
      </c>
      <c r="AK21" s="66"/>
      <c r="AL21" s="92">
        <f t="shared" si="22"/>
        <v>0</v>
      </c>
      <c r="AM21" s="66">
        <v>2</v>
      </c>
      <c r="AN21" s="66"/>
      <c r="AO21" s="92">
        <f t="shared" si="23"/>
        <v>0</v>
      </c>
      <c r="AP21" s="66">
        <v>2</v>
      </c>
      <c r="AQ21" s="66"/>
      <c r="AR21" s="92">
        <f t="shared" si="24"/>
        <v>0</v>
      </c>
      <c r="AS21" s="66">
        <v>1</v>
      </c>
      <c r="AT21" s="66"/>
      <c r="AU21" s="92">
        <f t="shared" si="25"/>
        <v>0</v>
      </c>
      <c r="AV21" s="93">
        <f t="shared" si="8"/>
        <v>5</v>
      </c>
      <c r="AW21" s="66">
        <f t="shared" si="9"/>
        <v>0</v>
      </c>
      <c r="AX21" s="110">
        <f t="shared" si="10"/>
        <v>0</v>
      </c>
    </row>
    <row r="22" spans="1:50" s="3" customFormat="1" ht="75" customHeight="1" x14ac:dyDescent="0.25">
      <c r="A22" s="167"/>
      <c r="B22" s="169">
        <v>4</v>
      </c>
      <c r="C22" s="169" t="s">
        <v>206</v>
      </c>
      <c r="D22" s="170" t="s">
        <v>109</v>
      </c>
      <c r="E22" s="171" t="str">
        <f>IF(D22="","",VLOOKUP(D22,$C$146:$L$159,10,FALSE))</f>
        <v>Establecer lineamientos, directrices y metodologías mediante herramientas de gestión que den cumplimiento a los requisitos de las partes interesadas del proceso.</v>
      </c>
      <c r="F22" s="65">
        <v>0.2</v>
      </c>
      <c r="G22" s="65"/>
      <c r="H22" s="106">
        <v>6</v>
      </c>
      <c r="I22" s="64" t="s">
        <v>207</v>
      </c>
      <c r="J22" s="65" t="s">
        <v>180</v>
      </c>
      <c r="K22" s="65" t="s">
        <v>183</v>
      </c>
      <c r="L22" s="92">
        <v>0</v>
      </c>
      <c r="M22" s="92">
        <f>IF(J22="Cantidad",#REF!,IF(ISERROR(#REF!/#REF!),0,#REF!/#REF!))</f>
        <v>0</v>
      </c>
      <c r="N22" s="92">
        <f t="shared" si="15"/>
        <v>0</v>
      </c>
      <c r="O22" s="92">
        <v>3.3000000000000002E-2</v>
      </c>
      <c r="P22" s="102">
        <v>0</v>
      </c>
      <c r="Q22" s="74">
        <f t="shared" si="12"/>
        <v>0</v>
      </c>
      <c r="R22" s="92">
        <v>0</v>
      </c>
      <c r="S22" s="92">
        <v>3.3000000000000002E-2</v>
      </c>
      <c r="T22" s="92">
        <f t="shared" si="16"/>
        <v>0</v>
      </c>
      <c r="U22" s="92">
        <v>0.63300000000000001</v>
      </c>
      <c r="V22" s="102">
        <v>0</v>
      </c>
      <c r="W22" s="92">
        <f t="shared" si="17"/>
        <v>0</v>
      </c>
      <c r="X22" s="92">
        <v>3.3000000000000002E-2</v>
      </c>
      <c r="Y22" s="102">
        <v>0</v>
      </c>
      <c r="Z22" s="79">
        <v>0</v>
      </c>
      <c r="AA22" s="92">
        <v>0</v>
      </c>
      <c r="AB22" s="92">
        <v>0.5</v>
      </c>
      <c r="AC22" s="92">
        <f t="shared" si="19"/>
        <v>0</v>
      </c>
      <c r="AD22" s="92">
        <v>0</v>
      </c>
      <c r="AE22" s="92"/>
      <c r="AF22" s="92">
        <f t="shared" si="20"/>
        <v>0</v>
      </c>
      <c r="AG22" s="92">
        <v>0.13300000000000001</v>
      </c>
      <c r="AH22" s="92"/>
      <c r="AI22" s="92">
        <f t="shared" si="21"/>
        <v>0</v>
      </c>
      <c r="AJ22" s="92">
        <v>3.3000000000000002E-2</v>
      </c>
      <c r="AK22" s="92"/>
      <c r="AL22" s="92">
        <f t="shared" si="22"/>
        <v>0</v>
      </c>
      <c r="AM22" s="92">
        <v>0</v>
      </c>
      <c r="AN22" s="92"/>
      <c r="AO22" s="92">
        <f t="shared" si="23"/>
        <v>0</v>
      </c>
      <c r="AP22" s="92">
        <v>0</v>
      </c>
      <c r="AQ22" s="92"/>
      <c r="AR22" s="92">
        <f t="shared" si="24"/>
        <v>0</v>
      </c>
      <c r="AS22" s="92">
        <v>0.13500000000000001</v>
      </c>
      <c r="AT22" s="92"/>
      <c r="AU22" s="92">
        <f t="shared" si="25"/>
        <v>0</v>
      </c>
      <c r="AV22" s="91">
        <f t="shared" si="8"/>
        <v>1</v>
      </c>
      <c r="AW22" s="92">
        <f t="shared" si="9"/>
        <v>0.53300000000000003</v>
      </c>
      <c r="AX22" s="110">
        <f t="shared" si="10"/>
        <v>0.53300000000000003</v>
      </c>
    </row>
    <row r="23" spans="1:50" s="3" customFormat="1" ht="75" customHeight="1" x14ac:dyDescent="0.25">
      <c r="A23" s="167"/>
      <c r="B23" s="169"/>
      <c r="C23" s="169"/>
      <c r="D23" s="170"/>
      <c r="E23" s="171"/>
      <c r="F23" s="65">
        <v>0.2</v>
      </c>
      <c r="G23" s="65"/>
      <c r="H23" s="106">
        <v>7</v>
      </c>
      <c r="I23" s="64" t="s">
        <v>208</v>
      </c>
      <c r="J23" s="65" t="s">
        <v>180</v>
      </c>
      <c r="K23" s="65" t="s">
        <v>183</v>
      </c>
      <c r="L23" s="92">
        <v>0.56699999999999995</v>
      </c>
      <c r="M23" s="92">
        <v>0.56699999999999995</v>
      </c>
      <c r="N23" s="92">
        <f t="shared" si="15"/>
        <v>1</v>
      </c>
      <c r="O23" s="92">
        <v>0</v>
      </c>
      <c r="P23" s="102">
        <v>0</v>
      </c>
      <c r="Q23" s="74">
        <v>0</v>
      </c>
      <c r="R23" s="92">
        <v>0</v>
      </c>
      <c r="S23" s="92">
        <v>0</v>
      </c>
      <c r="T23" s="92">
        <f t="shared" si="16"/>
        <v>0</v>
      </c>
      <c r="U23" s="92">
        <v>0.1</v>
      </c>
      <c r="V23" s="102">
        <v>0.1</v>
      </c>
      <c r="W23" s="92">
        <f t="shared" si="17"/>
        <v>1</v>
      </c>
      <c r="X23" s="92">
        <v>6.7000000000000004E-2</v>
      </c>
      <c r="Y23" s="102">
        <v>6.7000000000000004E-2</v>
      </c>
      <c r="Z23" s="92">
        <f t="shared" si="18"/>
        <v>1</v>
      </c>
      <c r="AA23" s="92">
        <v>0</v>
      </c>
      <c r="AB23" s="92">
        <v>0</v>
      </c>
      <c r="AC23" s="92">
        <f t="shared" si="19"/>
        <v>0</v>
      </c>
      <c r="AD23" s="92">
        <v>0</v>
      </c>
      <c r="AE23" s="92"/>
      <c r="AF23" s="92">
        <f t="shared" si="20"/>
        <v>0</v>
      </c>
      <c r="AG23" s="92">
        <v>0.1</v>
      </c>
      <c r="AH23" s="92"/>
      <c r="AI23" s="92">
        <f t="shared" si="21"/>
        <v>0</v>
      </c>
      <c r="AJ23" s="92">
        <v>6.6000000000000003E-2</v>
      </c>
      <c r="AK23" s="92"/>
      <c r="AL23" s="92">
        <f t="shared" si="22"/>
        <v>0</v>
      </c>
      <c r="AM23" s="92">
        <v>0</v>
      </c>
      <c r="AN23" s="92"/>
      <c r="AO23" s="92">
        <f t="shared" si="23"/>
        <v>0</v>
      </c>
      <c r="AP23" s="92">
        <v>0</v>
      </c>
      <c r="AQ23" s="92"/>
      <c r="AR23" s="92">
        <f t="shared" si="24"/>
        <v>0</v>
      </c>
      <c r="AS23" s="92">
        <v>0.1</v>
      </c>
      <c r="AT23" s="92"/>
      <c r="AU23" s="92">
        <f t="shared" si="25"/>
        <v>0</v>
      </c>
      <c r="AV23" s="91">
        <f t="shared" si="8"/>
        <v>1</v>
      </c>
      <c r="AW23" s="92">
        <f t="shared" si="9"/>
        <v>0.73399999999999999</v>
      </c>
      <c r="AX23" s="110">
        <f t="shared" si="10"/>
        <v>0.73399999999999999</v>
      </c>
    </row>
    <row r="24" spans="1:50" s="3" customFormat="1" ht="75" customHeight="1" x14ac:dyDescent="0.25">
      <c r="A24" s="167"/>
      <c r="B24" s="169"/>
      <c r="C24" s="169"/>
      <c r="D24" s="170"/>
      <c r="E24" s="171"/>
      <c r="F24" s="65">
        <v>0.2</v>
      </c>
      <c r="G24" s="65"/>
      <c r="H24" s="106">
        <v>8</v>
      </c>
      <c r="I24" s="64" t="s">
        <v>209</v>
      </c>
      <c r="J24" s="65" t="s">
        <v>180</v>
      </c>
      <c r="K24" s="65" t="s">
        <v>183</v>
      </c>
      <c r="L24" s="92">
        <v>0.53300000000000003</v>
      </c>
      <c r="M24" s="92">
        <v>0.53300000000000003</v>
      </c>
      <c r="N24" s="92">
        <f t="shared" si="15"/>
        <v>1</v>
      </c>
      <c r="O24" s="92">
        <v>0</v>
      </c>
      <c r="P24" s="102">
        <v>0</v>
      </c>
      <c r="Q24" s="74">
        <v>0</v>
      </c>
      <c r="R24" s="92">
        <v>0</v>
      </c>
      <c r="S24" s="92">
        <v>0</v>
      </c>
      <c r="T24" s="92">
        <f t="shared" si="16"/>
        <v>0</v>
      </c>
      <c r="U24" s="92">
        <v>0.13300000000000001</v>
      </c>
      <c r="V24" s="102">
        <v>0.13300000000000001</v>
      </c>
      <c r="W24" s="92">
        <f t="shared" si="17"/>
        <v>1</v>
      </c>
      <c r="X24" s="92">
        <v>3.3000000000000002E-2</v>
      </c>
      <c r="Y24" s="102">
        <v>3.3000000000000002E-2</v>
      </c>
      <c r="Z24" s="92">
        <f t="shared" si="18"/>
        <v>1</v>
      </c>
      <c r="AA24" s="92">
        <v>0</v>
      </c>
      <c r="AB24" s="92">
        <v>0</v>
      </c>
      <c r="AC24" s="92">
        <f t="shared" si="19"/>
        <v>0</v>
      </c>
      <c r="AD24" s="92">
        <v>0</v>
      </c>
      <c r="AE24" s="92"/>
      <c r="AF24" s="92">
        <f t="shared" si="20"/>
        <v>0</v>
      </c>
      <c r="AG24" s="92">
        <v>0.13400000000000001</v>
      </c>
      <c r="AH24" s="92"/>
      <c r="AI24" s="92">
        <f t="shared" si="21"/>
        <v>0</v>
      </c>
      <c r="AJ24" s="92">
        <v>3.3000000000000002E-2</v>
      </c>
      <c r="AK24" s="92"/>
      <c r="AL24" s="92">
        <f t="shared" si="22"/>
        <v>0</v>
      </c>
      <c r="AM24" s="92">
        <v>0</v>
      </c>
      <c r="AN24" s="92"/>
      <c r="AO24" s="92">
        <f t="shared" si="23"/>
        <v>0</v>
      </c>
      <c r="AP24" s="92">
        <v>0</v>
      </c>
      <c r="AQ24" s="92"/>
      <c r="AR24" s="92">
        <f t="shared" si="24"/>
        <v>0</v>
      </c>
      <c r="AS24" s="92">
        <v>0.13400000000000001</v>
      </c>
      <c r="AT24" s="92"/>
      <c r="AU24" s="92">
        <f t="shared" si="25"/>
        <v>0</v>
      </c>
      <c r="AV24" s="91">
        <f t="shared" si="8"/>
        <v>1</v>
      </c>
      <c r="AW24" s="92">
        <f t="shared" si="9"/>
        <v>0.69900000000000007</v>
      </c>
      <c r="AX24" s="110">
        <f t="shared" si="10"/>
        <v>0.69900000000000007</v>
      </c>
    </row>
    <row r="25" spans="1:50" s="3" customFormat="1" ht="75" customHeight="1" x14ac:dyDescent="0.25">
      <c r="A25" s="167"/>
      <c r="B25" s="169"/>
      <c r="C25" s="169"/>
      <c r="D25" s="170"/>
      <c r="E25" s="171"/>
      <c r="F25" s="65">
        <v>0.2</v>
      </c>
      <c r="G25" s="65"/>
      <c r="H25" s="106">
        <v>9</v>
      </c>
      <c r="I25" s="64" t="s">
        <v>210</v>
      </c>
      <c r="J25" s="65" t="s">
        <v>180</v>
      </c>
      <c r="K25" s="65" t="s">
        <v>184</v>
      </c>
      <c r="L25" s="63">
        <v>1</v>
      </c>
      <c r="M25" s="63">
        <v>1</v>
      </c>
      <c r="N25" s="92">
        <f t="shared" si="15"/>
        <v>1</v>
      </c>
      <c r="O25" s="63">
        <v>1</v>
      </c>
      <c r="P25" s="63">
        <v>1</v>
      </c>
      <c r="Q25" s="74">
        <f t="shared" si="12"/>
        <v>1</v>
      </c>
      <c r="R25" s="63">
        <v>1</v>
      </c>
      <c r="S25" s="63">
        <v>1</v>
      </c>
      <c r="T25" s="92">
        <f t="shared" si="16"/>
        <v>1</v>
      </c>
      <c r="U25" s="63">
        <v>1</v>
      </c>
      <c r="V25" s="102">
        <v>1</v>
      </c>
      <c r="W25" s="92">
        <f t="shared" si="17"/>
        <v>1</v>
      </c>
      <c r="X25" s="63">
        <v>1</v>
      </c>
      <c r="Y25" s="102">
        <v>1</v>
      </c>
      <c r="Z25" s="92">
        <f t="shared" si="18"/>
        <v>1</v>
      </c>
      <c r="AA25" s="63">
        <v>1</v>
      </c>
      <c r="AB25" s="92">
        <v>1</v>
      </c>
      <c r="AC25" s="92">
        <f t="shared" si="19"/>
        <v>1</v>
      </c>
      <c r="AD25" s="63">
        <v>1</v>
      </c>
      <c r="AE25" s="92"/>
      <c r="AF25" s="92">
        <f t="shared" si="20"/>
        <v>0</v>
      </c>
      <c r="AG25" s="63">
        <v>1</v>
      </c>
      <c r="AH25" s="92"/>
      <c r="AI25" s="92">
        <f t="shared" si="21"/>
        <v>0</v>
      </c>
      <c r="AJ25" s="63">
        <v>1</v>
      </c>
      <c r="AK25" s="92"/>
      <c r="AL25" s="92">
        <f t="shared" si="22"/>
        <v>0</v>
      </c>
      <c r="AM25" s="63">
        <v>1</v>
      </c>
      <c r="AN25" s="92"/>
      <c r="AO25" s="92">
        <f t="shared" si="23"/>
        <v>0</v>
      </c>
      <c r="AP25" s="63">
        <v>1</v>
      </c>
      <c r="AQ25" s="92"/>
      <c r="AR25" s="92">
        <f t="shared" si="24"/>
        <v>0</v>
      </c>
      <c r="AS25" s="63">
        <v>1</v>
      </c>
      <c r="AT25" s="92"/>
      <c r="AU25" s="92">
        <f t="shared" si="25"/>
        <v>0</v>
      </c>
      <c r="AV25" s="91">
        <f t="shared" si="8"/>
        <v>1</v>
      </c>
      <c r="AW25" s="92">
        <f t="shared" si="9"/>
        <v>1</v>
      </c>
      <c r="AX25" s="110">
        <f t="shared" si="10"/>
        <v>1</v>
      </c>
    </row>
    <row r="26" spans="1:50" s="3" customFormat="1" ht="75" customHeight="1" x14ac:dyDescent="0.25">
      <c r="A26" s="167"/>
      <c r="B26" s="169"/>
      <c r="C26" s="169"/>
      <c r="D26" s="170"/>
      <c r="E26" s="171"/>
      <c r="F26" s="65">
        <v>0.2</v>
      </c>
      <c r="G26" s="65"/>
      <c r="H26" s="106">
        <v>10</v>
      </c>
      <c r="I26" s="64" t="s">
        <v>211</v>
      </c>
      <c r="J26" s="65" t="s">
        <v>180</v>
      </c>
      <c r="K26" s="65" t="s">
        <v>184</v>
      </c>
      <c r="L26" s="63">
        <v>1</v>
      </c>
      <c r="M26" s="63">
        <v>1</v>
      </c>
      <c r="N26" s="92">
        <f t="shared" si="15"/>
        <v>1</v>
      </c>
      <c r="O26" s="63">
        <v>1</v>
      </c>
      <c r="P26" s="63">
        <v>1</v>
      </c>
      <c r="Q26" s="74">
        <f t="shared" si="12"/>
        <v>1</v>
      </c>
      <c r="R26" s="63">
        <v>1</v>
      </c>
      <c r="S26" s="63">
        <v>1</v>
      </c>
      <c r="T26" s="92">
        <f t="shared" si="16"/>
        <v>1</v>
      </c>
      <c r="U26" s="63">
        <v>1</v>
      </c>
      <c r="V26" s="100">
        <v>1</v>
      </c>
      <c r="W26" s="92">
        <f t="shared" si="17"/>
        <v>1</v>
      </c>
      <c r="X26" s="63">
        <v>1</v>
      </c>
      <c r="Y26" s="100">
        <v>1</v>
      </c>
      <c r="Z26" s="92">
        <f t="shared" si="18"/>
        <v>1</v>
      </c>
      <c r="AA26" s="63">
        <v>1</v>
      </c>
      <c r="AB26" s="92">
        <v>1</v>
      </c>
      <c r="AC26" s="92">
        <f t="shared" si="19"/>
        <v>1</v>
      </c>
      <c r="AD26" s="63">
        <v>1</v>
      </c>
      <c r="AE26" s="92"/>
      <c r="AF26" s="92">
        <f t="shared" si="20"/>
        <v>0</v>
      </c>
      <c r="AG26" s="92">
        <v>1</v>
      </c>
      <c r="AH26" s="92"/>
      <c r="AI26" s="92">
        <f t="shared" si="21"/>
        <v>0</v>
      </c>
      <c r="AJ26" s="92">
        <v>1</v>
      </c>
      <c r="AK26" s="92"/>
      <c r="AL26" s="92">
        <f t="shared" si="22"/>
        <v>0</v>
      </c>
      <c r="AM26" s="92">
        <v>1</v>
      </c>
      <c r="AN26" s="92"/>
      <c r="AO26" s="92">
        <f t="shared" si="23"/>
        <v>0</v>
      </c>
      <c r="AP26" s="92">
        <v>1</v>
      </c>
      <c r="AQ26" s="92"/>
      <c r="AR26" s="92">
        <f t="shared" si="24"/>
        <v>0</v>
      </c>
      <c r="AS26" s="92">
        <v>1</v>
      </c>
      <c r="AT26" s="92"/>
      <c r="AU26" s="92">
        <f t="shared" si="25"/>
        <v>0</v>
      </c>
      <c r="AV26" s="91">
        <f t="shared" si="8"/>
        <v>1</v>
      </c>
      <c r="AW26" s="92">
        <f t="shared" si="9"/>
        <v>1</v>
      </c>
      <c r="AX26" s="110">
        <f t="shared" si="10"/>
        <v>1</v>
      </c>
    </row>
    <row r="27" spans="1:50" s="3" customFormat="1" ht="75" customHeight="1" x14ac:dyDescent="0.25">
      <c r="A27" s="176" t="s">
        <v>189</v>
      </c>
      <c r="B27" s="177">
        <v>5</v>
      </c>
      <c r="C27" s="177" t="s">
        <v>212</v>
      </c>
      <c r="D27" s="170" t="s">
        <v>153</v>
      </c>
      <c r="E27" s="171" t="str">
        <f>IF(D27="","",VLOOKUP(D27,$C$146:$L$159,10,FALSE))</f>
        <v>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v>
      </c>
      <c r="F27" s="65">
        <v>0.5</v>
      </c>
      <c r="G27" s="65"/>
      <c r="H27" s="106" t="s">
        <v>326</v>
      </c>
      <c r="I27" s="64" t="s">
        <v>213</v>
      </c>
      <c r="J27" s="65" t="s">
        <v>180</v>
      </c>
      <c r="K27" s="65" t="s">
        <v>184</v>
      </c>
      <c r="L27" s="74">
        <v>1</v>
      </c>
      <c r="M27" s="74">
        <v>1</v>
      </c>
      <c r="N27" s="74">
        <f t="shared" si="13"/>
        <v>1</v>
      </c>
      <c r="O27" s="74">
        <v>1</v>
      </c>
      <c r="P27" s="75">
        <v>1</v>
      </c>
      <c r="Q27" s="74">
        <f t="shared" si="12"/>
        <v>1</v>
      </c>
      <c r="R27" s="74">
        <v>1</v>
      </c>
      <c r="S27" s="74">
        <v>1</v>
      </c>
      <c r="T27" s="74">
        <f t="shared" si="0"/>
        <v>1</v>
      </c>
      <c r="U27" s="74">
        <v>1</v>
      </c>
      <c r="V27" s="75">
        <v>1</v>
      </c>
      <c r="W27" s="74">
        <f t="shared" si="1"/>
        <v>1</v>
      </c>
      <c r="X27" s="74">
        <v>1</v>
      </c>
      <c r="Y27" s="75">
        <v>1</v>
      </c>
      <c r="Z27" s="74">
        <f t="shared" si="14"/>
        <v>1</v>
      </c>
      <c r="AA27" s="74">
        <v>1</v>
      </c>
      <c r="AB27" s="74">
        <v>1</v>
      </c>
      <c r="AC27" s="74">
        <f t="shared" si="11"/>
        <v>1</v>
      </c>
      <c r="AD27" s="74">
        <v>1</v>
      </c>
      <c r="AE27" s="74"/>
      <c r="AF27" s="74">
        <f t="shared" si="2"/>
        <v>0</v>
      </c>
      <c r="AG27" s="74">
        <v>1</v>
      </c>
      <c r="AH27" s="74"/>
      <c r="AI27" s="74">
        <f t="shared" si="3"/>
        <v>0</v>
      </c>
      <c r="AJ27" s="74">
        <v>1</v>
      </c>
      <c r="AK27" s="74"/>
      <c r="AL27" s="74">
        <f t="shared" si="4"/>
        <v>0</v>
      </c>
      <c r="AM27" s="74">
        <v>1</v>
      </c>
      <c r="AN27" s="74"/>
      <c r="AO27" s="74">
        <f t="shared" si="5"/>
        <v>0</v>
      </c>
      <c r="AP27" s="74">
        <v>1</v>
      </c>
      <c r="AQ27" s="74"/>
      <c r="AR27" s="74">
        <f t="shared" si="6"/>
        <v>0</v>
      </c>
      <c r="AS27" s="74">
        <v>1</v>
      </c>
      <c r="AT27" s="74"/>
      <c r="AU27" s="74">
        <f t="shared" si="7"/>
        <v>0</v>
      </c>
      <c r="AV27" s="76">
        <f t="shared" si="8"/>
        <v>1</v>
      </c>
      <c r="AW27" s="77">
        <f t="shared" si="9"/>
        <v>1</v>
      </c>
      <c r="AX27" s="110">
        <f t="shared" si="10"/>
        <v>1</v>
      </c>
    </row>
    <row r="28" spans="1:50" s="3" customFormat="1" ht="75" customHeight="1" x14ac:dyDescent="0.25">
      <c r="A28" s="176"/>
      <c r="B28" s="177"/>
      <c r="C28" s="177"/>
      <c r="D28" s="170"/>
      <c r="E28" s="171"/>
      <c r="F28" s="65">
        <v>0.4</v>
      </c>
      <c r="G28" s="65"/>
      <c r="H28" s="106" t="s">
        <v>327</v>
      </c>
      <c r="I28" s="64" t="s">
        <v>214</v>
      </c>
      <c r="J28" s="65" t="s">
        <v>180</v>
      </c>
      <c r="K28" s="65" t="s">
        <v>184</v>
      </c>
      <c r="L28" s="74">
        <v>1</v>
      </c>
      <c r="M28" s="74">
        <v>1</v>
      </c>
      <c r="N28" s="74">
        <f t="shared" si="13"/>
        <v>1</v>
      </c>
      <c r="O28" s="74">
        <v>1</v>
      </c>
      <c r="P28" s="75">
        <v>1</v>
      </c>
      <c r="Q28" s="74">
        <f t="shared" si="12"/>
        <v>1</v>
      </c>
      <c r="R28" s="74">
        <v>1</v>
      </c>
      <c r="S28" s="74">
        <v>1</v>
      </c>
      <c r="T28" s="74">
        <f t="shared" si="0"/>
        <v>1</v>
      </c>
      <c r="U28" s="74">
        <v>1</v>
      </c>
      <c r="V28" s="75">
        <v>1</v>
      </c>
      <c r="W28" s="74">
        <f t="shared" si="1"/>
        <v>1</v>
      </c>
      <c r="X28" s="74">
        <v>1</v>
      </c>
      <c r="Y28" s="75">
        <v>1</v>
      </c>
      <c r="Z28" s="74">
        <f t="shared" si="14"/>
        <v>1</v>
      </c>
      <c r="AA28" s="74">
        <v>1</v>
      </c>
      <c r="AB28" s="74">
        <v>1</v>
      </c>
      <c r="AC28" s="74">
        <f t="shared" si="11"/>
        <v>1</v>
      </c>
      <c r="AD28" s="74">
        <v>1</v>
      </c>
      <c r="AE28" s="74"/>
      <c r="AF28" s="74">
        <f t="shared" si="2"/>
        <v>0</v>
      </c>
      <c r="AG28" s="74">
        <v>1</v>
      </c>
      <c r="AH28" s="74"/>
      <c r="AI28" s="74">
        <f t="shared" si="3"/>
        <v>0</v>
      </c>
      <c r="AJ28" s="74">
        <v>1</v>
      </c>
      <c r="AK28" s="74"/>
      <c r="AL28" s="74">
        <f t="shared" si="4"/>
        <v>0</v>
      </c>
      <c r="AM28" s="74">
        <v>1</v>
      </c>
      <c r="AN28" s="74"/>
      <c r="AO28" s="74">
        <f t="shared" si="5"/>
        <v>0</v>
      </c>
      <c r="AP28" s="74">
        <v>1</v>
      </c>
      <c r="AQ28" s="74"/>
      <c r="AR28" s="74">
        <f t="shared" si="6"/>
        <v>0</v>
      </c>
      <c r="AS28" s="74">
        <v>1</v>
      </c>
      <c r="AT28" s="74"/>
      <c r="AU28" s="74">
        <f t="shared" si="7"/>
        <v>0</v>
      </c>
      <c r="AV28" s="76">
        <f t="shared" si="8"/>
        <v>1</v>
      </c>
      <c r="AW28" s="77">
        <f t="shared" si="9"/>
        <v>1</v>
      </c>
      <c r="AX28" s="110">
        <f t="shared" si="10"/>
        <v>1</v>
      </c>
    </row>
    <row r="29" spans="1:50" s="3" customFormat="1" ht="75" customHeight="1" x14ac:dyDescent="0.25">
      <c r="A29" s="176"/>
      <c r="B29" s="177"/>
      <c r="C29" s="177"/>
      <c r="D29" s="170"/>
      <c r="E29" s="171"/>
      <c r="F29" s="65">
        <v>0.1</v>
      </c>
      <c r="G29" s="65"/>
      <c r="H29" s="106" t="s">
        <v>328</v>
      </c>
      <c r="I29" s="64" t="s">
        <v>215</v>
      </c>
      <c r="J29" s="65" t="s">
        <v>180</v>
      </c>
      <c r="K29" s="65" t="s">
        <v>184</v>
      </c>
      <c r="L29" s="74">
        <v>1</v>
      </c>
      <c r="M29" s="74">
        <v>1</v>
      </c>
      <c r="N29" s="74">
        <f t="shared" si="13"/>
        <v>1</v>
      </c>
      <c r="O29" s="74">
        <v>1</v>
      </c>
      <c r="P29" s="75">
        <v>1</v>
      </c>
      <c r="Q29" s="74">
        <f t="shared" si="12"/>
        <v>1</v>
      </c>
      <c r="R29" s="74">
        <v>1</v>
      </c>
      <c r="S29" s="74">
        <v>1</v>
      </c>
      <c r="T29" s="74">
        <f t="shared" si="0"/>
        <v>1</v>
      </c>
      <c r="U29" s="74">
        <v>1</v>
      </c>
      <c r="V29" s="75">
        <v>1</v>
      </c>
      <c r="W29" s="74">
        <f t="shared" si="1"/>
        <v>1</v>
      </c>
      <c r="X29" s="74">
        <v>1</v>
      </c>
      <c r="Y29" s="75">
        <v>1</v>
      </c>
      <c r="Z29" s="74">
        <f t="shared" si="14"/>
        <v>1</v>
      </c>
      <c r="AA29" s="74">
        <v>1</v>
      </c>
      <c r="AB29" s="74">
        <v>1</v>
      </c>
      <c r="AC29" s="74">
        <f t="shared" si="11"/>
        <v>1</v>
      </c>
      <c r="AD29" s="74">
        <v>1</v>
      </c>
      <c r="AE29" s="74"/>
      <c r="AF29" s="74">
        <f t="shared" si="2"/>
        <v>0</v>
      </c>
      <c r="AG29" s="74">
        <v>1</v>
      </c>
      <c r="AH29" s="74"/>
      <c r="AI29" s="74">
        <f t="shared" si="3"/>
        <v>0</v>
      </c>
      <c r="AJ29" s="74">
        <v>1</v>
      </c>
      <c r="AK29" s="74"/>
      <c r="AL29" s="74">
        <f t="shared" si="4"/>
        <v>0</v>
      </c>
      <c r="AM29" s="74">
        <v>1</v>
      </c>
      <c r="AN29" s="74"/>
      <c r="AO29" s="74">
        <f t="shared" si="5"/>
        <v>0</v>
      </c>
      <c r="AP29" s="74">
        <v>1</v>
      </c>
      <c r="AQ29" s="74"/>
      <c r="AR29" s="74">
        <f t="shared" si="6"/>
        <v>0</v>
      </c>
      <c r="AS29" s="74">
        <v>1</v>
      </c>
      <c r="AT29" s="74"/>
      <c r="AU29" s="74">
        <f t="shared" si="7"/>
        <v>0</v>
      </c>
      <c r="AV29" s="76">
        <f t="shared" si="8"/>
        <v>1</v>
      </c>
      <c r="AW29" s="77">
        <f t="shared" si="9"/>
        <v>1</v>
      </c>
      <c r="AX29" s="110">
        <f t="shared" si="10"/>
        <v>1</v>
      </c>
    </row>
    <row r="30" spans="1:50" s="3" customFormat="1" ht="75" customHeight="1" x14ac:dyDescent="0.25">
      <c r="A30" s="176" t="s">
        <v>216</v>
      </c>
      <c r="B30" s="177" t="s">
        <v>217</v>
      </c>
      <c r="C30" s="177" t="s">
        <v>218</v>
      </c>
      <c r="D30" s="170" t="s">
        <v>148</v>
      </c>
      <c r="E30" s="171" t="str">
        <f>IF(D30="","",VLOOKUP(D30,$C$146:$L$159,10,FALSE))</f>
        <v>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v>
      </c>
      <c r="F30" s="65">
        <v>0.3</v>
      </c>
      <c r="G30" s="65"/>
      <c r="H30" s="106" t="s">
        <v>329</v>
      </c>
      <c r="I30" s="64" t="s">
        <v>219</v>
      </c>
      <c r="J30" s="65" t="s">
        <v>180</v>
      </c>
      <c r="K30" s="65" t="s">
        <v>184</v>
      </c>
      <c r="L30" s="74">
        <v>1</v>
      </c>
      <c r="M30" s="74">
        <v>1</v>
      </c>
      <c r="N30" s="74">
        <f t="shared" si="13"/>
        <v>1</v>
      </c>
      <c r="O30" s="74">
        <v>1</v>
      </c>
      <c r="P30" s="75">
        <v>1</v>
      </c>
      <c r="Q30" s="74">
        <f t="shared" si="12"/>
        <v>1</v>
      </c>
      <c r="R30" s="74">
        <v>1</v>
      </c>
      <c r="S30" s="74">
        <v>1</v>
      </c>
      <c r="T30" s="74">
        <f t="shared" si="0"/>
        <v>1</v>
      </c>
      <c r="U30" s="74">
        <v>1</v>
      </c>
      <c r="V30" s="75">
        <v>1</v>
      </c>
      <c r="W30" s="74">
        <f t="shared" si="1"/>
        <v>1</v>
      </c>
      <c r="X30" s="74">
        <v>1</v>
      </c>
      <c r="Y30" s="75">
        <v>1</v>
      </c>
      <c r="Z30" s="74">
        <f t="shared" si="14"/>
        <v>1</v>
      </c>
      <c r="AA30" s="74">
        <v>1</v>
      </c>
      <c r="AB30" s="74">
        <v>1</v>
      </c>
      <c r="AC30" s="74">
        <f t="shared" si="11"/>
        <v>1</v>
      </c>
      <c r="AD30" s="74">
        <v>1</v>
      </c>
      <c r="AE30" s="74"/>
      <c r="AF30" s="74">
        <f t="shared" si="2"/>
        <v>0</v>
      </c>
      <c r="AG30" s="74">
        <v>1</v>
      </c>
      <c r="AH30" s="74"/>
      <c r="AI30" s="74">
        <f t="shared" si="3"/>
        <v>0</v>
      </c>
      <c r="AJ30" s="74">
        <v>1</v>
      </c>
      <c r="AK30" s="74"/>
      <c r="AL30" s="74">
        <f t="shared" si="4"/>
        <v>0</v>
      </c>
      <c r="AM30" s="74">
        <v>1</v>
      </c>
      <c r="AN30" s="74"/>
      <c r="AO30" s="74">
        <f t="shared" si="5"/>
        <v>0</v>
      </c>
      <c r="AP30" s="74">
        <v>1</v>
      </c>
      <c r="AQ30" s="74"/>
      <c r="AR30" s="74">
        <f t="shared" si="6"/>
        <v>0</v>
      </c>
      <c r="AS30" s="74">
        <v>1</v>
      </c>
      <c r="AT30" s="74"/>
      <c r="AU30" s="74">
        <f t="shared" si="7"/>
        <v>0</v>
      </c>
      <c r="AV30" s="76">
        <f t="shared" si="8"/>
        <v>1</v>
      </c>
      <c r="AW30" s="77">
        <f t="shared" si="9"/>
        <v>1</v>
      </c>
      <c r="AX30" s="110">
        <f t="shared" si="10"/>
        <v>1</v>
      </c>
    </row>
    <row r="31" spans="1:50" s="3" customFormat="1" ht="75" customHeight="1" x14ac:dyDescent="0.25">
      <c r="A31" s="176"/>
      <c r="B31" s="177"/>
      <c r="C31" s="177"/>
      <c r="D31" s="170"/>
      <c r="E31" s="171"/>
      <c r="F31" s="65">
        <v>6.6000000000000003E-2</v>
      </c>
      <c r="G31" s="65"/>
      <c r="H31" s="106" t="s">
        <v>330</v>
      </c>
      <c r="I31" s="64" t="s">
        <v>220</v>
      </c>
      <c r="J31" s="65" t="s">
        <v>180</v>
      </c>
      <c r="K31" s="65" t="s">
        <v>184</v>
      </c>
      <c r="L31" s="74">
        <v>1</v>
      </c>
      <c r="M31" s="74">
        <v>1</v>
      </c>
      <c r="N31" s="74">
        <f t="shared" si="13"/>
        <v>1</v>
      </c>
      <c r="O31" s="74">
        <v>1</v>
      </c>
      <c r="P31" s="75">
        <v>1</v>
      </c>
      <c r="Q31" s="74">
        <f t="shared" si="12"/>
        <v>1</v>
      </c>
      <c r="R31" s="74">
        <v>1</v>
      </c>
      <c r="S31" s="74">
        <v>1</v>
      </c>
      <c r="T31" s="74">
        <f t="shared" si="0"/>
        <v>1</v>
      </c>
      <c r="U31" s="74">
        <v>1</v>
      </c>
      <c r="V31" s="75">
        <v>1</v>
      </c>
      <c r="W31" s="74">
        <f t="shared" si="1"/>
        <v>1</v>
      </c>
      <c r="X31" s="74">
        <v>1</v>
      </c>
      <c r="Y31" s="75">
        <v>1</v>
      </c>
      <c r="Z31" s="74">
        <f t="shared" si="14"/>
        <v>1</v>
      </c>
      <c r="AA31" s="74">
        <v>1</v>
      </c>
      <c r="AB31" s="74">
        <v>1</v>
      </c>
      <c r="AC31" s="74">
        <f t="shared" si="11"/>
        <v>1</v>
      </c>
      <c r="AD31" s="74">
        <v>1</v>
      </c>
      <c r="AE31" s="74"/>
      <c r="AF31" s="74">
        <f t="shared" si="2"/>
        <v>0</v>
      </c>
      <c r="AG31" s="74">
        <v>1</v>
      </c>
      <c r="AH31" s="74"/>
      <c r="AI31" s="74">
        <f t="shared" si="3"/>
        <v>0</v>
      </c>
      <c r="AJ31" s="74">
        <v>1</v>
      </c>
      <c r="AK31" s="74"/>
      <c r="AL31" s="74">
        <f t="shared" si="4"/>
        <v>0</v>
      </c>
      <c r="AM31" s="74">
        <v>1</v>
      </c>
      <c r="AN31" s="74"/>
      <c r="AO31" s="74">
        <f t="shared" si="5"/>
        <v>0</v>
      </c>
      <c r="AP31" s="74">
        <v>1</v>
      </c>
      <c r="AQ31" s="74"/>
      <c r="AR31" s="74">
        <f t="shared" si="6"/>
        <v>0</v>
      </c>
      <c r="AS31" s="74">
        <v>1</v>
      </c>
      <c r="AT31" s="74"/>
      <c r="AU31" s="74">
        <f t="shared" si="7"/>
        <v>0</v>
      </c>
      <c r="AV31" s="76">
        <f t="shared" si="8"/>
        <v>1</v>
      </c>
      <c r="AW31" s="77">
        <f t="shared" si="9"/>
        <v>1</v>
      </c>
      <c r="AX31" s="110">
        <f>IF(ISERROR(AW31/AV31),0,(AW31/AV31))</f>
        <v>1</v>
      </c>
    </row>
    <row r="32" spans="1:50" s="3" customFormat="1" ht="75" customHeight="1" x14ac:dyDescent="0.25">
      <c r="A32" s="176"/>
      <c r="B32" s="177"/>
      <c r="C32" s="177"/>
      <c r="D32" s="170"/>
      <c r="E32" s="171"/>
      <c r="F32" s="65">
        <v>6.6000000000000003E-2</v>
      </c>
      <c r="G32" s="65"/>
      <c r="H32" s="106" t="s">
        <v>331</v>
      </c>
      <c r="I32" s="64" t="s">
        <v>221</v>
      </c>
      <c r="J32" s="65" t="s">
        <v>181</v>
      </c>
      <c r="K32" s="65" t="s">
        <v>183</v>
      </c>
      <c r="L32" s="94">
        <v>1</v>
      </c>
      <c r="M32" s="94">
        <v>1</v>
      </c>
      <c r="N32" s="74">
        <f t="shared" si="13"/>
        <v>1</v>
      </c>
      <c r="O32" s="94">
        <v>1</v>
      </c>
      <c r="P32" s="95">
        <v>1</v>
      </c>
      <c r="Q32" s="74">
        <f t="shared" si="12"/>
        <v>1</v>
      </c>
      <c r="R32" s="94">
        <v>1</v>
      </c>
      <c r="S32" s="94">
        <v>1</v>
      </c>
      <c r="T32" s="74">
        <f t="shared" si="0"/>
        <v>1</v>
      </c>
      <c r="U32" s="94">
        <v>1</v>
      </c>
      <c r="V32" s="95">
        <v>1</v>
      </c>
      <c r="W32" s="74">
        <f t="shared" si="1"/>
        <v>1</v>
      </c>
      <c r="X32" s="94">
        <v>1</v>
      </c>
      <c r="Y32" s="95">
        <v>1</v>
      </c>
      <c r="Z32" s="74">
        <f t="shared" si="14"/>
        <v>1</v>
      </c>
      <c r="AA32" s="94">
        <v>1</v>
      </c>
      <c r="AB32" s="94">
        <v>1</v>
      </c>
      <c r="AC32" s="74">
        <f t="shared" si="11"/>
        <v>1</v>
      </c>
      <c r="AD32" s="94">
        <v>1</v>
      </c>
      <c r="AE32" s="74"/>
      <c r="AF32" s="74">
        <f t="shared" si="2"/>
        <v>0</v>
      </c>
      <c r="AG32" s="94">
        <v>1</v>
      </c>
      <c r="AH32" s="74"/>
      <c r="AI32" s="74">
        <f t="shared" si="3"/>
        <v>0</v>
      </c>
      <c r="AJ32" s="94">
        <v>1</v>
      </c>
      <c r="AK32" s="74"/>
      <c r="AL32" s="74">
        <f t="shared" si="4"/>
        <v>0</v>
      </c>
      <c r="AM32" s="94">
        <v>1</v>
      </c>
      <c r="AN32" s="74"/>
      <c r="AO32" s="74">
        <f t="shared" si="5"/>
        <v>0</v>
      </c>
      <c r="AP32" s="94">
        <v>1</v>
      </c>
      <c r="AQ32" s="74"/>
      <c r="AR32" s="74">
        <f t="shared" si="6"/>
        <v>0</v>
      </c>
      <c r="AS32" s="94">
        <v>1</v>
      </c>
      <c r="AT32" s="74"/>
      <c r="AU32" s="74">
        <f t="shared" si="7"/>
        <v>0</v>
      </c>
      <c r="AV32" s="67">
        <f t="shared" si="8"/>
        <v>12</v>
      </c>
      <c r="AW32" s="67">
        <f t="shared" si="9"/>
        <v>6</v>
      </c>
      <c r="AX32" s="110">
        <f t="shared" ref="AX32:AX36" si="26">IF(ISERROR(AW32/AV32),0,(AW32/AV32))</f>
        <v>0.5</v>
      </c>
    </row>
    <row r="33" spans="1:50" s="3" customFormat="1" ht="75" customHeight="1" x14ac:dyDescent="0.25">
      <c r="A33" s="176"/>
      <c r="B33" s="177"/>
      <c r="C33" s="177"/>
      <c r="D33" s="170"/>
      <c r="E33" s="171"/>
      <c r="F33" s="65">
        <v>6.2E-2</v>
      </c>
      <c r="G33" s="65"/>
      <c r="H33" s="106" t="s">
        <v>332</v>
      </c>
      <c r="I33" s="64" t="s">
        <v>222</v>
      </c>
      <c r="J33" s="65" t="s">
        <v>181</v>
      </c>
      <c r="K33" s="65" t="s">
        <v>183</v>
      </c>
      <c r="L33" s="94">
        <v>1</v>
      </c>
      <c r="M33" s="94">
        <v>1</v>
      </c>
      <c r="N33" s="74">
        <f t="shared" si="13"/>
        <v>1</v>
      </c>
      <c r="O33" s="94">
        <v>1</v>
      </c>
      <c r="P33" s="95">
        <v>1</v>
      </c>
      <c r="Q33" s="74">
        <f t="shared" si="12"/>
        <v>1</v>
      </c>
      <c r="R33" s="94">
        <v>1</v>
      </c>
      <c r="S33" s="94">
        <v>1</v>
      </c>
      <c r="T33" s="74">
        <f t="shared" si="0"/>
        <v>1</v>
      </c>
      <c r="U33" s="94">
        <v>1</v>
      </c>
      <c r="V33" s="95">
        <v>1</v>
      </c>
      <c r="W33" s="74">
        <f t="shared" si="1"/>
        <v>1</v>
      </c>
      <c r="X33" s="94">
        <v>1</v>
      </c>
      <c r="Y33" s="95">
        <v>1</v>
      </c>
      <c r="Z33" s="74">
        <f t="shared" si="14"/>
        <v>1</v>
      </c>
      <c r="AA33" s="94">
        <v>1</v>
      </c>
      <c r="AB33" s="94">
        <v>1</v>
      </c>
      <c r="AC33" s="74">
        <f t="shared" si="11"/>
        <v>1</v>
      </c>
      <c r="AD33" s="94">
        <v>1</v>
      </c>
      <c r="AE33" s="74"/>
      <c r="AF33" s="74"/>
      <c r="AG33" s="94">
        <v>1</v>
      </c>
      <c r="AH33" s="74"/>
      <c r="AI33" s="74"/>
      <c r="AJ33" s="94">
        <v>1</v>
      </c>
      <c r="AK33" s="74"/>
      <c r="AL33" s="74"/>
      <c r="AM33" s="94">
        <v>1</v>
      </c>
      <c r="AN33" s="74"/>
      <c r="AO33" s="74"/>
      <c r="AP33" s="94">
        <v>1</v>
      </c>
      <c r="AQ33" s="74"/>
      <c r="AR33" s="74"/>
      <c r="AS33" s="94">
        <v>1</v>
      </c>
      <c r="AT33" s="74"/>
      <c r="AU33" s="74"/>
      <c r="AV33" s="67">
        <f t="shared" si="8"/>
        <v>12</v>
      </c>
      <c r="AW33" s="67">
        <f t="shared" si="9"/>
        <v>6</v>
      </c>
      <c r="AX33" s="110">
        <f t="shared" si="26"/>
        <v>0.5</v>
      </c>
    </row>
    <row r="34" spans="1:50" s="3" customFormat="1" ht="75" customHeight="1" x14ac:dyDescent="0.25">
      <c r="A34" s="176"/>
      <c r="B34" s="177"/>
      <c r="C34" s="177"/>
      <c r="D34" s="170"/>
      <c r="E34" s="171"/>
      <c r="F34" s="65">
        <v>6.6000000000000003E-2</v>
      </c>
      <c r="G34" s="65"/>
      <c r="H34" s="106" t="s">
        <v>333</v>
      </c>
      <c r="I34" s="64" t="s">
        <v>223</v>
      </c>
      <c r="J34" s="65" t="s">
        <v>181</v>
      </c>
      <c r="K34" s="65" t="s">
        <v>183</v>
      </c>
      <c r="L34" s="94">
        <v>1</v>
      </c>
      <c r="M34" s="94">
        <v>1</v>
      </c>
      <c r="N34" s="74">
        <f t="shared" si="13"/>
        <v>1</v>
      </c>
      <c r="O34" s="94">
        <v>1</v>
      </c>
      <c r="P34" s="95">
        <v>1</v>
      </c>
      <c r="Q34" s="74">
        <f t="shared" si="12"/>
        <v>1</v>
      </c>
      <c r="R34" s="94">
        <v>1</v>
      </c>
      <c r="S34" s="94">
        <v>1</v>
      </c>
      <c r="T34" s="74">
        <f t="shared" si="0"/>
        <v>1</v>
      </c>
      <c r="U34" s="94">
        <v>1</v>
      </c>
      <c r="V34" s="95">
        <v>1</v>
      </c>
      <c r="W34" s="74">
        <f t="shared" si="1"/>
        <v>1</v>
      </c>
      <c r="X34" s="94">
        <v>1</v>
      </c>
      <c r="Y34" s="95">
        <v>1</v>
      </c>
      <c r="Z34" s="74">
        <f t="shared" si="14"/>
        <v>1</v>
      </c>
      <c r="AA34" s="94">
        <v>1</v>
      </c>
      <c r="AB34" s="94">
        <v>1</v>
      </c>
      <c r="AC34" s="74">
        <f t="shared" si="11"/>
        <v>1</v>
      </c>
      <c r="AD34" s="94">
        <v>1</v>
      </c>
      <c r="AE34" s="74"/>
      <c r="AF34" s="74"/>
      <c r="AG34" s="94">
        <v>1</v>
      </c>
      <c r="AH34" s="74"/>
      <c r="AI34" s="74"/>
      <c r="AJ34" s="94">
        <v>1</v>
      </c>
      <c r="AK34" s="74"/>
      <c r="AL34" s="74"/>
      <c r="AM34" s="94">
        <v>1</v>
      </c>
      <c r="AN34" s="74"/>
      <c r="AO34" s="74"/>
      <c r="AP34" s="94">
        <v>1</v>
      </c>
      <c r="AQ34" s="74"/>
      <c r="AR34" s="74"/>
      <c r="AS34" s="94">
        <v>1</v>
      </c>
      <c r="AT34" s="74"/>
      <c r="AU34" s="74"/>
      <c r="AV34" s="67">
        <f t="shared" si="8"/>
        <v>12</v>
      </c>
      <c r="AW34" s="67">
        <f t="shared" si="9"/>
        <v>6</v>
      </c>
      <c r="AX34" s="110">
        <f t="shared" si="26"/>
        <v>0.5</v>
      </c>
    </row>
    <row r="35" spans="1:50" s="3" customFormat="1" ht="75" customHeight="1" x14ac:dyDescent="0.25">
      <c r="A35" s="176"/>
      <c r="B35" s="177"/>
      <c r="C35" s="177"/>
      <c r="D35" s="170"/>
      <c r="E35" s="171"/>
      <c r="F35" s="65">
        <v>0.14000000000000001</v>
      </c>
      <c r="G35" s="65"/>
      <c r="H35" s="106" t="s">
        <v>334</v>
      </c>
      <c r="I35" s="64" t="s">
        <v>224</v>
      </c>
      <c r="J35" s="65" t="s">
        <v>181</v>
      </c>
      <c r="K35" s="65" t="s">
        <v>183</v>
      </c>
      <c r="L35" s="94">
        <v>1</v>
      </c>
      <c r="M35" s="94">
        <v>1</v>
      </c>
      <c r="N35" s="74">
        <f t="shared" si="13"/>
        <v>1</v>
      </c>
      <c r="O35" s="94">
        <v>1</v>
      </c>
      <c r="P35" s="95">
        <v>1</v>
      </c>
      <c r="Q35" s="74">
        <f t="shared" si="12"/>
        <v>1</v>
      </c>
      <c r="R35" s="94">
        <v>1</v>
      </c>
      <c r="S35" s="94">
        <v>1</v>
      </c>
      <c r="T35" s="74">
        <f t="shared" si="0"/>
        <v>1</v>
      </c>
      <c r="U35" s="94">
        <v>1</v>
      </c>
      <c r="V35" s="95">
        <v>1</v>
      </c>
      <c r="W35" s="74">
        <f t="shared" si="1"/>
        <v>1</v>
      </c>
      <c r="X35" s="94">
        <v>1</v>
      </c>
      <c r="Y35" s="95">
        <v>1</v>
      </c>
      <c r="Z35" s="74">
        <f t="shared" si="14"/>
        <v>1</v>
      </c>
      <c r="AA35" s="94">
        <v>1</v>
      </c>
      <c r="AB35" s="94">
        <v>1</v>
      </c>
      <c r="AC35" s="74">
        <f t="shared" si="11"/>
        <v>1</v>
      </c>
      <c r="AD35" s="94">
        <v>1</v>
      </c>
      <c r="AE35" s="74"/>
      <c r="AF35" s="74"/>
      <c r="AG35" s="94">
        <v>1</v>
      </c>
      <c r="AH35" s="74"/>
      <c r="AI35" s="74"/>
      <c r="AJ35" s="94">
        <v>1</v>
      </c>
      <c r="AK35" s="74"/>
      <c r="AL35" s="74"/>
      <c r="AM35" s="94">
        <v>1</v>
      </c>
      <c r="AN35" s="74"/>
      <c r="AO35" s="74"/>
      <c r="AP35" s="94">
        <v>1</v>
      </c>
      <c r="AQ35" s="74"/>
      <c r="AR35" s="74"/>
      <c r="AS35" s="94">
        <v>1</v>
      </c>
      <c r="AT35" s="74"/>
      <c r="AU35" s="74"/>
      <c r="AV35" s="67">
        <f t="shared" si="8"/>
        <v>12</v>
      </c>
      <c r="AW35" s="67">
        <f t="shared" si="9"/>
        <v>6</v>
      </c>
      <c r="AX35" s="110">
        <f t="shared" si="26"/>
        <v>0.5</v>
      </c>
    </row>
    <row r="36" spans="1:50" s="3" customFormat="1" ht="75" customHeight="1" x14ac:dyDescent="0.25">
      <c r="A36" s="176"/>
      <c r="B36" s="177"/>
      <c r="C36" s="177"/>
      <c r="D36" s="170"/>
      <c r="E36" s="171"/>
      <c r="F36" s="65">
        <v>0.3</v>
      </c>
      <c r="G36" s="65"/>
      <c r="H36" s="106" t="s">
        <v>335</v>
      </c>
      <c r="I36" s="64" t="s">
        <v>225</v>
      </c>
      <c r="J36" s="65" t="s">
        <v>181</v>
      </c>
      <c r="K36" s="65" t="s">
        <v>183</v>
      </c>
      <c r="L36" s="94">
        <v>0</v>
      </c>
      <c r="M36" s="94">
        <v>0</v>
      </c>
      <c r="N36" s="74">
        <v>0</v>
      </c>
      <c r="O36" s="94">
        <v>0</v>
      </c>
      <c r="P36" s="95">
        <v>0</v>
      </c>
      <c r="Q36" s="74">
        <v>0</v>
      </c>
      <c r="R36" s="94">
        <v>0</v>
      </c>
      <c r="S36" s="94">
        <v>0</v>
      </c>
      <c r="T36" s="74">
        <v>0</v>
      </c>
      <c r="U36" s="94">
        <v>1</v>
      </c>
      <c r="V36" s="95">
        <v>1</v>
      </c>
      <c r="W36" s="74">
        <f t="shared" si="1"/>
        <v>1</v>
      </c>
      <c r="X36" s="94">
        <v>0</v>
      </c>
      <c r="Y36" s="95">
        <v>1</v>
      </c>
      <c r="Z36" s="74">
        <v>0</v>
      </c>
      <c r="AA36" s="94">
        <v>1</v>
      </c>
      <c r="AB36" s="94">
        <v>1</v>
      </c>
      <c r="AC36" s="74">
        <f t="shared" si="11"/>
        <v>1</v>
      </c>
      <c r="AD36" s="94">
        <v>0</v>
      </c>
      <c r="AE36" s="74"/>
      <c r="AF36" s="74"/>
      <c r="AG36" s="94">
        <v>0</v>
      </c>
      <c r="AH36" s="74"/>
      <c r="AI36" s="74"/>
      <c r="AJ36" s="94">
        <v>0</v>
      </c>
      <c r="AK36" s="74"/>
      <c r="AL36" s="74"/>
      <c r="AM36" s="94">
        <v>0</v>
      </c>
      <c r="AN36" s="74"/>
      <c r="AO36" s="74"/>
      <c r="AP36" s="94">
        <v>0</v>
      </c>
      <c r="AQ36" s="74"/>
      <c r="AR36" s="74"/>
      <c r="AS36" s="94">
        <v>1</v>
      </c>
      <c r="AT36" s="74"/>
      <c r="AU36" s="74"/>
      <c r="AV36" s="67">
        <f t="shared" si="8"/>
        <v>3</v>
      </c>
      <c r="AW36" s="67">
        <f t="shared" si="9"/>
        <v>3</v>
      </c>
      <c r="AX36" s="110">
        <f t="shared" si="26"/>
        <v>1</v>
      </c>
    </row>
    <row r="37" spans="1:50" s="3" customFormat="1" ht="75" customHeight="1" x14ac:dyDescent="0.25">
      <c r="A37" s="176"/>
      <c r="B37" s="173" t="s">
        <v>226</v>
      </c>
      <c r="C37" s="173" t="s">
        <v>227</v>
      </c>
      <c r="D37" s="170" t="s">
        <v>116</v>
      </c>
      <c r="E37" s="171" t="str">
        <f>IF(D37="","",VLOOKUP(D37,$C$146:$L$159,10,FALSE))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37" s="65">
        <v>0.25</v>
      </c>
      <c r="G37" s="65"/>
      <c r="H37" s="106" t="s">
        <v>336</v>
      </c>
      <c r="I37" s="64" t="s">
        <v>228</v>
      </c>
      <c r="J37" s="65" t="s">
        <v>180</v>
      </c>
      <c r="K37" s="65" t="s">
        <v>183</v>
      </c>
      <c r="L37" s="78">
        <v>8.3333333333333329E-2</v>
      </c>
      <c r="M37" s="78">
        <v>8.3333333333333329E-2</v>
      </c>
      <c r="N37" s="74">
        <f t="shared" si="13"/>
        <v>1</v>
      </c>
      <c r="O37" s="78">
        <v>8.3333333333333329E-2</v>
      </c>
      <c r="P37" s="140">
        <f>+O37*0.33</f>
        <v>2.75E-2</v>
      </c>
      <c r="Q37" s="74">
        <f t="shared" si="12"/>
        <v>0.33</v>
      </c>
      <c r="R37" s="78">
        <v>8.3333333333333329E-2</v>
      </c>
      <c r="S37" s="78">
        <f>+R37*0.29</f>
        <v>2.4166666666666663E-2</v>
      </c>
      <c r="T37" s="74">
        <f t="shared" si="0"/>
        <v>0.28999999999999998</v>
      </c>
      <c r="U37" s="78">
        <v>8.3333333333333329E-2</v>
      </c>
      <c r="V37" s="141">
        <f>+(U37/12)*4</f>
        <v>2.7777777777777776E-2</v>
      </c>
      <c r="W37" s="74">
        <f t="shared" si="1"/>
        <v>0.33333333333333331</v>
      </c>
      <c r="X37" s="78">
        <v>8.3333333333333329E-2</v>
      </c>
      <c r="Y37" s="141">
        <v>9.2499999999999999E-2</v>
      </c>
      <c r="Z37" s="74">
        <f t="shared" si="14"/>
        <v>1.1100000000000001</v>
      </c>
      <c r="AA37" s="78">
        <v>8.3333333333333329E-2</v>
      </c>
      <c r="AB37" s="78">
        <f>+AA37*1.014</f>
        <v>8.4499999999999992E-2</v>
      </c>
      <c r="AC37" s="74">
        <f t="shared" si="11"/>
        <v>1.014</v>
      </c>
      <c r="AD37" s="78">
        <v>8.3333333333333329E-2</v>
      </c>
      <c r="AE37" s="74"/>
      <c r="AF37" s="74">
        <f t="shared" si="2"/>
        <v>0</v>
      </c>
      <c r="AG37" s="78">
        <v>8.3333333333333329E-2</v>
      </c>
      <c r="AH37" s="74"/>
      <c r="AI37" s="74">
        <f t="shared" si="3"/>
        <v>0</v>
      </c>
      <c r="AJ37" s="78">
        <v>8.3333333333333329E-2</v>
      </c>
      <c r="AK37" s="74"/>
      <c r="AL37" s="74">
        <f t="shared" si="4"/>
        <v>0</v>
      </c>
      <c r="AM37" s="78">
        <v>8.3333333333333329E-2</v>
      </c>
      <c r="AN37" s="74"/>
      <c r="AO37" s="74">
        <f t="shared" si="5"/>
        <v>0</v>
      </c>
      <c r="AP37" s="78">
        <v>8.3333333333333329E-2</v>
      </c>
      <c r="AQ37" s="74"/>
      <c r="AR37" s="74">
        <f t="shared" si="6"/>
        <v>0</v>
      </c>
      <c r="AS37" s="78">
        <v>8.3333333333333329E-2</v>
      </c>
      <c r="AT37" s="74"/>
      <c r="AU37" s="74">
        <f t="shared" si="7"/>
        <v>0</v>
      </c>
      <c r="AV37" s="76">
        <f t="shared" si="8"/>
        <v>1</v>
      </c>
      <c r="AW37" s="77">
        <f t="shared" si="9"/>
        <v>0.33977777777777779</v>
      </c>
      <c r="AX37" s="110">
        <f t="shared" si="10"/>
        <v>0.33977777777777779</v>
      </c>
    </row>
    <row r="38" spans="1:50" s="3" customFormat="1" ht="75" customHeight="1" x14ac:dyDescent="0.25">
      <c r="A38" s="176"/>
      <c r="B38" s="173"/>
      <c r="C38" s="173"/>
      <c r="D38" s="170"/>
      <c r="E38" s="171"/>
      <c r="F38" s="65">
        <v>0.25</v>
      </c>
      <c r="G38" s="65"/>
      <c r="H38" s="106" t="s">
        <v>337</v>
      </c>
      <c r="I38" s="64" t="s">
        <v>229</v>
      </c>
      <c r="J38" s="65" t="s">
        <v>180</v>
      </c>
      <c r="K38" s="65" t="s">
        <v>183</v>
      </c>
      <c r="L38" s="78">
        <v>8.3333333333333329E-2</v>
      </c>
      <c r="M38" s="78">
        <v>8.3333333333333329E-2</v>
      </c>
      <c r="N38" s="74">
        <f t="shared" si="13"/>
        <v>1</v>
      </c>
      <c r="O38" s="78">
        <v>8.3333333333333329E-2</v>
      </c>
      <c r="P38" s="140">
        <v>0.05</v>
      </c>
      <c r="Q38" s="74">
        <f t="shared" si="12"/>
        <v>0.60000000000000009</v>
      </c>
      <c r="R38" s="78">
        <v>8.3333333333333329E-2</v>
      </c>
      <c r="S38" s="78">
        <v>2.1000000000000001E-2</v>
      </c>
      <c r="T38" s="74">
        <f t="shared" si="0"/>
        <v>0.25200000000000006</v>
      </c>
      <c r="U38" s="78">
        <v>8.3333333333333329E-2</v>
      </c>
      <c r="V38" s="141">
        <f>+(U38/3)*2</f>
        <v>5.5555555555555552E-2</v>
      </c>
      <c r="W38" s="74">
        <f t="shared" si="1"/>
        <v>0.66666666666666663</v>
      </c>
      <c r="X38" s="78">
        <v>8.3333333333333329E-2</v>
      </c>
      <c r="Y38" s="141">
        <v>0.33333333333333331</v>
      </c>
      <c r="Z38" s="74">
        <f t="shared" si="14"/>
        <v>4</v>
      </c>
      <c r="AA38" s="78">
        <v>8.3333333333333329E-2</v>
      </c>
      <c r="AB38" s="78">
        <v>8.3333333333333329E-2</v>
      </c>
      <c r="AC38" s="74">
        <f t="shared" si="11"/>
        <v>1</v>
      </c>
      <c r="AD38" s="78">
        <v>8.3333333333333329E-2</v>
      </c>
      <c r="AE38" s="74"/>
      <c r="AF38" s="74">
        <f t="shared" si="2"/>
        <v>0</v>
      </c>
      <c r="AG38" s="78">
        <v>8.3333333333333329E-2</v>
      </c>
      <c r="AH38" s="74"/>
      <c r="AI38" s="74">
        <f t="shared" si="3"/>
        <v>0</v>
      </c>
      <c r="AJ38" s="78">
        <v>8.3333333333333329E-2</v>
      </c>
      <c r="AK38" s="74"/>
      <c r="AL38" s="74">
        <f t="shared" si="4"/>
        <v>0</v>
      </c>
      <c r="AM38" s="78">
        <v>8.3333333333333329E-2</v>
      </c>
      <c r="AN38" s="74"/>
      <c r="AO38" s="74">
        <f t="shared" si="5"/>
        <v>0</v>
      </c>
      <c r="AP38" s="78">
        <v>8.3333333333333329E-2</v>
      </c>
      <c r="AQ38" s="74"/>
      <c r="AR38" s="74">
        <f t="shared" si="6"/>
        <v>0</v>
      </c>
      <c r="AS38" s="78">
        <v>8.3333333333333329E-2</v>
      </c>
      <c r="AT38" s="74"/>
      <c r="AU38" s="74">
        <f t="shared" si="7"/>
        <v>0</v>
      </c>
      <c r="AV38" s="76">
        <f t="shared" si="8"/>
        <v>1</v>
      </c>
      <c r="AW38" s="77">
        <f t="shared" si="9"/>
        <v>0.62655555555555564</v>
      </c>
      <c r="AX38" s="110">
        <f t="shared" si="10"/>
        <v>0.62655555555555564</v>
      </c>
    </row>
    <row r="39" spans="1:50" s="3" customFormat="1" ht="75" customHeight="1" x14ac:dyDescent="0.25">
      <c r="A39" s="176"/>
      <c r="B39" s="173"/>
      <c r="C39" s="173"/>
      <c r="D39" s="170"/>
      <c r="E39" s="171"/>
      <c r="F39" s="65">
        <v>0.25</v>
      </c>
      <c r="G39" s="65"/>
      <c r="H39" s="106" t="s">
        <v>338</v>
      </c>
      <c r="I39" s="64" t="s">
        <v>230</v>
      </c>
      <c r="J39" s="65" t="s">
        <v>180</v>
      </c>
      <c r="K39" s="65" t="s">
        <v>183</v>
      </c>
      <c r="L39" s="78">
        <v>8.3333333333333329E-2</v>
      </c>
      <c r="M39" s="78">
        <v>8.3333333333333329E-2</v>
      </c>
      <c r="N39" s="74">
        <f t="shared" si="13"/>
        <v>1</v>
      </c>
      <c r="O39" s="78">
        <v>8.3333333333333329E-2</v>
      </c>
      <c r="P39" s="141">
        <v>8.3333333333333329E-2</v>
      </c>
      <c r="Q39" s="74">
        <f t="shared" si="12"/>
        <v>1</v>
      </c>
      <c r="R39" s="78">
        <v>8.3333333333333329E-2</v>
      </c>
      <c r="S39" s="78">
        <v>8.3333333333333329E-2</v>
      </c>
      <c r="T39" s="74">
        <f t="shared" si="0"/>
        <v>1</v>
      </c>
      <c r="U39" s="78">
        <v>8.3333333333333329E-2</v>
      </c>
      <c r="V39" s="141">
        <f>+(U39/9)*9</f>
        <v>8.3333333333333329E-2</v>
      </c>
      <c r="W39" s="74">
        <f t="shared" si="1"/>
        <v>1</v>
      </c>
      <c r="X39" s="78">
        <v>8.3333333333333329E-2</v>
      </c>
      <c r="Y39" s="141">
        <v>8.3333333333333329E-2</v>
      </c>
      <c r="Z39" s="74">
        <f t="shared" si="14"/>
        <v>1</v>
      </c>
      <c r="AA39" s="78">
        <v>8.3333333333333329E-2</v>
      </c>
      <c r="AB39" s="78">
        <v>8.3333333333333329E-2</v>
      </c>
      <c r="AC39" s="74">
        <f t="shared" si="11"/>
        <v>1</v>
      </c>
      <c r="AD39" s="78">
        <v>8.3333333333333329E-2</v>
      </c>
      <c r="AE39" s="74"/>
      <c r="AF39" s="74">
        <f t="shared" si="2"/>
        <v>0</v>
      </c>
      <c r="AG39" s="78">
        <v>8.3333333333333329E-2</v>
      </c>
      <c r="AH39" s="74"/>
      <c r="AI39" s="74">
        <f t="shared" si="3"/>
        <v>0</v>
      </c>
      <c r="AJ39" s="78">
        <v>8.3333333333333329E-2</v>
      </c>
      <c r="AK39" s="74"/>
      <c r="AL39" s="74">
        <f t="shared" si="4"/>
        <v>0</v>
      </c>
      <c r="AM39" s="78">
        <v>8.3333333333333329E-2</v>
      </c>
      <c r="AN39" s="74"/>
      <c r="AO39" s="74">
        <f t="shared" si="5"/>
        <v>0</v>
      </c>
      <c r="AP39" s="78">
        <v>8.3333333333333329E-2</v>
      </c>
      <c r="AQ39" s="74"/>
      <c r="AR39" s="74">
        <f t="shared" si="6"/>
        <v>0</v>
      </c>
      <c r="AS39" s="78">
        <v>8.3333333333333329E-2</v>
      </c>
      <c r="AT39" s="74"/>
      <c r="AU39" s="74">
        <f t="shared" si="7"/>
        <v>0</v>
      </c>
      <c r="AV39" s="76">
        <f>IF(K39="SUMA",(L39+O39+R39+U39+X39+AA39+AD39+AG39+AP39+AS39+AJ39+AM39),(AD39))</f>
        <v>1</v>
      </c>
      <c r="AW39" s="77">
        <f t="shared" si="9"/>
        <v>0.49999999999999994</v>
      </c>
      <c r="AX39" s="110">
        <f t="shared" si="10"/>
        <v>0.49999999999999994</v>
      </c>
    </row>
    <row r="40" spans="1:50" s="3" customFormat="1" ht="75" customHeight="1" x14ac:dyDescent="0.25">
      <c r="A40" s="176"/>
      <c r="B40" s="173"/>
      <c r="C40" s="173"/>
      <c r="D40" s="170"/>
      <c r="E40" s="171"/>
      <c r="F40" s="65">
        <v>0.15</v>
      </c>
      <c r="G40" s="65"/>
      <c r="H40" s="106" t="s">
        <v>339</v>
      </c>
      <c r="I40" s="64" t="s">
        <v>231</v>
      </c>
      <c r="J40" s="65" t="s">
        <v>180</v>
      </c>
      <c r="K40" s="65" t="s">
        <v>183</v>
      </c>
      <c r="L40" s="78">
        <v>8.3333333333333329E-2</v>
      </c>
      <c r="M40" s="78">
        <v>8.3333333333333329E-2</v>
      </c>
      <c r="N40" s="74">
        <f t="shared" si="13"/>
        <v>1</v>
      </c>
      <c r="O40" s="78">
        <v>8.3333333333333329E-2</v>
      </c>
      <c r="P40" s="141">
        <v>8.3333333333333329E-2</v>
      </c>
      <c r="Q40" s="74">
        <f t="shared" si="12"/>
        <v>1</v>
      </c>
      <c r="R40" s="78">
        <v>8.3333333333333329E-2</v>
      </c>
      <c r="S40" s="78">
        <v>8.3333333333333329E-2</v>
      </c>
      <c r="T40" s="74">
        <f t="shared" si="0"/>
        <v>1</v>
      </c>
      <c r="U40" s="78">
        <v>8.3333333333333329E-2</v>
      </c>
      <c r="V40" s="141">
        <f>+(U40/5)*5</f>
        <v>8.3333333333333329E-2</v>
      </c>
      <c r="W40" s="74">
        <f t="shared" si="1"/>
        <v>1</v>
      </c>
      <c r="X40" s="78">
        <v>8.3333333333333329E-2</v>
      </c>
      <c r="Y40" s="141">
        <v>8.3333333333333329E-2</v>
      </c>
      <c r="Z40" s="74">
        <f t="shared" si="14"/>
        <v>1</v>
      </c>
      <c r="AA40" s="78">
        <v>8.3333333333333329E-2</v>
      </c>
      <c r="AB40" s="78">
        <v>8.3333333333333329E-2</v>
      </c>
      <c r="AC40" s="74">
        <f t="shared" si="11"/>
        <v>1</v>
      </c>
      <c r="AD40" s="78">
        <v>8.3333333333333329E-2</v>
      </c>
      <c r="AE40" s="74"/>
      <c r="AF40" s="74">
        <f t="shared" si="2"/>
        <v>0</v>
      </c>
      <c r="AG40" s="78">
        <v>8.3333333333333329E-2</v>
      </c>
      <c r="AH40" s="74"/>
      <c r="AI40" s="74">
        <f t="shared" si="3"/>
        <v>0</v>
      </c>
      <c r="AJ40" s="78">
        <v>8.3333333333333329E-2</v>
      </c>
      <c r="AK40" s="74"/>
      <c r="AL40" s="74">
        <f t="shared" si="4"/>
        <v>0</v>
      </c>
      <c r="AM40" s="78">
        <v>8.3333333333333329E-2</v>
      </c>
      <c r="AN40" s="74"/>
      <c r="AO40" s="74">
        <f t="shared" si="5"/>
        <v>0</v>
      </c>
      <c r="AP40" s="78">
        <v>8.3333333333333329E-2</v>
      </c>
      <c r="AQ40" s="74"/>
      <c r="AR40" s="74">
        <f t="shared" si="6"/>
        <v>0</v>
      </c>
      <c r="AS40" s="78">
        <v>8.3333333333333329E-2</v>
      </c>
      <c r="AT40" s="74"/>
      <c r="AU40" s="74">
        <f t="shared" si="7"/>
        <v>0</v>
      </c>
      <c r="AV40" s="142">
        <f t="shared" si="8"/>
        <v>1</v>
      </c>
      <c r="AW40" s="77">
        <f t="shared" si="9"/>
        <v>0.49999999999999994</v>
      </c>
      <c r="AX40" s="110">
        <f t="shared" si="10"/>
        <v>0.49999999999999994</v>
      </c>
    </row>
    <row r="41" spans="1:50" s="3" customFormat="1" ht="75" customHeight="1" x14ac:dyDescent="0.25">
      <c r="A41" s="176"/>
      <c r="B41" s="173"/>
      <c r="C41" s="173"/>
      <c r="D41" s="170"/>
      <c r="E41" s="171"/>
      <c r="F41" s="65">
        <v>0.1</v>
      </c>
      <c r="G41" s="65"/>
      <c r="H41" s="106" t="s">
        <v>340</v>
      </c>
      <c r="I41" s="64" t="s">
        <v>232</v>
      </c>
      <c r="J41" s="65" t="s">
        <v>180</v>
      </c>
      <c r="K41" s="65" t="s">
        <v>183</v>
      </c>
      <c r="L41" s="78">
        <v>8.3333333333333329E-2</v>
      </c>
      <c r="M41" s="78">
        <v>8.3333333333333329E-2</v>
      </c>
      <c r="N41" s="74">
        <f t="shared" si="13"/>
        <v>1</v>
      </c>
      <c r="O41" s="78">
        <v>8.3333333333333329E-2</v>
      </c>
      <c r="P41" s="141">
        <v>8.3333333333333329E-2</v>
      </c>
      <c r="Q41" s="74">
        <f t="shared" si="12"/>
        <v>1</v>
      </c>
      <c r="R41" s="78">
        <v>8.3333333333333329E-2</v>
      </c>
      <c r="S41" s="78">
        <v>8.3333333333333329E-2</v>
      </c>
      <c r="T41" s="74">
        <f t="shared" si="0"/>
        <v>1</v>
      </c>
      <c r="U41" s="78">
        <v>8.3333333333333329E-2</v>
      </c>
      <c r="V41" s="141">
        <f>+(U41/4)*4</f>
        <v>8.3333333333333329E-2</v>
      </c>
      <c r="W41" s="74">
        <f t="shared" si="1"/>
        <v>1</v>
      </c>
      <c r="X41" s="78">
        <v>8.3333333333333329E-2</v>
      </c>
      <c r="Y41" s="141">
        <v>8.3333333333333329E-2</v>
      </c>
      <c r="Z41" s="74">
        <f t="shared" si="14"/>
        <v>1</v>
      </c>
      <c r="AA41" s="78">
        <v>8.3333333333333329E-2</v>
      </c>
      <c r="AB41" s="78">
        <v>8.3333333333333329E-2</v>
      </c>
      <c r="AC41" s="74">
        <f t="shared" si="11"/>
        <v>1</v>
      </c>
      <c r="AD41" s="78">
        <v>8.3333333333333329E-2</v>
      </c>
      <c r="AE41" s="74"/>
      <c r="AF41" s="74">
        <f t="shared" si="2"/>
        <v>0</v>
      </c>
      <c r="AG41" s="78">
        <v>8.3333333333333329E-2</v>
      </c>
      <c r="AH41" s="74"/>
      <c r="AI41" s="74">
        <f t="shared" si="3"/>
        <v>0</v>
      </c>
      <c r="AJ41" s="78">
        <v>8.3333333333333329E-2</v>
      </c>
      <c r="AK41" s="74"/>
      <c r="AL41" s="74">
        <f t="shared" si="4"/>
        <v>0</v>
      </c>
      <c r="AM41" s="78">
        <v>8.3333333333333329E-2</v>
      </c>
      <c r="AN41" s="74"/>
      <c r="AO41" s="74">
        <f t="shared" si="5"/>
        <v>0</v>
      </c>
      <c r="AP41" s="78">
        <v>8.3333333333333329E-2</v>
      </c>
      <c r="AQ41" s="74"/>
      <c r="AR41" s="74">
        <f t="shared" si="6"/>
        <v>0</v>
      </c>
      <c r="AS41" s="78">
        <v>8.3333333333333329E-2</v>
      </c>
      <c r="AT41" s="74"/>
      <c r="AU41" s="74">
        <f t="shared" si="7"/>
        <v>0</v>
      </c>
      <c r="AV41" s="142">
        <f t="shared" si="8"/>
        <v>1</v>
      </c>
      <c r="AW41" s="77">
        <f t="shared" si="9"/>
        <v>0.49999999999999994</v>
      </c>
      <c r="AX41" s="110">
        <f t="shared" si="10"/>
        <v>0.49999999999999994</v>
      </c>
    </row>
    <row r="42" spans="1:50" s="3" customFormat="1" ht="75" customHeight="1" x14ac:dyDescent="0.25">
      <c r="A42" s="176"/>
      <c r="B42" s="173" t="s">
        <v>233</v>
      </c>
      <c r="C42" s="173" t="s">
        <v>234</v>
      </c>
      <c r="D42" s="170" t="s">
        <v>158</v>
      </c>
      <c r="E42" s="171" t="str">
        <f>IF(D42="","",VLOOKUP(D42,$C$146:$L$159,10,FALSE))</f>
        <v>Administrar los recursos físicos (tangibles e intangibles) propiedad o en calidad de alquiler del instituto, así como gestionar el manejo del  flujo documental de la entidad, con el fin de garantizar la memoria institucional.</v>
      </c>
      <c r="F42" s="65">
        <f>1/6</f>
        <v>0.16666666666666666</v>
      </c>
      <c r="G42" s="65"/>
      <c r="H42" s="106" t="s">
        <v>341</v>
      </c>
      <c r="I42" s="64" t="s">
        <v>235</v>
      </c>
      <c r="J42" s="65" t="s">
        <v>180</v>
      </c>
      <c r="K42" s="65" t="s">
        <v>184</v>
      </c>
      <c r="L42" s="74">
        <v>1</v>
      </c>
      <c r="M42" s="74">
        <v>1</v>
      </c>
      <c r="N42" s="74">
        <f t="shared" si="13"/>
        <v>1</v>
      </c>
      <c r="O42" s="74">
        <v>1</v>
      </c>
      <c r="P42" s="75">
        <v>1</v>
      </c>
      <c r="Q42" s="74">
        <f t="shared" si="12"/>
        <v>1</v>
      </c>
      <c r="R42" s="74">
        <v>1</v>
      </c>
      <c r="S42" s="74">
        <v>1</v>
      </c>
      <c r="T42" s="74">
        <f t="shared" si="0"/>
        <v>1</v>
      </c>
      <c r="U42" s="74">
        <v>1</v>
      </c>
      <c r="V42" s="75">
        <v>1</v>
      </c>
      <c r="W42" s="74">
        <f t="shared" si="1"/>
        <v>1</v>
      </c>
      <c r="X42" s="74">
        <v>1</v>
      </c>
      <c r="Y42" s="75">
        <v>1</v>
      </c>
      <c r="Z42" s="74">
        <f t="shared" si="14"/>
        <v>1</v>
      </c>
      <c r="AA42" s="74">
        <v>1</v>
      </c>
      <c r="AB42" s="74">
        <v>1.01</v>
      </c>
      <c r="AC42" s="74">
        <f t="shared" si="11"/>
        <v>1.01</v>
      </c>
      <c r="AD42" s="74">
        <v>1</v>
      </c>
      <c r="AE42" s="74"/>
      <c r="AF42" s="74">
        <f t="shared" si="2"/>
        <v>0</v>
      </c>
      <c r="AG42" s="74">
        <v>1</v>
      </c>
      <c r="AH42" s="74"/>
      <c r="AI42" s="74">
        <f t="shared" si="3"/>
        <v>0</v>
      </c>
      <c r="AJ42" s="74">
        <v>1</v>
      </c>
      <c r="AK42" s="74"/>
      <c r="AL42" s="74">
        <f t="shared" si="4"/>
        <v>0</v>
      </c>
      <c r="AM42" s="74">
        <v>1</v>
      </c>
      <c r="AN42" s="74"/>
      <c r="AO42" s="74">
        <f t="shared" si="5"/>
        <v>0</v>
      </c>
      <c r="AP42" s="74">
        <v>1</v>
      </c>
      <c r="AQ42" s="74"/>
      <c r="AR42" s="74">
        <f t="shared" si="6"/>
        <v>0</v>
      </c>
      <c r="AS42" s="74">
        <v>1</v>
      </c>
      <c r="AT42" s="74"/>
      <c r="AU42" s="74">
        <f t="shared" si="7"/>
        <v>0</v>
      </c>
      <c r="AV42" s="76">
        <f t="shared" si="8"/>
        <v>1</v>
      </c>
      <c r="AW42" s="77">
        <f t="shared" si="9"/>
        <v>1.0016666666666667</v>
      </c>
      <c r="AX42" s="110">
        <f t="shared" si="10"/>
        <v>1.0016666666666667</v>
      </c>
    </row>
    <row r="43" spans="1:50" s="3" customFormat="1" ht="75" customHeight="1" x14ac:dyDescent="0.25">
      <c r="A43" s="176"/>
      <c r="B43" s="173"/>
      <c r="C43" s="173"/>
      <c r="D43" s="170"/>
      <c r="E43" s="171"/>
      <c r="F43" s="65">
        <f t="shared" ref="F43:F47" si="27">1/6</f>
        <v>0.16666666666666666</v>
      </c>
      <c r="G43" s="65"/>
      <c r="H43" s="106" t="s">
        <v>342</v>
      </c>
      <c r="I43" s="64" t="s">
        <v>236</v>
      </c>
      <c r="J43" s="65" t="s">
        <v>180</v>
      </c>
      <c r="K43" s="65" t="s">
        <v>184</v>
      </c>
      <c r="L43" s="74">
        <v>1</v>
      </c>
      <c r="M43" s="74">
        <v>1</v>
      </c>
      <c r="N43" s="74">
        <f t="shared" si="13"/>
        <v>1</v>
      </c>
      <c r="O43" s="74">
        <v>1</v>
      </c>
      <c r="P43" s="75">
        <v>1</v>
      </c>
      <c r="Q43" s="74">
        <f t="shared" si="12"/>
        <v>1</v>
      </c>
      <c r="R43" s="74">
        <v>1</v>
      </c>
      <c r="S43" s="74">
        <v>1</v>
      </c>
      <c r="T43" s="74">
        <f t="shared" si="0"/>
        <v>1</v>
      </c>
      <c r="U43" s="74">
        <v>1</v>
      </c>
      <c r="V43" s="75">
        <v>1</v>
      </c>
      <c r="W43" s="74">
        <f t="shared" si="1"/>
        <v>1</v>
      </c>
      <c r="X43" s="74">
        <v>1</v>
      </c>
      <c r="Y43" s="75">
        <v>1</v>
      </c>
      <c r="Z43" s="74">
        <f t="shared" si="14"/>
        <v>1</v>
      </c>
      <c r="AA43" s="74">
        <v>1</v>
      </c>
      <c r="AB43" s="74">
        <v>1</v>
      </c>
      <c r="AC43" s="74">
        <f t="shared" si="11"/>
        <v>1</v>
      </c>
      <c r="AD43" s="74">
        <v>1</v>
      </c>
      <c r="AE43" s="74"/>
      <c r="AF43" s="74">
        <f t="shared" si="2"/>
        <v>0</v>
      </c>
      <c r="AG43" s="74">
        <v>1</v>
      </c>
      <c r="AH43" s="74"/>
      <c r="AI43" s="74">
        <f t="shared" si="3"/>
        <v>0</v>
      </c>
      <c r="AJ43" s="74">
        <v>1</v>
      </c>
      <c r="AK43" s="74"/>
      <c r="AL43" s="74">
        <f t="shared" si="4"/>
        <v>0</v>
      </c>
      <c r="AM43" s="74">
        <v>1</v>
      </c>
      <c r="AN43" s="74"/>
      <c r="AO43" s="74">
        <f t="shared" si="5"/>
        <v>0</v>
      </c>
      <c r="AP43" s="74">
        <v>1</v>
      </c>
      <c r="AQ43" s="74"/>
      <c r="AR43" s="74">
        <f t="shared" si="6"/>
        <v>0</v>
      </c>
      <c r="AS43" s="74">
        <v>1</v>
      </c>
      <c r="AT43" s="74"/>
      <c r="AU43" s="74">
        <f t="shared" si="7"/>
        <v>0</v>
      </c>
      <c r="AV43" s="76">
        <f t="shared" si="8"/>
        <v>1</v>
      </c>
      <c r="AW43" s="77">
        <f t="shared" si="9"/>
        <v>1</v>
      </c>
      <c r="AX43" s="110">
        <f t="shared" si="10"/>
        <v>1</v>
      </c>
    </row>
    <row r="44" spans="1:50" s="3" customFormat="1" ht="75" customHeight="1" x14ac:dyDescent="0.25">
      <c r="A44" s="176"/>
      <c r="B44" s="173"/>
      <c r="C44" s="173"/>
      <c r="D44" s="170"/>
      <c r="E44" s="171"/>
      <c r="F44" s="65">
        <f t="shared" si="27"/>
        <v>0.16666666666666666</v>
      </c>
      <c r="G44" s="65"/>
      <c r="H44" s="106" t="s">
        <v>343</v>
      </c>
      <c r="I44" s="64" t="s">
        <v>237</v>
      </c>
      <c r="J44" s="65" t="s">
        <v>181</v>
      </c>
      <c r="K44" s="65" t="s">
        <v>183</v>
      </c>
      <c r="L44" s="94">
        <v>1</v>
      </c>
      <c r="M44" s="94">
        <v>1</v>
      </c>
      <c r="N44" s="74">
        <f t="shared" si="13"/>
        <v>1</v>
      </c>
      <c r="O44" s="94">
        <v>1</v>
      </c>
      <c r="P44" s="95">
        <v>1</v>
      </c>
      <c r="Q44" s="74">
        <f t="shared" si="12"/>
        <v>1</v>
      </c>
      <c r="R44" s="94">
        <v>1</v>
      </c>
      <c r="S44" s="94">
        <v>1</v>
      </c>
      <c r="T44" s="74">
        <f t="shared" si="0"/>
        <v>1</v>
      </c>
      <c r="U44" s="94">
        <v>1</v>
      </c>
      <c r="V44" s="95">
        <v>1</v>
      </c>
      <c r="W44" s="74">
        <f t="shared" si="1"/>
        <v>1</v>
      </c>
      <c r="X44" s="94">
        <v>1</v>
      </c>
      <c r="Y44" s="95">
        <v>1</v>
      </c>
      <c r="Z44" s="74">
        <f t="shared" si="14"/>
        <v>1</v>
      </c>
      <c r="AA44" s="94">
        <v>1</v>
      </c>
      <c r="AB44" s="94">
        <v>1</v>
      </c>
      <c r="AC44" s="74">
        <f t="shared" si="11"/>
        <v>1</v>
      </c>
      <c r="AD44" s="94">
        <v>1</v>
      </c>
      <c r="AE44" s="74"/>
      <c r="AF44" s="74">
        <f t="shared" si="2"/>
        <v>0</v>
      </c>
      <c r="AG44" s="94">
        <v>1</v>
      </c>
      <c r="AH44" s="74"/>
      <c r="AI44" s="74">
        <f t="shared" si="3"/>
        <v>0</v>
      </c>
      <c r="AJ44" s="94">
        <v>1</v>
      </c>
      <c r="AK44" s="74"/>
      <c r="AL44" s="74">
        <f t="shared" si="4"/>
        <v>0</v>
      </c>
      <c r="AM44" s="94">
        <v>1</v>
      </c>
      <c r="AN44" s="74"/>
      <c r="AO44" s="74">
        <f t="shared" si="5"/>
        <v>0</v>
      </c>
      <c r="AP44" s="94">
        <v>1</v>
      </c>
      <c r="AQ44" s="74"/>
      <c r="AR44" s="74">
        <f t="shared" si="6"/>
        <v>0</v>
      </c>
      <c r="AS44" s="94">
        <v>1</v>
      </c>
      <c r="AT44" s="74"/>
      <c r="AU44" s="74">
        <f t="shared" si="7"/>
        <v>0</v>
      </c>
      <c r="AV44" s="81">
        <f t="shared" si="8"/>
        <v>12</v>
      </c>
      <c r="AW44" s="81">
        <f t="shared" si="9"/>
        <v>6</v>
      </c>
      <c r="AX44" s="110">
        <f t="shared" si="10"/>
        <v>0.5</v>
      </c>
    </row>
    <row r="45" spans="1:50" s="3" customFormat="1" ht="75" customHeight="1" x14ac:dyDescent="0.25">
      <c r="A45" s="176"/>
      <c r="B45" s="173"/>
      <c r="C45" s="173"/>
      <c r="D45" s="170"/>
      <c r="E45" s="171"/>
      <c r="F45" s="65">
        <f t="shared" si="27"/>
        <v>0.16666666666666666</v>
      </c>
      <c r="G45" s="65"/>
      <c r="H45" s="106" t="s">
        <v>344</v>
      </c>
      <c r="I45" s="64" t="s">
        <v>238</v>
      </c>
      <c r="J45" s="65" t="s">
        <v>181</v>
      </c>
      <c r="K45" s="65" t="s">
        <v>183</v>
      </c>
      <c r="L45" s="94">
        <v>1</v>
      </c>
      <c r="M45" s="94">
        <v>1</v>
      </c>
      <c r="N45" s="74">
        <f t="shared" si="13"/>
        <v>1</v>
      </c>
      <c r="O45" s="94">
        <v>1</v>
      </c>
      <c r="P45" s="95">
        <v>1</v>
      </c>
      <c r="Q45" s="74">
        <f t="shared" si="12"/>
        <v>1</v>
      </c>
      <c r="R45" s="94">
        <v>1</v>
      </c>
      <c r="S45" s="94">
        <v>1</v>
      </c>
      <c r="T45" s="74">
        <f t="shared" si="0"/>
        <v>1</v>
      </c>
      <c r="U45" s="94">
        <v>1</v>
      </c>
      <c r="V45" s="95">
        <v>1</v>
      </c>
      <c r="W45" s="74">
        <f t="shared" si="1"/>
        <v>1</v>
      </c>
      <c r="X45" s="94">
        <v>1</v>
      </c>
      <c r="Y45" s="95">
        <v>1</v>
      </c>
      <c r="Z45" s="74">
        <f t="shared" si="14"/>
        <v>1</v>
      </c>
      <c r="AA45" s="94">
        <v>1</v>
      </c>
      <c r="AB45" s="94">
        <v>1</v>
      </c>
      <c r="AC45" s="74">
        <f t="shared" si="11"/>
        <v>1</v>
      </c>
      <c r="AD45" s="94">
        <v>1</v>
      </c>
      <c r="AE45" s="74"/>
      <c r="AF45" s="74">
        <f t="shared" si="2"/>
        <v>0</v>
      </c>
      <c r="AG45" s="94">
        <v>1</v>
      </c>
      <c r="AH45" s="74"/>
      <c r="AI45" s="74">
        <f t="shared" si="3"/>
        <v>0</v>
      </c>
      <c r="AJ45" s="94">
        <v>1</v>
      </c>
      <c r="AK45" s="74"/>
      <c r="AL45" s="74">
        <f t="shared" si="4"/>
        <v>0</v>
      </c>
      <c r="AM45" s="94">
        <v>1</v>
      </c>
      <c r="AN45" s="74"/>
      <c r="AO45" s="74">
        <f t="shared" si="5"/>
        <v>0</v>
      </c>
      <c r="AP45" s="94">
        <v>1</v>
      </c>
      <c r="AQ45" s="74"/>
      <c r="AR45" s="74">
        <f t="shared" si="6"/>
        <v>0</v>
      </c>
      <c r="AS45" s="94">
        <v>1</v>
      </c>
      <c r="AT45" s="74"/>
      <c r="AU45" s="74">
        <f t="shared" si="7"/>
        <v>0</v>
      </c>
      <c r="AV45" s="81">
        <f t="shared" si="8"/>
        <v>12</v>
      </c>
      <c r="AW45" s="81">
        <f t="shared" si="9"/>
        <v>6</v>
      </c>
      <c r="AX45" s="110">
        <f t="shared" si="10"/>
        <v>0.5</v>
      </c>
    </row>
    <row r="46" spans="1:50" s="3" customFormat="1" ht="75" customHeight="1" x14ac:dyDescent="0.25">
      <c r="A46" s="176"/>
      <c r="B46" s="173"/>
      <c r="C46" s="173"/>
      <c r="D46" s="170"/>
      <c r="E46" s="171"/>
      <c r="F46" s="65">
        <f t="shared" si="27"/>
        <v>0.16666666666666666</v>
      </c>
      <c r="G46" s="65"/>
      <c r="H46" s="106" t="s">
        <v>345</v>
      </c>
      <c r="I46" s="64" t="s">
        <v>239</v>
      </c>
      <c r="J46" s="65" t="s">
        <v>180</v>
      </c>
      <c r="K46" s="65" t="s">
        <v>184</v>
      </c>
      <c r="L46" s="74">
        <v>1</v>
      </c>
      <c r="M46" s="74">
        <v>1</v>
      </c>
      <c r="N46" s="74">
        <f t="shared" si="13"/>
        <v>1</v>
      </c>
      <c r="O46" s="74">
        <v>1</v>
      </c>
      <c r="P46" s="75">
        <v>1</v>
      </c>
      <c r="Q46" s="74">
        <f t="shared" si="12"/>
        <v>1</v>
      </c>
      <c r="R46" s="74">
        <v>1</v>
      </c>
      <c r="S46" s="74">
        <v>1</v>
      </c>
      <c r="T46" s="74">
        <f t="shared" si="0"/>
        <v>1</v>
      </c>
      <c r="U46" s="74">
        <v>1</v>
      </c>
      <c r="V46" s="75">
        <v>1</v>
      </c>
      <c r="W46" s="74">
        <f t="shared" si="1"/>
        <v>1</v>
      </c>
      <c r="X46" s="74">
        <v>1</v>
      </c>
      <c r="Y46" s="75">
        <v>1</v>
      </c>
      <c r="Z46" s="74">
        <f t="shared" si="14"/>
        <v>1</v>
      </c>
      <c r="AA46" s="74">
        <v>1</v>
      </c>
      <c r="AB46" s="74">
        <v>1</v>
      </c>
      <c r="AC46" s="74">
        <f t="shared" si="11"/>
        <v>1</v>
      </c>
      <c r="AD46" s="74">
        <v>1</v>
      </c>
      <c r="AE46" s="74"/>
      <c r="AF46" s="74">
        <f t="shared" si="2"/>
        <v>0</v>
      </c>
      <c r="AG46" s="74">
        <v>1</v>
      </c>
      <c r="AH46" s="74"/>
      <c r="AI46" s="74">
        <f t="shared" si="3"/>
        <v>0</v>
      </c>
      <c r="AJ46" s="74">
        <v>1</v>
      </c>
      <c r="AK46" s="74"/>
      <c r="AL46" s="74">
        <f t="shared" si="4"/>
        <v>0</v>
      </c>
      <c r="AM46" s="74">
        <v>1</v>
      </c>
      <c r="AN46" s="74"/>
      <c r="AO46" s="74">
        <f t="shared" si="5"/>
        <v>0</v>
      </c>
      <c r="AP46" s="74">
        <v>1</v>
      </c>
      <c r="AQ46" s="74"/>
      <c r="AR46" s="74">
        <f t="shared" si="6"/>
        <v>0</v>
      </c>
      <c r="AS46" s="74">
        <v>1</v>
      </c>
      <c r="AT46" s="74"/>
      <c r="AU46" s="74">
        <f t="shared" si="7"/>
        <v>0</v>
      </c>
      <c r="AV46" s="76">
        <f t="shared" si="8"/>
        <v>1</v>
      </c>
      <c r="AW46" s="77">
        <f t="shared" si="9"/>
        <v>1</v>
      </c>
      <c r="AX46" s="110">
        <f t="shared" si="10"/>
        <v>1</v>
      </c>
    </row>
    <row r="47" spans="1:50" s="3" customFormat="1" ht="75" customHeight="1" x14ac:dyDescent="0.25">
      <c r="A47" s="176"/>
      <c r="B47" s="173"/>
      <c r="C47" s="173"/>
      <c r="D47" s="170"/>
      <c r="E47" s="171"/>
      <c r="F47" s="65">
        <f t="shared" si="27"/>
        <v>0.16666666666666666</v>
      </c>
      <c r="G47" s="65"/>
      <c r="H47" s="106" t="s">
        <v>346</v>
      </c>
      <c r="I47" s="64" t="s">
        <v>240</v>
      </c>
      <c r="J47" s="65" t="s">
        <v>180</v>
      </c>
      <c r="K47" s="65" t="s">
        <v>184</v>
      </c>
      <c r="L47" s="74">
        <v>0</v>
      </c>
      <c r="M47" s="74">
        <v>0</v>
      </c>
      <c r="N47" s="74">
        <v>0</v>
      </c>
      <c r="O47" s="74">
        <v>0</v>
      </c>
      <c r="P47" s="75">
        <v>0</v>
      </c>
      <c r="Q47" s="74">
        <v>0</v>
      </c>
      <c r="R47" s="74">
        <v>0</v>
      </c>
      <c r="S47" s="74">
        <v>0</v>
      </c>
      <c r="T47" s="74">
        <v>0</v>
      </c>
      <c r="U47" s="74">
        <v>0</v>
      </c>
      <c r="V47" s="75">
        <v>0</v>
      </c>
      <c r="W47" s="74">
        <v>0</v>
      </c>
      <c r="X47" s="74">
        <v>0</v>
      </c>
      <c r="Y47" s="75">
        <v>1</v>
      </c>
      <c r="Z47" s="74">
        <v>0</v>
      </c>
      <c r="AA47" s="74">
        <v>1</v>
      </c>
      <c r="AB47" s="74">
        <v>0</v>
      </c>
      <c r="AC47" s="74">
        <f t="shared" si="11"/>
        <v>0</v>
      </c>
      <c r="AD47" s="74">
        <v>1</v>
      </c>
      <c r="AE47" s="74"/>
      <c r="AF47" s="74">
        <f t="shared" si="2"/>
        <v>0</v>
      </c>
      <c r="AG47" s="74">
        <v>1</v>
      </c>
      <c r="AH47" s="74"/>
      <c r="AI47" s="74">
        <f t="shared" si="3"/>
        <v>0</v>
      </c>
      <c r="AJ47" s="74">
        <v>1</v>
      </c>
      <c r="AK47" s="74"/>
      <c r="AL47" s="74">
        <f t="shared" si="4"/>
        <v>0</v>
      </c>
      <c r="AM47" s="74">
        <v>1</v>
      </c>
      <c r="AN47" s="74"/>
      <c r="AO47" s="74">
        <f t="shared" si="5"/>
        <v>0</v>
      </c>
      <c r="AP47" s="74">
        <v>1</v>
      </c>
      <c r="AQ47" s="74"/>
      <c r="AR47" s="74">
        <f t="shared" si="6"/>
        <v>0</v>
      </c>
      <c r="AS47" s="74">
        <v>1</v>
      </c>
      <c r="AT47" s="74"/>
      <c r="AU47" s="74">
        <f t="shared" si="7"/>
        <v>0</v>
      </c>
      <c r="AV47" s="76">
        <f t="shared" si="8"/>
        <v>1</v>
      </c>
      <c r="AW47" s="77">
        <f t="shared" si="9"/>
        <v>0.16666666666666666</v>
      </c>
      <c r="AX47" s="110">
        <f t="shared" si="10"/>
        <v>0.16666666666666666</v>
      </c>
    </row>
    <row r="48" spans="1:50" s="3" customFormat="1" ht="75" customHeight="1" x14ac:dyDescent="0.25">
      <c r="A48" s="176"/>
      <c r="B48" s="173" t="s">
        <v>241</v>
      </c>
      <c r="C48" s="173" t="s">
        <v>242</v>
      </c>
      <c r="D48" s="170" t="s">
        <v>158</v>
      </c>
      <c r="E48" s="171" t="str">
        <f>IF(D48="","",VLOOKUP(D48,$C$146:$L$159,10,FALSE))</f>
        <v>Administrar los recursos físicos (tangibles e intangibles) propiedad o en calidad de alquiler del instituto, así como gestionar el manejo del  flujo documental de la entidad, con el fin de garantizar la memoria institucional.</v>
      </c>
      <c r="F48" s="65">
        <v>0.4</v>
      </c>
      <c r="G48" s="65"/>
      <c r="H48" s="107" t="s">
        <v>347</v>
      </c>
      <c r="I48" s="64" t="s">
        <v>243</v>
      </c>
      <c r="J48" s="65" t="s">
        <v>181</v>
      </c>
      <c r="K48" s="65" t="s">
        <v>183</v>
      </c>
      <c r="L48" s="81">
        <v>9</v>
      </c>
      <c r="M48" s="81">
        <v>9</v>
      </c>
      <c r="N48" s="76">
        <f t="shared" si="13"/>
        <v>1</v>
      </c>
      <c r="O48" s="81">
        <v>9</v>
      </c>
      <c r="P48" s="80">
        <v>10</v>
      </c>
      <c r="Q48" s="74">
        <f t="shared" si="12"/>
        <v>1.1111111111111112</v>
      </c>
      <c r="R48" s="81">
        <v>9</v>
      </c>
      <c r="S48" s="81">
        <v>11</v>
      </c>
      <c r="T48" s="74">
        <f t="shared" si="0"/>
        <v>1.2222222222222223</v>
      </c>
      <c r="U48" s="81">
        <v>9</v>
      </c>
      <c r="V48" s="80">
        <v>9</v>
      </c>
      <c r="W48" s="74">
        <f t="shared" si="1"/>
        <v>1</v>
      </c>
      <c r="X48" s="81">
        <v>9</v>
      </c>
      <c r="Y48" s="80">
        <v>8</v>
      </c>
      <c r="Z48" s="81">
        <f t="shared" si="14"/>
        <v>0.88888888888888884</v>
      </c>
      <c r="AA48" s="81">
        <v>9</v>
      </c>
      <c r="AB48" s="81">
        <v>10</v>
      </c>
      <c r="AC48" s="74">
        <f t="shared" si="11"/>
        <v>1.1111111111111112</v>
      </c>
      <c r="AD48" s="81">
        <v>9</v>
      </c>
      <c r="AE48" s="81"/>
      <c r="AF48" s="81">
        <f t="shared" si="2"/>
        <v>0</v>
      </c>
      <c r="AG48" s="81">
        <v>9</v>
      </c>
      <c r="AH48" s="81"/>
      <c r="AI48" s="81">
        <f t="shared" si="3"/>
        <v>0</v>
      </c>
      <c r="AJ48" s="81">
        <v>9</v>
      </c>
      <c r="AK48" s="81"/>
      <c r="AL48" s="81">
        <f t="shared" si="4"/>
        <v>0</v>
      </c>
      <c r="AM48" s="81">
        <v>9</v>
      </c>
      <c r="AN48" s="81"/>
      <c r="AO48" s="81">
        <f t="shared" si="5"/>
        <v>0</v>
      </c>
      <c r="AP48" s="81">
        <v>9</v>
      </c>
      <c r="AQ48" s="81"/>
      <c r="AR48" s="81">
        <f t="shared" si="6"/>
        <v>0</v>
      </c>
      <c r="AS48" s="81">
        <v>9</v>
      </c>
      <c r="AT48" s="74"/>
      <c r="AU48" s="74">
        <f t="shared" si="7"/>
        <v>0</v>
      </c>
      <c r="AV48" s="81">
        <f t="shared" si="8"/>
        <v>108</v>
      </c>
      <c r="AW48" s="81">
        <f t="shared" si="9"/>
        <v>57</v>
      </c>
      <c r="AX48" s="110">
        <f t="shared" si="10"/>
        <v>0.52777777777777779</v>
      </c>
    </row>
    <row r="49" spans="1:50" s="3" customFormat="1" ht="75" customHeight="1" x14ac:dyDescent="0.25">
      <c r="A49" s="176"/>
      <c r="B49" s="173"/>
      <c r="C49" s="173"/>
      <c r="D49" s="170"/>
      <c r="E49" s="171"/>
      <c r="F49" s="65">
        <v>0.1</v>
      </c>
      <c r="G49" s="65"/>
      <c r="H49" s="107" t="s">
        <v>348</v>
      </c>
      <c r="I49" s="64" t="s">
        <v>244</v>
      </c>
      <c r="J49" s="65" t="s">
        <v>181</v>
      </c>
      <c r="K49" s="65" t="s">
        <v>183</v>
      </c>
      <c r="L49" s="81">
        <v>0</v>
      </c>
      <c r="M49" s="81">
        <v>0</v>
      </c>
      <c r="N49" s="81">
        <v>0</v>
      </c>
      <c r="O49" s="81">
        <v>2</v>
      </c>
      <c r="P49" s="80">
        <v>3</v>
      </c>
      <c r="Q49" s="74">
        <f t="shared" si="12"/>
        <v>1.5</v>
      </c>
      <c r="R49" s="81">
        <v>0</v>
      </c>
      <c r="S49" s="81">
        <v>0</v>
      </c>
      <c r="T49" s="74">
        <v>0</v>
      </c>
      <c r="U49" s="81">
        <v>0</v>
      </c>
      <c r="V49" s="80">
        <v>0</v>
      </c>
      <c r="W49" s="81">
        <v>0</v>
      </c>
      <c r="X49" s="81">
        <v>0</v>
      </c>
      <c r="Y49" s="80">
        <v>0</v>
      </c>
      <c r="Z49" s="81">
        <v>0</v>
      </c>
      <c r="AA49" s="81">
        <v>0</v>
      </c>
      <c r="AB49" s="81">
        <v>2</v>
      </c>
      <c r="AC49" s="63">
        <f t="shared" ref="AC49" si="28">IF(ISERROR(AB49/AA49),0,(AB49/AA49))</f>
        <v>0</v>
      </c>
      <c r="AD49" s="81">
        <v>1</v>
      </c>
      <c r="AE49" s="81"/>
      <c r="AF49" s="81">
        <f t="shared" si="2"/>
        <v>0</v>
      </c>
      <c r="AG49" s="81">
        <v>2</v>
      </c>
      <c r="AH49" s="81"/>
      <c r="AI49" s="81">
        <f t="shared" si="3"/>
        <v>0</v>
      </c>
      <c r="AJ49" s="81">
        <v>1</v>
      </c>
      <c r="AK49" s="81"/>
      <c r="AL49" s="81">
        <f t="shared" si="4"/>
        <v>0</v>
      </c>
      <c r="AM49" s="81">
        <v>2</v>
      </c>
      <c r="AN49" s="81"/>
      <c r="AO49" s="81">
        <f t="shared" si="5"/>
        <v>0</v>
      </c>
      <c r="AP49" s="81">
        <v>2</v>
      </c>
      <c r="AQ49" s="81"/>
      <c r="AR49" s="81">
        <f t="shared" si="6"/>
        <v>0</v>
      </c>
      <c r="AS49" s="81">
        <v>3</v>
      </c>
      <c r="AT49" s="74"/>
      <c r="AU49" s="74">
        <f t="shared" si="7"/>
        <v>0</v>
      </c>
      <c r="AV49" s="81">
        <f t="shared" si="8"/>
        <v>13</v>
      </c>
      <c r="AW49" s="81">
        <f t="shared" si="9"/>
        <v>5</v>
      </c>
      <c r="AX49" s="110">
        <f t="shared" si="10"/>
        <v>0.38461538461538464</v>
      </c>
    </row>
    <row r="50" spans="1:50" s="3" customFormat="1" ht="75" customHeight="1" x14ac:dyDescent="0.25">
      <c r="A50" s="176"/>
      <c r="B50" s="173"/>
      <c r="C50" s="173"/>
      <c r="D50" s="170"/>
      <c r="E50" s="171"/>
      <c r="F50" s="65">
        <v>0.05</v>
      </c>
      <c r="G50" s="65"/>
      <c r="H50" s="107" t="s">
        <v>349</v>
      </c>
      <c r="I50" s="64" t="s">
        <v>245</v>
      </c>
      <c r="J50" s="65" t="s">
        <v>180</v>
      </c>
      <c r="K50" s="65" t="s">
        <v>184</v>
      </c>
      <c r="L50" s="76">
        <v>1</v>
      </c>
      <c r="M50" s="76">
        <v>1</v>
      </c>
      <c r="N50" s="76">
        <f t="shared" si="13"/>
        <v>1</v>
      </c>
      <c r="O50" s="76">
        <v>1</v>
      </c>
      <c r="P50" s="82">
        <v>1</v>
      </c>
      <c r="Q50" s="74">
        <f t="shared" si="12"/>
        <v>1</v>
      </c>
      <c r="R50" s="76">
        <v>1</v>
      </c>
      <c r="S50" s="76">
        <v>1</v>
      </c>
      <c r="T50" s="74">
        <f t="shared" si="0"/>
        <v>1</v>
      </c>
      <c r="U50" s="76">
        <v>1</v>
      </c>
      <c r="V50" s="82">
        <v>1</v>
      </c>
      <c r="W50" s="76">
        <f t="shared" si="1"/>
        <v>1</v>
      </c>
      <c r="X50" s="76">
        <v>1</v>
      </c>
      <c r="Y50" s="82">
        <v>1</v>
      </c>
      <c r="Z50" s="76">
        <f t="shared" si="14"/>
        <v>1</v>
      </c>
      <c r="AA50" s="76">
        <v>1</v>
      </c>
      <c r="AB50" s="76">
        <v>1</v>
      </c>
      <c r="AC50" s="76">
        <f t="shared" si="11"/>
        <v>1</v>
      </c>
      <c r="AD50" s="76">
        <v>1</v>
      </c>
      <c r="AE50" s="76"/>
      <c r="AF50" s="76">
        <f t="shared" si="2"/>
        <v>0</v>
      </c>
      <c r="AG50" s="76">
        <v>1</v>
      </c>
      <c r="AH50" s="76"/>
      <c r="AI50" s="76">
        <f t="shared" si="3"/>
        <v>0</v>
      </c>
      <c r="AJ50" s="76">
        <v>1</v>
      </c>
      <c r="AK50" s="76"/>
      <c r="AL50" s="76">
        <f t="shared" si="4"/>
        <v>0</v>
      </c>
      <c r="AM50" s="76">
        <v>1</v>
      </c>
      <c r="AN50" s="76"/>
      <c r="AO50" s="76">
        <f t="shared" si="5"/>
        <v>0</v>
      </c>
      <c r="AP50" s="76">
        <v>1</v>
      </c>
      <c r="AQ50" s="76"/>
      <c r="AR50" s="76">
        <f t="shared" si="6"/>
        <v>0</v>
      </c>
      <c r="AS50" s="76">
        <v>1</v>
      </c>
      <c r="AT50" s="74"/>
      <c r="AU50" s="74">
        <f t="shared" si="7"/>
        <v>0</v>
      </c>
      <c r="AV50" s="76">
        <f t="shared" si="8"/>
        <v>1</v>
      </c>
      <c r="AW50" s="76">
        <f t="shared" si="9"/>
        <v>1</v>
      </c>
      <c r="AX50" s="110">
        <f t="shared" si="10"/>
        <v>1</v>
      </c>
    </row>
    <row r="51" spans="1:50" s="3" customFormat="1" ht="75" customHeight="1" x14ac:dyDescent="0.25">
      <c r="A51" s="176"/>
      <c r="B51" s="173"/>
      <c r="C51" s="173"/>
      <c r="D51" s="170"/>
      <c r="E51" s="171"/>
      <c r="F51" s="65">
        <v>0.05</v>
      </c>
      <c r="G51" s="65"/>
      <c r="H51" s="107" t="s">
        <v>350</v>
      </c>
      <c r="I51" s="64" t="s">
        <v>246</v>
      </c>
      <c r="J51" s="65" t="s">
        <v>180</v>
      </c>
      <c r="K51" s="65" t="s">
        <v>184</v>
      </c>
      <c r="L51" s="76">
        <v>1</v>
      </c>
      <c r="M51" s="76">
        <v>1</v>
      </c>
      <c r="N51" s="76">
        <f t="shared" si="13"/>
        <v>1</v>
      </c>
      <c r="O51" s="76">
        <v>1</v>
      </c>
      <c r="P51" s="82">
        <v>1</v>
      </c>
      <c r="Q51" s="74">
        <f t="shared" si="12"/>
        <v>1</v>
      </c>
      <c r="R51" s="76">
        <v>1</v>
      </c>
      <c r="S51" s="76">
        <v>1</v>
      </c>
      <c r="T51" s="74">
        <f t="shared" si="0"/>
        <v>1</v>
      </c>
      <c r="U51" s="76">
        <v>1</v>
      </c>
      <c r="V51" s="82">
        <v>1</v>
      </c>
      <c r="W51" s="76">
        <f t="shared" si="1"/>
        <v>1</v>
      </c>
      <c r="X51" s="76">
        <v>1</v>
      </c>
      <c r="Y51" s="82">
        <v>1</v>
      </c>
      <c r="Z51" s="76">
        <f t="shared" si="14"/>
        <v>1</v>
      </c>
      <c r="AA51" s="76">
        <v>1</v>
      </c>
      <c r="AB51" s="76">
        <v>1</v>
      </c>
      <c r="AC51" s="76">
        <f t="shared" si="11"/>
        <v>1</v>
      </c>
      <c r="AD51" s="76">
        <v>1</v>
      </c>
      <c r="AE51" s="76"/>
      <c r="AF51" s="76">
        <f t="shared" si="2"/>
        <v>0</v>
      </c>
      <c r="AG51" s="76">
        <v>1</v>
      </c>
      <c r="AH51" s="76"/>
      <c r="AI51" s="76">
        <f t="shared" si="3"/>
        <v>0</v>
      </c>
      <c r="AJ51" s="76">
        <v>1</v>
      </c>
      <c r="AK51" s="76"/>
      <c r="AL51" s="76">
        <f t="shared" si="4"/>
        <v>0</v>
      </c>
      <c r="AM51" s="76">
        <v>1</v>
      </c>
      <c r="AN51" s="76"/>
      <c r="AO51" s="76">
        <f t="shared" si="5"/>
        <v>0</v>
      </c>
      <c r="AP51" s="76">
        <v>1</v>
      </c>
      <c r="AQ51" s="76"/>
      <c r="AR51" s="76">
        <f t="shared" si="6"/>
        <v>0</v>
      </c>
      <c r="AS51" s="76">
        <v>1</v>
      </c>
      <c r="AT51" s="74"/>
      <c r="AU51" s="74">
        <f t="shared" si="7"/>
        <v>0</v>
      </c>
      <c r="AV51" s="76">
        <f t="shared" si="8"/>
        <v>1</v>
      </c>
      <c r="AW51" s="76">
        <f t="shared" si="9"/>
        <v>1</v>
      </c>
      <c r="AX51" s="110">
        <f t="shared" si="10"/>
        <v>1</v>
      </c>
    </row>
    <row r="52" spans="1:50" s="3" customFormat="1" ht="75" customHeight="1" x14ac:dyDescent="0.25">
      <c r="A52" s="176"/>
      <c r="B52" s="173"/>
      <c r="C52" s="173"/>
      <c r="D52" s="170"/>
      <c r="E52" s="171"/>
      <c r="F52" s="65">
        <v>0.3</v>
      </c>
      <c r="G52" s="65"/>
      <c r="H52" s="107" t="s">
        <v>351</v>
      </c>
      <c r="I52" s="64" t="s">
        <v>247</v>
      </c>
      <c r="J52" s="65" t="s">
        <v>181</v>
      </c>
      <c r="K52" s="65" t="s">
        <v>183</v>
      </c>
      <c r="L52" s="81">
        <v>6</v>
      </c>
      <c r="M52" s="81">
        <v>6</v>
      </c>
      <c r="N52" s="81">
        <f t="shared" si="13"/>
        <v>1</v>
      </c>
      <c r="O52" s="81">
        <v>2</v>
      </c>
      <c r="P52" s="80">
        <v>3</v>
      </c>
      <c r="Q52" s="74">
        <f t="shared" si="12"/>
        <v>1.5</v>
      </c>
      <c r="R52" s="81">
        <v>1</v>
      </c>
      <c r="S52" s="81">
        <v>1</v>
      </c>
      <c r="T52" s="74">
        <f t="shared" si="0"/>
        <v>1</v>
      </c>
      <c r="U52" s="81">
        <v>1</v>
      </c>
      <c r="V52" s="80">
        <v>1</v>
      </c>
      <c r="W52" s="76">
        <f t="shared" si="1"/>
        <v>1</v>
      </c>
      <c r="X52" s="81">
        <v>0</v>
      </c>
      <c r="Y52" s="80">
        <v>0</v>
      </c>
      <c r="Z52" s="81">
        <v>0</v>
      </c>
      <c r="AA52" s="81">
        <v>0</v>
      </c>
      <c r="AB52" s="81">
        <v>0</v>
      </c>
      <c r="AC52" s="81">
        <v>0</v>
      </c>
      <c r="AD52" s="81">
        <v>5</v>
      </c>
      <c r="AE52" s="81"/>
      <c r="AF52" s="81">
        <f t="shared" si="2"/>
        <v>0</v>
      </c>
      <c r="AG52" s="81">
        <v>0</v>
      </c>
      <c r="AH52" s="81"/>
      <c r="AI52" s="81">
        <v>0</v>
      </c>
      <c r="AJ52" s="81">
        <v>0</v>
      </c>
      <c r="AK52" s="81"/>
      <c r="AL52" s="81">
        <v>0</v>
      </c>
      <c r="AM52" s="81">
        <v>1</v>
      </c>
      <c r="AN52" s="81"/>
      <c r="AO52" s="81">
        <f t="shared" si="5"/>
        <v>0</v>
      </c>
      <c r="AP52" s="81">
        <v>0</v>
      </c>
      <c r="AQ52" s="81"/>
      <c r="AR52" s="81">
        <v>0</v>
      </c>
      <c r="AS52" s="81">
        <v>5</v>
      </c>
      <c r="AT52" s="74"/>
      <c r="AU52" s="74">
        <f t="shared" si="7"/>
        <v>0</v>
      </c>
      <c r="AV52" s="81">
        <f t="shared" si="8"/>
        <v>21</v>
      </c>
      <c r="AW52" s="81">
        <f t="shared" si="9"/>
        <v>11</v>
      </c>
      <c r="AX52" s="110">
        <f t="shared" si="10"/>
        <v>0.52380952380952384</v>
      </c>
    </row>
    <row r="53" spans="1:50" s="3" customFormat="1" ht="75" customHeight="1" x14ac:dyDescent="0.25">
      <c r="A53" s="176"/>
      <c r="B53" s="173"/>
      <c r="C53" s="173"/>
      <c r="D53" s="170"/>
      <c r="E53" s="171"/>
      <c r="F53" s="65">
        <v>0.1</v>
      </c>
      <c r="G53" s="65"/>
      <c r="H53" s="107" t="s">
        <v>352</v>
      </c>
      <c r="I53" s="64" t="s">
        <v>248</v>
      </c>
      <c r="J53" s="65" t="s">
        <v>181</v>
      </c>
      <c r="K53" s="65" t="s">
        <v>183</v>
      </c>
      <c r="L53" s="81">
        <v>0</v>
      </c>
      <c r="M53" s="81">
        <v>0</v>
      </c>
      <c r="N53" s="81">
        <v>0</v>
      </c>
      <c r="O53" s="81">
        <v>0</v>
      </c>
      <c r="P53" s="80">
        <v>0</v>
      </c>
      <c r="Q53" s="74">
        <v>0</v>
      </c>
      <c r="R53" s="81">
        <v>3</v>
      </c>
      <c r="S53" s="81">
        <v>4</v>
      </c>
      <c r="T53" s="74">
        <f t="shared" si="0"/>
        <v>1.3333333333333333</v>
      </c>
      <c r="U53" s="81">
        <v>2</v>
      </c>
      <c r="V53" s="80">
        <v>3</v>
      </c>
      <c r="W53" s="76">
        <f t="shared" si="1"/>
        <v>1.5</v>
      </c>
      <c r="X53" s="81">
        <v>2</v>
      </c>
      <c r="Y53" s="80">
        <v>2</v>
      </c>
      <c r="Z53" s="81">
        <f t="shared" si="14"/>
        <v>1</v>
      </c>
      <c r="AA53" s="81">
        <v>3</v>
      </c>
      <c r="AB53" s="81">
        <v>7</v>
      </c>
      <c r="AC53" s="76">
        <f t="shared" si="11"/>
        <v>2.3333333333333335</v>
      </c>
      <c r="AD53" s="81">
        <v>1</v>
      </c>
      <c r="AE53" s="81"/>
      <c r="AF53" s="81">
        <f t="shared" si="2"/>
        <v>0</v>
      </c>
      <c r="AG53" s="81">
        <v>2</v>
      </c>
      <c r="AH53" s="81"/>
      <c r="AI53" s="81">
        <f t="shared" si="3"/>
        <v>0</v>
      </c>
      <c r="AJ53" s="81">
        <v>1</v>
      </c>
      <c r="AK53" s="81"/>
      <c r="AL53" s="81">
        <f t="shared" si="4"/>
        <v>0</v>
      </c>
      <c r="AM53" s="81">
        <v>2</v>
      </c>
      <c r="AN53" s="81"/>
      <c r="AO53" s="81">
        <f t="shared" si="5"/>
        <v>0</v>
      </c>
      <c r="AP53" s="81">
        <v>2</v>
      </c>
      <c r="AQ53" s="81"/>
      <c r="AR53" s="81">
        <f t="shared" si="6"/>
        <v>0</v>
      </c>
      <c r="AS53" s="81">
        <v>3</v>
      </c>
      <c r="AT53" s="74"/>
      <c r="AU53" s="74">
        <f t="shared" si="7"/>
        <v>0</v>
      </c>
      <c r="AV53" s="81">
        <f t="shared" si="8"/>
        <v>21</v>
      </c>
      <c r="AW53" s="81">
        <f t="shared" si="9"/>
        <v>16</v>
      </c>
      <c r="AX53" s="110">
        <f t="shared" si="10"/>
        <v>0.76190476190476186</v>
      </c>
    </row>
    <row r="54" spans="1:50" s="3" customFormat="1" ht="75" customHeight="1" x14ac:dyDescent="0.25">
      <c r="A54" s="176"/>
      <c r="B54" s="173" t="s">
        <v>249</v>
      </c>
      <c r="C54" s="173" t="s">
        <v>250</v>
      </c>
      <c r="D54" s="170" t="s">
        <v>166</v>
      </c>
      <c r="E54" s="171" t="str">
        <f>IF(D54="","",VLOOKUP(D54,$C$146:$L$159,10,FALSE))</f>
        <v>Planear, ejecutar y controlar los recursos financieros apropiados a la entidad, para el cumplimiento de su misionalidad y normatividad vigente.</v>
      </c>
      <c r="F54" s="65">
        <v>8.3000000000000004E-2</v>
      </c>
      <c r="G54" s="65"/>
      <c r="H54" s="106" t="s">
        <v>353</v>
      </c>
      <c r="I54" s="64" t="s">
        <v>251</v>
      </c>
      <c r="J54" s="65" t="s">
        <v>180</v>
      </c>
      <c r="K54" s="65" t="s">
        <v>184</v>
      </c>
      <c r="L54" s="74">
        <v>1</v>
      </c>
      <c r="M54" s="74">
        <v>1</v>
      </c>
      <c r="N54" s="74">
        <f t="shared" ref="N54:N72" si="29">+M54/L54</f>
        <v>1</v>
      </c>
      <c r="O54" s="74">
        <v>1</v>
      </c>
      <c r="P54" s="75">
        <v>1</v>
      </c>
      <c r="Q54" s="74">
        <f t="shared" si="12"/>
        <v>1</v>
      </c>
      <c r="R54" s="74">
        <v>1</v>
      </c>
      <c r="S54" s="74">
        <v>1</v>
      </c>
      <c r="T54" s="74">
        <f t="shared" si="0"/>
        <v>1</v>
      </c>
      <c r="U54" s="74">
        <v>1</v>
      </c>
      <c r="V54" s="75">
        <v>1</v>
      </c>
      <c r="W54" s="74">
        <f t="shared" si="1"/>
        <v>1</v>
      </c>
      <c r="X54" s="74">
        <v>1</v>
      </c>
      <c r="Y54" s="75">
        <v>1</v>
      </c>
      <c r="Z54" s="74">
        <f t="shared" si="14"/>
        <v>1</v>
      </c>
      <c r="AA54" s="74">
        <v>1</v>
      </c>
      <c r="AB54" s="74">
        <v>1</v>
      </c>
      <c r="AC54" s="74">
        <f t="shared" si="11"/>
        <v>1</v>
      </c>
      <c r="AD54" s="74">
        <v>1</v>
      </c>
      <c r="AE54" s="74"/>
      <c r="AF54" s="74">
        <f t="shared" si="2"/>
        <v>0</v>
      </c>
      <c r="AG54" s="74">
        <v>1</v>
      </c>
      <c r="AH54" s="74"/>
      <c r="AI54" s="74">
        <f t="shared" si="3"/>
        <v>0</v>
      </c>
      <c r="AJ54" s="74">
        <v>1</v>
      </c>
      <c r="AK54" s="74"/>
      <c r="AL54" s="74">
        <f t="shared" si="4"/>
        <v>0</v>
      </c>
      <c r="AM54" s="74">
        <v>1</v>
      </c>
      <c r="AN54" s="74"/>
      <c r="AO54" s="74">
        <f t="shared" si="5"/>
        <v>0</v>
      </c>
      <c r="AP54" s="74">
        <v>1</v>
      </c>
      <c r="AQ54" s="74"/>
      <c r="AR54" s="74">
        <f t="shared" si="6"/>
        <v>0</v>
      </c>
      <c r="AS54" s="74">
        <v>1</v>
      </c>
      <c r="AT54" s="74"/>
      <c r="AU54" s="74">
        <f t="shared" si="7"/>
        <v>0</v>
      </c>
      <c r="AV54" s="76">
        <f t="shared" si="8"/>
        <v>1</v>
      </c>
      <c r="AW54" s="77">
        <f t="shared" si="9"/>
        <v>1</v>
      </c>
      <c r="AX54" s="110">
        <f t="shared" si="10"/>
        <v>1</v>
      </c>
    </row>
    <row r="55" spans="1:50" s="3" customFormat="1" ht="75" customHeight="1" x14ac:dyDescent="0.25">
      <c r="A55" s="176"/>
      <c r="B55" s="173"/>
      <c r="C55" s="173"/>
      <c r="D55" s="170"/>
      <c r="E55" s="171"/>
      <c r="F55" s="65">
        <v>8.3000000000000004E-2</v>
      </c>
      <c r="G55" s="65"/>
      <c r="H55" s="106" t="s">
        <v>354</v>
      </c>
      <c r="I55" s="64" t="s">
        <v>252</v>
      </c>
      <c r="J55" s="65" t="s">
        <v>181</v>
      </c>
      <c r="K55" s="65" t="s">
        <v>183</v>
      </c>
      <c r="L55" s="94">
        <v>1</v>
      </c>
      <c r="M55" s="94">
        <v>1</v>
      </c>
      <c r="N55" s="74">
        <f t="shared" si="29"/>
        <v>1</v>
      </c>
      <c r="O55" s="94">
        <v>1</v>
      </c>
      <c r="P55" s="95">
        <v>1</v>
      </c>
      <c r="Q55" s="74">
        <f t="shared" si="12"/>
        <v>1</v>
      </c>
      <c r="R55" s="94">
        <v>1</v>
      </c>
      <c r="S55" s="74">
        <v>1</v>
      </c>
      <c r="T55" s="74">
        <f t="shared" si="0"/>
        <v>1</v>
      </c>
      <c r="U55" s="94">
        <v>1</v>
      </c>
      <c r="V55" s="95">
        <v>1</v>
      </c>
      <c r="W55" s="74">
        <f t="shared" si="1"/>
        <v>1</v>
      </c>
      <c r="X55" s="94">
        <v>1</v>
      </c>
      <c r="Y55" s="95">
        <v>1</v>
      </c>
      <c r="Z55" s="74">
        <f t="shared" si="14"/>
        <v>1</v>
      </c>
      <c r="AA55" s="94">
        <v>1</v>
      </c>
      <c r="AB55" s="74">
        <v>1</v>
      </c>
      <c r="AC55" s="74">
        <f t="shared" si="11"/>
        <v>1</v>
      </c>
      <c r="AD55" s="94">
        <v>1</v>
      </c>
      <c r="AE55" s="74"/>
      <c r="AF55" s="74">
        <f t="shared" si="2"/>
        <v>0</v>
      </c>
      <c r="AG55" s="94">
        <v>1</v>
      </c>
      <c r="AH55" s="74"/>
      <c r="AI55" s="74">
        <f t="shared" si="3"/>
        <v>0</v>
      </c>
      <c r="AJ55" s="94">
        <v>1</v>
      </c>
      <c r="AK55" s="74"/>
      <c r="AL55" s="74">
        <f t="shared" si="4"/>
        <v>0</v>
      </c>
      <c r="AM55" s="94">
        <v>1</v>
      </c>
      <c r="AN55" s="74"/>
      <c r="AO55" s="74">
        <f t="shared" si="5"/>
        <v>0</v>
      </c>
      <c r="AP55" s="94">
        <v>1</v>
      </c>
      <c r="AQ55" s="74"/>
      <c r="AR55" s="74">
        <f t="shared" si="6"/>
        <v>0</v>
      </c>
      <c r="AS55" s="94">
        <v>1</v>
      </c>
      <c r="AT55" s="74"/>
      <c r="AU55" s="74">
        <f t="shared" si="7"/>
        <v>0</v>
      </c>
      <c r="AV55" s="81">
        <f t="shared" si="8"/>
        <v>12</v>
      </c>
      <c r="AW55" s="81">
        <f t="shared" si="9"/>
        <v>6</v>
      </c>
      <c r="AX55" s="110">
        <f t="shared" si="10"/>
        <v>0.5</v>
      </c>
    </row>
    <row r="56" spans="1:50" s="3" customFormat="1" ht="75" customHeight="1" x14ac:dyDescent="0.25">
      <c r="A56" s="176"/>
      <c r="B56" s="173"/>
      <c r="C56" s="173"/>
      <c r="D56" s="170"/>
      <c r="E56" s="171"/>
      <c r="F56" s="65">
        <v>8.3000000000000004E-2</v>
      </c>
      <c r="G56" s="65"/>
      <c r="H56" s="106" t="s">
        <v>355</v>
      </c>
      <c r="I56" s="64" t="s">
        <v>253</v>
      </c>
      <c r="J56" s="65" t="s">
        <v>181</v>
      </c>
      <c r="K56" s="65" t="s">
        <v>183</v>
      </c>
      <c r="L56" s="94">
        <v>1</v>
      </c>
      <c r="M56" s="94">
        <v>1</v>
      </c>
      <c r="N56" s="74">
        <f t="shared" si="29"/>
        <v>1</v>
      </c>
      <c r="O56" s="94">
        <v>1</v>
      </c>
      <c r="P56" s="95">
        <v>1</v>
      </c>
      <c r="Q56" s="74">
        <f t="shared" si="12"/>
        <v>1</v>
      </c>
      <c r="R56" s="94">
        <v>1</v>
      </c>
      <c r="S56" s="74">
        <v>1</v>
      </c>
      <c r="T56" s="74">
        <f t="shared" si="0"/>
        <v>1</v>
      </c>
      <c r="U56" s="94">
        <v>1</v>
      </c>
      <c r="V56" s="95">
        <v>1</v>
      </c>
      <c r="W56" s="74">
        <f t="shared" si="1"/>
        <v>1</v>
      </c>
      <c r="X56" s="94">
        <v>1</v>
      </c>
      <c r="Y56" s="95">
        <v>1</v>
      </c>
      <c r="Z56" s="74">
        <f t="shared" si="14"/>
        <v>1</v>
      </c>
      <c r="AA56" s="94">
        <v>1</v>
      </c>
      <c r="AB56" s="74">
        <v>1</v>
      </c>
      <c r="AC56" s="74">
        <f t="shared" si="11"/>
        <v>1</v>
      </c>
      <c r="AD56" s="94">
        <v>1</v>
      </c>
      <c r="AE56" s="74"/>
      <c r="AF56" s="74">
        <f t="shared" si="2"/>
        <v>0</v>
      </c>
      <c r="AG56" s="94">
        <v>1</v>
      </c>
      <c r="AH56" s="74"/>
      <c r="AI56" s="74">
        <f t="shared" si="3"/>
        <v>0</v>
      </c>
      <c r="AJ56" s="94">
        <v>1</v>
      </c>
      <c r="AK56" s="74"/>
      <c r="AL56" s="74">
        <f t="shared" si="4"/>
        <v>0</v>
      </c>
      <c r="AM56" s="94">
        <v>1</v>
      </c>
      <c r="AN56" s="74"/>
      <c r="AO56" s="74">
        <f t="shared" si="5"/>
        <v>0</v>
      </c>
      <c r="AP56" s="94">
        <v>1</v>
      </c>
      <c r="AQ56" s="74"/>
      <c r="AR56" s="74">
        <f t="shared" si="6"/>
        <v>0</v>
      </c>
      <c r="AS56" s="94">
        <v>1</v>
      </c>
      <c r="AT56" s="74"/>
      <c r="AU56" s="74">
        <f t="shared" si="7"/>
        <v>0</v>
      </c>
      <c r="AV56" s="81">
        <f t="shared" si="8"/>
        <v>12</v>
      </c>
      <c r="AW56" s="81">
        <f t="shared" si="9"/>
        <v>6</v>
      </c>
      <c r="AX56" s="110">
        <f t="shared" si="10"/>
        <v>0.5</v>
      </c>
    </row>
    <row r="57" spans="1:50" s="3" customFormat="1" ht="75" customHeight="1" x14ac:dyDescent="0.25">
      <c r="A57" s="176"/>
      <c r="B57" s="173"/>
      <c r="C57" s="173"/>
      <c r="D57" s="170"/>
      <c r="E57" s="171"/>
      <c r="F57" s="65">
        <v>8.4000000000000005E-2</v>
      </c>
      <c r="G57" s="65"/>
      <c r="H57" s="106" t="s">
        <v>356</v>
      </c>
      <c r="I57" s="64" t="s">
        <v>254</v>
      </c>
      <c r="J57" s="65" t="s">
        <v>180</v>
      </c>
      <c r="K57" s="65" t="s">
        <v>183</v>
      </c>
      <c r="L57" s="74">
        <v>8.3333333333333343E-2</v>
      </c>
      <c r="M57" s="74">
        <v>8.3333333333333343E-2</v>
      </c>
      <c r="N57" s="74">
        <f t="shared" si="29"/>
        <v>1</v>
      </c>
      <c r="O57" s="74">
        <v>0</v>
      </c>
      <c r="P57" s="75">
        <v>0</v>
      </c>
      <c r="Q57" s="74">
        <v>0</v>
      </c>
      <c r="R57" s="74">
        <v>0</v>
      </c>
      <c r="S57" s="74">
        <v>0</v>
      </c>
      <c r="T57" s="74">
        <v>0</v>
      </c>
      <c r="U57" s="74">
        <v>0</v>
      </c>
      <c r="V57" s="75">
        <v>0</v>
      </c>
      <c r="W57" s="74">
        <v>0</v>
      </c>
      <c r="X57" s="74">
        <v>0</v>
      </c>
      <c r="Y57" s="75">
        <v>0</v>
      </c>
      <c r="Z57" s="74">
        <v>0</v>
      </c>
      <c r="AA57" s="74">
        <v>0</v>
      </c>
      <c r="AB57" s="74">
        <v>0</v>
      </c>
      <c r="AC57" s="74">
        <v>0</v>
      </c>
      <c r="AD57" s="74">
        <v>0.30555555555555552</v>
      </c>
      <c r="AE57" s="74"/>
      <c r="AF57" s="74">
        <f t="shared" si="2"/>
        <v>0</v>
      </c>
      <c r="AG57" s="74">
        <v>0</v>
      </c>
      <c r="AH57" s="74"/>
      <c r="AI57" s="74" t="e">
        <f t="shared" si="3"/>
        <v>#DIV/0!</v>
      </c>
      <c r="AJ57" s="74">
        <v>0.30555555555555552</v>
      </c>
      <c r="AK57" s="74"/>
      <c r="AL57" s="74">
        <f t="shared" si="4"/>
        <v>0</v>
      </c>
      <c r="AM57" s="74">
        <v>0</v>
      </c>
      <c r="AN57" s="74"/>
      <c r="AO57" s="74" t="e">
        <f t="shared" si="5"/>
        <v>#DIV/0!</v>
      </c>
      <c r="AP57" s="74">
        <v>0.30555555555555552</v>
      </c>
      <c r="AQ57" s="74"/>
      <c r="AR57" s="74">
        <f t="shared" si="6"/>
        <v>0</v>
      </c>
      <c r="AS57" s="74">
        <v>0</v>
      </c>
      <c r="AT57" s="74"/>
      <c r="AU57" s="74" t="e">
        <f t="shared" si="7"/>
        <v>#DIV/0!</v>
      </c>
      <c r="AV57" s="76">
        <f t="shared" si="8"/>
        <v>1</v>
      </c>
      <c r="AW57" s="77">
        <f t="shared" si="9"/>
        <v>8.3333333333333343E-2</v>
      </c>
      <c r="AX57" s="110">
        <f t="shared" si="10"/>
        <v>8.3333333333333343E-2</v>
      </c>
    </row>
    <row r="58" spans="1:50" s="3" customFormat="1" ht="75" customHeight="1" x14ac:dyDescent="0.25">
      <c r="A58" s="176"/>
      <c r="B58" s="173"/>
      <c r="C58" s="173"/>
      <c r="D58" s="170"/>
      <c r="E58" s="171"/>
      <c r="F58" s="65">
        <v>8.5000000000000006E-2</v>
      </c>
      <c r="G58" s="65"/>
      <c r="H58" s="106" t="s">
        <v>357</v>
      </c>
      <c r="I58" s="64" t="s">
        <v>255</v>
      </c>
      <c r="J58" s="65" t="s">
        <v>180</v>
      </c>
      <c r="K58" s="65" t="s">
        <v>183</v>
      </c>
      <c r="L58" s="74">
        <v>8.3333333333333329E-2</v>
      </c>
      <c r="M58" s="74">
        <v>8.3333333333333329E-2</v>
      </c>
      <c r="N58" s="74">
        <f t="shared" si="29"/>
        <v>1</v>
      </c>
      <c r="O58" s="74">
        <v>0</v>
      </c>
      <c r="P58" s="75">
        <v>0</v>
      </c>
      <c r="Q58" s="74">
        <v>0</v>
      </c>
      <c r="R58" s="74">
        <v>0</v>
      </c>
      <c r="S58" s="74">
        <v>0</v>
      </c>
      <c r="T58" s="74">
        <v>0</v>
      </c>
      <c r="U58" s="96">
        <v>0.30555555555555558</v>
      </c>
      <c r="V58" s="75">
        <v>0</v>
      </c>
      <c r="W58" s="74">
        <f t="shared" si="1"/>
        <v>0</v>
      </c>
      <c r="X58" s="74">
        <v>0</v>
      </c>
      <c r="Y58" s="75">
        <v>0</v>
      </c>
      <c r="Z58" s="74">
        <v>0</v>
      </c>
      <c r="AA58" s="74">
        <v>0</v>
      </c>
      <c r="AB58" s="74">
        <v>0</v>
      </c>
      <c r="AC58" s="74">
        <v>0</v>
      </c>
      <c r="AD58" s="96">
        <v>0</v>
      </c>
      <c r="AE58" s="74"/>
      <c r="AF58" s="74" t="e">
        <f t="shared" si="2"/>
        <v>#DIV/0!</v>
      </c>
      <c r="AG58" s="96">
        <v>0.30555555555555558</v>
      </c>
      <c r="AH58" s="74"/>
      <c r="AI58" s="74"/>
      <c r="AJ58" s="74">
        <v>0</v>
      </c>
      <c r="AK58" s="74"/>
      <c r="AL58" s="74" t="e">
        <f t="shared" si="4"/>
        <v>#DIV/0!</v>
      </c>
      <c r="AM58" s="74">
        <v>0</v>
      </c>
      <c r="AN58" s="74"/>
      <c r="AO58" s="74" t="e">
        <f t="shared" si="5"/>
        <v>#DIV/0!</v>
      </c>
      <c r="AP58" s="74">
        <v>0</v>
      </c>
      <c r="AQ58" s="74"/>
      <c r="AR58" s="74" t="e">
        <f t="shared" si="6"/>
        <v>#DIV/0!</v>
      </c>
      <c r="AS58" s="96">
        <v>0.30555555555555558</v>
      </c>
      <c r="AT58" s="74"/>
      <c r="AU58" s="74">
        <f t="shared" si="7"/>
        <v>0</v>
      </c>
      <c r="AV58" s="76">
        <f t="shared" si="8"/>
        <v>1</v>
      </c>
      <c r="AW58" s="77">
        <f t="shared" si="9"/>
        <v>8.3333333333333329E-2</v>
      </c>
      <c r="AX58" s="110">
        <f t="shared" si="10"/>
        <v>8.3333333333333329E-2</v>
      </c>
    </row>
    <row r="59" spans="1:50" s="3" customFormat="1" ht="75" customHeight="1" x14ac:dyDescent="0.25">
      <c r="A59" s="176"/>
      <c r="B59" s="173"/>
      <c r="C59" s="173"/>
      <c r="D59" s="170"/>
      <c r="E59" s="171"/>
      <c r="F59" s="65">
        <v>8.3000000000000004E-2</v>
      </c>
      <c r="G59" s="65"/>
      <c r="H59" s="106" t="s">
        <v>358</v>
      </c>
      <c r="I59" s="64" t="s">
        <v>256</v>
      </c>
      <c r="J59" s="65" t="s">
        <v>180</v>
      </c>
      <c r="K59" s="65" t="s">
        <v>184</v>
      </c>
      <c r="L59" s="74">
        <v>1</v>
      </c>
      <c r="M59" s="74">
        <v>1</v>
      </c>
      <c r="N59" s="74">
        <f t="shared" si="29"/>
        <v>1</v>
      </c>
      <c r="O59" s="74">
        <v>1</v>
      </c>
      <c r="P59" s="75">
        <v>1</v>
      </c>
      <c r="Q59" s="74">
        <f t="shared" si="12"/>
        <v>1</v>
      </c>
      <c r="R59" s="74">
        <v>1</v>
      </c>
      <c r="S59" s="74">
        <v>1</v>
      </c>
      <c r="T59" s="74">
        <f t="shared" si="0"/>
        <v>1</v>
      </c>
      <c r="U59" s="74">
        <v>1</v>
      </c>
      <c r="V59" s="75">
        <v>1</v>
      </c>
      <c r="W59" s="74">
        <f t="shared" si="1"/>
        <v>1</v>
      </c>
      <c r="X59" s="74">
        <v>1</v>
      </c>
      <c r="Y59" s="75">
        <v>1</v>
      </c>
      <c r="Z59" s="74">
        <f t="shared" si="14"/>
        <v>1</v>
      </c>
      <c r="AA59" s="74">
        <v>1</v>
      </c>
      <c r="AB59" s="74">
        <v>1</v>
      </c>
      <c r="AC59" s="74">
        <f t="shared" si="11"/>
        <v>1</v>
      </c>
      <c r="AD59" s="74">
        <v>1</v>
      </c>
      <c r="AE59" s="74"/>
      <c r="AF59" s="74"/>
      <c r="AG59" s="74">
        <v>1</v>
      </c>
      <c r="AH59" s="74"/>
      <c r="AI59" s="74"/>
      <c r="AJ59" s="74">
        <v>1</v>
      </c>
      <c r="AK59" s="74"/>
      <c r="AL59" s="74"/>
      <c r="AM59" s="74">
        <v>1</v>
      </c>
      <c r="AN59" s="74"/>
      <c r="AO59" s="74"/>
      <c r="AP59" s="74">
        <v>1</v>
      </c>
      <c r="AQ59" s="74"/>
      <c r="AR59" s="74"/>
      <c r="AS59" s="74">
        <v>1</v>
      </c>
      <c r="AT59" s="74"/>
      <c r="AU59" s="74">
        <f t="shared" si="7"/>
        <v>0</v>
      </c>
      <c r="AV59" s="76">
        <f t="shared" si="8"/>
        <v>1</v>
      </c>
      <c r="AW59" s="77">
        <f t="shared" si="9"/>
        <v>1</v>
      </c>
      <c r="AX59" s="110">
        <f t="shared" si="10"/>
        <v>1</v>
      </c>
    </row>
    <row r="60" spans="1:50" s="3" customFormat="1" ht="75" customHeight="1" x14ac:dyDescent="0.25">
      <c r="A60" s="176"/>
      <c r="B60" s="173"/>
      <c r="C60" s="173"/>
      <c r="D60" s="170"/>
      <c r="E60" s="171"/>
      <c r="F60" s="65">
        <v>8.3000000000000004E-2</v>
      </c>
      <c r="G60" s="65"/>
      <c r="H60" s="106" t="s">
        <v>359</v>
      </c>
      <c r="I60" s="64" t="s">
        <v>257</v>
      </c>
      <c r="J60" s="65" t="s">
        <v>180</v>
      </c>
      <c r="K60" s="65" t="s">
        <v>184</v>
      </c>
      <c r="L60" s="74">
        <v>1</v>
      </c>
      <c r="M60" s="74">
        <v>1</v>
      </c>
      <c r="N60" s="74">
        <f t="shared" si="29"/>
        <v>1</v>
      </c>
      <c r="O60" s="74">
        <v>1</v>
      </c>
      <c r="P60" s="75">
        <v>1</v>
      </c>
      <c r="Q60" s="74">
        <f t="shared" si="12"/>
        <v>1</v>
      </c>
      <c r="R60" s="74">
        <v>1</v>
      </c>
      <c r="S60" s="74">
        <v>1</v>
      </c>
      <c r="T60" s="74">
        <f t="shared" si="0"/>
        <v>1</v>
      </c>
      <c r="U60" s="74">
        <v>1</v>
      </c>
      <c r="V60" s="75">
        <v>1</v>
      </c>
      <c r="W60" s="74">
        <f t="shared" si="1"/>
        <v>1</v>
      </c>
      <c r="X60" s="74">
        <v>1</v>
      </c>
      <c r="Y60" s="75">
        <v>1</v>
      </c>
      <c r="Z60" s="74">
        <f t="shared" si="14"/>
        <v>1</v>
      </c>
      <c r="AA60" s="74">
        <v>1</v>
      </c>
      <c r="AB60" s="74">
        <v>1</v>
      </c>
      <c r="AC60" s="74">
        <f t="shared" si="11"/>
        <v>1</v>
      </c>
      <c r="AD60" s="74">
        <v>1</v>
      </c>
      <c r="AE60" s="74"/>
      <c r="AF60" s="74"/>
      <c r="AG60" s="74">
        <v>1</v>
      </c>
      <c r="AH60" s="74"/>
      <c r="AI60" s="74"/>
      <c r="AJ60" s="74">
        <v>1</v>
      </c>
      <c r="AK60" s="74"/>
      <c r="AL60" s="74"/>
      <c r="AM60" s="74">
        <v>1</v>
      </c>
      <c r="AN60" s="74"/>
      <c r="AO60" s="74"/>
      <c r="AP60" s="74">
        <v>1</v>
      </c>
      <c r="AQ60" s="74"/>
      <c r="AR60" s="74"/>
      <c r="AS60" s="74">
        <v>1</v>
      </c>
      <c r="AT60" s="74"/>
      <c r="AU60" s="74">
        <f t="shared" si="7"/>
        <v>0</v>
      </c>
      <c r="AV60" s="76">
        <f t="shared" si="8"/>
        <v>1</v>
      </c>
      <c r="AW60" s="77">
        <f t="shared" si="9"/>
        <v>1</v>
      </c>
      <c r="AX60" s="110">
        <f t="shared" si="10"/>
        <v>1</v>
      </c>
    </row>
    <row r="61" spans="1:50" s="3" customFormat="1" ht="75" customHeight="1" x14ac:dyDescent="0.25">
      <c r="A61" s="176"/>
      <c r="B61" s="173"/>
      <c r="C61" s="173"/>
      <c r="D61" s="170"/>
      <c r="E61" s="171"/>
      <c r="F61" s="65">
        <v>8.3000000000000004E-2</v>
      </c>
      <c r="G61" s="65"/>
      <c r="H61" s="106" t="s">
        <v>360</v>
      </c>
      <c r="I61" s="64" t="s">
        <v>258</v>
      </c>
      <c r="J61" s="65" t="s">
        <v>181</v>
      </c>
      <c r="K61" s="65" t="s">
        <v>183</v>
      </c>
      <c r="L61" s="94">
        <v>1</v>
      </c>
      <c r="M61" s="94">
        <v>1</v>
      </c>
      <c r="N61" s="74">
        <f t="shared" si="29"/>
        <v>1</v>
      </c>
      <c r="O61" s="94">
        <v>1</v>
      </c>
      <c r="P61" s="95">
        <v>1</v>
      </c>
      <c r="Q61" s="74">
        <f t="shared" si="12"/>
        <v>1</v>
      </c>
      <c r="R61" s="94">
        <v>1</v>
      </c>
      <c r="S61" s="94">
        <v>1</v>
      </c>
      <c r="T61" s="74">
        <f t="shared" si="0"/>
        <v>1</v>
      </c>
      <c r="U61" s="94">
        <v>1</v>
      </c>
      <c r="V61" s="95">
        <v>1</v>
      </c>
      <c r="W61" s="74">
        <f t="shared" si="1"/>
        <v>1</v>
      </c>
      <c r="X61" s="94">
        <v>1</v>
      </c>
      <c r="Y61" s="95">
        <v>1</v>
      </c>
      <c r="Z61" s="74">
        <f t="shared" si="14"/>
        <v>1</v>
      </c>
      <c r="AA61" s="94">
        <v>1</v>
      </c>
      <c r="AB61" s="95">
        <v>1</v>
      </c>
      <c r="AC61" s="74">
        <f t="shared" si="11"/>
        <v>1</v>
      </c>
      <c r="AD61" s="94">
        <v>1</v>
      </c>
      <c r="AE61" s="74"/>
      <c r="AF61" s="74"/>
      <c r="AG61" s="94">
        <v>1</v>
      </c>
      <c r="AH61" s="74"/>
      <c r="AI61" s="74"/>
      <c r="AJ61" s="94">
        <v>1</v>
      </c>
      <c r="AK61" s="74"/>
      <c r="AL61" s="74"/>
      <c r="AM61" s="94">
        <v>1</v>
      </c>
      <c r="AN61" s="74"/>
      <c r="AO61" s="74"/>
      <c r="AP61" s="94">
        <v>1</v>
      </c>
      <c r="AQ61" s="74"/>
      <c r="AR61" s="74"/>
      <c r="AS61" s="94">
        <v>1</v>
      </c>
      <c r="AT61" s="74"/>
      <c r="AU61" s="74">
        <f t="shared" si="7"/>
        <v>0</v>
      </c>
      <c r="AV61" s="81">
        <f t="shared" si="8"/>
        <v>12</v>
      </c>
      <c r="AW61" s="81">
        <f t="shared" si="9"/>
        <v>6</v>
      </c>
      <c r="AX61" s="110">
        <f t="shared" si="10"/>
        <v>0.5</v>
      </c>
    </row>
    <row r="62" spans="1:50" s="3" customFormat="1" ht="75" customHeight="1" x14ac:dyDescent="0.25">
      <c r="A62" s="176"/>
      <c r="B62" s="173"/>
      <c r="C62" s="173"/>
      <c r="D62" s="170"/>
      <c r="E62" s="171"/>
      <c r="F62" s="65">
        <v>8.4000000000000005E-2</v>
      </c>
      <c r="G62" s="65"/>
      <c r="H62" s="106" t="s">
        <v>361</v>
      </c>
      <c r="I62" s="64" t="s">
        <v>259</v>
      </c>
      <c r="J62" s="65" t="s">
        <v>180</v>
      </c>
      <c r="K62" s="65" t="s">
        <v>184</v>
      </c>
      <c r="L62" s="74">
        <v>1</v>
      </c>
      <c r="M62" s="74">
        <v>1</v>
      </c>
      <c r="N62" s="74">
        <f t="shared" si="29"/>
        <v>1</v>
      </c>
      <c r="O62" s="74">
        <v>1</v>
      </c>
      <c r="P62" s="75">
        <v>1</v>
      </c>
      <c r="Q62" s="74">
        <f t="shared" si="12"/>
        <v>1</v>
      </c>
      <c r="R62" s="74">
        <v>1</v>
      </c>
      <c r="S62" s="74">
        <v>1</v>
      </c>
      <c r="T62" s="74">
        <f t="shared" si="0"/>
        <v>1</v>
      </c>
      <c r="U62" s="74">
        <v>1</v>
      </c>
      <c r="V62" s="75">
        <v>1</v>
      </c>
      <c r="W62" s="74">
        <f t="shared" si="1"/>
        <v>1</v>
      </c>
      <c r="X62" s="74">
        <v>1</v>
      </c>
      <c r="Y62" s="75">
        <v>1</v>
      </c>
      <c r="Z62" s="74">
        <f t="shared" si="14"/>
        <v>1</v>
      </c>
      <c r="AA62" s="74">
        <v>1</v>
      </c>
      <c r="AB62" s="74">
        <v>1</v>
      </c>
      <c r="AC62" s="74">
        <f t="shared" si="11"/>
        <v>1</v>
      </c>
      <c r="AD62" s="74">
        <v>1</v>
      </c>
      <c r="AE62" s="74"/>
      <c r="AF62" s="74"/>
      <c r="AG62" s="74">
        <v>1</v>
      </c>
      <c r="AH62" s="74"/>
      <c r="AI62" s="74"/>
      <c r="AJ62" s="74">
        <v>1</v>
      </c>
      <c r="AK62" s="74"/>
      <c r="AL62" s="74"/>
      <c r="AM62" s="74">
        <v>1</v>
      </c>
      <c r="AN62" s="74"/>
      <c r="AO62" s="74"/>
      <c r="AP62" s="74">
        <v>1</v>
      </c>
      <c r="AQ62" s="74"/>
      <c r="AR62" s="74"/>
      <c r="AS62" s="74">
        <v>1</v>
      </c>
      <c r="AT62" s="74"/>
      <c r="AU62" s="74">
        <f t="shared" si="7"/>
        <v>0</v>
      </c>
      <c r="AV62" s="76">
        <f t="shared" si="8"/>
        <v>1</v>
      </c>
      <c r="AW62" s="77">
        <f t="shared" si="9"/>
        <v>1</v>
      </c>
      <c r="AX62" s="110">
        <f t="shared" si="10"/>
        <v>1</v>
      </c>
    </row>
    <row r="63" spans="1:50" s="3" customFormat="1" ht="75" customHeight="1" x14ac:dyDescent="0.25">
      <c r="A63" s="176"/>
      <c r="B63" s="173"/>
      <c r="C63" s="173"/>
      <c r="D63" s="170"/>
      <c r="E63" s="171"/>
      <c r="F63" s="65">
        <v>8.3000000000000004E-2</v>
      </c>
      <c r="G63" s="65"/>
      <c r="H63" s="106" t="s">
        <v>362</v>
      </c>
      <c r="I63" s="64" t="s">
        <v>260</v>
      </c>
      <c r="J63" s="65" t="s">
        <v>180</v>
      </c>
      <c r="K63" s="65" t="s">
        <v>183</v>
      </c>
      <c r="L63" s="74">
        <v>8.3333333333333343E-2</v>
      </c>
      <c r="M63" s="74">
        <v>8.3333333333333343E-2</v>
      </c>
      <c r="N63" s="74">
        <f t="shared" si="29"/>
        <v>1</v>
      </c>
      <c r="O63" s="74">
        <v>0</v>
      </c>
      <c r="P63" s="75">
        <v>0</v>
      </c>
      <c r="Q63" s="74">
        <v>0</v>
      </c>
      <c r="R63" s="74">
        <v>0</v>
      </c>
      <c r="S63" s="74">
        <v>0</v>
      </c>
      <c r="T63" s="74">
        <v>0</v>
      </c>
      <c r="U63" s="74">
        <v>0</v>
      </c>
      <c r="V63" s="75">
        <v>0</v>
      </c>
      <c r="W63" s="74">
        <v>0</v>
      </c>
      <c r="X63" s="74">
        <v>0</v>
      </c>
      <c r="Y63" s="75">
        <v>0</v>
      </c>
      <c r="Z63" s="74">
        <v>0</v>
      </c>
      <c r="AA63" s="74">
        <v>0</v>
      </c>
      <c r="AB63" s="74">
        <v>0</v>
      </c>
      <c r="AC63" s="74">
        <v>0</v>
      </c>
      <c r="AD63" s="74">
        <v>0.30555555555555552</v>
      </c>
      <c r="AE63" s="74"/>
      <c r="AF63" s="74"/>
      <c r="AG63" s="74">
        <v>0</v>
      </c>
      <c r="AH63" s="74"/>
      <c r="AI63" s="74"/>
      <c r="AJ63" s="74">
        <v>0.30555555555555552</v>
      </c>
      <c r="AK63" s="74"/>
      <c r="AL63" s="74"/>
      <c r="AM63" s="74">
        <v>0</v>
      </c>
      <c r="AN63" s="74"/>
      <c r="AO63" s="74"/>
      <c r="AP63" s="74">
        <v>0.30555555555555552</v>
      </c>
      <c r="AQ63" s="74"/>
      <c r="AR63" s="74"/>
      <c r="AS63" s="74">
        <v>0</v>
      </c>
      <c r="AT63" s="74"/>
      <c r="AU63" s="74" t="e">
        <f t="shared" si="7"/>
        <v>#DIV/0!</v>
      </c>
      <c r="AV63" s="76">
        <f t="shared" si="8"/>
        <v>1</v>
      </c>
      <c r="AW63" s="77">
        <f t="shared" si="9"/>
        <v>8.3333333333333343E-2</v>
      </c>
      <c r="AX63" s="110">
        <f t="shared" si="10"/>
        <v>8.3333333333333343E-2</v>
      </c>
    </row>
    <row r="64" spans="1:50" s="3" customFormat="1" ht="75" customHeight="1" x14ac:dyDescent="0.25">
      <c r="A64" s="176"/>
      <c r="B64" s="173"/>
      <c r="C64" s="173"/>
      <c r="D64" s="170"/>
      <c r="E64" s="171"/>
      <c r="F64" s="65">
        <v>8.3000000000000004E-2</v>
      </c>
      <c r="G64" s="65"/>
      <c r="H64" s="106" t="s">
        <v>363</v>
      </c>
      <c r="I64" s="64" t="s">
        <v>261</v>
      </c>
      <c r="J64" s="65" t="s">
        <v>180</v>
      </c>
      <c r="K64" s="65" t="s">
        <v>184</v>
      </c>
      <c r="L64" s="74">
        <v>1</v>
      </c>
      <c r="M64" s="74">
        <v>1</v>
      </c>
      <c r="N64" s="74">
        <f t="shared" si="29"/>
        <v>1</v>
      </c>
      <c r="O64" s="74">
        <v>1</v>
      </c>
      <c r="P64" s="75">
        <v>1</v>
      </c>
      <c r="Q64" s="74">
        <f t="shared" si="12"/>
        <v>1</v>
      </c>
      <c r="R64" s="74">
        <v>1</v>
      </c>
      <c r="S64" s="74">
        <v>1</v>
      </c>
      <c r="T64" s="74">
        <f t="shared" si="0"/>
        <v>1</v>
      </c>
      <c r="U64" s="74">
        <v>1</v>
      </c>
      <c r="V64" s="75">
        <v>1</v>
      </c>
      <c r="W64" s="74">
        <f t="shared" si="1"/>
        <v>1</v>
      </c>
      <c r="X64" s="74">
        <v>1</v>
      </c>
      <c r="Y64" s="75">
        <v>1</v>
      </c>
      <c r="Z64" s="74">
        <f t="shared" si="14"/>
        <v>1</v>
      </c>
      <c r="AA64" s="74">
        <v>1</v>
      </c>
      <c r="AB64" s="74">
        <v>1</v>
      </c>
      <c r="AC64" s="74">
        <f t="shared" si="11"/>
        <v>1</v>
      </c>
      <c r="AD64" s="74">
        <v>1</v>
      </c>
      <c r="AE64" s="74"/>
      <c r="AF64" s="74"/>
      <c r="AG64" s="74">
        <v>1</v>
      </c>
      <c r="AH64" s="74"/>
      <c r="AI64" s="74"/>
      <c r="AJ64" s="74">
        <v>1</v>
      </c>
      <c r="AK64" s="74"/>
      <c r="AL64" s="74"/>
      <c r="AM64" s="74">
        <v>1</v>
      </c>
      <c r="AN64" s="74"/>
      <c r="AO64" s="74"/>
      <c r="AP64" s="74">
        <v>1</v>
      </c>
      <c r="AQ64" s="74"/>
      <c r="AR64" s="74"/>
      <c r="AS64" s="74">
        <v>1</v>
      </c>
      <c r="AT64" s="74"/>
      <c r="AU64" s="74">
        <f t="shared" si="7"/>
        <v>0</v>
      </c>
      <c r="AV64" s="76">
        <f t="shared" si="8"/>
        <v>1</v>
      </c>
      <c r="AW64" s="77">
        <f t="shared" si="9"/>
        <v>1</v>
      </c>
      <c r="AX64" s="110">
        <f t="shared" si="10"/>
        <v>1</v>
      </c>
    </row>
    <row r="65" spans="1:50" s="3" customFormat="1" ht="75" customHeight="1" x14ac:dyDescent="0.25">
      <c r="A65" s="176"/>
      <c r="B65" s="173"/>
      <c r="C65" s="173"/>
      <c r="D65" s="170"/>
      <c r="E65" s="171"/>
      <c r="F65" s="65">
        <v>8.3000000000000004E-2</v>
      </c>
      <c r="G65" s="65"/>
      <c r="H65" s="106" t="s">
        <v>364</v>
      </c>
      <c r="I65" s="64" t="s">
        <v>262</v>
      </c>
      <c r="J65" s="65" t="s">
        <v>181</v>
      </c>
      <c r="K65" s="65" t="s">
        <v>183</v>
      </c>
      <c r="L65" s="94">
        <v>1</v>
      </c>
      <c r="M65" s="94">
        <v>1</v>
      </c>
      <c r="N65" s="74">
        <f t="shared" si="29"/>
        <v>1</v>
      </c>
      <c r="O65" s="94">
        <v>1</v>
      </c>
      <c r="P65" s="95">
        <v>1</v>
      </c>
      <c r="Q65" s="74">
        <f t="shared" si="12"/>
        <v>1</v>
      </c>
      <c r="R65" s="94">
        <v>1</v>
      </c>
      <c r="S65" s="94">
        <v>1</v>
      </c>
      <c r="T65" s="74">
        <f t="shared" si="0"/>
        <v>1</v>
      </c>
      <c r="U65" s="94">
        <v>1</v>
      </c>
      <c r="V65" s="95">
        <v>1</v>
      </c>
      <c r="W65" s="74">
        <f t="shared" si="1"/>
        <v>1</v>
      </c>
      <c r="X65" s="94">
        <v>1</v>
      </c>
      <c r="Y65" s="95">
        <v>1</v>
      </c>
      <c r="Z65" s="74">
        <f t="shared" si="14"/>
        <v>1</v>
      </c>
      <c r="AA65" s="94">
        <v>1</v>
      </c>
      <c r="AB65" s="94">
        <v>1</v>
      </c>
      <c r="AC65" s="74">
        <f t="shared" si="11"/>
        <v>1</v>
      </c>
      <c r="AD65" s="94">
        <v>1</v>
      </c>
      <c r="AE65" s="74"/>
      <c r="AF65" s="74"/>
      <c r="AG65" s="94">
        <v>1</v>
      </c>
      <c r="AH65" s="74"/>
      <c r="AI65" s="74"/>
      <c r="AJ65" s="94">
        <v>1</v>
      </c>
      <c r="AK65" s="74"/>
      <c r="AL65" s="74"/>
      <c r="AM65" s="94">
        <v>1</v>
      </c>
      <c r="AN65" s="74"/>
      <c r="AO65" s="74"/>
      <c r="AP65" s="94">
        <v>1</v>
      </c>
      <c r="AQ65" s="74"/>
      <c r="AR65" s="74"/>
      <c r="AS65" s="94">
        <v>1</v>
      </c>
      <c r="AT65" s="74"/>
      <c r="AU65" s="74">
        <f t="shared" si="7"/>
        <v>0</v>
      </c>
      <c r="AV65" s="81">
        <f t="shared" si="8"/>
        <v>12</v>
      </c>
      <c r="AW65" s="81">
        <f t="shared" si="9"/>
        <v>6</v>
      </c>
      <c r="AX65" s="110">
        <f t="shared" si="10"/>
        <v>0.5</v>
      </c>
    </row>
    <row r="66" spans="1:50" s="3" customFormat="1" ht="75" customHeight="1" x14ac:dyDescent="0.25">
      <c r="A66" s="176"/>
      <c r="B66" s="173" t="s">
        <v>263</v>
      </c>
      <c r="C66" s="173" t="s">
        <v>264</v>
      </c>
      <c r="D66" s="170" t="s">
        <v>158</v>
      </c>
      <c r="E66" s="171" t="str">
        <f>IF(D66="","",VLOOKUP(D48,$C$146:$L$159,10,FALSE))</f>
        <v>Administrar los recursos físicos (tangibles e intangibles) propiedad o en calidad de alquiler del instituto, así como gestionar el manejo del  flujo documental de la entidad, con el fin de garantizar la memoria institucional.</v>
      </c>
      <c r="F66" s="65">
        <v>0.4</v>
      </c>
      <c r="G66" s="65"/>
      <c r="H66" s="107" t="s">
        <v>365</v>
      </c>
      <c r="I66" s="64" t="s">
        <v>265</v>
      </c>
      <c r="J66" s="65" t="s">
        <v>180</v>
      </c>
      <c r="K66" s="65" t="s">
        <v>183</v>
      </c>
      <c r="L66" s="76">
        <v>0.1</v>
      </c>
      <c r="M66" s="76">
        <v>0.1</v>
      </c>
      <c r="N66" s="74">
        <f t="shared" si="29"/>
        <v>1</v>
      </c>
      <c r="O66" s="76">
        <v>0</v>
      </c>
      <c r="P66" s="82">
        <v>0</v>
      </c>
      <c r="Q66" s="74">
        <v>0</v>
      </c>
      <c r="R66" s="76">
        <v>0</v>
      </c>
      <c r="S66" s="76">
        <v>0</v>
      </c>
      <c r="T66" s="74">
        <v>0</v>
      </c>
      <c r="U66" s="76">
        <v>0</v>
      </c>
      <c r="V66" s="82">
        <v>0</v>
      </c>
      <c r="W66" s="74">
        <v>0</v>
      </c>
      <c r="X66" s="84">
        <v>0.22500000000000001</v>
      </c>
      <c r="Y66" s="83">
        <v>0.115</v>
      </c>
      <c r="Z66" s="79">
        <v>0</v>
      </c>
      <c r="AA66" s="76">
        <v>0.25</v>
      </c>
      <c r="AB66" s="76">
        <v>0.09</v>
      </c>
      <c r="AC66" s="74">
        <f t="shared" si="11"/>
        <v>0.36</v>
      </c>
      <c r="AD66" s="97">
        <v>0.22500000000000001</v>
      </c>
      <c r="AE66" s="76"/>
      <c r="AF66" s="76">
        <f t="shared" si="2"/>
        <v>0</v>
      </c>
      <c r="AG66" s="76">
        <v>0</v>
      </c>
      <c r="AH66" s="76"/>
      <c r="AI66" s="76" t="e">
        <f t="shared" si="3"/>
        <v>#DIV/0!</v>
      </c>
      <c r="AJ66" s="76">
        <v>0</v>
      </c>
      <c r="AK66" s="76"/>
      <c r="AL66" s="76" t="e">
        <f t="shared" si="4"/>
        <v>#DIV/0!</v>
      </c>
      <c r="AM66" s="76">
        <v>0</v>
      </c>
      <c r="AN66" s="76"/>
      <c r="AO66" s="76" t="e">
        <f t="shared" si="5"/>
        <v>#DIV/0!</v>
      </c>
      <c r="AP66" s="76">
        <v>0</v>
      </c>
      <c r="AQ66" s="76"/>
      <c r="AR66" s="76" t="e">
        <f t="shared" si="6"/>
        <v>#DIV/0!</v>
      </c>
      <c r="AS66" s="76">
        <v>0.22500000000000001</v>
      </c>
      <c r="AT66" s="74"/>
      <c r="AU66" s="74">
        <f t="shared" si="7"/>
        <v>0</v>
      </c>
      <c r="AV66" s="76">
        <f t="shared" si="8"/>
        <v>1.0249999999999999</v>
      </c>
      <c r="AW66" s="77">
        <f t="shared" si="9"/>
        <v>0.30500000000000005</v>
      </c>
      <c r="AX66" s="110">
        <f t="shared" si="10"/>
        <v>0.2975609756097562</v>
      </c>
    </row>
    <row r="67" spans="1:50" s="3" customFormat="1" ht="75" customHeight="1" x14ac:dyDescent="0.25">
      <c r="A67" s="176"/>
      <c r="B67" s="173"/>
      <c r="C67" s="173"/>
      <c r="D67" s="170"/>
      <c r="E67" s="171"/>
      <c r="F67" s="65">
        <v>0.2</v>
      </c>
      <c r="G67" s="65"/>
      <c r="H67" s="107" t="s">
        <v>366</v>
      </c>
      <c r="I67" s="64" t="s">
        <v>266</v>
      </c>
      <c r="J67" s="65" t="s">
        <v>180</v>
      </c>
      <c r="K67" s="65" t="s">
        <v>183</v>
      </c>
      <c r="L67" s="76">
        <v>0</v>
      </c>
      <c r="M67" s="76">
        <v>0</v>
      </c>
      <c r="N67" s="76">
        <v>0</v>
      </c>
      <c r="O67" s="76">
        <v>0</v>
      </c>
      <c r="P67" s="82">
        <v>0</v>
      </c>
      <c r="Q67" s="74">
        <v>0</v>
      </c>
      <c r="R67" s="76">
        <v>0</v>
      </c>
      <c r="S67" s="76">
        <v>0</v>
      </c>
      <c r="T67" s="74">
        <v>0</v>
      </c>
      <c r="U67" s="84">
        <v>0.1666</v>
      </c>
      <c r="V67" s="83">
        <v>2.4E-2</v>
      </c>
      <c r="W67" s="74">
        <f t="shared" si="1"/>
        <v>0.14405762304921968</v>
      </c>
      <c r="X67" s="84">
        <v>0.1666</v>
      </c>
      <c r="Y67" s="83">
        <v>4.1700000000000001E-2</v>
      </c>
      <c r="Z67" s="84">
        <f t="shared" ref="Z67" si="30">+Y67/X67</f>
        <v>0.25030012004801921</v>
      </c>
      <c r="AA67" s="84">
        <v>0.1666</v>
      </c>
      <c r="AB67" s="84">
        <v>0.11</v>
      </c>
      <c r="AC67" s="74">
        <f t="shared" si="11"/>
        <v>0.6602641056422569</v>
      </c>
      <c r="AD67" s="84">
        <v>0.1666</v>
      </c>
      <c r="AE67" s="84"/>
      <c r="AF67" s="84">
        <f t="shared" si="2"/>
        <v>0</v>
      </c>
      <c r="AG67" s="84">
        <v>0.1666</v>
      </c>
      <c r="AH67" s="84"/>
      <c r="AI67" s="84">
        <f t="shared" si="3"/>
        <v>0</v>
      </c>
      <c r="AJ67" s="84">
        <v>0.17</v>
      </c>
      <c r="AK67" s="76"/>
      <c r="AL67" s="76">
        <f t="shared" si="4"/>
        <v>0</v>
      </c>
      <c r="AM67" s="76">
        <v>0</v>
      </c>
      <c r="AN67" s="76"/>
      <c r="AO67" s="76" t="e">
        <f t="shared" si="5"/>
        <v>#DIV/0!</v>
      </c>
      <c r="AP67" s="76">
        <v>0</v>
      </c>
      <c r="AQ67" s="76"/>
      <c r="AR67" s="76" t="e">
        <f t="shared" si="6"/>
        <v>#DIV/0!</v>
      </c>
      <c r="AS67" s="76">
        <v>0</v>
      </c>
      <c r="AT67" s="74"/>
      <c r="AU67" s="74" t="e">
        <f t="shared" si="7"/>
        <v>#DIV/0!</v>
      </c>
      <c r="AV67" s="76">
        <f t="shared" si="8"/>
        <v>1.0029999999999999</v>
      </c>
      <c r="AW67" s="77">
        <f t="shared" si="9"/>
        <v>0.1757</v>
      </c>
      <c r="AX67" s="110">
        <f t="shared" si="10"/>
        <v>0.17517447657028914</v>
      </c>
    </row>
    <row r="68" spans="1:50" s="3" customFormat="1" ht="75" customHeight="1" x14ac:dyDescent="0.25">
      <c r="A68" s="176"/>
      <c r="B68" s="173"/>
      <c r="C68" s="173"/>
      <c r="D68" s="170"/>
      <c r="E68" s="171"/>
      <c r="F68" s="65">
        <v>0.2</v>
      </c>
      <c r="G68" s="65"/>
      <c r="H68" s="107" t="s">
        <v>367</v>
      </c>
      <c r="I68" s="64" t="s">
        <v>267</v>
      </c>
      <c r="J68" s="65" t="s">
        <v>180</v>
      </c>
      <c r="K68" s="65" t="s">
        <v>183</v>
      </c>
      <c r="L68" s="76">
        <v>0</v>
      </c>
      <c r="M68" s="76">
        <v>0</v>
      </c>
      <c r="N68" s="76">
        <v>0</v>
      </c>
      <c r="O68" s="76">
        <v>0</v>
      </c>
      <c r="P68" s="82">
        <v>0.1</v>
      </c>
      <c r="Q68" s="74">
        <v>0</v>
      </c>
      <c r="R68" s="76">
        <v>0</v>
      </c>
      <c r="S68" s="76">
        <v>0</v>
      </c>
      <c r="T68" s="74">
        <v>0</v>
      </c>
      <c r="U68" s="76">
        <v>0</v>
      </c>
      <c r="V68" s="83">
        <v>0</v>
      </c>
      <c r="W68" s="74">
        <v>0</v>
      </c>
      <c r="X68" s="76">
        <v>0</v>
      </c>
      <c r="Y68" s="83">
        <v>0</v>
      </c>
      <c r="Z68" s="84">
        <v>0</v>
      </c>
      <c r="AA68" s="84">
        <v>0.2</v>
      </c>
      <c r="AB68" s="84">
        <v>0.2</v>
      </c>
      <c r="AC68" s="74">
        <f t="shared" si="11"/>
        <v>1</v>
      </c>
      <c r="AD68" s="76">
        <v>0</v>
      </c>
      <c r="AE68" s="84"/>
      <c r="AF68" s="84"/>
      <c r="AG68" s="76">
        <v>0</v>
      </c>
      <c r="AH68" s="84"/>
      <c r="AI68" s="84"/>
      <c r="AJ68" s="76">
        <v>0</v>
      </c>
      <c r="AK68" s="76"/>
      <c r="AL68" s="76"/>
      <c r="AM68" s="76">
        <v>0</v>
      </c>
      <c r="AN68" s="76"/>
      <c r="AO68" s="76"/>
      <c r="AP68" s="76">
        <v>0</v>
      </c>
      <c r="AQ68" s="76"/>
      <c r="AR68" s="76"/>
      <c r="AS68" s="76">
        <v>0.4</v>
      </c>
      <c r="AT68" s="74"/>
      <c r="AU68" s="74">
        <f t="shared" si="7"/>
        <v>0</v>
      </c>
      <c r="AV68" s="76">
        <f t="shared" si="8"/>
        <v>0.60000000000000009</v>
      </c>
      <c r="AW68" s="77">
        <f t="shared" si="9"/>
        <v>0.30000000000000004</v>
      </c>
      <c r="AX68" s="110">
        <f t="shared" si="10"/>
        <v>0.5</v>
      </c>
    </row>
    <row r="69" spans="1:50" s="3" customFormat="1" ht="75" customHeight="1" x14ac:dyDescent="0.25">
      <c r="A69" s="176"/>
      <c r="B69" s="173"/>
      <c r="C69" s="173"/>
      <c r="D69" s="170"/>
      <c r="E69" s="171"/>
      <c r="F69" s="65">
        <v>0.2</v>
      </c>
      <c r="G69" s="65"/>
      <c r="H69" s="107" t="s">
        <v>368</v>
      </c>
      <c r="I69" s="64" t="s">
        <v>268</v>
      </c>
      <c r="J69" s="65" t="s">
        <v>180</v>
      </c>
      <c r="K69" s="65" t="s">
        <v>183</v>
      </c>
      <c r="L69" s="76">
        <v>0</v>
      </c>
      <c r="M69" s="76">
        <v>0</v>
      </c>
      <c r="N69" s="76">
        <v>0</v>
      </c>
      <c r="O69" s="76">
        <v>0.12</v>
      </c>
      <c r="P69" s="82">
        <v>0.12</v>
      </c>
      <c r="Q69" s="74">
        <f t="shared" si="12"/>
        <v>1</v>
      </c>
      <c r="R69" s="76">
        <v>0.12</v>
      </c>
      <c r="S69" s="76">
        <v>0.12</v>
      </c>
      <c r="T69" s="74">
        <f t="shared" si="0"/>
        <v>1</v>
      </c>
      <c r="U69" s="76">
        <v>0.12</v>
      </c>
      <c r="V69" s="82">
        <v>0.12</v>
      </c>
      <c r="W69" s="74">
        <f t="shared" si="1"/>
        <v>1</v>
      </c>
      <c r="X69" s="76">
        <v>0.14000000000000001</v>
      </c>
      <c r="Y69" s="82">
        <v>0.14000000000000001</v>
      </c>
      <c r="Z69" s="76">
        <f t="shared" si="14"/>
        <v>1</v>
      </c>
      <c r="AA69" s="76">
        <v>0.5</v>
      </c>
      <c r="AB69" s="76">
        <v>0.5</v>
      </c>
      <c r="AC69" s="76">
        <f t="shared" si="11"/>
        <v>1</v>
      </c>
      <c r="AD69" s="76">
        <v>0</v>
      </c>
      <c r="AE69" s="76"/>
      <c r="AF69" s="76" t="e">
        <f t="shared" si="2"/>
        <v>#DIV/0!</v>
      </c>
      <c r="AG69" s="76">
        <v>0</v>
      </c>
      <c r="AH69" s="76"/>
      <c r="AI69" s="76" t="e">
        <f t="shared" si="3"/>
        <v>#DIV/0!</v>
      </c>
      <c r="AJ69" s="76">
        <v>0</v>
      </c>
      <c r="AK69" s="76"/>
      <c r="AL69" s="76" t="e">
        <f t="shared" si="4"/>
        <v>#DIV/0!</v>
      </c>
      <c r="AM69" s="76">
        <v>0</v>
      </c>
      <c r="AN69" s="76"/>
      <c r="AO69" s="76" t="e">
        <f t="shared" si="5"/>
        <v>#DIV/0!</v>
      </c>
      <c r="AP69" s="76">
        <v>0</v>
      </c>
      <c r="AQ69" s="76"/>
      <c r="AR69" s="76" t="e">
        <f t="shared" si="6"/>
        <v>#DIV/0!</v>
      </c>
      <c r="AS69" s="76">
        <v>0</v>
      </c>
      <c r="AT69" s="74"/>
      <c r="AU69" s="74" t="e">
        <f t="shared" si="7"/>
        <v>#DIV/0!</v>
      </c>
      <c r="AV69" s="76">
        <f t="shared" si="8"/>
        <v>1</v>
      </c>
      <c r="AW69" s="77">
        <f t="shared" si="9"/>
        <v>1</v>
      </c>
      <c r="AX69" s="110">
        <f t="shared" si="10"/>
        <v>1</v>
      </c>
    </row>
    <row r="70" spans="1:50" s="3" customFormat="1" ht="75" customHeight="1" x14ac:dyDescent="0.25">
      <c r="A70" s="172" t="s">
        <v>269</v>
      </c>
      <c r="B70" s="173">
        <v>7</v>
      </c>
      <c r="C70" s="173" t="s">
        <v>270</v>
      </c>
      <c r="D70" s="170" t="s">
        <v>162</v>
      </c>
      <c r="E70" s="171" t="str">
        <f>IF(D70="","",VLOOKUP(D70,$C$146:$L$159,10,FALSE))</f>
        <v>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v>
      </c>
      <c r="F70" s="108"/>
      <c r="G70" s="108"/>
      <c r="H70" s="107">
        <v>7.1</v>
      </c>
      <c r="I70" s="64" t="s">
        <v>271</v>
      </c>
      <c r="J70" s="65" t="s">
        <v>180</v>
      </c>
      <c r="K70" s="65" t="s">
        <v>183</v>
      </c>
      <c r="L70" s="78">
        <v>8.3333333333333329E-2</v>
      </c>
      <c r="M70" s="78">
        <v>8.3333333333333329E-2</v>
      </c>
      <c r="N70" s="74">
        <f t="shared" si="29"/>
        <v>1</v>
      </c>
      <c r="O70" s="78">
        <v>8.3333333333333329E-2</v>
      </c>
      <c r="P70" s="141">
        <v>8.3333333333333329E-2</v>
      </c>
      <c r="Q70" s="74">
        <f t="shared" si="12"/>
        <v>1</v>
      </c>
      <c r="R70" s="78">
        <v>8.3333333333333329E-2</v>
      </c>
      <c r="S70" s="78">
        <v>8.3333333333333329E-2</v>
      </c>
      <c r="T70" s="74">
        <f t="shared" si="0"/>
        <v>1</v>
      </c>
      <c r="U70" s="78">
        <v>8.3333333333333301E-2</v>
      </c>
      <c r="V70" s="141">
        <v>8.3333333333333329E-2</v>
      </c>
      <c r="W70" s="74">
        <f t="shared" si="1"/>
        <v>1.0000000000000004</v>
      </c>
      <c r="X70" s="78">
        <v>8.3333333333333329E-2</v>
      </c>
      <c r="Y70" s="141">
        <v>8.3333333333333329E-2</v>
      </c>
      <c r="Z70" s="74">
        <f t="shared" si="14"/>
        <v>1</v>
      </c>
      <c r="AA70" s="78">
        <v>8.3333333333333329E-2</v>
      </c>
      <c r="AB70" s="78">
        <f>+AA70</f>
        <v>8.3333333333333329E-2</v>
      </c>
      <c r="AC70" s="74">
        <f t="shared" si="11"/>
        <v>1</v>
      </c>
      <c r="AD70" s="78">
        <v>8.3333333333333329E-2</v>
      </c>
      <c r="AE70" s="74"/>
      <c r="AF70" s="74">
        <f t="shared" si="2"/>
        <v>0</v>
      </c>
      <c r="AG70" s="78">
        <v>8.3333333333333329E-2</v>
      </c>
      <c r="AH70" s="74"/>
      <c r="AI70" s="74">
        <f t="shared" si="3"/>
        <v>0</v>
      </c>
      <c r="AJ70" s="78">
        <v>8.3333333333333329E-2</v>
      </c>
      <c r="AK70" s="74"/>
      <c r="AL70" s="74">
        <f t="shared" si="4"/>
        <v>0</v>
      </c>
      <c r="AM70" s="78">
        <v>8.3333333333333329E-2</v>
      </c>
      <c r="AN70" s="74"/>
      <c r="AO70" s="74">
        <f t="shared" si="5"/>
        <v>0</v>
      </c>
      <c r="AP70" s="78">
        <v>8.3333333333333329E-2</v>
      </c>
      <c r="AQ70" s="74"/>
      <c r="AR70" s="74">
        <f t="shared" si="6"/>
        <v>0</v>
      </c>
      <c r="AS70" s="78">
        <v>8.3333333333333329E-2</v>
      </c>
      <c r="AT70" s="74"/>
      <c r="AU70" s="74">
        <f t="shared" si="7"/>
        <v>0</v>
      </c>
      <c r="AV70" s="76">
        <f t="shared" si="8"/>
        <v>1</v>
      </c>
      <c r="AW70" s="77">
        <f t="shared" si="9"/>
        <v>0.49999999999999994</v>
      </c>
      <c r="AX70" s="110">
        <f t="shared" si="10"/>
        <v>0.49999999999999994</v>
      </c>
    </row>
    <row r="71" spans="1:50" s="3" customFormat="1" ht="75" customHeight="1" x14ac:dyDescent="0.25">
      <c r="A71" s="172"/>
      <c r="B71" s="173"/>
      <c r="C71" s="173"/>
      <c r="D71" s="170"/>
      <c r="E71" s="171"/>
      <c r="F71" s="108"/>
      <c r="G71" s="108"/>
      <c r="H71" s="107">
        <v>7.2</v>
      </c>
      <c r="I71" s="64" t="s">
        <v>272</v>
      </c>
      <c r="J71" s="65" t="s">
        <v>180</v>
      </c>
      <c r="K71" s="65" t="s">
        <v>183</v>
      </c>
      <c r="L71" s="78">
        <v>8.3333333333333329E-2</v>
      </c>
      <c r="M71" s="78">
        <v>8.3333333333333329E-2</v>
      </c>
      <c r="N71" s="74">
        <f t="shared" si="29"/>
        <v>1</v>
      </c>
      <c r="O71" s="78">
        <v>8.3333333333333329E-2</v>
      </c>
      <c r="P71" s="141">
        <v>8.3333333333333329E-2</v>
      </c>
      <c r="Q71" s="74">
        <f t="shared" si="12"/>
        <v>1</v>
      </c>
      <c r="R71" s="78">
        <v>8.3333333333333329E-2</v>
      </c>
      <c r="S71" s="78">
        <v>8.3333333333333329E-2</v>
      </c>
      <c r="T71" s="74">
        <f t="shared" si="0"/>
        <v>1</v>
      </c>
      <c r="U71" s="78">
        <v>8.3333333333333329E-2</v>
      </c>
      <c r="V71" s="141">
        <v>8.3333333333333329E-2</v>
      </c>
      <c r="W71" s="74">
        <f t="shared" si="1"/>
        <v>1</v>
      </c>
      <c r="X71" s="78">
        <v>8.3333333333333329E-2</v>
      </c>
      <c r="Y71" s="141">
        <v>8.3333333333333329E-2</v>
      </c>
      <c r="Z71" s="74">
        <f t="shared" si="14"/>
        <v>1</v>
      </c>
      <c r="AA71" s="78">
        <v>8.3333333333333329E-2</v>
      </c>
      <c r="AB71" s="78">
        <f>+AA71*0.89</f>
        <v>7.4166666666666659E-2</v>
      </c>
      <c r="AC71" s="74">
        <f t="shared" si="11"/>
        <v>0.8899999999999999</v>
      </c>
      <c r="AD71" s="78">
        <v>8.3333333333333329E-2</v>
      </c>
      <c r="AE71" s="74"/>
      <c r="AF71" s="74">
        <f t="shared" si="2"/>
        <v>0</v>
      </c>
      <c r="AG71" s="78">
        <v>8.3333333333333329E-2</v>
      </c>
      <c r="AH71" s="74"/>
      <c r="AI71" s="74">
        <f t="shared" si="3"/>
        <v>0</v>
      </c>
      <c r="AJ71" s="78">
        <v>8.3333333333333329E-2</v>
      </c>
      <c r="AK71" s="74"/>
      <c r="AL71" s="74">
        <f t="shared" si="4"/>
        <v>0</v>
      </c>
      <c r="AM71" s="78">
        <v>8.3333333333333329E-2</v>
      </c>
      <c r="AN71" s="74"/>
      <c r="AO71" s="74">
        <f t="shared" si="5"/>
        <v>0</v>
      </c>
      <c r="AP71" s="78">
        <v>8.3333333333333329E-2</v>
      </c>
      <c r="AQ71" s="74"/>
      <c r="AR71" s="74">
        <f t="shared" si="6"/>
        <v>0</v>
      </c>
      <c r="AS71" s="78">
        <v>8.3333333333333329E-2</v>
      </c>
      <c r="AT71" s="74"/>
      <c r="AU71" s="74">
        <f t="shared" si="7"/>
        <v>0</v>
      </c>
      <c r="AV71" s="76">
        <f t="shared" si="8"/>
        <v>1</v>
      </c>
      <c r="AW71" s="77">
        <f t="shared" si="9"/>
        <v>0.49083333333333323</v>
      </c>
      <c r="AX71" s="110">
        <f t="shared" si="10"/>
        <v>0.49083333333333323</v>
      </c>
    </row>
    <row r="72" spans="1:50" s="3" customFormat="1" ht="75" customHeight="1" x14ac:dyDescent="0.25">
      <c r="A72" s="172"/>
      <c r="B72" s="173"/>
      <c r="C72" s="173"/>
      <c r="D72" s="170"/>
      <c r="E72" s="171"/>
      <c r="F72" s="109"/>
      <c r="G72" s="109"/>
      <c r="H72" s="107">
        <v>7.3</v>
      </c>
      <c r="I72" s="64" t="s">
        <v>273</v>
      </c>
      <c r="J72" s="65" t="s">
        <v>180</v>
      </c>
      <c r="K72" s="65" t="s">
        <v>184</v>
      </c>
      <c r="L72" s="74">
        <v>1</v>
      </c>
      <c r="M72" s="74">
        <v>1</v>
      </c>
      <c r="N72" s="74">
        <f t="shared" si="29"/>
        <v>1</v>
      </c>
      <c r="O72" s="74">
        <v>1</v>
      </c>
      <c r="P72" s="75">
        <v>1</v>
      </c>
      <c r="Q72" s="74">
        <f t="shared" si="12"/>
        <v>1</v>
      </c>
      <c r="R72" s="74">
        <v>1</v>
      </c>
      <c r="S72" s="74">
        <v>1</v>
      </c>
      <c r="T72" s="74">
        <f t="shared" si="0"/>
        <v>1</v>
      </c>
      <c r="U72" s="74">
        <v>1</v>
      </c>
      <c r="V72" s="75">
        <v>1</v>
      </c>
      <c r="W72" s="74">
        <f t="shared" si="1"/>
        <v>1</v>
      </c>
      <c r="X72" s="74">
        <v>1</v>
      </c>
      <c r="Y72" s="75">
        <v>1</v>
      </c>
      <c r="Z72" s="74">
        <f t="shared" si="14"/>
        <v>1</v>
      </c>
      <c r="AA72" s="74">
        <v>1</v>
      </c>
      <c r="AB72" s="74">
        <v>1</v>
      </c>
      <c r="AC72" s="74">
        <f t="shared" si="11"/>
        <v>1</v>
      </c>
      <c r="AD72" s="74">
        <v>1</v>
      </c>
      <c r="AE72" s="74"/>
      <c r="AF72" s="74">
        <f t="shared" si="2"/>
        <v>0</v>
      </c>
      <c r="AG72" s="74">
        <v>1</v>
      </c>
      <c r="AH72" s="74"/>
      <c r="AI72" s="74">
        <f t="shared" si="3"/>
        <v>0</v>
      </c>
      <c r="AJ72" s="74">
        <v>1</v>
      </c>
      <c r="AK72" s="74"/>
      <c r="AL72" s="74">
        <f t="shared" si="4"/>
        <v>0</v>
      </c>
      <c r="AM72" s="74">
        <v>1</v>
      </c>
      <c r="AN72" s="74"/>
      <c r="AO72" s="74">
        <f t="shared" si="5"/>
        <v>0</v>
      </c>
      <c r="AP72" s="74">
        <v>1</v>
      </c>
      <c r="AQ72" s="74"/>
      <c r="AR72" s="74">
        <f t="shared" si="6"/>
        <v>0</v>
      </c>
      <c r="AS72" s="74">
        <v>1</v>
      </c>
      <c r="AT72" s="74"/>
      <c r="AU72" s="74">
        <f>+AT72/AS72</f>
        <v>0</v>
      </c>
      <c r="AV72" s="76">
        <f t="shared" si="8"/>
        <v>1</v>
      </c>
      <c r="AW72" s="74">
        <f t="shared" si="9"/>
        <v>1</v>
      </c>
      <c r="AX72" s="110">
        <f t="shared" si="10"/>
        <v>1</v>
      </c>
    </row>
    <row r="73" spans="1:50" s="3" customFormat="1" ht="75" customHeight="1" x14ac:dyDescent="0.25">
      <c r="A73" s="167" t="s">
        <v>185</v>
      </c>
      <c r="B73" s="174">
        <v>1</v>
      </c>
      <c r="C73" s="175" t="s">
        <v>274</v>
      </c>
      <c r="D73" s="170" t="s">
        <v>125</v>
      </c>
      <c r="E73" s="171" t="str">
        <f>IF(D73="","",VLOOKUP(D73,$C$146:$L$159,10,FALSE))</f>
        <v>Prestar los servicios medico veterinarios y la identificación de los animales en el Distrito Capital con el fin de mejorar sus condiciones de salud y bienestar.</v>
      </c>
      <c r="F73" s="63">
        <v>0.5</v>
      </c>
      <c r="G73" s="63"/>
      <c r="H73" s="66">
        <v>1.1000000000000001</v>
      </c>
      <c r="I73" s="66" t="s">
        <v>275</v>
      </c>
      <c r="J73" s="66" t="s">
        <v>181</v>
      </c>
      <c r="K73" s="66" t="s">
        <v>183</v>
      </c>
      <c r="L73" s="66">
        <v>8</v>
      </c>
      <c r="M73" s="66">
        <v>7</v>
      </c>
      <c r="N73" s="63">
        <f t="shared" ref="N73:N103" si="31">IF(ISERROR(M73/L73),0,(M73/L73))</f>
        <v>0.875</v>
      </c>
      <c r="O73" s="66">
        <v>8</v>
      </c>
      <c r="P73" s="85">
        <v>8</v>
      </c>
      <c r="Q73" s="63">
        <f t="shared" ref="Q73:Q85" si="32">IF(ISERROR(P73/O73),0,(P73/O73))</f>
        <v>1</v>
      </c>
      <c r="R73" s="66">
        <v>8</v>
      </c>
      <c r="S73" s="66">
        <v>8</v>
      </c>
      <c r="T73" s="63">
        <f t="shared" ref="T73:T103" si="33">IF(ISERROR(S73/R73),0,(S73/R73))</f>
        <v>1</v>
      </c>
      <c r="U73" s="66">
        <v>8</v>
      </c>
      <c r="V73" s="66">
        <v>8</v>
      </c>
      <c r="W73" s="63">
        <f t="shared" ref="W73:W103" si="34">IF(ISERROR(V73/U73),0,(V73/U73))</f>
        <v>1</v>
      </c>
      <c r="X73" s="66">
        <v>8</v>
      </c>
      <c r="Y73" s="66">
        <v>8</v>
      </c>
      <c r="Z73" s="63">
        <f t="shared" ref="Z73:Z103" si="35">IF(ISERROR(Y73/X73),0,(Y73/X73))</f>
        <v>1</v>
      </c>
      <c r="AA73" s="66">
        <v>8</v>
      </c>
      <c r="AB73" s="143">
        <v>9</v>
      </c>
      <c r="AC73" s="63">
        <f t="shared" ref="AC73:AC103" si="36">IF(ISERROR(AB73/AA73),0,(AB73/AA73))</f>
        <v>1.125</v>
      </c>
      <c r="AD73" s="66">
        <v>8</v>
      </c>
      <c r="AE73" s="66"/>
      <c r="AF73" s="63">
        <f t="shared" ref="AF73:AF103" si="37">IF(ISERROR(AE73/AD73),0,(AE73/AD73))</f>
        <v>0</v>
      </c>
      <c r="AG73" s="66">
        <v>8</v>
      </c>
      <c r="AH73" s="66"/>
      <c r="AI73" s="63">
        <f>IF(ISERROR(AH73/AG73),0,(AH73/AG73))</f>
        <v>0</v>
      </c>
      <c r="AJ73" s="66">
        <v>8</v>
      </c>
      <c r="AK73" s="66"/>
      <c r="AL73" s="63">
        <f>IF(ISERROR(AK73/AJ73),0,(AK73/AJ73))</f>
        <v>0</v>
      </c>
      <c r="AM73" s="66">
        <v>8</v>
      </c>
      <c r="AN73" s="66"/>
      <c r="AO73" s="63">
        <f>IF(ISERROR(AN73/AM73),0,(AN73/AM73))</f>
        <v>0</v>
      </c>
      <c r="AP73" s="66">
        <v>8</v>
      </c>
      <c r="AQ73" s="66"/>
      <c r="AR73" s="63">
        <f t="shared" ref="AR73:AR83" si="38">IF(ISERROR(AQ73/AP73),0,(AQ73/AP73))</f>
        <v>0</v>
      </c>
      <c r="AS73" s="66">
        <v>8</v>
      </c>
      <c r="AT73" s="66"/>
      <c r="AU73" s="63">
        <f t="shared" ref="AU73:AU83" si="39">IF(ISERROR(AT73/AS73),0,(AT73/AS73))</f>
        <v>0</v>
      </c>
      <c r="AV73" s="103">
        <f t="shared" si="8"/>
        <v>96</v>
      </c>
      <c r="AW73" s="66">
        <f t="shared" si="9"/>
        <v>48</v>
      </c>
      <c r="AX73" s="110">
        <f t="shared" si="10"/>
        <v>0.5</v>
      </c>
    </row>
    <row r="74" spans="1:50" s="3" customFormat="1" ht="75" customHeight="1" x14ac:dyDescent="0.25">
      <c r="A74" s="167"/>
      <c r="B74" s="174"/>
      <c r="C74" s="175"/>
      <c r="D74" s="170"/>
      <c r="E74" s="171"/>
      <c r="F74" s="63">
        <v>0.5</v>
      </c>
      <c r="G74" s="63"/>
      <c r="H74" s="66">
        <v>1.2</v>
      </c>
      <c r="I74" s="66" t="s">
        <v>276</v>
      </c>
      <c r="J74" s="63" t="s">
        <v>180</v>
      </c>
      <c r="K74" s="63" t="s">
        <v>184</v>
      </c>
      <c r="L74" s="63">
        <v>1</v>
      </c>
      <c r="M74" s="86">
        <v>1</v>
      </c>
      <c r="N74" s="63">
        <f t="shared" si="31"/>
        <v>1</v>
      </c>
      <c r="O74" s="63">
        <v>1</v>
      </c>
      <c r="P74" s="87">
        <v>1</v>
      </c>
      <c r="Q74" s="63">
        <f t="shared" si="32"/>
        <v>1</v>
      </c>
      <c r="R74" s="63">
        <v>1</v>
      </c>
      <c r="S74" s="86">
        <v>1</v>
      </c>
      <c r="T74" s="63">
        <f t="shared" si="33"/>
        <v>1</v>
      </c>
      <c r="U74" s="63">
        <v>1</v>
      </c>
      <c r="V74" s="86">
        <v>1</v>
      </c>
      <c r="W74" s="63">
        <f t="shared" si="34"/>
        <v>1</v>
      </c>
      <c r="X74" s="63">
        <v>1</v>
      </c>
      <c r="Y74" s="88">
        <v>1</v>
      </c>
      <c r="Z74" s="63">
        <f t="shared" si="35"/>
        <v>1</v>
      </c>
      <c r="AA74" s="63">
        <v>1</v>
      </c>
      <c r="AB74" s="145">
        <v>1</v>
      </c>
      <c r="AC74" s="63">
        <f t="shared" si="36"/>
        <v>1</v>
      </c>
      <c r="AD74" s="63">
        <v>1</v>
      </c>
      <c r="AE74" s="86"/>
      <c r="AF74" s="63">
        <f t="shared" si="37"/>
        <v>0</v>
      </c>
      <c r="AG74" s="86">
        <v>1</v>
      </c>
      <c r="AH74" s="86"/>
      <c r="AI74" s="63">
        <f>IF(ISERROR(AH74/AG74),0,(AH74/AG74))</f>
        <v>0</v>
      </c>
      <c r="AJ74" s="86">
        <v>1</v>
      </c>
      <c r="AK74" s="86"/>
      <c r="AL74" s="63">
        <f>IF(ISERROR(AK74/AJ74),0,(AK74/AJ74))</f>
        <v>0</v>
      </c>
      <c r="AM74" s="86">
        <v>1</v>
      </c>
      <c r="AN74" s="89"/>
      <c r="AO74" s="63">
        <f>IF(ISERROR(AN74/AM74),0,(AN74/AM74))</f>
        <v>0</v>
      </c>
      <c r="AP74" s="86">
        <v>1</v>
      </c>
      <c r="AQ74" s="89"/>
      <c r="AR74" s="63">
        <f t="shared" si="38"/>
        <v>0</v>
      </c>
      <c r="AS74" s="86">
        <v>1</v>
      </c>
      <c r="AT74" s="89"/>
      <c r="AU74" s="63">
        <f t="shared" si="39"/>
        <v>0</v>
      </c>
      <c r="AV74" s="104">
        <f t="shared" ref="AV74:AV103" si="40">IF(K74="SUMA",(L74+O74+R74+U74+X74+AA74+AD74+AG74+AP74+AS74+AJ74+AM74),(AD74))</f>
        <v>1</v>
      </c>
      <c r="AW74" s="104">
        <f t="shared" ref="AW74:AW103" si="41">IF(ISERROR(IF(K74="Suma",(AE74+AH74+AQ74+AT74+AK74+AN74+AB74+Y74+V74+S74+P74+M74),AVERAGE(AE74,AH74,AQ74,AT74,AK74,AN74,AB74,Y74,V74,S74,P74,M74))),0,IF(K74="Suma",(AE74+AH74+AQ74+AT74+AK74+AN74+AB74+Y74+V74+S74+P74+M74),AVERAGE(AE74,AH74,AQ74,AT74,AK74,AN74,AB74,Y74,V74,S74,P74,M74)))</f>
        <v>1</v>
      </c>
      <c r="AX74" s="110">
        <f t="shared" ref="AX74:AX103" si="42">IF(ISERROR(AW74/AV74),0,(AW74/AV74))</f>
        <v>1</v>
      </c>
    </row>
    <row r="75" spans="1:50" s="3" customFormat="1" ht="75" customHeight="1" x14ac:dyDescent="0.25">
      <c r="A75" s="167"/>
      <c r="B75" s="174">
        <v>2</v>
      </c>
      <c r="C75" s="175" t="s">
        <v>277</v>
      </c>
      <c r="D75" s="170" t="s">
        <v>125</v>
      </c>
      <c r="E75" s="171" t="str">
        <f>IF(D75="","",VLOOKUP(D75,$C$146:$L$159,10,FALSE))</f>
        <v>Prestar los servicios medico veterinarios y la identificación de los animales en el Distrito Capital con el fin de mejorar sus condiciones de salud y bienestar.</v>
      </c>
      <c r="F75" s="63">
        <v>0.25</v>
      </c>
      <c r="G75" s="63"/>
      <c r="H75" s="66">
        <v>2.1</v>
      </c>
      <c r="I75" s="66" t="s">
        <v>278</v>
      </c>
      <c r="J75" s="66" t="s">
        <v>181</v>
      </c>
      <c r="K75" s="66" t="s">
        <v>183</v>
      </c>
      <c r="L75" s="66">
        <v>304</v>
      </c>
      <c r="M75" s="66">
        <v>304</v>
      </c>
      <c r="N75" s="63">
        <f t="shared" si="31"/>
        <v>1</v>
      </c>
      <c r="O75" s="66">
        <v>101</v>
      </c>
      <c r="P75" s="85">
        <v>101</v>
      </c>
      <c r="Q75" s="63">
        <f t="shared" si="32"/>
        <v>1</v>
      </c>
      <c r="R75" s="66">
        <v>700</v>
      </c>
      <c r="S75" s="66">
        <v>830</v>
      </c>
      <c r="T75" s="63">
        <f t="shared" si="33"/>
        <v>1.1857142857142857</v>
      </c>
      <c r="U75" s="66">
        <v>286</v>
      </c>
      <c r="V75" s="66">
        <v>485</v>
      </c>
      <c r="W75" s="63">
        <f t="shared" si="34"/>
        <v>1.6958041958041958</v>
      </c>
      <c r="X75" s="66">
        <v>286</v>
      </c>
      <c r="Y75" s="66">
        <v>622</v>
      </c>
      <c r="Z75" s="63">
        <f t="shared" si="35"/>
        <v>2.174825174825175</v>
      </c>
      <c r="AA75" s="66">
        <v>286</v>
      </c>
      <c r="AB75" s="143">
        <v>604</v>
      </c>
      <c r="AC75" s="63">
        <f t="shared" si="36"/>
        <v>2.1118881118881121</v>
      </c>
      <c r="AD75" s="66">
        <v>286</v>
      </c>
      <c r="AE75" s="66"/>
      <c r="AF75" s="63">
        <f t="shared" si="37"/>
        <v>0</v>
      </c>
      <c r="AG75" s="66">
        <v>286</v>
      </c>
      <c r="AH75" s="66"/>
      <c r="AI75" s="63">
        <f>IF(ISERROR(AH75/AG75),0,(AH75/AG75))</f>
        <v>0</v>
      </c>
      <c r="AJ75" s="66">
        <v>286</v>
      </c>
      <c r="AK75" s="66"/>
      <c r="AL75" s="63">
        <f>IF(ISERROR(AK75/AJ75),0,(AK75/AJ75))</f>
        <v>0</v>
      </c>
      <c r="AM75" s="66">
        <v>286</v>
      </c>
      <c r="AN75" s="66"/>
      <c r="AO75" s="63">
        <f>IF(ISERROR(AN75/AM75),0,(AN75/AM75))</f>
        <v>0</v>
      </c>
      <c r="AP75" s="66">
        <v>286</v>
      </c>
      <c r="AQ75" s="66"/>
      <c r="AR75" s="63">
        <f t="shared" si="38"/>
        <v>0</v>
      </c>
      <c r="AS75" s="66">
        <v>286</v>
      </c>
      <c r="AT75" s="66"/>
      <c r="AU75" s="63">
        <f t="shared" si="39"/>
        <v>0</v>
      </c>
      <c r="AV75" s="103">
        <f t="shared" si="40"/>
        <v>3679</v>
      </c>
      <c r="AW75" s="66">
        <f t="shared" si="41"/>
        <v>2946</v>
      </c>
      <c r="AX75" s="110">
        <f t="shared" si="42"/>
        <v>0.80076107637945093</v>
      </c>
    </row>
    <row r="76" spans="1:50" s="3" customFormat="1" ht="75" customHeight="1" x14ac:dyDescent="0.25">
      <c r="A76" s="167"/>
      <c r="B76" s="174"/>
      <c r="C76" s="175"/>
      <c r="D76" s="170"/>
      <c r="E76" s="171"/>
      <c r="F76" s="63">
        <v>0.12</v>
      </c>
      <c r="G76" s="63"/>
      <c r="H76" s="66">
        <v>2.2000000000000002</v>
      </c>
      <c r="I76" s="66" t="s">
        <v>279</v>
      </c>
      <c r="J76" s="66" t="s">
        <v>181</v>
      </c>
      <c r="K76" s="66" t="s">
        <v>183</v>
      </c>
      <c r="L76" s="66">
        <v>192</v>
      </c>
      <c r="M76" s="66">
        <v>192</v>
      </c>
      <c r="N76" s="63">
        <f t="shared" si="31"/>
        <v>1</v>
      </c>
      <c r="O76" s="66">
        <v>156</v>
      </c>
      <c r="P76" s="85">
        <v>156</v>
      </c>
      <c r="Q76" s="63">
        <f t="shared" si="32"/>
        <v>1</v>
      </c>
      <c r="R76" s="66">
        <v>80</v>
      </c>
      <c r="S76" s="66">
        <v>101</v>
      </c>
      <c r="T76" s="63">
        <f t="shared" si="33"/>
        <v>1.2625</v>
      </c>
      <c r="U76" s="66">
        <v>120</v>
      </c>
      <c r="V76" s="66">
        <v>116</v>
      </c>
      <c r="W76" s="63">
        <f t="shared" si="34"/>
        <v>0.96666666666666667</v>
      </c>
      <c r="X76" s="66">
        <v>120</v>
      </c>
      <c r="Y76" s="66">
        <v>110</v>
      </c>
      <c r="Z76" s="63">
        <f t="shared" si="35"/>
        <v>0.91666666666666663</v>
      </c>
      <c r="AA76" s="66">
        <v>172</v>
      </c>
      <c r="AB76" s="143">
        <v>108</v>
      </c>
      <c r="AC76" s="63">
        <f t="shared" si="36"/>
        <v>0.62790697674418605</v>
      </c>
      <c r="AD76" s="66">
        <v>172</v>
      </c>
      <c r="AE76" s="66"/>
      <c r="AF76" s="63">
        <f t="shared" si="37"/>
        <v>0</v>
      </c>
      <c r="AG76" s="67">
        <v>172</v>
      </c>
      <c r="AH76" s="66"/>
      <c r="AI76" s="63">
        <f t="shared" ref="AI76:AI80" si="43">IF(ISERROR(AH76/AG76),0,(AH76/AG76))</f>
        <v>0</v>
      </c>
      <c r="AJ76" s="66">
        <v>172</v>
      </c>
      <c r="AK76" s="66"/>
      <c r="AL76" s="63">
        <f t="shared" ref="AL76:AL80" si="44">IF(ISERROR(AK76/AJ76),0,(AK76/AJ76))</f>
        <v>0</v>
      </c>
      <c r="AM76" s="66">
        <v>172</v>
      </c>
      <c r="AN76" s="66"/>
      <c r="AO76" s="63">
        <f t="shared" ref="AO76:AO80" si="45">IF(ISERROR(AN76/AM76),0,(AN76/AM76))</f>
        <v>0</v>
      </c>
      <c r="AP76" s="66">
        <v>172</v>
      </c>
      <c r="AQ76" s="66"/>
      <c r="AR76" s="63">
        <f t="shared" si="38"/>
        <v>0</v>
      </c>
      <c r="AS76" s="66">
        <v>170</v>
      </c>
      <c r="AT76" s="66"/>
      <c r="AU76" s="63">
        <f t="shared" si="39"/>
        <v>0</v>
      </c>
      <c r="AV76" s="103">
        <f t="shared" si="40"/>
        <v>1870</v>
      </c>
      <c r="AW76" s="66">
        <f t="shared" si="41"/>
        <v>783</v>
      </c>
      <c r="AX76" s="110">
        <f t="shared" si="42"/>
        <v>0.41871657754010694</v>
      </c>
    </row>
    <row r="77" spans="1:50" s="3" customFormat="1" ht="75" customHeight="1" x14ac:dyDescent="0.25">
      <c r="A77" s="167"/>
      <c r="B77" s="174"/>
      <c r="C77" s="175"/>
      <c r="D77" s="170"/>
      <c r="E77" s="171"/>
      <c r="F77" s="63">
        <v>0.14000000000000001</v>
      </c>
      <c r="G77" s="63"/>
      <c r="H77" s="66">
        <v>2.2999999999999998</v>
      </c>
      <c r="I77" s="66" t="s">
        <v>280</v>
      </c>
      <c r="J77" s="66" t="s">
        <v>181</v>
      </c>
      <c r="K77" s="66" t="s">
        <v>183</v>
      </c>
      <c r="L77" s="66">
        <v>282</v>
      </c>
      <c r="M77" s="66">
        <v>282</v>
      </c>
      <c r="N77" s="63">
        <f t="shared" si="31"/>
        <v>1</v>
      </c>
      <c r="O77" s="66">
        <v>49</v>
      </c>
      <c r="P77" s="85">
        <v>49</v>
      </c>
      <c r="Q77" s="63">
        <f t="shared" si="32"/>
        <v>1</v>
      </c>
      <c r="R77" s="66">
        <v>120</v>
      </c>
      <c r="S77" s="66">
        <v>236</v>
      </c>
      <c r="T77" s="63">
        <f t="shared" si="33"/>
        <v>1.9666666666666666</v>
      </c>
      <c r="U77" s="66">
        <v>625</v>
      </c>
      <c r="V77" s="66">
        <v>374</v>
      </c>
      <c r="W77" s="63">
        <f t="shared" si="34"/>
        <v>0.59840000000000004</v>
      </c>
      <c r="X77" s="66">
        <v>625</v>
      </c>
      <c r="Y77" s="66">
        <v>519</v>
      </c>
      <c r="Z77" s="63">
        <f t="shared" si="35"/>
        <v>0.83040000000000003</v>
      </c>
      <c r="AA77" s="66">
        <v>625</v>
      </c>
      <c r="AB77" s="143">
        <v>463</v>
      </c>
      <c r="AC77" s="63">
        <f t="shared" si="36"/>
        <v>0.74080000000000001</v>
      </c>
      <c r="AD77" s="66">
        <v>625</v>
      </c>
      <c r="AE77" s="66"/>
      <c r="AF77" s="63">
        <f t="shared" si="37"/>
        <v>0</v>
      </c>
      <c r="AG77" s="67">
        <v>625</v>
      </c>
      <c r="AH77" s="66"/>
      <c r="AI77" s="63">
        <f t="shared" si="43"/>
        <v>0</v>
      </c>
      <c r="AJ77" s="66">
        <v>625</v>
      </c>
      <c r="AK77" s="66"/>
      <c r="AL77" s="63">
        <f t="shared" si="44"/>
        <v>0</v>
      </c>
      <c r="AM77" s="66">
        <v>625</v>
      </c>
      <c r="AN77" s="66"/>
      <c r="AO77" s="63">
        <f t="shared" si="45"/>
        <v>0</v>
      </c>
      <c r="AP77" s="66">
        <v>625</v>
      </c>
      <c r="AQ77" s="66"/>
      <c r="AR77" s="63">
        <f t="shared" si="38"/>
        <v>0</v>
      </c>
      <c r="AS77" s="66">
        <v>621</v>
      </c>
      <c r="AT77" s="66"/>
      <c r="AU77" s="63">
        <f t="shared" si="39"/>
        <v>0</v>
      </c>
      <c r="AV77" s="103">
        <f t="shared" si="40"/>
        <v>6072</v>
      </c>
      <c r="AW77" s="66">
        <f t="shared" si="41"/>
        <v>1923</v>
      </c>
      <c r="AX77" s="110">
        <f t="shared" si="42"/>
        <v>0.31669960474308301</v>
      </c>
    </row>
    <row r="78" spans="1:50" s="3" customFormat="1" ht="75" customHeight="1" x14ac:dyDescent="0.25">
      <c r="A78" s="167"/>
      <c r="B78" s="174"/>
      <c r="C78" s="175"/>
      <c r="D78" s="170"/>
      <c r="E78" s="171"/>
      <c r="F78" s="63">
        <v>0.1</v>
      </c>
      <c r="G78" s="63"/>
      <c r="H78" s="66">
        <v>2.4</v>
      </c>
      <c r="I78" s="66" t="s">
        <v>281</v>
      </c>
      <c r="J78" s="66" t="s">
        <v>181</v>
      </c>
      <c r="K78" s="66" t="s">
        <v>183</v>
      </c>
      <c r="L78" s="66">
        <v>58</v>
      </c>
      <c r="M78" s="66">
        <v>58</v>
      </c>
      <c r="N78" s="63">
        <f t="shared" si="31"/>
        <v>1</v>
      </c>
      <c r="O78" s="66">
        <v>132</v>
      </c>
      <c r="P78" s="85">
        <v>132</v>
      </c>
      <c r="Q78" s="63">
        <f t="shared" si="32"/>
        <v>1</v>
      </c>
      <c r="R78" s="66">
        <v>11</v>
      </c>
      <c r="S78" s="66">
        <v>10</v>
      </c>
      <c r="T78" s="63">
        <f t="shared" si="33"/>
        <v>0.90909090909090906</v>
      </c>
      <c r="U78" s="66">
        <v>66</v>
      </c>
      <c r="V78" s="66">
        <v>47</v>
      </c>
      <c r="W78" s="63">
        <f t="shared" si="34"/>
        <v>0.71212121212121215</v>
      </c>
      <c r="X78" s="66">
        <v>66</v>
      </c>
      <c r="Y78" s="66">
        <v>55</v>
      </c>
      <c r="Z78" s="63">
        <f t="shared" si="35"/>
        <v>0.83333333333333337</v>
      </c>
      <c r="AA78" s="66">
        <v>66</v>
      </c>
      <c r="AB78" s="143">
        <v>36</v>
      </c>
      <c r="AC78" s="63">
        <f t="shared" si="36"/>
        <v>0.54545454545454541</v>
      </c>
      <c r="AD78" s="66">
        <v>66</v>
      </c>
      <c r="AE78" s="66"/>
      <c r="AF78" s="63">
        <f t="shared" si="37"/>
        <v>0</v>
      </c>
      <c r="AG78" s="66">
        <v>66</v>
      </c>
      <c r="AH78" s="66"/>
      <c r="AI78" s="63">
        <f t="shared" si="43"/>
        <v>0</v>
      </c>
      <c r="AJ78" s="66">
        <v>66</v>
      </c>
      <c r="AK78" s="66"/>
      <c r="AL78" s="63">
        <f t="shared" si="44"/>
        <v>0</v>
      </c>
      <c r="AM78" s="66">
        <v>66</v>
      </c>
      <c r="AN78" s="66"/>
      <c r="AO78" s="63">
        <f t="shared" si="45"/>
        <v>0</v>
      </c>
      <c r="AP78" s="66">
        <v>66</v>
      </c>
      <c r="AQ78" s="66"/>
      <c r="AR78" s="63">
        <f t="shared" si="38"/>
        <v>0</v>
      </c>
      <c r="AS78" s="66">
        <v>63</v>
      </c>
      <c r="AT78" s="66"/>
      <c r="AU78" s="63">
        <f t="shared" si="39"/>
        <v>0</v>
      </c>
      <c r="AV78" s="103">
        <f t="shared" si="40"/>
        <v>792</v>
      </c>
      <c r="AW78" s="66">
        <f t="shared" si="41"/>
        <v>338</v>
      </c>
      <c r="AX78" s="110">
        <f t="shared" si="42"/>
        <v>0.42676767676767674</v>
      </c>
    </row>
    <row r="79" spans="1:50" s="3" customFormat="1" ht="75" customHeight="1" x14ac:dyDescent="0.25">
      <c r="A79" s="167"/>
      <c r="B79" s="174"/>
      <c r="C79" s="175"/>
      <c r="D79" s="170"/>
      <c r="E79" s="171"/>
      <c r="F79" s="63">
        <v>0.08</v>
      </c>
      <c r="G79" s="63"/>
      <c r="H79" s="66">
        <v>2.5</v>
      </c>
      <c r="I79" s="66" t="s">
        <v>282</v>
      </c>
      <c r="J79" s="66" t="s">
        <v>181</v>
      </c>
      <c r="K79" s="66" t="s">
        <v>183</v>
      </c>
      <c r="L79" s="66">
        <v>17</v>
      </c>
      <c r="M79" s="66">
        <v>17</v>
      </c>
      <c r="N79" s="63">
        <f t="shared" si="31"/>
        <v>1</v>
      </c>
      <c r="O79" s="66">
        <v>18</v>
      </c>
      <c r="P79" s="85">
        <v>18</v>
      </c>
      <c r="Q79" s="63">
        <f t="shared" si="32"/>
        <v>1</v>
      </c>
      <c r="R79" s="66">
        <v>10</v>
      </c>
      <c r="S79" s="66">
        <v>17</v>
      </c>
      <c r="T79" s="63">
        <f t="shared" si="33"/>
        <v>1.7</v>
      </c>
      <c r="U79" s="66">
        <v>49</v>
      </c>
      <c r="V79" s="66">
        <v>26</v>
      </c>
      <c r="W79" s="63">
        <f t="shared" si="34"/>
        <v>0.53061224489795922</v>
      </c>
      <c r="X79" s="66">
        <v>46</v>
      </c>
      <c r="Y79" s="66">
        <v>22</v>
      </c>
      <c r="Z79" s="63">
        <f t="shared" si="35"/>
        <v>0.47826086956521741</v>
      </c>
      <c r="AA79" s="66">
        <v>46</v>
      </c>
      <c r="AB79" s="143">
        <v>54</v>
      </c>
      <c r="AC79" s="63">
        <f t="shared" si="36"/>
        <v>1.173913043478261</v>
      </c>
      <c r="AD79" s="66">
        <v>46</v>
      </c>
      <c r="AE79" s="66"/>
      <c r="AF79" s="63">
        <f t="shared" si="37"/>
        <v>0</v>
      </c>
      <c r="AG79" s="66">
        <v>46</v>
      </c>
      <c r="AH79" s="66"/>
      <c r="AI79" s="63">
        <f t="shared" si="43"/>
        <v>0</v>
      </c>
      <c r="AJ79" s="66">
        <v>46</v>
      </c>
      <c r="AK79" s="66"/>
      <c r="AL79" s="63">
        <f t="shared" si="44"/>
        <v>0</v>
      </c>
      <c r="AM79" s="66">
        <v>46</v>
      </c>
      <c r="AN79" s="66"/>
      <c r="AO79" s="63">
        <f t="shared" si="45"/>
        <v>0</v>
      </c>
      <c r="AP79" s="66">
        <v>46</v>
      </c>
      <c r="AQ79" s="66"/>
      <c r="AR79" s="63">
        <f t="shared" si="38"/>
        <v>0</v>
      </c>
      <c r="AS79" s="66">
        <v>46</v>
      </c>
      <c r="AT79" s="66"/>
      <c r="AU79" s="63">
        <f t="shared" si="39"/>
        <v>0</v>
      </c>
      <c r="AV79" s="103">
        <f t="shared" si="40"/>
        <v>462</v>
      </c>
      <c r="AW79" s="66">
        <f t="shared" si="41"/>
        <v>154</v>
      </c>
      <c r="AX79" s="110">
        <f t="shared" si="42"/>
        <v>0.33333333333333331</v>
      </c>
    </row>
    <row r="80" spans="1:50" s="3" customFormat="1" ht="75" customHeight="1" x14ac:dyDescent="0.25">
      <c r="A80" s="167"/>
      <c r="B80" s="174"/>
      <c r="C80" s="175"/>
      <c r="D80" s="170"/>
      <c r="E80" s="171"/>
      <c r="F80" s="63">
        <v>0.25</v>
      </c>
      <c r="G80" s="63"/>
      <c r="H80" s="66">
        <v>2.6</v>
      </c>
      <c r="I80" s="66" t="s">
        <v>283</v>
      </c>
      <c r="J80" s="66" t="s">
        <v>181</v>
      </c>
      <c r="K80" s="66" t="s">
        <v>183</v>
      </c>
      <c r="L80" s="66">
        <v>115</v>
      </c>
      <c r="M80" s="66">
        <v>115</v>
      </c>
      <c r="N80" s="63">
        <f t="shared" si="31"/>
        <v>1</v>
      </c>
      <c r="O80" s="66">
        <v>310</v>
      </c>
      <c r="P80" s="85">
        <v>310</v>
      </c>
      <c r="Q80" s="63">
        <f t="shared" si="32"/>
        <v>1</v>
      </c>
      <c r="R80" s="66">
        <v>800</v>
      </c>
      <c r="S80" s="66">
        <v>961</v>
      </c>
      <c r="T80" s="63">
        <f t="shared" si="33"/>
        <v>1.2012499999999999</v>
      </c>
      <c r="U80" s="66">
        <v>2784</v>
      </c>
      <c r="V80" s="66">
        <v>4332</v>
      </c>
      <c r="W80" s="63">
        <f t="shared" si="34"/>
        <v>1.5560344827586208</v>
      </c>
      <c r="X80" s="66">
        <v>2784</v>
      </c>
      <c r="Y80" s="66">
        <v>420</v>
      </c>
      <c r="Z80" s="63">
        <f t="shared" si="35"/>
        <v>0.15086206896551724</v>
      </c>
      <c r="AA80" s="66">
        <v>2784</v>
      </c>
      <c r="AB80" s="143">
        <v>585</v>
      </c>
      <c r="AC80" s="63">
        <f t="shared" si="36"/>
        <v>0.2101293103448276</v>
      </c>
      <c r="AD80" s="66">
        <v>2784</v>
      </c>
      <c r="AE80" s="66"/>
      <c r="AF80" s="63">
        <f t="shared" si="37"/>
        <v>0</v>
      </c>
      <c r="AG80" s="67">
        <v>2784</v>
      </c>
      <c r="AH80" s="66"/>
      <c r="AI80" s="63">
        <f t="shared" si="43"/>
        <v>0</v>
      </c>
      <c r="AJ80" s="66">
        <v>2784</v>
      </c>
      <c r="AK80" s="66"/>
      <c r="AL80" s="63">
        <f t="shared" si="44"/>
        <v>0</v>
      </c>
      <c r="AM80" s="66">
        <v>2784</v>
      </c>
      <c r="AN80" s="66"/>
      <c r="AO80" s="63">
        <f t="shared" si="45"/>
        <v>0</v>
      </c>
      <c r="AP80" s="66">
        <v>2784</v>
      </c>
      <c r="AQ80" s="66"/>
      <c r="AR80" s="63">
        <f t="shared" si="38"/>
        <v>0</v>
      </c>
      <c r="AS80" s="66">
        <v>1503</v>
      </c>
      <c r="AT80" s="66"/>
      <c r="AU80" s="63">
        <f t="shared" si="39"/>
        <v>0</v>
      </c>
      <c r="AV80" s="103">
        <f t="shared" si="40"/>
        <v>25000</v>
      </c>
      <c r="AW80" s="66">
        <f t="shared" si="41"/>
        <v>6723</v>
      </c>
      <c r="AX80" s="110">
        <f t="shared" si="42"/>
        <v>0.26891999999999999</v>
      </c>
    </row>
    <row r="81" spans="1:50" s="3" customFormat="1" ht="62.25" customHeight="1" x14ac:dyDescent="0.25">
      <c r="A81" s="167"/>
      <c r="B81" s="174"/>
      <c r="C81" s="175"/>
      <c r="D81" s="170"/>
      <c r="E81" s="171"/>
      <c r="F81" s="63">
        <v>1</v>
      </c>
      <c r="G81" s="63"/>
      <c r="H81" s="66">
        <v>2.7</v>
      </c>
      <c r="I81" s="66" t="s">
        <v>284</v>
      </c>
      <c r="J81" s="63" t="s">
        <v>180</v>
      </c>
      <c r="K81" s="63" t="s">
        <v>184</v>
      </c>
      <c r="L81" s="63">
        <v>1</v>
      </c>
      <c r="M81" s="86">
        <v>1</v>
      </c>
      <c r="N81" s="63">
        <f t="shared" si="31"/>
        <v>1</v>
      </c>
      <c r="O81" s="63">
        <v>1</v>
      </c>
      <c r="P81" s="87">
        <v>1</v>
      </c>
      <c r="Q81" s="63">
        <f t="shared" si="32"/>
        <v>1</v>
      </c>
      <c r="R81" s="63">
        <v>1</v>
      </c>
      <c r="S81" s="86">
        <v>1</v>
      </c>
      <c r="T81" s="63">
        <f t="shared" si="33"/>
        <v>1</v>
      </c>
      <c r="U81" s="63">
        <v>1</v>
      </c>
      <c r="V81" s="86">
        <v>1</v>
      </c>
      <c r="W81" s="63">
        <f t="shared" si="34"/>
        <v>1</v>
      </c>
      <c r="X81" s="63">
        <v>1</v>
      </c>
      <c r="Y81" s="88">
        <v>1</v>
      </c>
      <c r="Z81" s="63">
        <f t="shared" si="35"/>
        <v>1</v>
      </c>
      <c r="AA81" s="63">
        <v>1</v>
      </c>
      <c r="AB81" s="145">
        <v>1</v>
      </c>
      <c r="AC81" s="63">
        <f t="shared" si="36"/>
        <v>1</v>
      </c>
      <c r="AD81" s="63">
        <v>1</v>
      </c>
      <c r="AE81" s="86"/>
      <c r="AF81" s="63">
        <f t="shared" si="37"/>
        <v>0</v>
      </c>
      <c r="AG81" s="63">
        <v>1</v>
      </c>
      <c r="AH81" s="86"/>
      <c r="AI81" s="63">
        <f>IF(ISERROR(AH81/AG81),0,(AH81/AG81))</f>
        <v>0</v>
      </c>
      <c r="AJ81" s="63">
        <v>1</v>
      </c>
      <c r="AK81" s="63"/>
      <c r="AL81" s="63">
        <f>IF(ISERROR(AK81/AJ81),0,(AK81/AJ81))</f>
        <v>0</v>
      </c>
      <c r="AM81" s="63">
        <v>1</v>
      </c>
      <c r="AN81" s="89"/>
      <c r="AO81" s="63">
        <f>IF(ISERROR(AN81/AM81),0,(AN81/AM81))</f>
        <v>0</v>
      </c>
      <c r="AP81" s="63">
        <v>1</v>
      </c>
      <c r="AQ81" s="89"/>
      <c r="AR81" s="63">
        <f>IF(ISERROR(AQ81/AP81),0,(AQ81/AP81))</f>
        <v>0</v>
      </c>
      <c r="AS81" s="63">
        <v>1</v>
      </c>
      <c r="AT81" s="89"/>
      <c r="AU81" s="63">
        <f>IF(ISERROR(AT81/AS81),0,(AT81/AS81))</f>
        <v>0</v>
      </c>
      <c r="AV81" s="104">
        <f t="shared" si="40"/>
        <v>1</v>
      </c>
      <c r="AW81" s="104">
        <f t="shared" si="41"/>
        <v>1</v>
      </c>
      <c r="AX81" s="110">
        <f>IF(ISERROR(AW81/AV81),0,(AW81/AV81))</f>
        <v>1</v>
      </c>
    </row>
    <row r="82" spans="1:50" s="3" customFormat="1" ht="62.25" customHeight="1" x14ac:dyDescent="0.25">
      <c r="A82" s="167"/>
      <c r="B82" s="174"/>
      <c r="C82" s="175"/>
      <c r="D82" s="170"/>
      <c r="E82" s="171"/>
      <c r="F82" s="63">
        <v>0.06</v>
      </c>
      <c r="G82" s="63"/>
      <c r="H82" s="66">
        <v>2.8</v>
      </c>
      <c r="I82" s="66" t="s">
        <v>285</v>
      </c>
      <c r="J82" s="66" t="s">
        <v>181</v>
      </c>
      <c r="K82" s="66" t="s">
        <v>183</v>
      </c>
      <c r="L82" s="66">
        <v>0</v>
      </c>
      <c r="M82" s="66">
        <v>0</v>
      </c>
      <c r="N82" s="63">
        <f t="shared" si="31"/>
        <v>0</v>
      </c>
      <c r="O82" s="66">
        <v>90</v>
      </c>
      <c r="P82" s="85">
        <v>70</v>
      </c>
      <c r="Q82" s="63">
        <f t="shared" si="32"/>
        <v>0.77777777777777779</v>
      </c>
      <c r="R82" s="66">
        <v>90</v>
      </c>
      <c r="S82" s="66">
        <v>174</v>
      </c>
      <c r="T82" s="63">
        <f t="shared" si="33"/>
        <v>1.9333333333333333</v>
      </c>
      <c r="U82" s="66">
        <v>85</v>
      </c>
      <c r="V82" s="66">
        <v>54</v>
      </c>
      <c r="W82" s="63">
        <f t="shared" si="34"/>
        <v>0.63529411764705879</v>
      </c>
      <c r="X82" s="66">
        <v>90</v>
      </c>
      <c r="Y82" s="66">
        <v>1</v>
      </c>
      <c r="Z82" s="63">
        <f t="shared" si="35"/>
        <v>1.1111111111111112E-2</v>
      </c>
      <c r="AA82" s="66">
        <v>90</v>
      </c>
      <c r="AB82" s="143">
        <v>78</v>
      </c>
      <c r="AC82" s="63">
        <f t="shared" si="36"/>
        <v>0.8666666666666667</v>
      </c>
      <c r="AD82" s="66">
        <v>90</v>
      </c>
      <c r="AE82" s="66"/>
      <c r="AF82" s="63">
        <f t="shared" si="37"/>
        <v>0</v>
      </c>
      <c r="AG82" s="67">
        <v>100</v>
      </c>
      <c r="AH82" s="66"/>
      <c r="AI82" s="63">
        <f t="shared" ref="AI82:AI83" si="46">IF(ISERROR(AH82/AG82),0,(AH82/AG82))</f>
        <v>0</v>
      </c>
      <c r="AJ82" s="66">
        <v>105</v>
      </c>
      <c r="AK82" s="66"/>
      <c r="AL82" s="63">
        <f t="shared" ref="AL82:AL83" si="47">IF(ISERROR(AK82/AJ82),0,(AK82/AJ82))</f>
        <v>0</v>
      </c>
      <c r="AM82" s="66">
        <v>95</v>
      </c>
      <c r="AN82" s="66"/>
      <c r="AO82" s="63">
        <f t="shared" ref="AO82:AO83" si="48">IF(ISERROR(AN82/AM82),0,(AN82/AM82))</f>
        <v>0</v>
      </c>
      <c r="AP82" s="66">
        <v>90</v>
      </c>
      <c r="AQ82" s="66"/>
      <c r="AR82" s="63">
        <f t="shared" si="38"/>
        <v>0</v>
      </c>
      <c r="AS82" s="66">
        <v>90</v>
      </c>
      <c r="AT82" s="66"/>
      <c r="AU82" s="63">
        <f t="shared" si="39"/>
        <v>0</v>
      </c>
      <c r="AV82" s="103">
        <f t="shared" si="40"/>
        <v>1015</v>
      </c>
      <c r="AW82" s="66">
        <f t="shared" si="41"/>
        <v>377</v>
      </c>
      <c r="AX82" s="110">
        <f t="shared" si="42"/>
        <v>0.37142857142857144</v>
      </c>
    </row>
    <row r="83" spans="1:50" s="3" customFormat="1" ht="75" x14ac:dyDescent="0.25">
      <c r="A83" s="167"/>
      <c r="B83" s="67">
        <v>3</v>
      </c>
      <c r="C83" s="68" t="s">
        <v>286</v>
      </c>
      <c r="D83" s="69" t="s">
        <v>144</v>
      </c>
      <c r="E83" s="70" t="str">
        <f>IF(D83="","",VLOOKUP(D83,$C$146:$L$159,10,FALSE))</f>
        <v>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v>
      </c>
      <c r="F83" s="63">
        <v>1</v>
      </c>
      <c r="G83" s="63"/>
      <c r="H83" s="66">
        <v>3</v>
      </c>
      <c r="I83" s="66" t="s">
        <v>287</v>
      </c>
      <c r="J83" s="63" t="s">
        <v>180</v>
      </c>
      <c r="K83" s="63" t="s">
        <v>184</v>
      </c>
      <c r="L83" s="63">
        <v>1</v>
      </c>
      <c r="M83" s="86">
        <v>1</v>
      </c>
      <c r="N83" s="63">
        <f t="shared" si="31"/>
        <v>1</v>
      </c>
      <c r="O83" s="63">
        <v>1</v>
      </c>
      <c r="P83" s="87">
        <v>1</v>
      </c>
      <c r="Q83" s="63">
        <f t="shared" si="32"/>
        <v>1</v>
      </c>
      <c r="R83" s="63">
        <v>1</v>
      </c>
      <c r="S83" s="86">
        <v>1</v>
      </c>
      <c r="T83" s="63">
        <f t="shared" si="33"/>
        <v>1</v>
      </c>
      <c r="U83" s="63">
        <v>1</v>
      </c>
      <c r="V83" s="86">
        <v>1</v>
      </c>
      <c r="W83" s="63">
        <f t="shared" si="34"/>
        <v>1</v>
      </c>
      <c r="X83" s="63">
        <v>1</v>
      </c>
      <c r="Y83" s="88">
        <v>1</v>
      </c>
      <c r="Z83" s="63">
        <f t="shared" si="35"/>
        <v>1</v>
      </c>
      <c r="AA83" s="63">
        <v>1</v>
      </c>
      <c r="AB83" s="145">
        <v>1</v>
      </c>
      <c r="AC83" s="63">
        <f t="shared" si="36"/>
        <v>1</v>
      </c>
      <c r="AD83" s="63">
        <v>1</v>
      </c>
      <c r="AE83" s="86"/>
      <c r="AF83" s="63">
        <f t="shared" si="37"/>
        <v>0</v>
      </c>
      <c r="AG83" s="63">
        <v>1</v>
      </c>
      <c r="AH83" s="86"/>
      <c r="AI83" s="63">
        <f t="shared" si="46"/>
        <v>0</v>
      </c>
      <c r="AJ83" s="63">
        <v>1</v>
      </c>
      <c r="AK83" s="63"/>
      <c r="AL83" s="63">
        <f t="shared" si="47"/>
        <v>0</v>
      </c>
      <c r="AM83" s="63">
        <v>1</v>
      </c>
      <c r="AN83" s="89"/>
      <c r="AO83" s="63">
        <f t="shared" si="48"/>
        <v>0</v>
      </c>
      <c r="AP83" s="63">
        <v>1</v>
      </c>
      <c r="AQ83" s="89"/>
      <c r="AR83" s="63">
        <f t="shared" si="38"/>
        <v>0</v>
      </c>
      <c r="AS83" s="63">
        <v>1</v>
      </c>
      <c r="AT83" s="89"/>
      <c r="AU83" s="63">
        <f t="shared" si="39"/>
        <v>0</v>
      </c>
      <c r="AV83" s="104">
        <f t="shared" si="40"/>
        <v>1</v>
      </c>
      <c r="AW83" s="104">
        <f t="shared" si="41"/>
        <v>1</v>
      </c>
      <c r="AX83" s="110">
        <f t="shared" si="42"/>
        <v>1</v>
      </c>
    </row>
    <row r="84" spans="1:50" s="3" customFormat="1" ht="76.5" customHeight="1" x14ac:dyDescent="0.25">
      <c r="A84" s="167"/>
      <c r="B84" s="174">
        <v>4</v>
      </c>
      <c r="C84" s="169" t="s">
        <v>288</v>
      </c>
      <c r="D84" s="170" t="s">
        <v>125</v>
      </c>
      <c r="E84" s="171" t="str">
        <f>IF(D84="","",VLOOKUP(D84,$C$146:$L$159,10,FALSE))</f>
        <v>Prestar los servicios medico veterinarios y la identificación de los animales en el Distrito Capital con el fin de mejorar sus condiciones de salud y bienestar.</v>
      </c>
      <c r="F84" s="63">
        <v>0.3</v>
      </c>
      <c r="G84" s="63"/>
      <c r="H84" s="66">
        <v>4.0999999999999996</v>
      </c>
      <c r="I84" s="66" t="s">
        <v>289</v>
      </c>
      <c r="J84" s="66" t="s">
        <v>181</v>
      </c>
      <c r="K84" s="66" t="s">
        <v>183</v>
      </c>
      <c r="L84" s="66">
        <v>0</v>
      </c>
      <c r="M84" s="66">
        <v>0</v>
      </c>
      <c r="N84" s="63">
        <f t="shared" si="31"/>
        <v>0</v>
      </c>
      <c r="O84" s="66">
        <v>0</v>
      </c>
      <c r="P84" s="85">
        <v>0</v>
      </c>
      <c r="Q84" s="63">
        <f t="shared" si="32"/>
        <v>0</v>
      </c>
      <c r="R84" s="66">
        <v>3866</v>
      </c>
      <c r="S84" s="66">
        <v>3822</v>
      </c>
      <c r="T84" s="63">
        <f t="shared" si="33"/>
        <v>0.98861872736678735</v>
      </c>
      <c r="U84" s="66">
        <v>3866</v>
      </c>
      <c r="V84" s="66">
        <f>2457-1</f>
        <v>2456</v>
      </c>
      <c r="W84" s="63">
        <f t="shared" si="34"/>
        <v>0.63528194516295911</v>
      </c>
      <c r="X84" s="66">
        <v>3866</v>
      </c>
      <c r="Y84" s="66">
        <v>3866</v>
      </c>
      <c r="Z84" s="63">
        <f t="shared" si="35"/>
        <v>1</v>
      </c>
      <c r="AA84" s="66">
        <v>3866</v>
      </c>
      <c r="AB84" s="143">
        <v>4985</v>
      </c>
      <c r="AC84" s="92">
        <f t="shared" si="36"/>
        <v>1.2894464562855665</v>
      </c>
      <c r="AD84" s="143">
        <v>7236</v>
      </c>
      <c r="AE84" s="143"/>
      <c r="AF84" s="144">
        <f t="shared" si="37"/>
        <v>0</v>
      </c>
      <c r="AG84" s="147">
        <v>7236</v>
      </c>
      <c r="AH84" s="143"/>
      <c r="AI84" s="144">
        <f>IF(ISERROR(AH84/AG84),0,(AH84/AG84))</f>
        <v>0</v>
      </c>
      <c r="AJ84" s="143">
        <v>8286</v>
      </c>
      <c r="AK84" s="143"/>
      <c r="AL84" s="144">
        <f>IF(ISERROR(AK84/AJ84),0,(AK84/AJ84))</f>
        <v>0</v>
      </c>
      <c r="AM84" s="143">
        <v>10384</v>
      </c>
      <c r="AN84" s="146"/>
      <c r="AO84" s="144">
        <f>IF(ISERROR(AN84/AM84),0,(AN84/AM84))</f>
        <v>0</v>
      </c>
      <c r="AP84" s="143">
        <v>10384</v>
      </c>
      <c r="AQ84" s="143"/>
      <c r="AR84" s="144">
        <f>IF(ISERROR(AQ84/AP84),0,(AQ84/AP84))</f>
        <v>0</v>
      </c>
      <c r="AS84" s="143">
        <v>5030</v>
      </c>
      <c r="AT84" s="143"/>
      <c r="AU84" s="144">
        <f>IF(ISERROR(AT84/AS84),0,(AT84/AS84))</f>
        <v>0</v>
      </c>
      <c r="AV84" s="103">
        <f t="shared" si="40"/>
        <v>64020</v>
      </c>
      <c r="AW84" s="66">
        <f t="shared" si="41"/>
        <v>15129</v>
      </c>
      <c r="AX84" s="110">
        <f>IF(ISERROR(AW84/AV84),0,(AW84/AV84))</f>
        <v>0.23631677600749765</v>
      </c>
    </row>
    <row r="85" spans="1:50" s="3" customFormat="1" ht="51" customHeight="1" x14ac:dyDescent="0.25">
      <c r="A85" s="167"/>
      <c r="B85" s="174"/>
      <c r="C85" s="169"/>
      <c r="D85" s="170"/>
      <c r="E85" s="171"/>
      <c r="F85" s="63">
        <v>0.7</v>
      </c>
      <c r="G85" s="63"/>
      <c r="H85" s="66">
        <v>4.2</v>
      </c>
      <c r="I85" s="66" t="s">
        <v>290</v>
      </c>
      <c r="J85" s="66" t="s">
        <v>181</v>
      </c>
      <c r="K85" s="66" t="s">
        <v>183</v>
      </c>
      <c r="L85" s="66">
        <v>0</v>
      </c>
      <c r="M85" s="66">
        <v>0</v>
      </c>
      <c r="N85" s="63">
        <f t="shared" si="31"/>
        <v>0</v>
      </c>
      <c r="O85" s="66">
        <v>0</v>
      </c>
      <c r="P85" s="85">
        <v>0</v>
      </c>
      <c r="Q85" s="63">
        <f t="shared" si="32"/>
        <v>0</v>
      </c>
      <c r="R85" s="66">
        <v>35</v>
      </c>
      <c r="S85" s="66">
        <v>35</v>
      </c>
      <c r="T85" s="63">
        <f t="shared" si="33"/>
        <v>1</v>
      </c>
      <c r="U85" s="66">
        <v>28</v>
      </c>
      <c r="V85" s="66">
        <v>28</v>
      </c>
      <c r="W85" s="63">
        <f t="shared" si="34"/>
        <v>1</v>
      </c>
      <c r="X85" s="66">
        <v>42</v>
      </c>
      <c r="Y85" s="66">
        <v>42</v>
      </c>
      <c r="Z85" s="63">
        <f t="shared" si="35"/>
        <v>1</v>
      </c>
      <c r="AA85" s="66">
        <v>48</v>
      </c>
      <c r="AB85" s="143">
        <v>48</v>
      </c>
      <c r="AC85" s="63">
        <f t="shared" si="36"/>
        <v>1</v>
      </c>
      <c r="AD85" s="66">
        <v>52</v>
      </c>
      <c r="AE85" s="66"/>
      <c r="AF85" s="63">
        <f t="shared" si="37"/>
        <v>0</v>
      </c>
      <c r="AG85" s="66">
        <v>60</v>
      </c>
      <c r="AH85" s="66"/>
      <c r="AI85" s="63">
        <f t="shared" ref="AI85:AI103" si="49">IF(ISERROR(AH85/AG85),0,(AH85/AG85))</f>
        <v>0</v>
      </c>
      <c r="AJ85" s="66">
        <v>60</v>
      </c>
      <c r="AK85" s="66"/>
      <c r="AL85" s="63">
        <f t="shared" ref="AL85:AL103" si="50">IF(ISERROR(AK85/AJ85),0,(AK85/AJ85))</f>
        <v>0</v>
      </c>
      <c r="AM85" s="147">
        <v>60</v>
      </c>
      <c r="AN85" s="90"/>
      <c r="AO85" s="63">
        <f t="shared" ref="AO85:AO103" si="51">IF(ISERROR(AN85/AM85),0,(AN85/AM85))</f>
        <v>0</v>
      </c>
      <c r="AP85" s="147">
        <v>60</v>
      </c>
      <c r="AQ85" s="66"/>
      <c r="AR85" s="63">
        <f t="shared" ref="AR85:AR103" si="52">IF(ISERROR(AQ85/AP85),0,(AQ85/AP85))</f>
        <v>0</v>
      </c>
      <c r="AS85" s="66">
        <v>20</v>
      </c>
      <c r="AT85" s="66"/>
      <c r="AU85" s="63">
        <f t="shared" ref="AU85:AU103" si="53">IF(ISERROR(AT85/AS85),0,(AT85/AS85))</f>
        <v>0</v>
      </c>
      <c r="AV85" s="103">
        <f t="shared" si="40"/>
        <v>465</v>
      </c>
      <c r="AW85" s="66">
        <f t="shared" si="41"/>
        <v>153</v>
      </c>
      <c r="AX85" s="110">
        <f t="shared" si="42"/>
        <v>0.32903225806451614</v>
      </c>
    </row>
    <row r="86" spans="1:50" s="3" customFormat="1" ht="108.75" customHeight="1" x14ac:dyDescent="0.25">
      <c r="A86" s="167" t="s">
        <v>269</v>
      </c>
      <c r="B86" s="66">
        <v>1</v>
      </c>
      <c r="C86" s="66" t="s">
        <v>291</v>
      </c>
      <c r="D86" s="69" t="s">
        <v>140</v>
      </c>
      <c r="E86" s="73" t="str">
        <f t="shared" ref="E86:E92" si="54">IF(D86="","",VLOOKUP(D86,$C$146:$L$159,10,FALSE))</f>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6" s="63">
        <v>1</v>
      </c>
      <c r="G86" s="63"/>
      <c r="H86" s="66">
        <v>1</v>
      </c>
      <c r="I86" s="66" t="s">
        <v>292</v>
      </c>
      <c r="J86" s="63" t="s">
        <v>180</v>
      </c>
      <c r="K86" s="63" t="s">
        <v>183</v>
      </c>
      <c r="L86" s="91">
        <v>1.2500000000000001E-2</v>
      </c>
      <c r="M86" s="91">
        <v>1.2500000000000001E-2</v>
      </c>
      <c r="N86" s="63">
        <v>1</v>
      </c>
      <c r="O86" s="91">
        <v>2.5000000000000001E-2</v>
      </c>
      <c r="P86" s="101">
        <v>0</v>
      </c>
      <c r="Q86" s="92">
        <v>0</v>
      </c>
      <c r="R86" s="91">
        <v>0.1</v>
      </c>
      <c r="S86" s="92">
        <v>0.125</v>
      </c>
      <c r="T86" s="63">
        <f t="shared" si="33"/>
        <v>1.25</v>
      </c>
      <c r="U86" s="91">
        <v>0.1125</v>
      </c>
      <c r="V86" s="101">
        <v>7.4999999999999997E-2</v>
      </c>
      <c r="W86" s="63">
        <f t="shared" si="34"/>
        <v>0.66666666666666663</v>
      </c>
      <c r="X86" s="91">
        <v>0.1125</v>
      </c>
      <c r="Y86" s="101">
        <v>0</v>
      </c>
      <c r="Z86" s="105">
        <f t="shared" si="35"/>
        <v>0</v>
      </c>
      <c r="AA86" s="91">
        <v>0</v>
      </c>
      <c r="AB86" s="91">
        <v>0.1125</v>
      </c>
      <c r="AC86" s="63">
        <f t="shared" si="36"/>
        <v>0</v>
      </c>
      <c r="AD86" s="91">
        <v>0.13750000000000001</v>
      </c>
      <c r="AE86" s="66">
        <v>0</v>
      </c>
      <c r="AF86" s="63">
        <f t="shared" si="37"/>
        <v>0</v>
      </c>
      <c r="AG86" s="91">
        <v>0.1125</v>
      </c>
      <c r="AH86" s="66">
        <v>0</v>
      </c>
      <c r="AI86" s="63">
        <f t="shared" si="49"/>
        <v>0</v>
      </c>
      <c r="AJ86" s="91">
        <v>8.7499999999999994E-2</v>
      </c>
      <c r="AK86" s="66">
        <v>0</v>
      </c>
      <c r="AL86" s="63">
        <f t="shared" si="50"/>
        <v>0</v>
      </c>
      <c r="AM86" s="91">
        <v>0.05</v>
      </c>
      <c r="AN86" s="66">
        <v>0</v>
      </c>
      <c r="AO86" s="63">
        <f t="shared" si="51"/>
        <v>0</v>
      </c>
      <c r="AP86" s="91">
        <v>0.1125</v>
      </c>
      <c r="AQ86" s="66">
        <v>0</v>
      </c>
      <c r="AR86" s="63">
        <f t="shared" si="52"/>
        <v>0</v>
      </c>
      <c r="AS86" s="91">
        <v>0.13750000000000001</v>
      </c>
      <c r="AT86" s="66">
        <v>0</v>
      </c>
      <c r="AU86" s="63">
        <f t="shared" si="53"/>
        <v>0</v>
      </c>
      <c r="AV86" s="139">
        <f t="shared" si="40"/>
        <v>1</v>
      </c>
      <c r="AW86" s="91">
        <f t="shared" si="41"/>
        <v>0.32500000000000001</v>
      </c>
      <c r="AX86" s="110">
        <f t="shared" si="42"/>
        <v>0.32500000000000001</v>
      </c>
    </row>
    <row r="87" spans="1:50" s="3" customFormat="1" ht="75" x14ac:dyDescent="0.25">
      <c r="A87" s="167"/>
      <c r="B87" s="66">
        <v>2</v>
      </c>
      <c r="C87" s="66" t="s">
        <v>293</v>
      </c>
      <c r="D87" s="69" t="s">
        <v>140</v>
      </c>
      <c r="E87" s="73" t="str">
        <f t="shared" si="54"/>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7" s="63">
        <v>1</v>
      </c>
      <c r="G87" s="63"/>
      <c r="H87" s="66">
        <v>2</v>
      </c>
      <c r="I87" s="66" t="s">
        <v>294</v>
      </c>
      <c r="J87" s="63" t="s">
        <v>180</v>
      </c>
      <c r="K87" s="63" t="s">
        <v>183</v>
      </c>
      <c r="L87" s="91">
        <v>1.4999999999999999E-2</v>
      </c>
      <c r="M87" s="91">
        <v>1.67E-2</v>
      </c>
      <c r="N87" s="63">
        <v>1.1133</v>
      </c>
      <c r="O87" s="91">
        <v>0.22500000000000001</v>
      </c>
      <c r="P87" s="101">
        <v>0</v>
      </c>
      <c r="Q87" s="92">
        <v>0</v>
      </c>
      <c r="R87" s="91">
        <v>0.06</v>
      </c>
      <c r="S87" s="92">
        <v>0</v>
      </c>
      <c r="T87" s="63">
        <f t="shared" si="33"/>
        <v>0</v>
      </c>
      <c r="U87" s="91">
        <v>0</v>
      </c>
      <c r="V87" s="101">
        <v>0</v>
      </c>
      <c r="W87" s="63">
        <f t="shared" si="34"/>
        <v>0</v>
      </c>
      <c r="X87" s="91">
        <v>0.125</v>
      </c>
      <c r="Y87" s="101">
        <v>0.3483</v>
      </c>
      <c r="Z87" s="63">
        <f t="shared" si="35"/>
        <v>2.7864</v>
      </c>
      <c r="AA87" s="91">
        <v>0</v>
      </c>
      <c r="AB87" s="91">
        <v>0</v>
      </c>
      <c r="AC87" s="63">
        <f t="shared" si="36"/>
        <v>0</v>
      </c>
      <c r="AD87" s="91">
        <v>7.4999999999999997E-2</v>
      </c>
      <c r="AE87" s="66">
        <v>0</v>
      </c>
      <c r="AF87" s="63">
        <f t="shared" si="37"/>
        <v>0</v>
      </c>
      <c r="AG87" s="91">
        <v>0</v>
      </c>
      <c r="AH87" s="66">
        <v>0</v>
      </c>
      <c r="AI87" s="63">
        <f t="shared" si="49"/>
        <v>0</v>
      </c>
      <c r="AJ87" s="91">
        <v>0.15</v>
      </c>
      <c r="AK87" s="66">
        <v>0</v>
      </c>
      <c r="AL87" s="63">
        <f t="shared" si="50"/>
        <v>0</v>
      </c>
      <c r="AM87" s="91">
        <v>0.15</v>
      </c>
      <c r="AN87" s="66">
        <v>0</v>
      </c>
      <c r="AO87" s="63">
        <f t="shared" si="51"/>
        <v>0</v>
      </c>
      <c r="AP87" s="91">
        <v>0</v>
      </c>
      <c r="AQ87" s="66">
        <v>0</v>
      </c>
      <c r="AR87" s="63">
        <f t="shared" si="52"/>
        <v>0</v>
      </c>
      <c r="AS87" s="91">
        <v>0.2</v>
      </c>
      <c r="AT87" s="66">
        <v>0</v>
      </c>
      <c r="AU87" s="63">
        <f t="shared" si="53"/>
        <v>0</v>
      </c>
      <c r="AV87" s="139">
        <f t="shared" si="40"/>
        <v>1</v>
      </c>
      <c r="AW87" s="91">
        <f t="shared" si="41"/>
        <v>0.36499999999999999</v>
      </c>
      <c r="AX87" s="110">
        <f t="shared" si="42"/>
        <v>0.36499999999999999</v>
      </c>
    </row>
    <row r="88" spans="1:50" s="3" customFormat="1" ht="105" x14ac:dyDescent="0.25">
      <c r="A88" s="167"/>
      <c r="B88" s="66">
        <v>6</v>
      </c>
      <c r="C88" s="66" t="s">
        <v>295</v>
      </c>
      <c r="D88" s="69" t="s">
        <v>140</v>
      </c>
      <c r="E88" s="73" t="str">
        <f t="shared" si="54"/>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8" s="63">
        <v>1</v>
      </c>
      <c r="G88" s="63"/>
      <c r="H88" s="66">
        <v>3</v>
      </c>
      <c r="I88" s="66" t="s">
        <v>296</v>
      </c>
      <c r="J88" s="63" t="s">
        <v>180</v>
      </c>
      <c r="K88" s="63" t="s">
        <v>183</v>
      </c>
      <c r="L88" s="91">
        <v>1.4999999999999999E-2</v>
      </c>
      <c r="M88" s="91">
        <v>1.67E-2</v>
      </c>
      <c r="N88" s="63">
        <v>1.1133</v>
      </c>
      <c r="O88" s="91">
        <v>0.09</v>
      </c>
      <c r="P88" s="101">
        <v>0</v>
      </c>
      <c r="Q88" s="92">
        <v>0</v>
      </c>
      <c r="R88" s="91">
        <v>0.13500000000000001</v>
      </c>
      <c r="S88" s="92">
        <v>0</v>
      </c>
      <c r="T88" s="63">
        <f t="shared" si="33"/>
        <v>0</v>
      </c>
      <c r="U88" s="91">
        <v>0.06</v>
      </c>
      <c r="V88" s="101">
        <v>0</v>
      </c>
      <c r="W88" s="63">
        <f t="shared" si="34"/>
        <v>0</v>
      </c>
      <c r="X88" s="91">
        <v>0.125</v>
      </c>
      <c r="Y88" s="101">
        <v>0.3483</v>
      </c>
      <c r="Z88" s="63">
        <f t="shared" si="35"/>
        <v>2.7864</v>
      </c>
      <c r="AA88" s="91">
        <v>0</v>
      </c>
      <c r="AB88" s="91">
        <v>0</v>
      </c>
      <c r="AC88" s="63">
        <f t="shared" si="36"/>
        <v>0</v>
      </c>
      <c r="AD88" s="91">
        <v>7.4999999999999997E-2</v>
      </c>
      <c r="AE88" s="66">
        <v>0</v>
      </c>
      <c r="AF88" s="63">
        <f t="shared" si="37"/>
        <v>0</v>
      </c>
      <c r="AG88" s="91">
        <v>0</v>
      </c>
      <c r="AH88" s="66">
        <v>0</v>
      </c>
      <c r="AI88" s="63">
        <f t="shared" si="49"/>
        <v>0</v>
      </c>
      <c r="AJ88" s="91">
        <v>0.15</v>
      </c>
      <c r="AK88" s="66">
        <v>0</v>
      </c>
      <c r="AL88" s="63">
        <f t="shared" si="50"/>
        <v>0</v>
      </c>
      <c r="AM88" s="91">
        <v>0.15</v>
      </c>
      <c r="AN88" s="66">
        <v>0</v>
      </c>
      <c r="AO88" s="63">
        <f t="shared" si="51"/>
        <v>0</v>
      </c>
      <c r="AP88" s="91">
        <v>0</v>
      </c>
      <c r="AQ88" s="66">
        <v>0</v>
      </c>
      <c r="AR88" s="63">
        <f t="shared" si="52"/>
        <v>0</v>
      </c>
      <c r="AS88" s="91">
        <v>0.2</v>
      </c>
      <c r="AT88" s="66">
        <v>0</v>
      </c>
      <c r="AU88" s="63">
        <f t="shared" si="53"/>
        <v>0</v>
      </c>
      <c r="AV88" s="139">
        <f t="shared" si="40"/>
        <v>1</v>
      </c>
      <c r="AW88" s="91">
        <f t="shared" si="41"/>
        <v>0.36499999999999999</v>
      </c>
      <c r="AX88" s="110">
        <f t="shared" si="42"/>
        <v>0.36499999999999999</v>
      </c>
    </row>
    <row r="89" spans="1:50" s="3" customFormat="1" ht="75" x14ac:dyDescent="0.25">
      <c r="A89" s="167"/>
      <c r="B89" s="66">
        <v>3</v>
      </c>
      <c r="C89" s="66" t="s">
        <v>297</v>
      </c>
      <c r="D89" s="69" t="s">
        <v>140</v>
      </c>
      <c r="E89" s="73" t="str">
        <f t="shared" si="54"/>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9" s="63">
        <v>1</v>
      </c>
      <c r="G89" s="63"/>
      <c r="H89" s="66">
        <v>4</v>
      </c>
      <c r="I89" s="66" t="s">
        <v>298</v>
      </c>
      <c r="J89" s="63" t="s">
        <v>180</v>
      </c>
      <c r="K89" s="63" t="s">
        <v>183</v>
      </c>
      <c r="L89" s="91">
        <v>7.4999999999999997E-2</v>
      </c>
      <c r="M89" s="91">
        <v>6.25E-2</v>
      </c>
      <c r="N89" s="63">
        <v>0.83330000000000004</v>
      </c>
      <c r="O89" s="91">
        <v>0.1</v>
      </c>
      <c r="P89" s="101">
        <v>0</v>
      </c>
      <c r="Q89" s="92">
        <v>0</v>
      </c>
      <c r="R89" s="91">
        <v>7.4999999999999997E-2</v>
      </c>
      <c r="S89" s="92">
        <v>0.1875</v>
      </c>
      <c r="T89" s="63">
        <f t="shared" si="33"/>
        <v>2.5</v>
      </c>
      <c r="U89" s="91">
        <v>8.7499999999999994E-2</v>
      </c>
      <c r="V89" s="101">
        <v>8.7499999999999994E-2</v>
      </c>
      <c r="W89" s="63">
        <f t="shared" si="34"/>
        <v>1</v>
      </c>
      <c r="X89" s="91">
        <v>9.5000000000000001E-2</v>
      </c>
      <c r="Y89" s="101">
        <v>5.7500000000000002E-2</v>
      </c>
      <c r="Z89" s="63">
        <f t="shared" si="35"/>
        <v>0.60526315789473684</v>
      </c>
      <c r="AA89" s="91">
        <v>0.1075</v>
      </c>
      <c r="AB89" s="91">
        <v>4.7500000000000001E-2</v>
      </c>
      <c r="AC89" s="63">
        <f t="shared" si="36"/>
        <v>0.44186046511627908</v>
      </c>
      <c r="AD89" s="91">
        <v>0.02</v>
      </c>
      <c r="AE89" s="66">
        <v>0</v>
      </c>
      <c r="AF89" s="63">
        <f t="shared" si="37"/>
        <v>0</v>
      </c>
      <c r="AG89" s="91">
        <v>0.06</v>
      </c>
      <c r="AH89" s="66">
        <v>0</v>
      </c>
      <c r="AI89" s="63">
        <f t="shared" si="49"/>
        <v>0</v>
      </c>
      <c r="AJ89" s="91">
        <v>0.06</v>
      </c>
      <c r="AK89" s="66">
        <v>0</v>
      </c>
      <c r="AL89" s="63">
        <f t="shared" si="50"/>
        <v>0</v>
      </c>
      <c r="AM89" s="91">
        <v>7.0000000000000007E-2</v>
      </c>
      <c r="AN89" s="66">
        <v>0</v>
      </c>
      <c r="AO89" s="63">
        <f t="shared" si="51"/>
        <v>0</v>
      </c>
      <c r="AP89" s="91">
        <v>0.17499999999999999</v>
      </c>
      <c r="AQ89" s="66">
        <v>0</v>
      </c>
      <c r="AR89" s="63">
        <f t="shared" si="52"/>
        <v>0</v>
      </c>
      <c r="AS89" s="91">
        <v>7.4999999999999997E-2</v>
      </c>
      <c r="AT89" s="66">
        <v>0</v>
      </c>
      <c r="AU89" s="63">
        <f t="shared" si="53"/>
        <v>0</v>
      </c>
      <c r="AV89" s="139">
        <f t="shared" si="40"/>
        <v>1.0000000000000002</v>
      </c>
      <c r="AW89" s="91">
        <f t="shared" si="41"/>
        <v>0.4425</v>
      </c>
      <c r="AX89" s="110">
        <f t="shared" si="42"/>
        <v>0.44249999999999989</v>
      </c>
    </row>
    <row r="90" spans="1:50" s="3" customFormat="1" ht="111" customHeight="1" x14ac:dyDescent="0.25">
      <c r="A90" s="167"/>
      <c r="B90" s="66">
        <v>4</v>
      </c>
      <c r="C90" s="66" t="s">
        <v>299</v>
      </c>
      <c r="D90" s="69" t="s">
        <v>140</v>
      </c>
      <c r="E90" s="73" t="str">
        <f t="shared" si="54"/>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90" s="63">
        <v>1</v>
      </c>
      <c r="G90" s="63"/>
      <c r="H90" s="66">
        <v>5</v>
      </c>
      <c r="I90" s="66" t="s">
        <v>298</v>
      </c>
      <c r="J90" s="63" t="s">
        <v>180</v>
      </c>
      <c r="K90" s="63" t="s">
        <v>183</v>
      </c>
      <c r="L90" s="91">
        <v>0.12</v>
      </c>
      <c r="M90" s="91">
        <v>0.1167</v>
      </c>
      <c r="N90" s="63">
        <v>0.97250000000000003</v>
      </c>
      <c r="O90" s="91">
        <v>0</v>
      </c>
      <c r="P90" s="101">
        <v>0</v>
      </c>
      <c r="Q90" s="92">
        <v>0</v>
      </c>
      <c r="R90" s="91">
        <v>0.12</v>
      </c>
      <c r="S90" s="92">
        <v>0.12330000000000001</v>
      </c>
      <c r="T90" s="63">
        <f t="shared" si="33"/>
        <v>1.0275000000000001</v>
      </c>
      <c r="U90" s="91">
        <v>1.4999999999999999E-2</v>
      </c>
      <c r="V90" s="101">
        <v>1.4999999999999999E-2</v>
      </c>
      <c r="W90" s="63">
        <f t="shared" si="34"/>
        <v>1</v>
      </c>
      <c r="X90" s="91">
        <v>1.4999999999999999E-2</v>
      </c>
      <c r="Y90" s="101">
        <v>1.4999999999999999E-2</v>
      </c>
      <c r="Z90" s="63">
        <f t="shared" si="35"/>
        <v>1</v>
      </c>
      <c r="AA90" s="91">
        <v>1.4999999999999999E-2</v>
      </c>
      <c r="AB90" s="91">
        <v>1.4999999999999999E-2</v>
      </c>
      <c r="AC90" s="63">
        <f t="shared" si="36"/>
        <v>1</v>
      </c>
      <c r="AD90" s="91">
        <v>1.4999999999999999E-2</v>
      </c>
      <c r="AE90" s="66">
        <v>0</v>
      </c>
      <c r="AF90" s="63">
        <f t="shared" si="37"/>
        <v>0</v>
      </c>
      <c r="AG90" s="91">
        <v>0.6</v>
      </c>
      <c r="AH90" s="66">
        <v>0</v>
      </c>
      <c r="AI90" s="63">
        <f t="shared" si="49"/>
        <v>0</v>
      </c>
      <c r="AJ90" s="91">
        <v>0.01</v>
      </c>
      <c r="AK90" s="66">
        <v>0</v>
      </c>
      <c r="AL90" s="63">
        <f t="shared" si="50"/>
        <v>0</v>
      </c>
      <c r="AM90" s="91">
        <v>0.01</v>
      </c>
      <c r="AN90" s="66">
        <v>0</v>
      </c>
      <c r="AO90" s="63">
        <f t="shared" si="51"/>
        <v>0</v>
      </c>
      <c r="AP90" s="91">
        <v>0.01</v>
      </c>
      <c r="AQ90" s="66">
        <v>0</v>
      </c>
      <c r="AR90" s="63">
        <f t="shared" si="52"/>
        <v>0</v>
      </c>
      <c r="AS90" s="91">
        <v>7.0000000000000007E-2</v>
      </c>
      <c r="AT90" s="66">
        <v>0</v>
      </c>
      <c r="AU90" s="63">
        <f t="shared" si="53"/>
        <v>0</v>
      </c>
      <c r="AV90" s="139">
        <f t="shared" si="40"/>
        <v>1</v>
      </c>
      <c r="AW90" s="91">
        <f t="shared" si="41"/>
        <v>0.28500000000000003</v>
      </c>
      <c r="AX90" s="110">
        <f t="shared" si="42"/>
        <v>0.28500000000000003</v>
      </c>
    </row>
    <row r="91" spans="1:50" s="3" customFormat="1" ht="87" customHeight="1" x14ac:dyDescent="0.25">
      <c r="A91" s="167"/>
      <c r="B91" s="66">
        <v>5</v>
      </c>
      <c r="C91" s="66" t="s">
        <v>300</v>
      </c>
      <c r="D91" s="69" t="s">
        <v>140</v>
      </c>
      <c r="E91" s="73" t="str">
        <f t="shared" si="54"/>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91" s="63">
        <v>1</v>
      </c>
      <c r="G91" s="63"/>
      <c r="H91" s="66">
        <v>6</v>
      </c>
      <c r="I91" s="66" t="s">
        <v>301</v>
      </c>
      <c r="J91" s="63" t="s">
        <v>180</v>
      </c>
      <c r="K91" s="63" t="s">
        <v>183</v>
      </c>
      <c r="L91" s="91">
        <v>0.105</v>
      </c>
      <c r="M91" s="91">
        <v>0.1</v>
      </c>
      <c r="N91" s="63">
        <v>0.95240000000000002</v>
      </c>
      <c r="O91" s="91">
        <v>0.46500000000000002</v>
      </c>
      <c r="P91" s="101">
        <v>0</v>
      </c>
      <c r="Q91" s="92">
        <v>0</v>
      </c>
      <c r="R91" s="91">
        <v>0.33</v>
      </c>
      <c r="S91" s="92">
        <v>0.36</v>
      </c>
      <c r="T91" s="63">
        <f t="shared" si="33"/>
        <v>1.0909090909090908</v>
      </c>
      <c r="U91" s="91">
        <v>5.0000000000000001E-3</v>
      </c>
      <c r="V91" s="101">
        <v>0.35</v>
      </c>
      <c r="W91" s="63">
        <f t="shared" si="34"/>
        <v>70</v>
      </c>
      <c r="X91" s="91">
        <v>5.0000000000000001E-3</v>
      </c>
      <c r="Y91" s="101">
        <v>0.1</v>
      </c>
      <c r="Z91" s="63">
        <f t="shared" si="35"/>
        <v>20</v>
      </c>
      <c r="AA91" s="91">
        <v>5.0000000000000001E-3</v>
      </c>
      <c r="AB91" s="91">
        <v>5.0000000000000001E-3</v>
      </c>
      <c r="AC91" s="63">
        <f t="shared" si="36"/>
        <v>1</v>
      </c>
      <c r="AD91" s="91">
        <v>5.0000000000000001E-3</v>
      </c>
      <c r="AE91" s="66">
        <v>0</v>
      </c>
      <c r="AF91" s="63">
        <f t="shared" si="37"/>
        <v>0</v>
      </c>
      <c r="AG91" s="91">
        <v>5.0000000000000001E-3</v>
      </c>
      <c r="AH91" s="66">
        <v>0</v>
      </c>
      <c r="AI91" s="63">
        <f t="shared" si="49"/>
        <v>0</v>
      </c>
      <c r="AJ91" s="91">
        <v>5.0000000000000001E-3</v>
      </c>
      <c r="AK91" s="66">
        <v>0</v>
      </c>
      <c r="AL91" s="63">
        <f t="shared" si="50"/>
        <v>0</v>
      </c>
      <c r="AM91" s="91">
        <v>5.0000000000000001E-3</v>
      </c>
      <c r="AN91" s="66">
        <v>0</v>
      </c>
      <c r="AO91" s="63">
        <f t="shared" si="51"/>
        <v>0</v>
      </c>
      <c r="AP91" s="91">
        <v>5.0000000000000001E-3</v>
      </c>
      <c r="AQ91" s="66">
        <v>0</v>
      </c>
      <c r="AR91" s="63">
        <f t="shared" si="52"/>
        <v>0</v>
      </c>
      <c r="AS91" s="91">
        <v>0.06</v>
      </c>
      <c r="AT91" s="66">
        <v>0</v>
      </c>
      <c r="AU91" s="63">
        <f t="shared" si="53"/>
        <v>0</v>
      </c>
      <c r="AV91" s="139">
        <f t="shared" si="40"/>
        <v>1.0000000000000002</v>
      </c>
      <c r="AW91" s="91">
        <f t="shared" si="41"/>
        <v>0.91499999999999992</v>
      </c>
      <c r="AX91" s="110">
        <f t="shared" si="42"/>
        <v>0.9149999999999997</v>
      </c>
    </row>
    <row r="92" spans="1:50" s="3" customFormat="1" ht="69" customHeight="1" x14ac:dyDescent="0.25">
      <c r="A92" s="167" t="s">
        <v>302</v>
      </c>
      <c r="B92" s="169" t="str">
        <f>IF(ISERROR(CONCATENATE(VLOOKUP($D$6,$C$80:$F$93,2,0),J174))," ",CONCATENATE(VLOOKUP($D$6,$C$80:$F$93,2,0),J174))</f>
        <v xml:space="preserve"> </v>
      </c>
      <c r="C92" s="169" t="s">
        <v>303</v>
      </c>
      <c r="D92" s="170" t="s">
        <v>131</v>
      </c>
      <c r="E92" s="171" t="str">
        <f t="shared" si="54"/>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2" s="63">
        <v>0.5</v>
      </c>
      <c r="G92" s="63"/>
      <c r="H92" s="66">
        <v>1</v>
      </c>
      <c r="I92" s="66" t="s">
        <v>304</v>
      </c>
      <c r="J92" s="63" t="s">
        <v>180</v>
      </c>
      <c r="K92" s="63" t="s">
        <v>183</v>
      </c>
      <c r="L92" s="91">
        <v>4.3299999999999998E-2</v>
      </c>
      <c r="M92" s="91">
        <v>4.3299999999999998E-2</v>
      </c>
      <c r="N92" s="63">
        <f t="shared" si="31"/>
        <v>1</v>
      </c>
      <c r="O92" s="91">
        <v>9.6699999999999994E-2</v>
      </c>
      <c r="P92" s="101">
        <v>9.6699999999999994E-2</v>
      </c>
      <c r="Q92" s="92">
        <f t="shared" ref="Q92:Q103" si="55">IF(ISERROR(P92/O92),0,(P92/O92))</f>
        <v>1</v>
      </c>
      <c r="R92" s="91">
        <v>0.1</v>
      </c>
      <c r="S92" s="101">
        <v>0.1</v>
      </c>
      <c r="T92" s="63">
        <f t="shared" si="33"/>
        <v>1</v>
      </c>
      <c r="U92" s="91">
        <v>0.1333</v>
      </c>
      <c r="V92" s="101">
        <v>0.1333</v>
      </c>
      <c r="W92" s="63">
        <f t="shared" si="34"/>
        <v>1</v>
      </c>
      <c r="X92" s="91">
        <v>0.16669999999999999</v>
      </c>
      <c r="Y92" s="101">
        <v>0.16669999999999999</v>
      </c>
      <c r="Z92" s="63">
        <f t="shared" si="35"/>
        <v>1</v>
      </c>
      <c r="AA92" s="91">
        <v>0.1333</v>
      </c>
      <c r="AB92" s="91">
        <v>0.46</v>
      </c>
      <c r="AC92" s="63">
        <f t="shared" si="36"/>
        <v>3.45086271567892</v>
      </c>
      <c r="AD92" s="91">
        <v>0.1333</v>
      </c>
      <c r="AE92" s="66">
        <v>0</v>
      </c>
      <c r="AF92" s="63">
        <f t="shared" si="37"/>
        <v>0</v>
      </c>
      <c r="AG92" s="91">
        <v>7.6700000000000004E-2</v>
      </c>
      <c r="AH92" s="66">
        <f t="shared" ref="AH92:AH103" si="56">IF(M92="Cantidad",BH92,IF(ISERROR(BH92/BI92),0,BH92/BI92))</f>
        <v>0</v>
      </c>
      <c r="AI92" s="63">
        <f t="shared" si="49"/>
        <v>0</v>
      </c>
      <c r="AJ92" s="91">
        <v>6.6699999999999995E-2</v>
      </c>
      <c r="AK92" s="66">
        <v>0</v>
      </c>
      <c r="AL92" s="63">
        <f t="shared" si="50"/>
        <v>0</v>
      </c>
      <c r="AM92" s="91">
        <v>1.67E-2</v>
      </c>
      <c r="AN92" s="66">
        <f t="shared" ref="AN92:AN103" si="57">IF(D92="Cantidad",BH92,IF(ISERROR(BH92/BI92),0,BH92/BI92))</f>
        <v>0</v>
      </c>
      <c r="AO92" s="63">
        <f t="shared" si="51"/>
        <v>0</v>
      </c>
      <c r="AP92" s="91">
        <v>1.67E-2</v>
      </c>
      <c r="AQ92" s="66">
        <f t="shared" ref="AQ92:AQ103" si="58">IF(J92="Cantidad",BK92,IF(ISERROR(BK92/BL92),0,BK92/BL92))</f>
        <v>0</v>
      </c>
      <c r="AR92" s="63">
        <f t="shared" si="52"/>
        <v>0</v>
      </c>
      <c r="AS92" s="91">
        <v>1.66E-2</v>
      </c>
      <c r="AT92" s="66">
        <f t="shared" ref="AT92:AT103" si="59">IF(J92="Cantidad",BN92,IF(ISERROR(BN92/BO92),0,BN92/BO92))</f>
        <v>0</v>
      </c>
      <c r="AU92" s="63">
        <f t="shared" si="53"/>
        <v>0</v>
      </c>
      <c r="AV92" s="139">
        <f t="shared" si="40"/>
        <v>0.99999999999999989</v>
      </c>
      <c r="AW92" s="91">
        <f t="shared" si="41"/>
        <v>1</v>
      </c>
      <c r="AX92" s="110">
        <f t="shared" si="42"/>
        <v>1.0000000000000002</v>
      </c>
    </row>
    <row r="93" spans="1:50" s="3" customFormat="1" ht="161.25" customHeight="1" x14ac:dyDescent="0.25">
      <c r="A93" s="167"/>
      <c r="B93" s="169"/>
      <c r="C93" s="169"/>
      <c r="D93" s="170"/>
      <c r="E93" s="171"/>
      <c r="F93" s="63">
        <v>0.5</v>
      </c>
      <c r="G93" s="63"/>
      <c r="H93" s="66">
        <v>2</v>
      </c>
      <c r="I93" s="66" t="s">
        <v>305</v>
      </c>
      <c r="J93" s="63" t="s">
        <v>180</v>
      </c>
      <c r="K93" s="63" t="s">
        <v>183</v>
      </c>
      <c r="L93" s="66">
        <v>0</v>
      </c>
      <c r="M93" s="66">
        <v>0</v>
      </c>
      <c r="N93" s="63">
        <f t="shared" si="31"/>
        <v>0</v>
      </c>
      <c r="O93" s="66">
        <v>0</v>
      </c>
      <c r="P93" s="85">
        <f t="shared" ref="P93" si="60">IF(M93="Cantidad",BH93,IF(ISERROR(BH93/BI93),0,BH93/BI93))</f>
        <v>0</v>
      </c>
      <c r="Q93" s="92">
        <f t="shared" si="55"/>
        <v>0</v>
      </c>
      <c r="R93" s="66">
        <v>0</v>
      </c>
      <c r="S93" s="85">
        <f t="shared" ref="S93" si="61">IF(P93="Cantidad",BK93,IF(ISERROR(BK93/BL93),0,BK93/BL93))</f>
        <v>0</v>
      </c>
      <c r="T93" s="63">
        <f t="shared" si="33"/>
        <v>0</v>
      </c>
      <c r="U93" s="66">
        <v>0</v>
      </c>
      <c r="V93" s="85">
        <v>0</v>
      </c>
      <c r="W93" s="63">
        <f t="shared" si="34"/>
        <v>0</v>
      </c>
      <c r="X93" s="66">
        <v>0</v>
      </c>
      <c r="Y93" s="85">
        <v>18</v>
      </c>
      <c r="Z93" s="63">
        <f t="shared" si="35"/>
        <v>0</v>
      </c>
      <c r="AA93" s="66">
        <v>20</v>
      </c>
      <c r="AB93" s="66">
        <v>70</v>
      </c>
      <c r="AC93" s="63">
        <f t="shared" si="36"/>
        <v>3.5</v>
      </c>
      <c r="AD93" s="66">
        <v>20</v>
      </c>
      <c r="AE93" s="66">
        <f t="shared" ref="AE93:AE103" si="62">IF(AB93="Cantidad",BN93,IF(ISERROR(BN93/BO93),0,BN93/BO93))</f>
        <v>0</v>
      </c>
      <c r="AF93" s="63">
        <f t="shared" si="37"/>
        <v>0</v>
      </c>
      <c r="AG93" s="66">
        <v>30</v>
      </c>
      <c r="AH93" s="66">
        <f t="shared" si="56"/>
        <v>0</v>
      </c>
      <c r="AI93" s="63">
        <f t="shared" si="49"/>
        <v>0</v>
      </c>
      <c r="AJ93" s="66">
        <v>40</v>
      </c>
      <c r="AK93" s="66">
        <v>0</v>
      </c>
      <c r="AL93" s="63">
        <f t="shared" si="50"/>
        <v>0</v>
      </c>
      <c r="AM93" s="66">
        <v>50</v>
      </c>
      <c r="AN93" s="66">
        <f t="shared" si="57"/>
        <v>0</v>
      </c>
      <c r="AO93" s="63">
        <f t="shared" si="51"/>
        <v>0</v>
      </c>
      <c r="AP93" s="66">
        <v>20</v>
      </c>
      <c r="AQ93" s="66">
        <f t="shared" si="58"/>
        <v>0</v>
      </c>
      <c r="AR93" s="63">
        <f t="shared" si="52"/>
        <v>0</v>
      </c>
      <c r="AS93" s="66">
        <v>20</v>
      </c>
      <c r="AT93" s="66">
        <f t="shared" si="59"/>
        <v>0</v>
      </c>
      <c r="AU93" s="63">
        <f t="shared" si="53"/>
        <v>0</v>
      </c>
      <c r="AV93" s="98">
        <f t="shared" si="40"/>
        <v>200</v>
      </c>
      <c r="AW93" s="66">
        <f t="shared" si="41"/>
        <v>88</v>
      </c>
      <c r="AX93" s="110">
        <f t="shared" si="42"/>
        <v>0.44</v>
      </c>
    </row>
    <row r="94" spans="1:50" s="3" customFormat="1" ht="90" x14ac:dyDescent="0.25">
      <c r="A94" s="167"/>
      <c r="B94" s="66" t="str">
        <f>IF(ISERROR(CONCATENATE(VLOOKUP($D$6,$C$80:$F$93,2,0),J175))," ",CONCATENATE(VLOOKUP($D$6,$C$80:$F$93,2,0),J175))</f>
        <v xml:space="preserve"> </v>
      </c>
      <c r="C94" s="66" t="s">
        <v>306</v>
      </c>
      <c r="D94" s="69" t="s">
        <v>131</v>
      </c>
      <c r="E94" s="70" t="str">
        <f>IF(D94="","",VLOOKUP(D94,$C$146:$L$159,10,FALSE))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4" s="63">
        <v>1</v>
      </c>
      <c r="G94" s="63"/>
      <c r="H94" s="66">
        <v>3</v>
      </c>
      <c r="I94" s="66" t="s">
        <v>307</v>
      </c>
      <c r="J94" s="63" t="s">
        <v>180</v>
      </c>
      <c r="K94" s="63" t="s">
        <v>183</v>
      </c>
      <c r="L94" s="91">
        <v>0.05</v>
      </c>
      <c r="M94" s="66">
        <f t="shared" ref="M94" si="63">IF(J94="Cantidad",BE94,IF(ISERROR(BE94/BF94),0,BE94/BF94))</f>
        <v>0</v>
      </c>
      <c r="N94" s="63">
        <f t="shared" si="31"/>
        <v>0</v>
      </c>
      <c r="O94" s="91">
        <v>0.1</v>
      </c>
      <c r="P94" s="101">
        <v>0.05</v>
      </c>
      <c r="Q94" s="92">
        <f t="shared" si="55"/>
        <v>0.5</v>
      </c>
      <c r="R94" s="91">
        <v>0.05</v>
      </c>
      <c r="S94" s="101">
        <v>0.1</v>
      </c>
      <c r="T94" s="63">
        <f t="shared" si="33"/>
        <v>2</v>
      </c>
      <c r="U94" s="91">
        <v>0.15</v>
      </c>
      <c r="V94" s="101">
        <v>0.2</v>
      </c>
      <c r="W94" s="63">
        <f t="shared" si="34"/>
        <v>1.3333333333333335</v>
      </c>
      <c r="X94" s="91">
        <v>0</v>
      </c>
      <c r="Y94" s="101">
        <v>0</v>
      </c>
      <c r="Z94" s="63">
        <f t="shared" si="35"/>
        <v>0</v>
      </c>
      <c r="AA94" s="91">
        <v>0.15</v>
      </c>
      <c r="AB94" s="91">
        <v>0.15</v>
      </c>
      <c r="AC94" s="63">
        <f t="shared" si="36"/>
        <v>1</v>
      </c>
      <c r="AD94" s="91">
        <v>0.05</v>
      </c>
      <c r="AE94" s="66">
        <f t="shared" si="62"/>
        <v>0</v>
      </c>
      <c r="AF94" s="63">
        <f t="shared" si="37"/>
        <v>0</v>
      </c>
      <c r="AG94" s="91">
        <v>0.15</v>
      </c>
      <c r="AH94" s="66">
        <f t="shared" si="56"/>
        <v>0</v>
      </c>
      <c r="AI94" s="63">
        <f t="shared" si="49"/>
        <v>0</v>
      </c>
      <c r="AJ94" s="91">
        <v>0.15</v>
      </c>
      <c r="AK94" s="66">
        <v>0</v>
      </c>
      <c r="AL94" s="63">
        <f t="shared" si="50"/>
        <v>0</v>
      </c>
      <c r="AM94" s="91">
        <v>0.05</v>
      </c>
      <c r="AN94" s="66">
        <f t="shared" si="57"/>
        <v>0</v>
      </c>
      <c r="AO94" s="63">
        <f t="shared" si="51"/>
        <v>0</v>
      </c>
      <c r="AP94" s="91">
        <v>0.05</v>
      </c>
      <c r="AQ94" s="66">
        <f t="shared" si="58"/>
        <v>0</v>
      </c>
      <c r="AR94" s="63">
        <f t="shared" si="52"/>
        <v>0</v>
      </c>
      <c r="AS94" s="91">
        <v>0.05</v>
      </c>
      <c r="AT94" s="66">
        <f t="shared" si="59"/>
        <v>0</v>
      </c>
      <c r="AU94" s="63">
        <f t="shared" si="53"/>
        <v>0</v>
      </c>
      <c r="AV94" s="139">
        <f t="shared" si="40"/>
        <v>1.0000000000000002</v>
      </c>
      <c r="AW94" s="66">
        <f t="shared" si="41"/>
        <v>0.49999999999999994</v>
      </c>
      <c r="AX94" s="110">
        <f t="shared" si="42"/>
        <v>0.49999999999999983</v>
      </c>
    </row>
    <row r="95" spans="1:50" s="3" customFormat="1" ht="90" customHeight="1" x14ac:dyDescent="0.25">
      <c r="A95" s="167"/>
      <c r="B95" s="169" t="str">
        <f>IF(ISERROR(CONCATENATE(VLOOKUP($D$6,$C$80:$F$93,2,0),J176))," ",CONCATENATE(VLOOKUP($D$6,$C$80:$F$93,2,0),J176))</f>
        <v xml:space="preserve"> </v>
      </c>
      <c r="C95" s="169" t="s">
        <v>308</v>
      </c>
      <c r="D95" s="170" t="s">
        <v>131</v>
      </c>
      <c r="E95" s="171" t="str">
        <f>IF(D95="","",VLOOKUP(D95,$C$146:$L$159,10,FALSE))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5" s="63">
        <v>1</v>
      </c>
      <c r="G95" s="63"/>
      <c r="H95" s="66">
        <v>4</v>
      </c>
      <c r="I95" s="66" t="s">
        <v>309</v>
      </c>
      <c r="J95" s="63" t="s">
        <v>181</v>
      </c>
      <c r="K95" s="63" t="s">
        <v>183</v>
      </c>
      <c r="L95" s="66">
        <v>10</v>
      </c>
      <c r="M95" s="66">
        <v>9</v>
      </c>
      <c r="N95" s="63">
        <f t="shared" si="31"/>
        <v>0.9</v>
      </c>
      <c r="O95" s="66">
        <v>10</v>
      </c>
      <c r="P95" s="85">
        <f t="shared" ref="P95:P101" si="64">IF(M95="Cantidad",BH95,IF(ISERROR(BH95/BI95),0,BH95/BI95))</f>
        <v>0</v>
      </c>
      <c r="Q95" s="92">
        <f t="shared" si="55"/>
        <v>0</v>
      </c>
      <c r="R95" s="66">
        <v>20</v>
      </c>
      <c r="S95" s="85">
        <f t="shared" ref="S95" si="65">IF(P95="Cantidad",BK95,IF(ISERROR(BK95/BL95),0,BK95/BL95))</f>
        <v>0</v>
      </c>
      <c r="T95" s="63">
        <f t="shared" si="33"/>
        <v>0</v>
      </c>
      <c r="U95" s="66">
        <v>20</v>
      </c>
      <c r="V95" s="85">
        <v>0</v>
      </c>
      <c r="W95" s="63">
        <f t="shared" si="34"/>
        <v>0</v>
      </c>
      <c r="X95" s="66">
        <v>30</v>
      </c>
      <c r="Y95" s="85">
        <v>0</v>
      </c>
      <c r="Z95" s="105">
        <f t="shared" si="35"/>
        <v>0</v>
      </c>
      <c r="AA95" s="66">
        <v>30</v>
      </c>
      <c r="AB95" s="66">
        <v>117</v>
      </c>
      <c r="AC95" s="63">
        <f t="shared" si="36"/>
        <v>3.9</v>
      </c>
      <c r="AD95" s="66">
        <v>16</v>
      </c>
      <c r="AE95" s="66">
        <f t="shared" si="62"/>
        <v>0</v>
      </c>
      <c r="AF95" s="63">
        <f t="shared" si="37"/>
        <v>0</v>
      </c>
      <c r="AG95" s="66">
        <v>16</v>
      </c>
      <c r="AH95" s="66">
        <f t="shared" si="56"/>
        <v>0</v>
      </c>
      <c r="AI95" s="63">
        <f t="shared" si="49"/>
        <v>0</v>
      </c>
      <c r="AJ95" s="66">
        <v>16</v>
      </c>
      <c r="AK95" s="66">
        <v>0</v>
      </c>
      <c r="AL95" s="63">
        <f t="shared" si="50"/>
        <v>0</v>
      </c>
      <c r="AM95" s="66">
        <v>16</v>
      </c>
      <c r="AN95" s="66">
        <f t="shared" si="57"/>
        <v>0</v>
      </c>
      <c r="AO95" s="63">
        <f t="shared" si="51"/>
        <v>0</v>
      </c>
      <c r="AP95" s="66">
        <v>16</v>
      </c>
      <c r="AQ95" s="66">
        <f t="shared" si="58"/>
        <v>0</v>
      </c>
      <c r="AR95" s="63">
        <f t="shared" si="52"/>
        <v>0</v>
      </c>
      <c r="AS95" s="66">
        <v>0</v>
      </c>
      <c r="AT95" s="66">
        <f t="shared" si="59"/>
        <v>0</v>
      </c>
      <c r="AU95" s="63">
        <f t="shared" si="53"/>
        <v>0</v>
      </c>
      <c r="AV95" s="98">
        <f t="shared" si="40"/>
        <v>200</v>
      </c>
      <c r="AW95" s="66">
        <f t="shared" si="41"/>
        <v>126</v>
      </c>
      <c r="AX95" s="110">
        <f t="shared" si="42"/>
        <v>0.63</v>
      </c>
    </row>
    <row r="96" spans="1:50" s="3" customFormat="1" ht="75" x14ac:dyDescent="0.25">
      <c r="A96" s="167"/>
      <c r="B96" s="169"/>
      <c r="C96" s="169"/>
      <c r="D96" s="170"/>
      <c r="E96" s="171"/>
      <c r="F96" s="63">
        <v>1</v>
      </c>
      <c r="G96" s="63"/>
      <c r="H96" s="66">
        <v>5</v>
      </c>
      <c r="I96" s="66" t="s">
        <v>310</v>
      </c>
      <c r="J96" s="63" t="s">
        <v>181</v>
      </c>
      <c r="K96" s="63" t="s">
        <v>183</v>
      </c>
      <c r="L96" s="66">
        <v>320</v>
      </c>
      <c r="M96" s="66">
        <v>91</v>
      </c>
      <c r="N96" s="63">
        <f t="shared" si="31"/>
        <v>0.28437499999999999</v>
      </c>
      <c r="O96" s="66">
        <v>420</v>
      </c>
      <c r="P96" s="85">
        <f t="shared" si="64"/>
        <v>0</v>
      </c>
      <c r="Q96" s="92">
        <f t="shared" si="55"/>
        <v>0</v>
      </c>
      <c r="R96" s="66">
        <v>530</v>
      </c>
      <c r="S96" s="85">
        <v>310</v>
      </c>
      <c r="T96" s="63">
        <f t="shared" si="33"/>
        <v>0.58490566037735847</v>
      </c>
      <c r="U96" s="66">
        <v>551</v>
      </c>
      <c r="V96" s="85">
        <v>400</v>
      </c>
      <c r="W96" s="63">
        <f t="shared" si="34"/>
        <v>0.72595281306715065</v>
      </c>
      <c r="X96" s="66">
        <v>530</v>
      </c>
      <c r="Y96" s="85">
        <v>171</v>
      </c>
      <c r="Z96" s="63">
        <f t="shared" si="35"/>
        <v>0.32264150943396225</v>
      </c>
      <c r="AA96" s="66">
        <v>550</v>
      </c>
      <c r="AB96" s="66">
        <v>4659</v>
      </c>
      <c r="AC96" s="63">
        <f t="shared" si="36"/>
        <v>8.4709090909090907</v>
      </c>
      <c r="AD96" s="66">
        <v>500</v>
      </c>
      <c r="AE96" s="66">
        <f t="shared" si="62"/>
        <v>0</v>
      </c>
      <c r="AF96" s="63">
        <f t="shared" si="37"/>
        <v>0</v>
      </c>
      <c r="AG96" s="66">
        <v>600</v>
      </c>
      <c r="AH96" s="66">
        <f t="shared" si="56"/>
        <v>0</v>
      </c>
      <c r="AI96" s="63">
        <f t="shared" si="49"/>
        <v>0</v>
      </c>
      <c r="AJ96" s="66">
        <v>600</v>
      </c>
      <c r="AK96" s="66">
        <v>0</v>
      </c>
      <c r="AL96" s="63">
        <f t="shared" si="50"/>
        <v>0</v>
      </c>
      <c r="AM96" s="66">
        <v>800</v>
      </c>
      <c r="AN96" s="66">
        <f t="shared" si="57"/>
        <v>0</v>
      </c>
      <c r="AO96" s="63">
        <f t="shared" si="51"/>
        <v>0</v>
      </c>
      <c r="AP96" s="66">
        <v>600</v>
      </c>
      <c r="AQ96" s="66">
        <f t="shared" si="58"/>
        <v>0</v>
      </c>
      <c r="AR96" s="63">
        <f t="shared" si="52"/>
        <v>0</v>
      </c>
      <c r="AS96" s="66">
        <v>550</v>
      </c>
      <c r="AT96" s="66">
        <f t="shared" si="59"/>
        <v>0</v>
      </c>
      <c r="AU96" s="63">
        <f t="shared" si="53"/>
        <v>0</v>
      </c>
      <c r="AV96" s="98">
        <f t="shared" si="40"/>
        <v>6551</v>
      </c>
      <c r="AW96" s="66">
        <f t="shared" si="41"/>
        <v>5631</v>
      </c>
      <c r="AX96" s="110">
        <f t="shared" si="42"/>
        <v>0.85956342543123188</v>
      </c>
    </row>
    <row r="97" spans="1:50" s="3" customFormat="1" ht="69" customHeight="1" x14ac:dyDescent="0.25">
      <c r="A97" s="167"/>
      <c r="B97" s="169">
        <v>4</v>
      </c>
      <c r="C97" s="169" t="s">
        <v>311</v>
      </c>
      <c r="D97" s="170" t="s">
        <v>131</v>
      </c>
      <c r="E97" s="171" t="str">
        <f>IF(D97="","",VLOOKUP(D97,$C$146:$L$159,10,FALSE))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7" s="63">
        <v>1</v>
      </c>
      <c r="G97" s="63"/>
      <c r="H97" s="66">
        <v>6</v>
      </c>
      <c r="I97" s="66" t="s">
        <v>312</v>
      </c>
      <c r="J97" s="63" t="s">
        <v>181</v>
      </c>
      <c r="K97" s="63" t="s">
        <v>183</v>
      </c>
      <c r="L97" s="66">
        <v>6</v>
      </c>
      <c r="M97" s="66">
        <f t="shared" ref="M97:M98" si="66">IF(J97="Cantidad",BE97,IF(ISERROR(BE97/BF97),0,BE97/BF97))</f>
        <v>0</v>
      </c>
      <c r="N97" s="63">
        <f t="shared" si="31"/>
        <v>0</v>
      </c>
      <c r="O97" s="66">
        <v>12</v>
      </c>
      <c r="P97" s="85">
        <f t="shared" si="64"/>
        <v>0</v>
      </c>
      <c r="Q97" s="92">
        <f t="shared" si="55"/>
        <v>0</v>
      </c>
      <c r="R97" s="66">
        <v>18</v>
      </c>
      <c r="S97" s="85">
        <f t="shared" ref="S97:S101" si="67">IF(P97="Cantidad",BK97,IF(ISERROR(BK97/BL97),0,BK97/BL97))</f>
        <v>0</v>
      </c>
      <c r="T97" s="63">
        <f t="shared" si="33"/>
        <v>0</v>
      </c>
      <c r="U97" s="66">
        <v>24</v>
      </c>
      <c r="V97" s="85">
        <v>0</v>
      </c>
      <c r="W97" s="63">
        <f t="shared" si="34"/>
        <v>0</v>
      </c>
      <c r="X97" s="66">
        <v>30</v>
      </c>
      <c r="Y97" s="85">
        <v>0</v>
      </c>
      <c r="Z97" s="105">
        <f t="shared" si="35"/>
        <v>0</v>
      </c>
      <c r="AA97" s="66">
        <v>45</v>
      </c>
      <c r="AB97" s="66">
        <v>26</v>
      </c>
      <c r="AC97" s="63">
        <f t="shared" si="36"/>
        <v>0.57777777777777772</v>
      </c>
      <c r="AD97" s="66">
        <v>45</v>
      </c>
      <c r="AE97" s="66">
        <f t="shared" si="62"/>
        <v>0</v>
      </c>
      <c r="AF97" s="63">
        <f t="shared" si="37"/>
        <v>0</v>
      </c>
      <c r="AG97" s="66">
        <v>24</v>
      </c>
      <c r="AH97" s="66">
        <f t="shared" si="56"/>
        <v>0</v>
      </c>
      <c r="AI97" s="63">
        <f t="shared" si="49"/>
        <v>0</v>
      </c>
      <c r="AJ97" s="66">
        <v>24</v>
      </c>
      <c r="AK97" s="66">
        <v>0</v>
      </c>
      <c r="AL97" s="63">
        <f t="shared" si="50"/>
        <v>0</v>
      </c>
      <c r="AM97" s="66">
        <v>45</v>
      </c>
      <c r="AN97" s="66">
        <f t="shared" si="57"/>
        <v>0</v>
      </c>
      <c r="AO97" s="63">
        <f t="shared" si="51"/>
        <v>0</v>
      </c>
      <c r="AP97" s="66">
        <v>18</v>
      </c>
      <c r="AQ97" s="66">
        <f t="shared" si="58"/>
        <v>0</v>
      </c>
      <c r="AR97" s="63">
        <f t="shared" si="52"/>
        <v>0</v>
      </c>
      <c r="AS97" s="66">
        <v>9</v>
      </c>
      <c r="AT97" s="66">
        <f t="shared" si="59"/>
        <v>0</v>
      </c>
      <c r="AU97" s="63">
        <f t="shared" si="53"/>
        <v>0</v>
      </c>
      <c r="AV97" s="98">
        <f t="shared" si="40"/>
        <v>300</v>
      </c>
      <c r="AW97" s="66">
        <f t="shared" si="41"/>
        <v>26</v>
      </c>
      <c r="AX97" s="110">
        <f t="shared" si="42"/>
        <v>8.666666666666667E-2</v>
      </c>
    </row>
    <row r="98" spans="1:50" s="3" customFormat="1" ht="105" customHeight="1" x14ac:dyDescent="0.25">
      <c r="A98" s="167"/>
      <c r="B98" s="169"/>
      <c r="C98" s="169"/>
      <c r="D98" s="170"/>
      <c r="E98" s="171"/>
      <c r="F98" s="63">
        <v>1</v>
      </c>
      <c r="G98" s="63"/>
      <c r="H98" s="66">
        <v>7</v>
      </c>
      <c r="I98" s="66" t="s">
        <v>313</v>
      </c>
      <c r="J98" s="63" t="s">
        <v>181</v>
      </c>
      <c r="K98" s="63" t="s">
        <v>183</v>
      </c>
      <c r="L98" s="66">
        <v>14</v>
      </c>
      <c r="M98" s="66">
        <f t="shared" si="66"/>
        <v>0</v>
      </c>
      <c r="N98" s="63">
        <f t="shared" si="31"/>
        <v>0</v>
      </c>
      <c r="O98" s="66">
        <v>28</v>
      </c>
      <c r="P98" s="85">
        <f t="shared" si="64"/>
        <v>0</v>
      </c>
      <c r="Q98" s="92">
        <f t="shared" si="55"/>
        <v>0</v>
      </c>
      <c r="R98" s="66">
        <v>42</v>
      </c>
      <c r="S98" s="85">
        <f t="shared" si="67"/>
        <v>0</v>
      </c>
      <c r="T98" s="63">
        <f t="shared" si="33"/>
        <v>0</v>
      </c>
      <c r="U98" s="66">
        <v>56</v>
      </c>
      <c r="V98" s="85">
        <v>0</v>
      </c>
      <c r="W98" s="63">
        <f t="shared" si="34"/>
        <v>0</v>
      </c>
      <c r="X98" s="66">
        <v>56</v>
      </c>
      <c r="Y98" s="85">
        <v>4</v>
      </c>
      <c r="Z98" s="63">
        <f t="shared" si="35"/>
        <v>7.1428571428571425E-2</v>
      </c>
      <c r="AA98" s="66">
        <v>70</v>
      </c>
      <c r="AB98" s="66">
        <v>21</v>
      </c>
      <c r="AC98" s="63">
        <f t="shared" si="36"/>
        <v>0.3</v>
      </c>
      <c r="AD98" s="66">
        <v>70</v>
      </c>
      <c r="AE98" s="66">
        <f t="shared" si="62"/>
        <v>0</v>
      </c>
      <c r="AF98" s="63">
        <f t="shared" si="37"/>
        <v>0</v>
      </c>
      <c r="AG98" s="66">
        <v>140</v>
      </c>
      <c r="AH98" s="66">
        <f t="shared" si="56"/>
        <v>0</v>
      </c>
      <c r="AI98" s="63">
        <f t="shared" si="49"/>
        <v>0</v>
      </c>
      <c r="AJ98" s="66">
        <v>105</v>
      </c>
      <c r="AK98" s="66">
        <v>0</v>
      </c>
      <c r="AL98" s="63">
        <f t="shared" si="50"/>
        <v>0</v>
      </c>
      <c r="AM98" s="66">
        <v>105</v>
      </c>
      <c r="AN98" s="66">
        <f t="shared" si="57"/>
        <v>0</v>
      </c>
      <c r="AO98" s="63">
        <f t="shared" si="51"/>
        <v>0</v>
      </c>
      <c r="AP98" s="66">
        <v>14</v>
      </c>
      <c r="AQ98" s="66">
        <f t="shared" si="58"/>
        <v>0</v>
      </c>
      <c r="AR98" s="63">
        <f t="shared" si="52"/>
        <v>0</v>
      </c>
      <c r="AS98" s="66">
        <v>0</v>
      </c>
      <c r="AT98" s="66">
        <f t="shared" si="59"/>
        <v>0</v>
      </c>
      <c r="AU98" s="63">
        <f t="shared" si="53"/>
        <v>0</v>
      </c>
      <c r="AV98" s="98">
        <f t="shared" si="40"/>
        <v>700</v>
      </c>
      <c r="AW98" s="66">
        <f t="shared" si="41"/>
        <v>25</v>
      </c>
      <c r="AX98" s="110">
        <f t="shared" si="42"/>
        <v>3.5714285714285712E-2</v>
      </c>
    </row>
    <row r="99" spans="1:50" s="3" customFormat="1" ht="62.25" customHeight="1" x14ac:dyDescent="0.25">
      <c r="A99" s="167"/>
      <c r="B99" s="169"/>
      <c r="C99" s="169"/>
      <c r="D99" s="170"/>
      <c r="E99" s="171"/>
      <c r="F99" s="63">
        <v>1</v>
      </c>
      <c r="G99" s="63"/>
      <c r="H99" s="66">
        <v>8</v>
      </c>
      <c r="I99" s="66" t="s">
        <v>314</v>
      </c>
      <c r="J99" s="63" t="s">
        <v>181</v>
      </c>
      <c r="K99" s="63" t="s">
        <v>183</v>
      </c>
      <c r="L99" s="66">
        <v>6</v>
      </c>
      <c r="M99" s="66">
        <v>14</v>
      </c>
      <c r="N99" s="63">
        <f t="shared" si="31"/>
        <v>2.3333333333333335</v>
      </c>
      <c r="O99" s="66">
        <v>15</v>
      </c>
      <c r="P99" s="85">
        <f t="shared" si="64"/>
        <v>0</v>
      </c>
      <c r="Q99" s="92">
        <f t="shared" si="55"/>
        <v>0</v>
      </c>
      <c r="R99" s="66">
        <v>60</v>
      </c>
      <c r="S99" s="85">
        <f t="shared" si="67"/>
        <v>0</v>
      </c>
      <c r="T99" s="63">
        <f t="shared" si="33"/>
        <v>0</v>
      </c>
      <c r="U99" s="66">
        <v>60</v>
      </c>
      <c r="V99" s="85">
        <v>23</v>
      </c>
      <c r="W99" s="63">
        <f t="shared" si="34"/>
        <v>0.38333333333333336</v>
      </c>
      <c r="X99" s="66">
        <v>30</v>
      </c>
      <c r="Y99" s="85">
        <v>0</v>
      </c>
      <c r="Z99" s="105">
        <f t="shared" si="35"/>
        <v>0</v>
      </c>
      <c r="AA99" s="66">
        <v>30</v>
      </c>
      <c r="AB99" s="66">
        <v>512</v>
      </c>
      <c r="AC99" s="63">
        <f t="shared" si="36"/>
        <v>17.066666666666666</v>
      </c>
      <c r="AD99" s="66">
        <v>30</v>
      </c>
      <c r="AE99" s="66">
        <f t="shared" si="62"/>
        <v>0</v>
      </c>
      <c r="AF99" s="63">
        <f t="shared" si="37"/>
        <v>0</v>
      </c>
      <c r="AG99" s="66">
        <v>24</v>
      </c>
      <c r="AH99" s="66">
        <f t="shared" si="56"/>
        <v>0</v>
      </c>
      <c r="AI99" s="63">
        <f t="shared" si="49"/>
        <v>0</v>
      </c>
      <c r="AJ99" s="66">
        <v>18</v>
      </c>
      <c r="AK99" s="66">
        <v>0</v>
      </c>
      <c r="AL99" s="63">
        <f t="shared" si="50"/>
        <v>0</v>
      </c>
      <c r="AM99" s="66">
        <v>15</v>
      </c>
      <c r="AN99" s="66">
        <f t="shared" si="57"/>
        <v>0</v>
      </c>
      <c r="AO99" s="63">
        <f t="shared" si="51"/>
        <v>0</v>
      </c>
      <c r="AP99" s="66">
        <v>6</v>
      </c>
      <c r="AQ99" s="66">
        <f t="shared" si="58"/>
        <v>0</v>
      </c>
      <c r="AR99" s="63">
        <f t="shared" si="52"/>
        <v>0</v>
      </c>
      <c r="AS99" s="66">
        <v>6</v>
      </c>
      <c r="AT99" s="66">
        <f t="shared" si="59"/>
        <v>0</v>
      </c>
      <c r="AU99" s="63">
        <f t="shared" si="53"/>
        <v>0</v>
      </c>
      <c r="AV99" s="98">
        <f t="shared" si="40"/>
        <v>300</v>
      </c>
      <c r="AW99" s="66">
        <f t="shared" si="41"/>
        <v>549</v>
      </c>
      <c r="AX99" s="110">
        <f t="shared" si="42"/>
        <v>1.83</v>
      </c>
    </row>
    <row r="100" spans="1:50" s="3" customFormat="1" ht="75" customHeight="1" x14ac:dyDescent="0.25">
      <c r="A100" s="167"/>
      <c r="B100" s="169"/>
      <c r="C100" s="169"/>
      <c r="D100" s="170"/>
      <c r="E100" s="171"/>
      <c r="F100" s="63">
        <v>1</v>
      </c>
      <c r="G100" s="63"/>
      <c r="H100" s="66">
        <v>9</v>
      </c>
      <c r="I100" s="66" t="s">
        <v>315</v>
      </c>
      <c r="J100" s="63" t="s">
        <v>181</v>
      </c>
      <c r="K100" s="63" t="s">
        <v>183</v>
      </c>
      <c r="L100" s="66">
        <v>5</v>
      </c>
      <c r="M100" s="66">
        <f t="shared" ref="M100:M102" si="68">IF(J100="Cantidad",BE100,IF(ISERROR(BE100/BF100),0,BE100/BF100))</f>
        <v>0</v>
      </c>
      <c r="N100" s="63">
        <f t="shared" si="31"/>
        <v>0</v>
      </c>
      <c r="O100" s="66">
        <v>8</v>
      </c>
      <c r="P100" s="85">
        <f t="shared" si="64"/>
        <v>0</v>
      </c>
      <c r="Q100" s="92">
        <f t="shared" si="55"/>
        <v>0</v>
      </c>
      <c r="R100" s="66">
        <v>10</v>
      </c>
      <c r="S100" s="85">
        <f t="shared" si="67"/>
        <v>0</v>
      </c>
      <c r="T100" s="63">
        <f t="shared" si="33"/>
        <v>0</v>
      </c>
      <c r="U100" s="66">
        <v>10</v>
      </c>
      <c r="V100" s="85">
        <v>0</v>
      </c>
      <c r="W100" s="63">
        <f t="shared" si="34"/>
        <v>0</v>
      </c>
      <c r="X100" s="66">
        <v>10</v>
      </c>
      <c r="Y100" s="85">
        <v>12</v>
      </c>
      <c r="Z100" s="63">
        <f t="shared" si="35"/>
        <v>1.2</v>
      </c>
      <c r="AA100" s="66">
        <v>10</v>
      </c>
      <c r="AB100" s="66">
        <v>15</v>
      </c>
      <c r="AC100" s="63">
        <f t="shared" si="36"/>
        <v>1.5</v>
      </c>
      <c r="AD100" s="66">
        <v>10</v>
      </c>
      <c r="AE100" s="66">
        <f t="shared" si="62"/>
        <v>0</v>
      </c>
      <c r="AF100" s="63">
        <f t="shared" si="37"/>
        <v>0</v>
      </c>
      <c r="AG100" s="66">
        <v>10</v>
      </c>
      <c r="AH100" s="66">
        <f t="shared" si="56"/>
        <v>0</v>
      </c>
      <c r="AI100" s="63">
        <f t="shared" si="49"/>
        <v>0</v>
      </c>
      <c r="AJ100" s="66">
        <v>10</v>
      </c>
      <c r="AK100" s="66">
        <v>0</v>
      </c>
      <c r="AL100" s="63">
        <f t="shared" si="50"/>
        <v>0</v>
      </c>
      <c r="AM100" s="66">
        <v>10</v>
      </c>
      <c r="AN100" s="66">
        <f t="shared" si="57"/>
        <v>0</v>
      </c>
      <c r="AO100" s="63">
        <f t="shared" si="51"/>
        <v>0</v>
      </c>
      <c r="AP100" s="66">
        <v>5</v>
      </c>
      <c r="AQ100" s="66">
        <f t="shared" si="58"/>
        <v>0</v>
      </c>
      <c r="AR100" s="63">
        <f t="shared" si="52"/>
        <v>0</v>
      </c>
      <c r="AS100" s="66">
        <v>2</v>
      </c>
      <c r="AT100" s="66">
        <f t="shared" si="59"/>
        <v>0</v>
      </c>
      <c r="AU100" s="63">
        <f t="shared" si="53"/>
        <v>0</v>
      </c>
      <c r="AV100" s="98">
        <f t="shared" si="40"/>
        <v>100</v>
      </c>
      <c r="AW100" s="66">
        <f t="shared" si="41"/>
        <v>27</v>
      </c>
      <c r="AX100" s="110">
        <f t="shared" si="42"/>
        <v>0.27</v>
      </c>
    </row>
    <row r="101" spans="1:50" s="3" customFormat="1" ht="71.25" customHeight="1" x14ac:dyDescent="0.25">
      <c r="A101" s="167"/>
      <c r="B101" s="169"/>
      <c r="C101" s="169"/>
      <c r="D101" s="170"/>
      <c r="E101" s="171"/>
      <c r="F101" s="63">
        <v>1</v>
      </c>
      <c r="G101" s="63"/>
      <c r="H101" s="66">
        <v>10</v>
      </c>
      <c r="I101" s="66" t="s">
        <v>316</v>
      </c>
      <c r="J101" s="63" t="s">
        <v>181</v>
      </c>
      <c r="K101" s="63" t="s">
        <v>183</v>
      </c>
      <c r="L101" s="66">
        <v>18</v>
      </c>
      <c r="M101" s="66">
        <f t="shared" si="68"/>
        <v>0</v>
      </c>
      <c r="N101" s="63">
        <f t="shared" si="31"/>
        <v>0</v>
      </c>
      <c r="O101" s="66">
        <v>24</v>
      </c>
      <c r="P101" s="85">
        <f t="shared" si="64"/>
        <v>0</v>
      </c>
      <c r="Q101" s="92">
        <f t="shared" si="55"/>
        <v>0</v>
      </c>
      <c r="R101" s="66">
        <v>24</v>
      </c>
      <c r="S101" s="85">
        <f t="shared" si="67"/>
        <v>0</v>
      </c>
      <c r="T101" s="63">
        <f t="shared" si="33"/>
        <v>0</v>
      </c>
      <c r="U101" s="66">
        <v>24</v>
      </c>
      <c r="V101" s="85">
        <v>9</v>
      </c>
      <c r="W101" s="63">
        <f t="shared" si="34"/>
        <v>0.375</v>
      </c>
      <c r="X101" s="66">
        <v>24</v>
      </c>
      <c r="Y101" s="85">
        <v>27</v>
      </c>
      <c r="Z101" s="63">
        <f t="shared" si="35"/>
        <v>1.125</v>
      </c>
      <c r="AA101" s="66">
        <v>24</v>
      </c>
      <c r="AB101" s="66">
        <v>171</v>
      </c>
      <c r="AC101" s="63">
        <f t="shared" si="36"/>
        <v>7.125</v>
      </c>
      <c r="AD101" s="66">
        <v>24</v>
      </c>
      <c r="AE101" s="66">
        <f t="shared" si="62"/>
        <v>0</v>
      </c>
      <c r="AF101" s="63">
        <f t="shared" si="37"/>
        <v>0</v>
      </c>
      <c r="AG101" s="66">
        <v>24</v>
      </c>
      <c r="AH101" s="66">
        <f t="shared" si="56"/>
        <v>0</v>
      </c>
      <c r="AI101" s="63">
        <f t="shared" si="49"/>
        <v>0</v>
      </c>
      <c r="AJ101" s="66">
        <v>24</v>
      </c>
      <c r="AK101" s="66">
        <v>0</v>
      </c>
      <c r="AL101" s="63">
        <f t="shared" si="50"/>
        <v>0</v>
      </c>
      <c r="AM101" s="66">
        <v>48</v>
      </c>
      <c r="AN101" s="66">
        <f t="shared" si="57"/>
        <v>0</v>
      </c>
      <c r="AO101" s="63">
        <f t="shared" si="51"/>
        <v>0</v>
      </c>
      <c r="AP101" s="66">
        <v>24</v>
      </c>
      <c r="AQ101" s="66">
        <f t="shared" si="58"/>
        <v>0</v>
      </c>
      <c r="AR101" s="63">
        <f t="shared" si="52"/>
        <v>0</v>
      </c>
      <c r="AS101" s="66">
        <v>24</v>
      </c>
      <c r="AT101" s="66">
        <f t="shared" si="59"/>
        <v>0</v>
      </c>
      <c r="AU101" s="63">
        <f t="shared" si="53"/>
        <v>0</v>
      </c>
      <c r="AV101" s="98">
        <f t="shared" si="40"/>
        <v>306</v>
      </c>
      <c r="AW101" s="66">
        <f t="shared" si="41"/>
        <v>207</v>
      </c>
      <c r="AX101" s="110">
        <f t="shared" si="42"/>
        <v>0.67647058823529416</v>
      </c>
    </row>
    <row r="102" spans="1:50" s="3" customFormat="1" ht="90" x14ac:dyDescent="0.25">
      <c r="A102" s="167"/>
      <c r="B102" s="66">
        <v>5</v>
      </c>
      <c r="C102" s="66" t="s">
        <v>317</v>
      </c>
      <c r="D102" s="69" t="s">
        <v>131</v>
      </c>
      <c r="E102" s="70" t="str">
        <f>IF(D102="","",VLOOKUP(D102,$C$146:$L$159,10,FALSE))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2" s="63">
        <v>1</v>
      </c>
      <c r="G102" s="63"/>
      <c r="H102" s="66">
        <v>11</v>
      </c>
      <c r="I102" s="66" t="s">
        <v>318</v>
      </c>
      <c r="J102" s="63" t="s">
        <v>181</v>
      </c>
      <c r="K102" s="63" t="s">
        <v>183</v>
      </c>
      <c r="L102" s="66">
        <v>15</v>
      </c>
      <c r="M102" s="66">
        <f t="shared" si="68"/>
        <v>0</v>
      </c>
      <c r="N102" s="63">
        <f t="shared" si="31"/>
        <v>0</v>
      </c>
      <c r="O102" s="66">
        <v>15</v>
      </c>
      <c r="P102" s="85">
        <v>2</v>
      </c>
      <c r="Q102" s="92">
        <f t="shared" si="55"/>
        <v>0.13333333333333333</v>
      </c>
      <c r="R102" s="66">
        <v>30</v>
      </c>
      <c r="S102" s="85">
        <v>17</v>
      </c>
      <c r="T102" s="63">
        <f t="shared" si="33"/>
        <v>0.56666666666666665</v>
      </c>
      <c r="U102" s="66">
        <v>30</v>
      </c>
      <c r="V102" s="85">
        <v>16</v>
      </c>
      <c r="W102" s="63">
        <f t="shared" si="34"/>
        <v>0.53333333333333333</v>
      </c>
      <c r="X102" s="66">
        <v>30</v>
      </c>
      <c r="Y102" s="85">
        <v>21</v>
      </c>
      <c r="Z102" s="63">
        <f t="shared" si="35"/>
        <v>0.7</v>
      </c>
      <c r="AA102" s="66">
        <v>30</v>
      </c>
      <c r="AB102" s="66">
        <v>18</v>
      </c>
      <c r="AC102" s="63">
        <f t="shared" si="36"/>
        <v>0.6</v>
      </c>
      <c r="AD102" s="66">
        <v>30</v>
      </c>
      <c r="AE102" s="66">
        <f t="shared" si="62"/>
        <v>0</v>
      </c>
      <c r="AF102" s="63">
        <f t="shared" si="37"/>
        <v>0</v>
      </c>
      <c r="AG102" s="66">
        <v>30</v>
      </c>
      <c r="AH102" s="66">
        <f t="shared" si="56"/>
        <v>0</v>
      </c>
      <c r="AI102" s="63">
        <f t="shared" si="49"/>
        <v>0</v>
      </c>
      <c r="AJ102" s="66">
        <v>30</v>
      </c>
      <c r="AK102" s="66">
        <v>0</v>
      </c>
      <c r="AL102" s="63">
        <f t="shared" si="50"/>
        <v>0</v>
      </c>
      <c r="AM102" s="66">
        <v>30</v>
      </c>
      <c r="AN102" s="66">
        <f t="shared" si="57"/>
        <v>0</v>
      </c>
      <c r="AO102" s="63">
        <f t="shared" si="51"/>
        <v>0</v>
      </c>
      <c r="AP102" s="66">
        <v>15</v>
      </c>
      <c r="AQ102" s="66">
        <f t="shared" si="58"/>
        <v>0</v>
      </c>
      <c r="AR102" s="63">
        <f t="shared" si="52"/>
        <v>0</v>
      </c>
      <c r="AS102" s="66">
        <v>15</v>
      </c>
      <c r="AT102" s="66">
        <f t="shared" si="59"/>
        <v>0</v>
      </c>
      <c r="AU102" s="63">
        <f t="shared" si="53"/>
        <v>0</v>
      </c>
      <c r="AV102" s="98">
        <f t="shared" si="40"/>
        <v>300</v>
      </c>
      <c r="AW102" s="66">
        <f t="shared" si="41"/>
        <v>74</v>
      </c>
      <c r="AX102" s="110">
        <f t="shared" si="42"/>
        <v>0.24666666666666667</v>
      </c>
    </row>
    <row r="103" spans="1:50" s="3" customFormat="1" ht="105.75" thickBot="1" x14ac:dyDescent="0.3">
      <c r="A103" s="168"/>
      <c r="B103" s="71">
        <v>6</v>
      </c>
      <c r="C103" s="71" t="s">
        <v>319</v>
      </c>
      <c r="D103" s="111" t="s">
        <v>131</v>
      </c>
      <c r="E103" s="112" t="str">
        <f>IF(D103="","",VLOOKUP(D103,$C$146:$L$159,10,FALSE))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3" s="72">
        <v>1</v>
      </c>
      <c r="G103" s="72"/>
      <c r="H103" s="71">
        <v>12</v>
      </c>
      <c r="I103" s="71" t="s">
        <v>320</v>
      </c>
      <c r="J103" s="72" t="s">
        <v>180</v>
      </c>
      <c r="K103" s="72" t="s">
        <v>183</v>
      </c>
      <c r="L103" s="113">
        <v>0.01</v>
      </c>
      <c r="M103" s="113">
        <v>0.01</v>
      </c>
      <c r="N103" s="72">
        <f t="shared" si="31"/>
        <v>1</v>
      </c>
      <c r="O103" s="113">
        <v>0.05</v>
      </c>
      <c r="P103" s="114">
        <v>0.05</v>
      </c>
      <c r="Q103" s="115">
        <f t="shared" si="55"/>
        <v>1</v>
      </c>
      <c r="R103" s="113">
        <v>0.06</v>
      </c>
      <c r="S103" s="114">
        <v>0.05</v>
      </c>
      <c r="T103" s="72">
        <f t="shared" si="33"/>
        <v>0.83333333333333337</v>
      </c>
      <c r="U103" s="113">
        <v>0.112</v>
      </c>
      <c r="V103" s="114">
        <v>7.0000000000000007E-2</v>
      </c>
      <c r="W103" s="72">
        <f t="shared" si="34"/>
        <v>0.625</v>
      </c>
      <c r="X103" s="113">
        <v>0.112</v>
      </c>
      <c r="Y103" s="114">
        <v>7.0000000000000007E-2</v>
      </c>
      <c r="Z103" s="72">
        <f t="shared" si="35"/>
        <v>0.625</v>
      </c>
      <c r="AA103" s="113">
        <v>0.122</v>
      </c>
      <c r="AB103" s="113">
        <v>0.13200000000000001</v>
      </c>
      <c r="AC103" s="72">
        <f t="shared" si="36"/>
        <v>1.0819672131147542</v>
      </c>
      <c r="AD103" s="113">
        <v>9.1999999999999998E-2</v>
      </c>
      <c r="AE103" s="71">
        <f t="shared" si="62"/>
        <v>0</v>
      </c>
      <c r="AF103" s="72">
        <f t="shared" si="37"/>
        <v>0</v>
      </c>
      <c r="AG103" s="113">
        <v>9.1999999999999998E-2</v>
      </c>
      <c r="AH103" s="71">
        <f t="shared" si="56"/>
        <v>0</v>
      </c>
      <c r="AI103" s="72">
        <f t="shared" si="49"/>
        <v>0</v>
      </c>
      <c r="AJ103" s="113">
        <v>9.1999999999999998E-2</v>
      </c>
      <c r="AK103" s="71">
        <v>0</v>
      </c>
      <c r="AL103" s="72">
        <f t="shared" si="50"/>
        <v>0</v>
      </c>
      <c r="AM103" s="113">
        <v>9.1999999999999998E-2</v>
      </c>
      <c r="AN103" s="71">
        <f t="shared" si="57"/>
        <v>0</v>
      </c>
      <c r="AO103" s="72">
        <f t="shared" si="51"/>
        <v>0</v>
      </c>
      <c r="AP103" s="113">
        <v>9.1999999999999998E-2</v>
      </c>
      <c r="AQ103" s="71">
        <f t="shared" si="58"/>
        <v>0</v>
      </c>
      <c r="AR103" s="72">
        <f t="shared" si="52"/>
        <v>0</v>
      </c>
      <c r="AS103" s="113">
        <v>7.3999999999999996E-2</v>
      </c>
      <c r="AT103" s="71">
        <f t="shared" si="59"/>
        <v>0</v>
      </c>
      <c r="AU103" s="72">
        <f t="shared" si="53"/>
        <v>0</v>
      </c>
      <c r="AV103" s="138">
        <f t="shared" si="40"/>
        <v>0.99999999999999978</v>
      </c>
      <c r="AW103" s="113">
        <f t="shared" si="41"/>
        <v>0.38200000000000001</v>
      </c>
      <c r="AX103" s="116">
        <f t="shared" si="42"/>
        <v>0.38200000000000012</v>
      </c>
    </row>
    <row r="104" spans="1:50" s="3" customForma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50" s="3" customForma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50" s="3" customForma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50" s="3" customForma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50" s="3" customForma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50" s="3" customForma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50" s="3" customForma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50" s="3" customForma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50" s="3" customFormat="1" x14ac:dyDescent="0.25">
      <c r="A112" s="2"/>
      <c r="B112" s="2"/>
      <c r="C112" s="2"/>
      <c r="D112" s="2"/>
      <c r="E112" s="2"/>
      <c r="F112" s="8"/>
      <c r="G112" s="8"/>
      <c r="H112" s="8"/>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s="3" customFormat="1" x14ac:dyDescent="0.25">
      <c r="A113" s="2"/>
      <c r="B113" s="2"/>
      <c r="C113" s="2"/>
      <c r="D113" s="2"/>
      <c r="E113" s="2"/>
      <c r="F113" s="8"/>
      <c r="G113" s="8"/>
      <c r="H113" s="8"/>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s="3" customForma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s="3" customForma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s="3" customForma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s="3" customForma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s="3" customForma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s="3" customForma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s="3" customForma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s="3" customForma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s="3" customForma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s="3" customForma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s="3" customForma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s="3" customForma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s="3" customForma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s="3" customForma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s="3" customForma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s="3" customFormat="1" ht="60"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s="3" customForma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s="3" customForma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s="3" customForma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s="3" customForma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s="3" customForma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s="3" customFormat="1" x14ac:dyDescent="0.25">
      <c r="A135" s="2"/>
      <c r="B135" s="2"/>
      <c r="C135" s="2"/>
      <c r="D135" s="2"/>
      <c r="E135" s="5"/>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s="3" customFormat="1" ht="45" customHeight="1" x14ac:dyDescent="0.2">
      <c r="A136" s="2"/>
      <c r="B136" s="2"/>
      <c r="C136" s="4"/>
      <c r="D136" s="2"/>
      <c r="E136" s="5"/>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s="3" customFormat="1" x14ac:dyDescent="0.2">
      <c r="A137" s="2"/>
      <c r="B137" s="2"/>
      <c r="C137" s="4"/>
      <c r="D137" s="2"/>
      <c r="E137" s="5"/>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s="3" customFormat="1" ht="45" customHeight="1" x14ac:dyDescent="0.2">
      <c r="A138" s="2"/>
      <c r="B138" s="2"/>
      <c r="C138" s="4"/>
      <c r="D138" s="2"/>
      <c r="E138" s="5"/>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s="3" customFormat="1" x14ac:dyDescent="0.2">
      <c r="A139" s="2"/>
      <c r="B139" s="2"/>
      <c r="C139" s="4"/>
      <c r="D139" s="2"/>
      <c r="E139" s="2"/>
      <c r="F139" s="6"/>
      <c r="G139" s="6"/>
      <c r="H139" s="6"/>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1:33" s="3" customFormat="1" x14ac:dyDescent="0.2">
      <c r="A140" s="2"/>
      <c r="B140" s="2"/>
      <c r="C140" s="2"/>
      <c r="D140" s="2"/>
      <c r="E140" s="2"/>
      <c r="F140" s="6"/>
      <c r="G140" s="6"/>
      <c r="H140" s="6"/>
      <c r="I140" s="2"/>
      <c r="J140" s="2"/>
      <c r="K140" s="2"/>
      <c r="L140" s="7"/>
      <c r="M140" s="2"/>
      <c r="N140" s="2"/>
      <c r="O140" s="2"/>
      <c r="P140" s="2"/>
      <c r="Q140" s="2"/>
      <c r="R140" s="2"/>
      <c r="S140" s="2"/>
      <c r="T140" s="2"/>
      <c r="U140" s="2"/>
      <c r="V140" s="2"/>
      <c r="W140" s="2"/>
      <c r="X140" s="2"/>
      <c r="Y140" s="2"/>
      <c r="Z140" s="2"/>
      <c r="AA140" s="2"/>
      <c r="AB140" s="2"/>
      <c r="AC140" s="2"/>
      <c r="AD140" s="2"/>
      <c r="AE140" s="2"/>
      <c r="AF140" s="2"/>
      <c r="AG140" s="2"/>
    </row>
    <row r="141" spans="1:33" s="3" customFormat="1" x14ac:dyDescent="0.2">
      <c r="A141" s="2"/>
      <c r="B141" s="2"/>
      <c r="C141" s="2"/>
      <c r="D141" s="2"/>
      <c r="E141" s="2"/>
      <c r="F141" s="6"/>
      <c r="G141" s="6"/>
      <c r="H141" s="6"/>
      <c r="I141" s="2"/>
      <c r="J141" s="2"/>
      <c r="K141" s="2"/>
      <c r="L141" s="7"/>
      <c r="M141" s="2"/>
      <c r="N141" s="2"/>
      <c r="O141" s="2"/>
      <c r="P141" s="2"/>
      <c r="Q141" s="2"/>
      <c r="R141" s="2"/>
      <c r="S141" s="2"/>
      <c r="T141" s="2"/>
      <c r="U141" s="2"/>
      <c r="V141" s="2"/>
      <c r="W141" s="2"/>
      <c r="X141" s="2"/>
      <c r="Y141" s="2"/>
      <c r="Z141" s="2"/>
      <c r="AA141" s="2"/>
      <c r="AB141" s="2"/>
      <c r="AC141" s="2"/>
      <c r="AD141" s="2"/>
      <c r="AE141" s="2"/>
      <c r="AF141" s="2"/>
      <c r="AG141" s="2"/>
    </row>
    <row r="142" spans="1:33" s="119" customFormat="1" x14ac:dyDescent="0.2">
      <c r="A142" s="117"/>
      <c r="B142" s="117"/>
      <c r="C142" s="117"/>
      <c r="D142" s="117"/>
      <c r="E142" s="117"/>
      <c r="F142" s="117"/>
      <c r="G142" s="117"/>
      <c r="H142" s="117"/>
      <c r="I142" s="117"/>
      <c r="J142" s="117"/>
      <c r="K142" s="117"/>
      <c r="L142" s="118"/>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row>
    <row r="143" spans="1:33" s="119" customFormat="1" x14ac:dyDescent="0.25">
      <c r="A143" s="117"/>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row>
    <row r="144" spans="1:33" s="119" customFormat="1" x14ac:dyDescent="0.25">
      <c r="A144" s="117"/>
      <c r="B144" s="117"/>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row>
    <row r="145" spans="1:41" s="119" customFormat="1" x14ac:dyDescent="0.2">
      <c r="A145" s="117">
        <v>2018</v>
      </c>
      <c r="B145" s="117"/>
      <c r="C145" s="120" t="s">
        <v>106</v>
      </c>
      <c r="D145" s="121" t="s">
        <v>107</v>
      </c>
      <c r="E145" s="121" t="s">
        <v>105</v>
      </c>
      <c r="F145" s="117"/>
      <c r="G145" s="117"/>
      <c r="H145" s="117"/>
      <c r="I145" s="117"/>
      <c r="J145" s="117"/>
      <c r="K145" s="117"/>
      <c r="L145" s="122"/>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row>
    <row r="146" spans="1:41" s="119" customFormat="1" x14ac:dyDescent="0.2">
      <c r="A146" s="117">
        <v>2019</v>
      </c>
      <c r="B146" s="117"/>
      <c r="C146" s="123" t="s">
        <v>109</v>
      </c>
      <c r="D146" s="117" t="s">
        <v>110</v>
      </c>
      <c r="E146" s="124" t="s">
        <v>108</v>
      </c>
      <c r="F146" s="125" t="s">
        <v>112</v>
      </c>
      <c r="G146" s="125"/>
      <c r="H146" s="125"/>
      <c r="I146" s="125" t="s">
        <v>113</v>
      </c>
      <c r="J146" s="125" t="s">
        <v>114</v>
      </c>
      <c r="K146" s="125" t="s">
        <v>113</v>
      </c>
      <c r="L146" s="118" t="s">
        <v>115</v>
      </c>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row>
    <row r="147" spans="1:41" s="119" customFormat="1" x14ac:dyDescent="0.2">
      <c r="A147" s="117">
        <v>2020</v>
      </c>
      <c r="B147" s="117"/>
      <c r="C147" s="123" t="s">
        <v>116</v>
      </c>
      <c r="D147" s="117" t="s">
        <v>117</v>
      </c>
      <c r="E147" s="124" t="s">
        <v>111</v>
      </c>
      <c r="F147" s="125" t="s">
        <v>119</v>
      </c>
      <c r="G147" s="125"/>
      <c r="H147" s="125"/>
      <c r="I147" s="125" t="s">
        <v>113</v>
      </c>
      <c r="J147" s="125" t="s">
        <v>114</v>
      </c>
      <c r="K147" s="125" t="s">
        <v>113</v>
      </c>
      <c r="L147" s="122" t="s">
        <v>120</v>
      </c>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6"/>
      <c r="AI147" s="126"/>
      <c r="AJ147" s="126"/>
      <c r="AK147" s="126"/>
      <c r="AL147" s="126"/>
      <c r="AM147" s="126"/>
      <c r="AN147" s="126"/>
      <c r="AO147" s="126"/>
    </row>
    <row r="148" spans="1:41" s="119" customFormat="1" x14ac:dyDescent="0.2">
      <c r="A148" s="117">
        <v>2021</v>
      </c>
      <c r="B148" s="117"/>
      <c r="C148" s="123" t="s">
        <v>121</v>
      </c>
      <c r="D148" s="117" t="s">
        <v>122</v>
      </c>
      <c r="E148" s="124" t="s">
        <v>118</v>
      </c>
      <c r="F148" s="125" t="s">
        <v>119</v>
      </c>
      <c r="G148" s="125"/>
      <c r="H148" s="125"/>
      <c r="I148" s="125" t="s">
        <v>113</v>
      </c>
      <c r="J148" s="125" t="s">
        <v>114</v>
      </c>
      <c r="K148" s="125" t="s">
        <v>113</v>
      </c>
      <c r="L148" s="122" t="s">
        <v>124</v>
      </c>
      <c r="M148" s="125"/>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6"/>
      <c r="AI148" s="126"/>
      <c r="AJ148" s="126"/>
      <c r="AK148" s="126"/>
      <c r="AL148" s="126"/>
      <c r="AM148" s="126"/>
      <c r="AN148" s="126"/>
      <c r="AO148" s="126"/>
    </row>
    <row r="149" spans="1:41" s="119" customFormat="1" x14ac:dyDescent="0.2">
      <c r="A149" s="117">
        <v>2022</v>
      </c>
      <c r="B149" s="117"/>
      <c r="C149" s="123" t="s">
        <v>125</v>
      </c>
      <c r="D149" s="117" t="s">
        <v>126</v>
      </c>
      <c r="E149" s="124" t="s">
        <v>123</v>
      </c>
      <c r="F149" s="125" t="s">
        <v>128</v>
      </c>
      <c r="G149" s="125"/>
      <c r="H149" s="125"/>
      <c r="I149" s="125" t="s">
        <v>129</v>
      </c>
      <c r="J149" s="125" t="s">
        <v>114</v>
      </c>
      <c r="K149" s="125" t="s">
        <v>129</v>
      </c>
      <c r="L149" s="118" t="s">
        <v>130</v>
      </c>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6"/>
      <c r="AI149" s="126"/>
      <c r="AJ149" s="126"/>
      <c r="AK149" s="126"/>
      <c r="AL149" s="126"/>
      <c r="AM149" s="126"/>
      <c r="AN149" s="126"/>
      <c r="AO149" s="126"/>
    </row>
    <row r="150" spans="1:41" s="119" customFormat="1" x14ac:dyDescent="0.2">
      <c r="A150" s="117">
        <v>2023</v>
      </c>
      <c r="B150" s="117"/>
      <c r="C150" s="123" t="s">
        <v>131</v>
      </c>
      <c r="D150" s="117" t="s">
        <v>132</v>
      </c>
      <c r="E150" s="124" t="s">
        <v>127</v>
      </c>
      <c r="F150" s="125" t="s">
        <v>134</v>
      </c>
      <c r="G150" s="125"/>
      <c r="H150" s="125"/>
      <c r="I150" s="125" t="s">
        <v>129</v>
      </c>
      <c r="J150" s="125" t="s">
        <v>114</v>
      </c>
      <c r="K150" s="125" t="s">
        <v>129</v>
      </c>
      <c r="L150" s="118" t="s">
        <v>135</v>
      </c>
      <c r="M150" s="125"/>
      <c r="N150" s="125"/>
      <c r="O150" s="125"/>
      <c r="P150" s="125"/>
      <c r="Q150" s="125"/>
      <c r="R150" s="125"/>
      <c r="S150" s="125"/>
      <c r="T150" s="125"/>
      <c r="U150" s="125"/>
      <c r="V150" s="125"/>
      <c r="W150" s="125"/>
      <c r="X150" s="125"/>
      <c r="Y150" s="125"/>
      <c r="Z150" s="125"/>
      <c r="AA150" s="125"/>
      <c r="AB150" s="125"/>
      <c r="AC150" s="125"/>
      <c r="AD150" s="125"/>
      <c r="AE150" s="125"/>
      <c r="AF150" s="125"/>
      <c r="AG150" s="125"/>
      <c r="AH150" s="126"/>
      <c r="AI150" s="126"/>
      <c r="AJ150" s="126"/>
      <c r="AK150" s="126"/>
      <c r="AL150" s="126"/>
      <c r="AM150" s="126"/>
      <c r="AN150" s="126"/>
      <c r="AO150" s="126"/>
    </row>
    <row r="151" spans="1:41" s="128" customFormat="1" x14ac:dyDescent="0.2">
      <c r="A151" s="117">
        <v>2024</v>
      </c>
      <c r="B151" s="117"/>
      <c r="C151" s="123" t="s">
        <v>136</v>
      </c>
      <c r="D151" s="117" t="s">
        <v>137</v>
      </c>
      <c r="E151" s="124" t="s">
        <v>133</v>
      </c>
      <c r="F151" s="125" t="s">
        <v>134</v>
      </c>
      <c r="G151" s="125"/>
      <c r="H151" s="125"/>
      <c r="I151" s="125" t="s">
        <v>129</v>
      </c>
      <c r="J151" s="125" t="s">
        <v>114</v>
      </c>
      <c r="K151" s="125" t="s">
        <v>129</v>
      </c>
      <c r="L151" s="118" t="s">
        <v>139</v>
      </c>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7"/>
      <c r="AI151" s="127"/>
      <c r="AJ151" s="127"/>
      <c r="AK151" s="127"/>
      <c r="AL151" s="127"/>
      <c r="AM151" s="127"/>
      <c r="AN151" s="127"/>
      <c r="AO151" s="127"/>
    </row>
    <row r="152" spans="1:41" s="128" customFormat="1" x14ac:dyDescent="0.2">
      <c r="A152" s="117">
        <v>2025</v>
      </c>
      <c r="B152" s="117"/>
      <c r="C152" s="123" t="s">
        <v>140</v>
      </c>
      <c r="D152" s="117" t="s">
        <v>141</v>
      </c>
      <c r="E152" s="124" t="s">
        <v>138</v>
      </c>
      <c r="F152" s="125" t="s">
        <v>134</v>
      </c>
      <c r="G152" s="125"/>
      <c r="H152" s="125"/>
      <c r="I152" s="125" t="s">
        <v>129</v>
      </c>
      <c r="J152" s="125" t="s">
        <v>114</v>
      </c>
      <c r="K152" s="125" t="s">
        <v>129</v>
      </c>
      <c r="L152" s="118" t="s">
        <v>143</v>
      </c>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7"/>
      <c r="AI152" s="127"/>
      <c r="AJ152" s="127"/>
      <c r="AK152" s="127"/>
      <c r="AL152" s="127"/>
      <c r="AM152" s="127"/>
      <c r="AN152" s="127"/>
      <c r="AO152" s="127"/>
    </row>
    <row r="153" spans="1:41" s="128" customFormat="1" x14ac:dyDescent="0.2">
      <c r="A153" s="117">
        <v>2026</v>
      </c>
      <c r="B153" s="117"/>
      <c r="C153" s="123" t="s">
        <v>144</v>
      </c>
      <c r="D153" s="129" t="s">
        <v>145</v>
      </c>
      <c r="E153" s="130" t="s">
        <v>142</v>
      </c>
      <c r="F153" s="125" t="s">
        <v>128</v>
      </c>
      <c r="G153" s="125"/>
      <c r="H153" s="125"/>
      <c r="I153" s="125" t="s">
        <v>129</v>
      </c>
      <c r="J153" s="122" t="s">
        <v>114</v>
      </c>
      <c r="K153" s="125" t="s">
        <v>129</v>
      </c>
      <c r="L153" s="118" t="s">
        <v>147</v>
      </c>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7"/>
      <c r="AI153" s="127"/>
      <c r="AJ153" s="127"/>
      <c r="AK153" s="127"/>
      <c r="AL153" s="127"/>
      <c r="AM153" s="127"/>
      <c r="AN153" s="127"/>
      <c r="AO153" s="127"/>
    </row>
    <row r="154" spans="1:41" s="128" customFormat="1" x14ac:dyDescent="0.2">
      <c r="A154" s="117">
        <v>2027</v>
      </c>
      <c r="B154" s="117"/>
      <c r="C154" s="123" t="s">
        <v>148</v>
      </c>
      <c r="D154" s="129" t="s">
        <v>149</v>
      </c>
      <c r="E154" s="130" t="s">
        <v>146</v>
      </c>
      <c r="F154" s="125" t="s">
        <v>119</v>
      </c>
      <c r="G154" s="125"/>
      <c r="H154" s="125"/>
      <c r="I154" s="118" t="s">
        <v>151</v>
      </c>
      <c r="J154" s="122" t="s">
        <v>114</v>
      </c>
      <c r="K154" s="118" t="s">
        <v>151</v>
      </c>
      <c r="L154" s="118" t="s">
        <v>152</v>
      </c>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7"/>
      <c r="AI154" s="127"/>
      <c r="AJ154" s="127"/>
      <c r="AK154" s="127"/>
      <c r="AL154" s="127"/>
      <c r="AM154" s="127"/>
      <c r="AN154" s="127"/>
      <c r="AO154" s="127"/>
    </row>
    <row r="155" spans="1:41" s="128" customFormat="1" ht="12.75" customHeight="1" x14ac:dyDescent="0.2">
      <c r="A155" s="117">
        <v>2028</v>
      </c>
      <c r="B155" s="117"/>
      <c r="C155" s="123" t="s">
        <v>153</v>
      </c>
      <c r="D155" s="129" t="s">
        <v>154</v>
      </c>
      <c r="E155" s="130" t="s">
        <v>150</v>
      </c>
      <c r="F155" s="122" t="s">
        <v>156</v>
      </c>
      <c r="G155" s="122"/>
      <c r="H155" s="122"/>
      <c r="I155" s="118" t="s">
        <v>151</v>
      </c>
      <c r="J155" s="122" t="s">
        <v>114</v>
      </c>
      <c r="K155" s="118" t="s">
        <v>151</v>
      </c>
      <c r="L155" s="118" t="s">
        <v>157</v>
      </c>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7"/>
      <c r="AI155" s="127"/>
      <c r="AJ155" s="127"/>
      <c r="AK155" s="127"/>
      <c r="AL155" s="127"/>
      <c r="AM155" s="127"/>
      <c r="AN155" s="127"/>
      <c r="AO155" s="127"/>
    </row>
    <row r="156" spans="1:41" s="128" customFormat="1" x14ac:dyDescent="0.2">
      <c r="A156" s="117"/>
      <c r="B156" s="117"/>
      <c r="C156" s="123" t="s">
        <v>158</v>
      </c>
      <c r="D156" s="117" t="s">
        <v>159</v>
      </c>
      <c r="E156" s="124" t="s">
        <v>155</v>
      </c>
      <c r="F156" s="125" t="s">
        <v>119</v>
      </c>
      <c r="G156" s="125"/>
      <c r="H156" s="125"/>
      <c r="I156" s="118" t="s">
        <v>151</v>
      </c>
      <c r="J156" s="125" t="s">
        <v>114</v>
      </c>
      <c r="K156" s="118" t="s">
        <v>151</v>
      </c>
      <c r="L156" s="118" t="s">
        <v>161</v>
      </c>
      <c r="M156" s="125"/>
      <c r="N156" s="125"/>
      <c r="O156" s="125"/>
      <c r="P156" s="125"/>
      <c r="Q156" s="125"/>
      <c r="R156" s="125"/>
      <c r="S156" s="125"/>
      <c r="T156" s="125"/>
      <c r="U156" s="125"/>
      <c r="V156" s="125"/>
      <c r="W156" s="125"/>
      <c r="X156" s="125"/>
      <c r="Y156" s="125"/>
      <c r="Z156" s="125"/>
      <c r="AA156" s="125"/>
      <c r="AB156" s="125"/>
      <c r="AC156" s="125"/>
      <c r="AD156" s="125"/>
      <c r="AE156" s="125"/>
      <c r="AF156" s="125"/>
      <c r="AG156" s="125"/>
      <c r="AH156" s="127"/>
      <c r="AI156" s="127"/>
      <c r="AJ156" s="127"/>
      <c r="AK156" s="127"/>
      <c r="AL156" s="127"/>
      <c r="AM156" s="127"/>
      <c r="AN156" s="127"/>
      <c r="AO156" s="127"/>
    </row>
    <row r="157" spans="1:41" s="128" customFormat="1" x14ac:dyDescent="0.2">
      <c r="A157" s="117"/>
      <c r="B157" s="117"/>
      <c r="C157" s="123" t="s">
        <v>162</v>
      </c>
      <c r="D157" s="117" t="s">
        <v>163</v>
      </c>
      <c r="E157" s="124" t="s">
        <v>160</v>
      </c>
      <c r="F157" s="125" t="s">
        <v>119</v>
      </c>
      <c r="G157" s="125"/>
      <c r="H157" s="125"/>
      <c r="I157" s="118" t="s">
        <v>151</v>
      </c>
      <c r="J157" s="125" t="s">
        <v>114</v>
      </c>
      <c r="K157" s="118" t="s">
        <v>151</v>
      </c>
      <c r="L157" s="118" t="s">
        <v>165</v>
      </c>
      <c r="M157" s="125"/>
      <c r="N157" s="125"/>
      <c r="O157" s="125"/>
      <c r="P157" s="125"/>
      <c r="Q157" s="125"/>
      <c r="R157" s="125"/>
      <c r="S157" s="125"/>
      <c r="T157" s="125"/>
      <c r="U157" s="125"/>
      <c r="V157" s="125"/>
      <c r="W157" s="125"/>
      <c r="X157" s="125"/>
      <c r="Y157" s="125"/>
      <c r="Z157" s="125"/>
      <c r="AA157" s="125"/>
      <c r="AB157" s="125"/>
      <c r="AC157" s="125"/>
      <c r="AD157" s="125"/>
      <c r="AE157" s="125"/>
      <c r="AF157" s="125"/>
      <c r="AG157" s="125"/>
      <c r="AH157" s="127"/>
      <c r="AI157" s="127"/>
      <c r="AJ157" s="127"/>
      <c r="AK157" s="127"/>
      <c r="AL157" s="127"/>
      <c r="AM157" s="127"/>
      <c r="AN157" s="127"/>
      <c r="AO157" s="127"/>
    </row>
    <row r="158" spans="1:41" s="128" customFormat="1" ht="17.25" customHeight="1" x14ac:dyDescent="0.2">
      <c r="A158" s="117"/>
      <c r="B158" s="117"/>
      <c r="C158" s="123" t="s">
        <v>166</v>
      </c>
      <c r="D158" s="117" t="s">
        <v>167</v>
      </c>
      <c r="E158" s="124" t="s">
        <v>164</v>
      </c>
      <c r="F158" s="125" t="s">
        <v>119</v>
      </c>
      <c r="G158" s="125"/>
      <c r="H158" s="125"/>
      <c r="I158" s="118" t="s">
        <v>151</v>
      </c>
      <c r="J158" s="125" t="s">
        <v>114</v>
      </c>
      <c r="K158" s="118" t="s">
        <v>151</v>
      </c>
      <c r="L158" s="118" t="s">
        <v>169</v>
      </c>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7"/>
      <c r="AI158" s="127"/>
      <c r="AJ158" s="127"/>
      <c r="AK158" s="127"/>
      <c r="AL158" s="127"/>
      <c r="AM158" s="127"/>
      <c r="AN158" s="127"/>
      <c r="AO158" s="127"/>
    </row>
    <row r="159" spans="1:41" s="128" customFormat="1" x14ac:dyDescent="0.2">
      <c r="A159" s="117"/>
      <c r="B159" s="117"/>
      <c r="C159" s="123" t="s">
        <v>170</v>
      </c>
      <c r="D159" s="117" t="s">
        <v>171</v>
      </c>
      <c r="E159" s="124" t="s">
        <v>168</v>
      </c>
      <c r="F159" s="125" t="s">
        <v>172</v>
      </c>
      <c r="G159" s="125"/>
      <c r="H159" s="125"/>
      <c r="I159" s="125" t="s">
        <v>173</v>
      </c>
      <c r="J159" s="125" t="s">
        <v>114</v>
      </c>
      <c r="K159" s="125" t="s">
        <v>173</v>
      </c>
      <c r="L159" s="118" t="s">
        <v>174</v>
      </c>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7"/>
      <c r="AI159" s="127"/>
      <c r="AJ159" s="127"/>
      <c r="AK159" s="127"/>
      <c r="AL159" s="127"/>
      <c r="AM159" s="127"/>
      <c r="AN159" s="127"/>
      <c r="AO159" s="127"/>
    </row>
    <row r="160" spans="1:41" s="128" customFormat="1" ht="75" customHeight="1" x14ac:dyDescent="0.2">
      <c r="A160" s="117"/>
      <c r="B160" s="117"/>
      <c r="C160" s="131"/>
      <c r="D160" s="117"/>
      <c r="E160" s="117"/>
      <c r="F160" s="117"/>
      <c r="G160" s="117"/>
      <c r="H160" s="117"/>
      <c r="I160" s="117"/>
      <c r="J160" s="117"/>
      <c r="K160" s="117"/>
      <c r="L160" s="118"/>
      <c r="M160" s="125"/>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7"/>
      <c r="AI160" s="127"/>
      <c r="AJ160" s="127"/>
      <c r="AK160" s="127"/>
      <c r="AL160" s="127"/>
      <c r="AM160" s="127"/>
      <c r="AN160" s="127"/>
      <c r="AO160" s="127"/>
    </row>
    <row r="161" spans="1:41" s="128" customFormat="1" x14ac:dyDescent="0.2">
      <c r="A161" s="117"/>
      <c r="B161" s="117"/>
      <c r="C161" s="131"/>
      <c r="D161" s="117"/>
      <c r="E161" s="117"/>
      <c r="F161" s="117"/>
      <c r="G161" s="117"/>
      <c r="H161" s="117"/>
      <c r="I161" s="117"/>
      <c r="J161" s="117"/>
      <c r="K161" s="117"/>
      <c r="L161" s="118"/>
      <c r="M161" s="125"/>
      <c r="N161" s="125"/>
      <c r="O161" s="125"/>
      <c r="P161" s="125"/>
      <c r="Q161" s="125"/>
      <c r="R161" s="125"/>
      <c r="S161" s="125"/>
      <c r="T161" s="125"/>
      <c r="U161" s="125"/>
      <c r="V161" s="125"/>
      <c r="W161" s="125"/>
      <c r="X161" s="125"/>
      <c r="Y161" s="125"/>
      <c r="Z161" s="125"/>
      <c r="AA161" s="125"/>
      <c r="AB161" s="125"/>
      <c r="AC161" s="125"/>
      <c r="AD161" s="125"/>
      <c r="AE161" s="125"/>
      <c r="AF161" s="125"/>
      <c r="AG161" s="125"/>
      <c r="AH161" s="127"/>
      <c r="AI161" s="127"/>
      <c r="AJ161" s="127"/>
      <c r="AK161" s="127"/>
      <c r="AL161" s="127"/>
      <c r="AM161" s="127"/>
      <c r="AN161" s="127"/>
      <c r="AO161" s="127"/>
    </row>
    <row r="162" spans="1:41" s="128" customFormat="1" x14ac:dyDescent="0.2">
      <c r="A162" s="117"/>
      <c r="B162" s="117"/>
      <c r="C162" s="120" t="s">
        <v>175</v>
      </c>
      <c r="D162" s="117"/>
      <c r="E162" s="117"/>
      <c r="F162" s="117"/>
      <c r="G162" s="117"/>
      <c r="H162" s="117"/>
      <c r="I162" s="117"/>
      <c r="J162" s="117"/>
      <c r="K162" s="117"/>
      <c r="L162" s="118"/>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7"/>
      <c r="AI162" s="127"/>
      <c r="AJ162" s="127"/>
      <c r="AK162" s="127"/>
      <c r="AL162" s="127"/>
      <c r="AM162" s="127"/>
      <c r="AN162" s="127"/>
      <c r="AO162" s="127"/>
    </row>
    <row r="163" spans="1:41" s="128" customFormat="1" x14ac:dyDescent="0.2">
      <c r="A163" s="117"/>
      <c r="B163" s="117"/>
      <c r="C163" s="125" t="s">
        <v>176</v>
      </c>
      <c r="D163" s="117"/>
      <c r="E163" s="117"/>
      <c r="F163" s="125"/>
      <c r="G163" s="125"/>
      <c r="H163" s="125"/>
      <c r="I163" s="125"/>
      <c r="J163" s="125"/>
      <c r="K163" s="125"/>
      <c r="L163" s="118"/>
      <c r="M163" s="125"/>
      <c r="N163" s="125"/>
      <c r="O163" s="125"/>
      <c r="P163" s="125"/>
      <c r="Q163" s="125"/>
      <c r="R163" s="125"/>
      <c r="S163" s="125"/>
      <c r="T163" s="125"/>
      <c r="U163" s="125"/>
      <c r="V163" s="125"/>
      <c r="W163" s="125"/>
      <c r="X163" s="125"/>
      <c r="Y163" s="125"/>
      <c r="Z163" s="125"/>
      <c r="AA163" s="125"/>
      <c r="AB163" s="125"/>
      <c r="AC163" s="125"/>
      <c r="AD163" s="125"/>
      <c r="AE163" s="125"/>
      <c r="AF163" s="125"/>
      <c r="AG163" s="125"/>
      <c r="AH163" s="127"/>
      <c r="AI163" s="127"/>
      <c r="AJ163" s="127"/>
      <c r="AK163" s="127"/>
      <c r="AL163" s="127"/>
      <c r="AM163" s="127"/>
      <c r="AN163" s="127"/>
      <c r="AO163" s="127"/>
    </row>
    <row r="164" spans="1:41" s="128" customFormat="1" x14ac:dyDescent="0.2">
      <c r="A164" s="117"/>
      <c r="B164" s="117"/>
      <c r="C164" s="125" t="s">
        <v>177</v>
      </c>
      <c r="D164" s="117"/>
      <c r="E164" s="117"/>
      <c r="F164" s="125"/>
      <c r="G164" s="125"/>
      <c r="H164" s="125"/>
      <c r="I164" s="125"/>
      <c r="J164" s="125"/>
      <c r="K164" s="125"/>
      <c r="L164" s="118"/>
      <c r="M164" s="125"/>
      <c r="N164" s="117"/>
      <c r="O164" s="117"/>
      <c r="P164" s="117"/>
      <c r="Q164" s="117"/>
      <c r="R164" s="117"/>
      <c r="S164" s="117"/>
      <c r="T164" s="117"/>
      <c r="U164" s="117"/>
      <c r="V164" s="117"/>
      <c r="W164" s="117"/>
      <c r="X164" s="117"/>
      <c r="Y164" s="117"/>
      <c r="Z164" s="117"/>
      <c r="AA164" s="117"/>
      <c r="AB164" s="117"/>
      <c r="AC164" s="117"/>
      <c r="AD164" s="117"/>
      <c r="AE164" s="117"/>
      <c r="AF164" s="117"/>
      <c r="AG164" s="117"/>
    </row>
    <row r="165" spans="1:41" s="128" customFormat="1" x14ac:dyDescent="0.2">
      <c r="A165" s="117"/>
      <c r="B165" s="117"/>
      <c r="C165" s="125" t="s">
        <v>178</v>
      </c>
      <c r="D165" s="117"/>
      <c r="E165" s="120"/>
      <c r="F165" s="117"/>
      <c r="G165" s="117"/>
      <c r="H165" s="117"/>
      <c r="I165" s="117"/>
      <c r="J165" s="117"/>
      <c r="K165" s="117"/>
      <c r="L165" s="118"/>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row>
    <row r="166" spans="1:41" s="128" customFormat="1" x14ac:dyDescent="0.2">
      <c r="A166" s="117"/>
      <c r="B166" s="117"/>
      <c r="C166" s="125"/>
      <c r="D166" s="117"/>
      <c r="E166" s="123"/>
      <c r="F166" s="117"/>
      <c r="G166" s="117"/>
      <c r="H166" s="117"/>
      <c r="I166" s="117"/>
      <c r="J166" s="117"/>
      <c r="K166" s="117"/>
      <c r="L166" s="118"/>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row>
    <row r="167" spans="1:41" s="128" customFormat="1" x14ac:dyDescent="0.2">
      <c r="A167" s="117"/>
      <c r="B167" s="117"/>
      <c r="C167" s="120" t="s">
        <v>179</v>
      </c>
      <c r="D167" s="132"/>
      <c r="E167" s="123"/>
      <c r="F167" s="132"/>
      <c r="G167" s="132"/>
      <c r="H167" s="132"/>
      <c r="I167" s="117"/>
      <c r="J167" s="117"/>
      <c r="K167" s="117"/>
      <c r="L167" s="118"/>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row>
    <row r="168" spans="1:41" s="128" customFormat="1" x14ac:dyDescent="0.2">
      <c r="A168" s="117"/>
      <c r="B168" s="117"/>
      <c r="C168" s="125" t="s">
        <v>180</v>
      </c>
      <c r="D168" s="133"/>
      <c r="E168" s="123"/>
      <c r="F168" s="133"/>
      <c r="G168" s="133"/>
      <c r="H168" s="133"/>
      <c r="I168" s="117"/>
      <c r="J168" s="117"/>
      <c r="K168" s="117"/>
      <c r="L168" s="118"/>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row>
    <row r="169" spans="1:41" s="128" customFormat="1" x14ac:dyDescent="0.2">
      <c r="A169" s="117"/>
      <c r="B169" s="117"/>
      <c r="C169" s="125" t="s">
        <v>181</v>
      </c>
      <c r="D169" s="132"/>
      <c r="E169" s="120"/>
      <c r="F169" s="132"/>
      <c r="G169" s="132"/>
      <c r="H169" s="132"/>
      <c r="I169" s="117"/>
      <c r="J169" s="117"/>
      <c r="K169" s="117"/>
      <c r="L169" s="118"/>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row>
    <row r="170" spans="1:41" s="128" customFormat="1" x14ac:dyDescent="0.2">
      <c r="A170" s="117"/>
      <c r="B170" s="117"/>
      <c r="C170" s="134"/>
      <c r="D170" s="132"/>
      <c r="E170" s="135"/>
      <c r="F170" s="132"/>
      <c r="G170" s="132"/>
      <c r="H170" s="132"/>
      <c r="I170" s="117"/>
      <c r="J170" s="117"/>
      <c r="K170" s="117"/>
      <c r="L170" s="118"/>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row>
    <row r="171" spans="1:41" s="128" customFormat="1" x14ac:dyDescent="0.2">
      <c r="A171" s="117"/>
      <c r="B171" s="117"/>
      <c r="C171" s="120" t="s">
        <v>182</v>
      </c>
      <c r="D171" s="132"/>
      <c r="E171" s="135"/>
      <c r="F171" s="132"/>
      <c r="G171" s="132"/>
      <c r="H171" s="132"/>
      <c r="I171" s="117"/>
      <c r="J171" s="117"/>
      <c r="K171" s="117"/>
      <c r="L171" s="118"/>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row>
    <row r="172" spans="1:41" s="128" customFormat="1" x14ac:dyDescent="0.2">
      <c r="A172" s="117"/>
      <c r="B172" s="117"/>
      <c r="C172" s="117"/>
      <c r="D172" s="132"/>
      <c r="E172" s="132"/>
      <c r="F172" s="132"/>
      <c r="G172" s="132"/>
      <c r="H172" s="132"/>
      <c r="I172" s="117"/>
      <c r="J172" s="117"/>
      <c r="K172" s="117"/>
      <c r="L172" s="118"/>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row>
    <row r="173" spans="1:41" s="128" customFormat="1" x14ac:dyDescent="0.2">
      <c r="A173" s="117"/>
      <c r="B173" s="117"/>
      <c r="C173" s="125" t="s">
        <v>183</v>
      </c>
      <c r="D173" s="132"/>
      <c r="E173" s="132"/>
      <c r="F173" s="132"/>
      <c r="G173" s="132"/>
      <c r="H173" s="132"/>
      <c r="I173" s="117"/>
      <c r="J173" s="117"/>
      <c r="K173" s="117"/>
      <c r="L173" s="118"/>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row>
    <row r="174" spans="1:41" s="128" customFormat="1" x14ac:dyDescent="0.2">
      <c r="A174" s="117"/>
      <c r="B174" s="117"/>
      <c r="C174" s="125" t="s">
        <v>184</v>
      </c>
      <c r="D174" s="132"/>
      <c r="E174" s="132"/>
      <c r="F174" s="132"/>
      <c r="G174" s="132"/>
      <c r="H174" s="132"/>
      <c r="I174" s="117"/>
      <c r="J174" s="117"/>
      <c r="K174" s="117"/>
      <c r="L174" s="118"/>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row>
    <row r="175" spans="1:41" s="128" customFormat="1" x14ac:dyDescent="0.2">
      <c r="A175" s="117"/>
      <c r="B175" s="117"/>
      <c r="C175" s="136"/>
      <c r="D175" s="132"/>
      <c r="E175" s="132"/>
      <c r="F175" s="132"/>
      <c r="G175" s="132"/>
      <c r="H175" s="132"/>
      <c r="I175" s="117"/>
      <c r="J175" s="117"/>
      <c r="K175" s="117"/>
      <c r="L175" s="118"/>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row>
    <row r="176" spans="1:41" s="128" customFormat="1" x14ac:dyDescent="0.2">
      <c r="A176" s="117"/>
      <c r="B176" s="117"/>
      <c r="C176" s="136"/>
      <c r="D176" s="132"/>
      <c r="E176" s="132"/>
      <c r="F176" s="132"/>
      <c r="G176" s="132"/>
      <c r="H176" s="132"/>
      <c r="I176" s="117"/>
      <c r="J176" s="117"/>
      <c r="K176" s="117"/>
      <c r="L176" s="118"/>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row>
    <row r="177" spans="1:33" s="128" customFormat="1" x14ac:dyDescent="0.2">
      <c r="A177" s="117"/>
      <c r="B177" s="117">
        <v>1</v>
      </c>
      <c r="C177" s="137" t="s">
        <v>185</v>
      </c>
      <c r="D177" s="132"/>
      <c r="E177" s="132"/>
      <c r="F177" s="132"/>
      <c r="G177" s="132"/>
      <c r="H177" s="132"/>
      <c r="I177" s="117"/>
      <c r="J177" s="117"/>
      <c r="K177" s="117"/>
      <c r="L177" s="118"/>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row>
    <row r="178" spans="1:33" s="128" customFormat="1" x14ac:dyDescent="0.2">
      <c r="A178" s="117"/>
      <c r="B178" s="117">
        <v>2</v>
      </c>
      <c r="C178" s="137" t="s">
        <v>186</v>
      </c>
      <c r="D178" s="132"/>
      <c r="E178" s="132"/>
      <c r="F178" s="132"/>
      <c r="G178" s="132"/>
      <c r="H178" s="132"/>
      <c r="I178" s="117"/>
      <c r="J178" s="117"/>
      <c r="K178" s="117"/>
      <c r="L178" s="118"/>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row>
    <row r="179" spans="1:33" s="128" customFormat="1" x14ac:dyDescent="0.2">
      <c r="A179" s="117"/>
      <c r="B179" s="117">
        <v>3</v>
      </c>
      <c r="C179" s="137" t="s">
        <v>187</v>
      </c>
      <c r="D179" s="117"/>
      <c r="E179" s="117"/>
      <c r="F179" s="117"/>
      <c r="G179" s="117"/>
      <c r="H179" s="117"/>
      <c r="I179" s="117"/>
      <c r="J179" s="117"/>
      <c r="K179" s="117"/>
      <c r="L179" s="118"/>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row>
    <row r="180" spans="1:33" s="128" customFormat="1" x14ac:dyDescent="0.2">
      <c r="A180" s="117"/>
      <c r="B180" s="117">
        <v>4</v>
      </c>
      <c r="C180" s="137" t="s">
        <v>188</v>
      </c>
      <c r="D180" s="117"/>
      <c r="E180" s="117"/>
      <c r="F180" s="117"/>
      <c r="G180" s="117"/>
      <c r="H180" s="117"/>
      <c r="I180" s="117"/>
      <c r="J180" s="117"/>
      <c r="K180" s="117"/>
      <c r="L180" s="118"/>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row>
    <row r="181" spans="1:33" s="128" customFormat="1" x14ac:dyDescent="0.2">
      <c r="A181" s="117"/>
      <c r="B181" s="117">
        <v>5</v>
      </c>
      <c r="C181" s="137" t="s">
        <v>189</v>
      </c>
      <c r="D181" s="117"/>
      <c r="E181" s="117"/>
      <c r="F181" s="117"/>
      <c r="G181" s="117"/>
      <c r="H181" s="117"/>
      <c r="I181" s="117"/>
      <c r="J181" s="117"/>
      <c r="K181" s="117"/>
      <c r="L181" s="118"/>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row>
    <row r="182" spans="1:33" s="128" customFormat="1" x14ac:dyDescent="0.2">
      <c r="A182" s="117"/>
      <c r="B182" s="117"/>
      <c r="C182" s="137"/>
      <c r="D182" s="117"/>
      <c r="E182" s="117"/>
      <c r="F182" s="117"/>
      <c r="G182" s="117"/>
      <c r="H182" s="117"/>
      <c r="I182" s="117"/>
      <c r="J182" s="117"/>
      <c r="K182" s="117"/>
      <c r="L182" s="118"/>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row>
    <row r="183" spans="1:33" s="128" customFormat="1" x14ac:dyDescent="0.2">
      <c r="A183" s="117"/>
      <c r="B183" s="117"/>
      <c r="C183" s="137"/>
      <c r="D183" s="117"/>
      <c r="E183" s="117"/>
      <c r="F183" s="117"/>
      <c r="G183" s="117"/>
      <c r="H183" s="117"/>
      <c r="I183" s="117"/>
      <c r="J183" s="117"/>
      <c r="K183" s="117"/>
      <c r="L183" s="118"/>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row>
    <row r="184" spans="1:33" s="128" customFormat="1" x14ac:dyDescent="0.2">
      <c r="A184" s="117"/>
      <c r="B184" s="117"/>
      <c r="C184" s="137"/>
      <c r="D184" s="117"/>
      <c r="E184" s="117"/>
      <c r="F184" s="117"/>
      <c r="G184" s="117"/>
      <c r="H184" s="117"/>
      <c r="I184" s="117"/>
      <c r="J184" s="117"/>
      <c r="K184" s="117"/>
      <c r="L184" s="118"/>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row>
    <row r="185" spans="1:33" s="128" customFormat="1" x14ac:dyDescent="0.2">
      <c r="A185" s="117"/>
      <c r="B185" s="117"/>
      <c r="C185" s="137"/>
      <c r="D185" s="117"/>
      <c r="E185" s="117"/>
      <c r="F185" s="117"/>
      <c r="G185" s="117"/>
      <c r="H185" s="117"/>
      <c r="I185" s="117"/>
      <c r="J185" s="117"/>
      <c r="K185" s="117"/>
      <c r="L185" s="118"/>
      <c r="M185" s="117"/>
      <c r="N185" s="117"/>
      <c r="O185" s="117"/>
      <c r="P185" s="117"/>
      <c r="Q185" s="117"/>
      <c r="R185" s="117"/>
      <c r="S185" s="117"/>
      <c r="T185" s="117"/>
      <c r="U185" s="117"/>
      <c r="V185" s="117"/>
      <c r="W185" s="117"/>
      <c r="X185" s="117"/>
      <c r="Y185" s="117"/>
      <c r="Z185" s="117"/>
      <c r="AA185" s="117"/>
      <c r="AB185" s="117"/>
      <c r="AC185" s="117"/>
      <c r="AD185" s="117"/>
      <c r="AE185" s="117"/>
      <c r="AF185" s="117"/>
      <c r="AG185" s="117"/>
    </row>
    <row r="186" spans="1:33" x14ac:dyDescent="0.2">
      <c r="B186" s="57"/>
      <c r="C186" s="58"/>
      <c r="L186" s="7"/>
    </row>
    <row r="187" spans="1:33" x14ac:dyDescent="0.2">
      <c r="C187" s="6"/>
      <c r="L187" s="7"/>
    </row>
    <row r="188" spans="1:33" x14ac:dyDescent="0.2">
      <c r="C188" s="6"/>
      <c r="L188" s="7"/>
    </row>
    <row r="189" spans="1:33" x14ac:dyDescent="0.2">
      <c r="C189" s="6"/>
      <c r="L189" s="7"/>
    </row>
    <row r="190" spans="1:33" x14ac:dyDescent="0.2">
      <c r="C190" s="6"/>
      <c r="L190" s="7"/>
    </row>
    <row r="191" spans="1:33" x14ac:dyDescent="0.2">
      <c r="C191" s="6"/>
      <c r="L191" s="7"/>
    </row>
    <row r="192" spans="1:33" x14ac:dyDescent="0.2">
      <c r="C192" s="6"/>
      <c r="L192" s="7"/>
    </row>
    <row r="193" spans="3:12" x14ac:dyDescent="0.2">
      <c r="C193" s="6"/>
      <c r="L193" s="7"/>
    </row>
    <row r="194" spans="3:12" x14ac:dyDescent="0.2">
      <c r="C194" s="6"/>
      <c r="L194" s="7"/>
    </row>
    <row r="195" spans="3:12" x14ac:dyDescent="0.2">
      <c r="C195" s="6"/>
      <c r="L195" s="7"/>
    </row>
    <row r="196" spans="3:12" x14ac:dyDescent="0.2">
      <c r="C196" s="6"/>
      <c r="L196" s="7"/>
    </row>
    <row r="197" spans="3:12" x14ac:dyDescent="0.2">
      <c r="C197" s="6"/>
      <c r="L197" s="7"/>
    </row>
    <row r="198" spans="3:12" x14ac:dyDescent="0.2">
      <c r="C198" s="6"/>
      <c r="L198" s="7"/>
    </row>
    <row r="199" spans="3:12" x14ac:dyDescent="0.2">
      <c r="C199" s="6"/>
      <c r="L199" s="7"/>
    </row>
    <row r="200" spans="3:12" x14ac:dyDescent="0.2">
      <c r="C200" s="6"/>
      <c r="L200" s="7"/>
    </row>
    <row r="201" spans="3:12" x14ac:dyDescent="0.25">
      <c r="C201" s="6"/>
    </row>
    <row r="202" spans="3:12" x14ac:dyDescent="0.25">
      <c r="C202" s="6"/>
    </row>
    <row r="203" spans="3:12" x14ac:dyDescent="0.25">
      <c r="C203" s="6"/>
    </row>
    <row r="204" spans="3:12" x14ac:dyDescent="0.25">
      <c r="C204" s="6"/>
    </row>
    <row r="205" spans="3:12" x14ac:dyDescent="0.25">
      <c r="C205" s="6"/>
    </row>
    <row r="206" spans="3:12" x14ac:dyDescent="0.25">
      <c r="C206" s="6"/>
    </row>
    <row r="207" spans="3:12" x14ac:dyDescent="0.25">
      <c r="C207" s="6"/>
    </row>
    <row r="208" spans="3:12"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row r="223" spans="3:3" x14ac:dyDescent="0.25">
      <c r="C223" s="6"/>
    </row>
    <row r="224" spans="3:3" x14ac:dyDescent="0.25">
      <c r="C224" s="6"/>
    </row>
    <row r="225" spans="3:3" x14ac:dyDescent="0.25">
      <c r="C225" s="6"/>
    </row>
    <row r="226" spans="3:3" x14ac:dyDescent="0.25">
      <c r="C226" s="6"/>
    </row>
    <row r="227" spans="3:3" x14ac:dyDescent="0.25">
      <c r="C227" s="6"/>
    </row>
    <row r="228" spans="3:3" x14ac:dyDescent="0.25">
      <c r="C228" s="6"/>
    </row>
    <row r="229" spans="3:3" x14ac:dyDescent="0.25">
      <c r="C229" s="6"/>
    </row>
    <row r="230" spans="3:3" x14ac:dyDescent="0.25">
      <c r="C230" s="6"/>
    </row>
  </sheetData>
  <sheetProtection algorithmName="SHA-512" hashValue="0WkiORmGp9x+HNsA+ATZsfb7WL2e8bCKa0qtlDvIAiKh4Ad6gki66ERAW2LuBIq0aYdc8qWfhz7z4+tWGgFA0Q==" saltValue="gEQr2kaOVk/1cM8lYzqIyQ==" spinCount="100000" sheet="1" objects="1" scenarios="1"/>
  <mergeCells count="116">
    <mergeCell ref="U7:W7"/>
    <mergeCell ref="L7:N7"/>
    <mergeCell ref="O7:Q7"/>
    <mergeCell ref="R7:T7"/>
    <mergeCell ref="X7:Z7"/>
    <mergeCell ref="A9:A12"/>
    <mergeCell ref="K6:K8"/>
    <mergeCell ref="A6:A8"/>
    <mergeCell ref="B6:B8"/>
    <mergeCell ref="C6:C8"/>
    <mergeCell ref="F6:F8"/>
    <mergeCell ref="J6:J8"/>
    <mergeCell ref="D6:D8"/>
    <mergeCell ref="E6:E8"/>
    <mergeCell ref="I6:I8"/>
    <mergeCell ref="G6:G8"/>
    <mergeCell ref="H6:H8"/>
    <mergeCell ref="B9:B12"/>
    <mergeCell ref="C9:C12"/>
    <mergeCell ref="D9:D12"/>
    <mergeCell ref="E9:E12"/>
    <mergeCell ref="A13:A16"/>
    <mergeCell ref="B13:B16"/>
    <mergeCell ref="C13:C16"/>
    <mergeCell ref="D13:D16"/>
    <mergeCell ref="E13:E16"/>
    <mergeCell ref="A5:C5"/>
    <mergeCell ref="A4:C4"/>
    <mergeCell ref="A1:B3"/>
    <mergeCell ref="D4:AX4"/>
    <mergeCell ref="D5:AX5"/>
    <mergeCell ref="AV1:AX3"/>
    <mergeCell ref="C1:AU1"/>
    <mergeCell ref="C2:AU2"/>
    <mergeCell ref="C3:Z3"/>
    <mergeCell ref="AA3:AU3"/>
    <mergeCell ref="AA7:AC7"/>
    <mergeCell ref="AD7:AF7"/>
    <mergeCell ref="L6:AX6"/>
    <mergeCell ref="AG7:AI7"/>
    <mergeCell ref="AJ7:AL7"/>
    <mergeCell ref="AM7:AO7"/>
    <mergeCell ref="AP7:AR7"/>
    <mergeCell ref="AS7:AU7"/>
    <mergeCell ref="AV7:AX7"/>
    <mergeCell ref="A27:A29"/>
    <mergeCell ref="B27:B29"/>
    <mergeCell ref="C27:C29"/>
    <mergeCell ref="D27:D29"/>
    <mergeCell ref="E27:E29"/>
    <mergeCell ref="A17:A26"/>
    <mergeCell ref="B17:B21"/>
    <mergeCell ref="C17:C21"/>
    <mergeCell ref="D17:D21"/>
    <mergeCell ref="E17:E21"/>
    <mergeCell ref="B22:B26"/>
    <mergeCell ref="C22:C26"/>
    <mergeCell ref="D22:D26"/>
    <mergeCell ref="E22:E26"/>
    <mergeCell ref="E48:E53"/>
    <mergeCell ref="B54:B65"/>
    <mergeCell ref="C54:C65"/>
    <mergeCell ref="D54:D65"/>
    <mergeCell ref="E54:E65"/>
    <mergeCell ref="A30:A69"/>
    <mergeCell ref="B30:B36"/>
    <mergeCell ref="C30:C36"/>
    <mergeCell ref="D30:D36"/>
    <mergeCell ref="E30:E36"/>
    <mergeCell ref="B37:B41"/>
    <mergeCell ref="C37:C41"/>
    <mergeCell ref="D37:D41"/>
    <mergeCell ref="E37:E41"/>
    <mergeCell ref="B42:B47"/>
    <mergeCell ref="C42:C47"/>
    <mergeCell ref="D42:D47"/>
    <mergeCell ref="E42:E47"/>
    <mergeCell ref="B48:B53"/>
    <mergeCell ref="C48:C53"/>
    <mergeCell ref="D48:D53"/>
    <mergeCell ref="B66:B69"/>
    <mergeCell ref="C66:C69"/>
    <mergeCell ref="D66:D69"/>
    <mergeCell ref="E66:E69"/>
    <mergeCell ref="A70:A72"/>
    <mergeCell ref="B70:B72"/>
    <mergeCell ref="C70:C72"/>
    <mergeCell ref="D70:D72"/>
    <mergeCell ref="E70:E72"/>
    <mergeCell ref="A73:A85"/>
    <mergeCell ref="B73:B74"/>
    <mergeCell ref="C73:C74"/>
    <mergeCell ref="D73:D74"/>
    <mergeCell ref="E73:E74"/>
    <mergeCell ref="B75:B82"/>
    <mergeCell ref="C75:C82"/>
    <mergeCell ref="D75:D82"/>
    <mergeCell ref="E75:E82"/>
    <mergeCell ref="B84:B85"/>
    <mergeCell ref="C84:C85"/>
    <mergeCell ref="D84:D85"/>
    <mergeCell ref="E84:E85"/>
    <mergeCell ref="A86:A91"/>
    <mergeCell ref="A92:A103"/>
    <mergeCell ref="B92:B93"/>
    <mergeCell ref="C92:C93"/>
    <mergeCell ref="D92:D93"/>
    <mergeCell ref="E92:E93"/>
    <mergeCell ref="B95:B96"/>
    <mergeCell ref="C95:C96"/>
    <mergeCell ref="D95:D96"/>
    <mergeCell ref="E95:E96"/>
    <mergeCell ref="B97:B101"/>
    <mergeCell ref="C97:C101"/>
    <mergeCell ref="D97:D101"/>
    <mergeCell ref="E97:E101"/>
  </mergeCells>
  <conditionalFormatting sqref="N9:N16 AU10:AU16 AR10:AR16 AO10:AO16 AL10:AL16 AI10:AI16 AF10:AF16 AC10:AC16 T9:T16 Q9 W9:W16 Z9:Z11 T27:T32 AF27:AF47 AI27:AI47 AL27:AL47 AO27:AO47 AR27:AR47 AU27:AU72 N27:N47 AX9:AX72 W27:W47 Z27:Z47 Z13:Z16 AC27:AC47">
    <cfRule type="cellIs" dxfId="789" priority="786" stopIfTrue="1" operator="equal">
      <formula>0</formula>
    </cfRule>
    <cfRule type="cellIs" dxfId="788" priority="787" stopIfTrue="1" operator="greaterThan">
      <formula>1</formula>
    </cfRule>
    <cfRule type="cellIs" dxfId="787" priority="788" stopIfTrue="1" operator="between">
      <formula>0.9</formula>
      <formula>1</formula>
    </cfRule>
    <cfRule type="cellIs" dxfId="786" priority="789" stopIfTrue="1" operator="between">
      <formula>0.7</formula>
      <formula>0.8999</formula>
    </cfRule>
    <cfRule type="cellIs" dxfId="785" priority="790" stopIfTrue="1" operator="between">
      <formula>0.00001</formula>
      <formula>0.6999</formula>
    </cfRule>
  </conditionalFormatting>
  <conditionalFormatting sqref="N17 AI17 AR17 AU17 AO17 AL17 AF17 AC17 T17 W17 Z17 Z19 W19 T19 AC19 AF19 AL19 AO19 AU19 AR19 AI19 N19">
    <cfRule type="cellIs" dxfId="784" priority="781" stopIfTrue="1" operator="equal">
      <formula>0</formula>
    </cfRule>
    <cfRule type="cellIs" dxfId="783" priority="782" stopIfTrue="1" operator="greaterThan">
      <formula>1</formula>
    </cfRule>
    <cfRule type="cellIs" dxfId="782" priority="783" stopIfTrue="1" operator="between">
      <formula>0.9</formula>
      <formula>1</formula>
    </cfRule>
    <cfRule type="cellIs" dxfId="781" priority="784" stopIfTrue="1" operator="between">
      <formula>0.7</formula>
      <formula>0.8999</formula>
    </cfRule>
    <cfRule type="cellIs" dxfId="780" priority="785" stopIfTrue="1" operator="between">
      <formula>0.00001</formula>
      <formula>0.6999</formula>
    </cfRule>
  </conditionalFormatting>
  <conditionalFormatting sqref="N20 AI20 AR20 AU20 AO20 AL20 AF20 AC20 T20 W20 Z20">
    <cfRule type="cellIs" dxfId="779" priority="776" stopIfTrue="1" operator="equal">
      <formula>0</formula>
    </cfRule>
    <cfRule type="cellIs" dxfId="778" priority="777" stopIfTrue="1" operator="greaterThan">
      <formula>1</formula>
    </cfRule>
    <cfRule type="cellIs" dxfId="777" priority="778" stopIfTrue="1" operator="between">
      <formula>0.9</formula>
      <formula>1</formula>
    </cfRule>
    <cfRule type="cellIs" dxfId="776" priority="779" stopIfTrue="1" operator="between">
      <formula>0.7</formula>
      <formula>0.8999</formula>
    </cfRule>
    <cfRule type="cellIs" dxfId="775" priority="780" stopIfTrue="1" operator="between">
      <formula>0.00001</formula>
      <formula>0.6999</formula>
    </cfRule>
  </conditionalFormatting>
  <conditionalFormatting sqref="N21 AI21 AR21 AU21 AO21 AL21 AF21 AC21 T21 W21 Z21">
    <cfRule type="cellIs" dxfId="774" priority="771" stopIfTrue="1" operator="equal">
      <formula>0</formula>
    </cfRule>
    <cfRule type="cellIs" dxfId="773" priority="772" stopIfTrue="1" operator="greaterThan">
      <formula>1</formula>
    </cfRule>
    <cfRule type="cellIs" dxfId="772" priority="773" stopIfTrue="1" operator="between">
      <formula>0.9</formula>
      <formula>1</formula>
    </cfRule>
    <cfRule type="cellIs" dxfId="771" priority="774" stopIfTrue="1" operator="between">
      <formula>0.7</formula>
      <formula>0.8999</formula>
    </cfRule>
    <cfRule type="cellIs" dxfId="770" priority="775" stopIfTrue="1" operator="between">
      <formula>0.00001</formula>
      <formula>0.6999</formula>
    </cfRule>
  </conditionalFormatting>
  <conditionalFormatting sqref="N22:N26 AI22:AI26 AR22:AR26 AU22:AU26 AO22:AO26 AL22:AL26 AF22:AF26 AC22:AC26 T23:T26 W22:W26 Z23:Z26">
    <cfRule type="cellIs" dxfId="769" priority="766" stopIfTrue="1" operator="equal">
      <formula>0</formula>
    </cfRule>
    <cfRule type="cellIs" dxfId="768" priority="767" stopIfTrue="1" operator="greaterThan">
      <formula>1</formula>
    </cfRule>
    <cfRule type="cellIs" dxfId="767" priority="768" stopIfTrue="1" operator="between">
      <formula>0.9</formula>
      <formula>1</formula>
    </cfRule>
    <cfRule type="cellIs" dxfId="766" priority="769" stopIfTrue="1" operator="between">
      <formula>0.7</formula>
      <formula>0.8999</formula>
    </cfRule>
    <cfRule type="cellIs" dxfId="765" priority="770" stopIfTrue="1" operator="between">
      <formula>0.00001</formula>
      <formula>0.6999</formula>
    </cfRule>
  </conditionalFormatting>
  <conditionalFormatting sqref="N18 AI18 AR18 AU18 AO18 AL18 AF18 AC18 T18 W18 Z18">
    <cfRule type="cellIs" dxfId="764" priority="762" stopIfTrue="1" operator="greaterThan">
      <formula>1</formula>
    </cfRule>
    <cfRule type="cellIs" dxfId="763" priority="763" stopIfTrue="1" operator="between">
      <formula>0.9</formula>
      <formula>1</formula>
    </cfRule>
    <cfRule type="cellIs" dxfId="762" priority="764" stopIfTrue="1" operator="between">
      <formula>0.7</formula>
      <formula>0.8999</formula>
    </cfRule>
    <cfRule type="cellIs" dxfId="761" priority="765" stopIfTrue="1" operator="between">
      <formula>0.00001</formula>
      <formula>0.6999</formula>
    </cfRule>
  </conditionalFormatting>
  <conditionalFormatting sqref="AC54:AC56 AF54:AF66 AI54:AI66 AL54:AL66 AO54:AO66 AR54:AR66 N70:N72 AR68:AR72 AO68:AO72 AL68:AL72 AI68:AI72 AF68:AF72 AC69:AC72 Z68:Z72 W54:W72 N54:N66 Z54:Z66">
    <cfRule type="cellIs" dxfId="760" priority="758" stopIfTrue="1" operator="greaterThan">
      <formula>1</formula>
    </cfRule>
    <cfRule type="cellIs" dxfId="759" priority="759" stopIfTrue="1" operator="between">
      <formula>0.9</formula>
      <formula>1</formula>
    </cfRule>
    <cfRule type="cellIs" dxfId="758" priority="760" stopIfTrue="1" operator="between">
      <formula>0.7</formula>
      <formula>0.8999</formula>
    </cfRule>
    <cfRule type="cellIs" dxfId="757" priority="761" stopIfTrue="1" operator="between">
      <formula>0.00001</formula>
      <formula>0.6999</formula>
    </cfRule>
  </conditionalFormatting>
  <conditionalFormatting sqref="AR67 AO67 AL67 AI67 AF67 Z67">
    <cfRule type="cellIs" dxfId="756" priority="753" stopIfTrue="1" operator="equal">
      <formula>0</formula>
    </cfRule>
    <cfRule type="cellIs" dxfId="755" priority="754" stopIfTrue="1" operator="greaterThan">
      <formula>1</formula>
    </cfRule>
    <cfRule type="cellIs" dxfId="754" priority="755" stopIfTrue="1" operator="between">
      <formula>0.9</formula>
      <formula>1</formula>
    </cfRule>
    <cfRule type="cellIs" dxfId="753" priority="756" stopIfTrue="1" operator="between">
      <formula>0.7</formula>
      <formula>0.8999</formula>
    </cfRule>
    <cfRule type="cellIs" dxfId="752" priority="757" stopIfTrue="1" operator="between">
      <formula>0.00001</formula>
      <formula>0.6999</formula>
    </cfRule>
  </conditionalFormatting>
  <conditionalFormatting sqref="N67:N69">
    <cfRule type="cellIs" dxfId="751" priority="748" stopIfTrue="1" operator="equal">
      <formula>0</formula>
    </cfRule>
    <cfRule type="cellIs" dxfId="750" priority="749" stopIfTrue="1" operator="greaterThan">
      <formula>1</formula>
    </cfRule>
    <cfRule type="cellIs" dxfId="749" priority="750" stopIfTrue="1" operator="between">
      <formula>0.9</formula>
      <formula>1</formula>
    </cfRule>
    <cfRule type="cellIs" dxfId="748" priority="751" stopIfTrue="1" operator="between">
      <formula>0.7</formula>
      <formula>0.8999</formula>
    </cfRule>
    <cfRule type="cellIs" dxfId="747" priority="752" stopIfTrue="1" operator="between">
      <formula>0.00001</formula>
      <formula>0.6999</formula>
    </cfRule>
  </conditionalFormatting>
  <conditionalFormatting sqref="Z48:Z53 AF48:AF53 AI48:AI53 AL48:AL53 AO48:AO53 AR48:AR53 N48:N53 W49:W53 AC50:AC53">
    <cfRule type="cellIs" dxfId="746" priority="743" stopIfTrue="1" operator="equal">
      <formula>0</formula>
    </cfRule>
    <cfRule type="cellIs" dxfId="745" priority="744" stopIfTrue="1" operator="greaterThan">
      <formula>1</formula>
    </cfRule>
    <cfRule type="cellIs" dxfId="744" priority="745" stopIfTrue="1" operator="between">
      <formula>0.9</formula>
      <formula>1</formula>
    </cfRule>
    <cfRule type="cellIs" dxfId="743" priority="746" stopIfTrue="1" operator="between">
      <formula>0.7</formula>
      <formula>0.8999</formula>
    </cfRule>
    <cfRule type="cellIs" dxfId="742" priority="747" stopIfTrue="1" operator="between">
      <formula>0.00001</formula>
      <formula>0.6999</formula>
    </cfRule>
  </conditionalFormatting>
  <conditionalFormatting sqref="AX73:AX80 AX85 AX82:AX83">
    <cfRule type="cellIs" dxfId="741" priority="738" stopIfTrue="1" operator="equal">
      <formula>0</formula>
    </cfRule>
    <cfRule type="cellIs" dxfId="740" priority="739" stopIfTrue="1" operator="greaterThan">
      <formula>1</formula>
    </cfRule>
    <cfRule type="cellIs" dxfId="739" priority="740" stopIfTrue="1" operator="between">
      <formula>0.9</formula>
      <formula>1</formula>
    </cfRule>
    <cfRule type="cellIs" dxfId="738" priority="741" stopIfTrue="1" operator="between">
      <formula>0.7</formula>
      <formula>0.8999</formula>
    </cfRule>
    <cfRule type="cellIs" dxfId="737" priority="742" stopIfTrue="1" operator="between">
      <formula>0.00001</formula>
      <formula>0.6999</formula>
    </cfRule>
  </conditionalFormatting>
  <conditionalFormatting sqref="AF73">
    <cfRule type="cellIs" dxfId="736" priority="733" stopIfTrue="1" operator="equal">
      <formula>0</formula>
    </cfRule>
    <cfRule type="cellIs" dxfId="735" priority="734" stopIfTrue="1" operator="greaterThan">
      <formula>1</formula>
    </cfRule>
    <cfRule type="cellIs" dxfId="734" priority="735" stopIfTrue="1" operator="between">
      <formula>0.9</formula>
      <formula>1</formula>
    </cfRule>
    <cfRule type="cellIs" dxfId="733" priority="736" stopIfTrue="1" operator="between">
      <formula>0.7</formula>
      <formula>0.8999</formula>
    </cfRule>
    <cfRule type="cellIs" dxfId="732" priority="737" stopIfTrue="1" operator="between">
      <formula>0.00001</formula>
      <formula>0.6999</formula>
    </cfRule>
  </conditionalFormatting>
  <conditionalFormatting sqref="AF74 AF82:AF83">
    <cfRule type="cellIs" dxfId="731" priority="728" stopIfTrue="1" operator="equal">
      <formula>0</formula>
    </cfRule>
    <cfRule type="cellIs" dxfId="730" priority="729" stopIfTrue="1" operator="greaterThan">
      <formula>1</formula>
    </cfRule>
    <cfRule type="cellIs" dxfId="729" priority="730" stopIfTrue="1" operator="between">
      <formula>0.9</formula>
      <formula>1</formula>
    </cfRule>
    <cfRule type="cellIs" dxfId="728" priority="731" stopIfTrue="1" operator="between">
      <formula>0.7</formula>
      <formula>0.8999</formula>
    </cfRule>
    <cfRule type="cellIs" dxfId="727" priority="732" stopIfTrue="1" operator="between">
      <formula>0.00001</formula>
      <formula>0.6999</formula>
    </cfRule>
  </conditionalFormatting>
  <conditionalFormatting sqref="AI73:AI74 AI82:AI83">
    <cfRule type="cellIs" dxfId="726" priority="723" stopIfTrue="1" operator="equal">
      <formula>0</formula>
    </cfRule>
    <cfRule type="cellIs" dxfId="725" priority="724" stopIfTrue="1" operator="greaterThan">
      <formula>1</formula>
    </cfRule>
    <cfRule type="cellIs" dxfId="724" priority="725" stopIfTrue="1" operator="between">
      <formula>0.9</formula>
      <formula>1</formula>
    </cfRule>
    <cfRule type="cellIs" dxfId="723" priority="726" stopIfTrue="1" operator="between">
      <formula>0.7</formula>
      <formula>0.8999</formula>
    </cfRule>
    <cfRule type="cellIs" dxfId="722" priority="727" stopIfTrue="1" operator="between">
      <formula>0.00001</formula>
      <formula>0.6999</formula>
    </cfRule>
  </conditionalFormatting>
  <conditionalFormatting sqref="AL73:AL74 AL82:AL83">
    <cfRule type="cellIs" dxfId="721" priority="718" stopIfTrue="1" operator="equal">
      <formula>0</formula>
    </cfRule>
    <cfRule type="cellIs" dxfId="720" priority="719" stopIfTrue="1" operator="greaterThan">
      <formula>1</formula>
    </cfRule>
    <cfRule type="cellIs" dxfId="719" priority="720" stopIfTrue="1" operator="between">
      <formula>0.9</formula>
      <formula>1</formula>
    </cfRule>
    <cfRule type="cellIs" dxfId="718" priority="721" stopIfTrue="1" operator="between">
      <formula>0.7</formula>
      <formula>0.8999</formula>
    </cfRule>
    <cfRule type="cellIs" dxfId="717" priority="722" stopIfTrue="1" operator="between">
      <formula>0.00001</formula>
      <formula>0.6999</formula>
    </cfRule>
  </conditionalFormatting>
  <conditionalFormatting sqref="AO73:AO74 AO82:AO83">
    <cfRule type="cellIs" dxfId="716" priority="713" stopIfTrue="1" operator="equal">
      <formula>0</formula>
    </cfRule>
    <cfRule type="cellIs" dxfId="715" priority="714" stopIfTrue="1" operator="greaterThan">
      <formula>1</formula>
    </cfRule>
    <cfRule type="cellIs" dxfId="714" priority="715" stopIfTrue="1" operator="between">
      <formula>0.9</formula>
      <formula>1</formula>
    </cfRule>
    <cfRule type="cellIs" dxfId="713" priority="716" stopIfTrue="1" operator="between">
      <formula>0.7</formula>
      <formula>0.8999</formula>
    </cfRule>
    <cfRule type="cellIs" dxfId="712" priority="717" stopIfTrue="1" operator="between">
      <formula>0.00001</formula>
      <formula>0.6999</formula>
    </cfRule>
  </conditionalFormatting>
  <conditionalFormatting sqref="AR73:AR74 AR82:AR83">
    <cfRule type="cellIs" dxfId="711" priority="708" stopIfTrue="1" operator="equal">
      <formula>0</formula>
    </cfRule>
    <cfRule type="cellIs" dxfId="710" priority="709" stopIfTrue="1" operator="greaterThan">
      <formula>1</formula>
    </cfRule>
    <cfRule type="cellIs" dxfId="709" priority="710" stopIfTrue="1" operator="between">
      <formula>0.9</formula>
      <formula>1</formula>
    </cfRule>
    <cfRule type="cellIs" dxfId="708" priority="711" stopIfTrue="1" operator="between">
      <formula>0.7</formula>
      <formula>0.8999</formula>
    </cfRule>
    <cfRule type="cellIs" dxfId="707" priority="712" stopIfTrue="1" operator="between">
      <formula>0.00001</formula>
      <formula>0.6999</formula>
    </cfRule>
  </conditionalFormatting>
  <conditionalFormatting sqref="AU73:AU74 AU82:AU83">
    <cfRule type="cellIs" dxfId="706" priority="703" stopIfTrue="1" operator="equal">
      <formula>0</formula>
    </cfRule>
    <cfRule type="cellIs" dxfId="705" priority="704" stopIfTrue="1" operator="greaterThan">
      <formula>1</formula>
    </cfRule>
    <cfRule type="cellIs" dxfId="704" priority="705" stopIfTrue="1" operator="between">
      <formula>0.9</formula>
      <formula>1</formula>
    </cfRule>
    <cfRule type="cellIs" dxfId="703" priority="706" stopIfTrue="1" operator="between">
      <formula>0.7</formula>
      <formula>0.8999</formula>
    </cfRule>
    <cfRule type="cellIs" dxfId="702" priority="707" stopIfTrue="1" operator="between">
      <formula>0.00001</formula>
      <formula>0.6999</formula>
    </cfRule>
  </conditionalFormatting>
  <conditionalFormatting sqref="N85 N82:N83 N73:N80">
    <cfRule type="cellIs" dxfId="701" priority="698" stopIfTrue="1" operator="equal">
      <formula>0</formula>
    </cfRule>
    <cfRule type="cellIs" dxfId="700" priority="699" stopIfTrue="1" operator="greaterThan">
      <formula>1</formula>
    </cfRule>
    <cfRule type="cellIs" dxfId="699" priority="700" stopIfTrue="1" operator="between">
      <formula>0.9</formula>
      <formula>1</formula>
    </cfRule>
    <cfRule type="cellIs" dxfId="698" priority="701" stopIfTrue="1" operator="between">
      <formula>0.7</formula>
      <formula>0.8999</formula>
    </cfRule>
    <cfRule type="cellIs" dxfId="697" priority="702" stopIfTrue="1" operator="between">
      <formula>0.00001</formula>
      <formula>0.6999</formula>
    </cfRule>
  </conditionalFormatting>
  <conditionalFormatting sqref="Q73">
    <cfRule type="cellIs" dxfId="696" priority="693" stopIfTrue="1" operator="equal">
      <formula>0</formula>
    </cfRule>
    <cfRule type="cellIs" dxfId="695" priority="694" stopIfTrue="1" operator="greaterThan">
      <formula>1</formula>
    </cfRule>
    <cfRule type="cellIs" dxfId="694" priority="695" stopIfTrue="1" operator="between">
      <formula>0.9</formula>
      <formula>1</formula>
    </cfRule>
    <cfRule type="cellIs" dxfId="693" priority="696" stopIfTrue="1" operator="between">
      <formula>0.7</formula>
      <formula>0.8999</formula>
    </cfRule>
    <cfRule type="cellIs" dxfId="692" priority="697" stopIfTrue="1" operator="between">
      <formula>0.00001</formula>
      <formula>0.6999</formula>
    </cfRule>
  </conditionalFormatting>
  <conditionalFormatting sqref="Q85 Q74:Q80 Q82:Q83">
    <cfRule type="cellIs" dxfId="691" priority="688" stopIfTrue="1" operator="equal">
      <formula>0</formula>
    </cfRule>
    <cfRule type="cellIs" dxfId="690" priority="689" stopIfTrue="1" operator="greaterThan">
      <formula>1</formula>
    </cfRule>
    <cfRule type="cellIs" dxfId="689" priority="690" stopIfTrue="1" operator="between">
      <formula>0.9</formula>
      <formula>1</formula>
    </cfRule>
    <cfRule type="cellIs" dxfId="688" priority="691" stopIfTrue="1" operator="between">
      <formula>0.7</formula>
      <formula>0.8999</formula>
    </cfRule>
    <cfRule type="cellIs" dxfId="687" priority="692" stopIfTrue="1" operator="between">
      <formula>0.00001</formula>
      <formula>0.6999</formula>
    </cfRule>
  </conditionalFormatting>
  <conditionalFormatting sqref="T73">
    <cfRule type="cellIs" dxfId="686" priority="683" stopIfTrue="1" operator="equal">
      <formula>0</formula>
    </cfRule>
    <cfRule type="cellIs" dxfId="685" priority="684" stopIfTrue="1" operator="greaterThan">
      <formula>1</formula>
    </cfRule>
    <cfRule type="cellIs" dxfId="684" priority="685" stopIfTrue="1" operator="between">
      <formula>0.9</formula>
      <formula>1</formula>
    </cfRule>
    <cfRule type="cellIs" dxfId="683" priority="686" stopIfTrue="1" operator="between">
      <formula>0.7</formula>
      <formula>0.8999</formula>
    </cfRule>
    <cfRule type="cellIs" dxfId="682" priority="687" stopIfTrue="1" operator="between">
      <formula>0.00001</formula>
      <formula>0.6999</formula>
    </cfRule>
  </conditionalFormatting>
  <conditionalFormatting sqref="T85 T74:T80 T82:T83">
    <cfRule type="cellIs" dxfId="681" priority="678" stopIfTrue="1" operator="equal">
      <formula>0</formula>
    </cfRule>
    <cfRule type="cellIs" dxfId="680" priority="679" stopIfTrue="1" operator="greaterThan">
      <formula>1</formula>
    </cfRule>
    <cfRule type="cellIs" dxfId="679" priority="680" stopIfTrue="1" operator="between">
      <formula>0.9</formula>
      <formula>1</formula>
    </cfRule>
    <cfRule type="cellIs" dxfId="678" priority="681" stopIfTrue="1" operator="between">
      <formula>0.7</formula>
      <formula>0.8999</formula>
    </cfRule>
    <cfRule type="cellIs" dxfId="677" priority="682" stopIfTrue="1" operator="between">
      <formula>0.00001</formula>
      <formula>0.6999</formula>
    </cfRule>
  </conditionalFormatting>
  <conditionalFormatting sqref="W73">
    <cfRule type="cellIs" dxfId="676" priority="673" stopIfTrue="1" operator="equal">
      <formula>0</formula>
    </cfRule>
    <cfRule type="cellIs" dxfId="675" priority="674" stopIfTrue="1" operator="greaterThan">
      <formula>1</formula>
    </cfRule>
    <cfRule type="cellIs" dxfId="674" priority="675" stopIfTrue="1" operator="between">
      <formula>0.9</formula>
      <formula>1</formula>
    </cfRule>
    <cfRule type="cellIs" dxfId="673" priority="676" stopIfTrue="1" operator="between">
      <formula>0.7</formula>
      <formula>0.8999</formula>
    </cfRule>
    <cfRule type="cellIs" dxfId="672" priority="677" stopIfTrue="1" operator="between">
      <formula>0.00001</formula>
      <formula>0.6999</formula>
    </cfRule>
  </conditionalFormatting>
  <conditionalFormatting sqref="W74 W82:W83">
    <cfRule type="cellIs" dxfId="671" priority="668" stopIfTrue="1" operator="equal">
      <formula>0</formula>
    </cfRule>
    <cfRule type="cellIs" dxfId="670" priority="669" stopIfTrue="1" operator="greaterThan">
      <formula>1</formula>
    </cfRule>
    <cfRule type="cellIs" dxfId="669" priority="670" stopIfTrue="1" operator="between">
      <formula>0.9</formula>
      <formula>1</formula>
    </cfRule>
    <cfRule type="cellIs" dxfId="668" priority="671" stopIfTrue="1" operator="between">
      <formula>0.7</formula>
      <formula>0.8999</formula>
    </cfRule>
    <cfRule type="cellIs" dxfId="667" priority="672" stopIfTrue="1" operator="between">
      <formula>0.00001</formula>
      <formula>0.6999</formula>
    </cfRule>
  </conditionalFormatting>
  <conditionalFormatting sqref="Z73">
    <cfRule type="cellIs" dxfId="666" priority="663" stopIfTrue="1" operator="equal">
      <formula>0</formula>
    </cfRule>
    <cfRule type="cellIs" dxfId="665" priority="664" stopIfTrue="1" operator="greaterThan">
      <formula>1</formula>
    </cfRule>
    <cfRule type="cellIs" dxfId="664" priority="665" stopIfTrue="1" operator="between">
      <formula>0.9</formula>
      <formula>1</formula>
    </cfRule>
    <cfRule type="cellIs" dxfId="663" priority="666" stopIfTrue="1" operator="between">
      <formula>0.7</formula>
      <formula>0.8999</formula>
    </cfRule>
    <cfRule type="cellIs" dxfId="662" priority="667" stopIfTrue="1" operator="between">
      <formula>0.00001</formula>
      <formula>0.6999</formula>
    </cfRule>
  </conditionalFormatting>
  <conditionalFormatting sqref="Z74 Z82:Z83">
    <cfRule type="cellIs" dxfId="661" priority="658" stopIfTrue="1" operator="equal">
      <formula>0</formula>
    </cfRule>
    <cfRule type="cellIs" dxfId="660" priority="659" stopIfTrue="1" operator="greaterThan">
      <formula>1</formula>
    </cfRule>
    <cfRule type="cellIs" dxfId="659" priority="660" stopIfTrue="1" operator="between">
      <formula>0.9</formula>
      <formula>1</formula>
    </cfRule>
    <cfRule type="cellIs" dxfId="658" priority="661" stopIfTrue="1" operator="between">
      <formula>0.7</formula>
      <formula>0.8999</formula>
    </cfRule>
    <cfRule type="cellIs" dxfId="657" priority="662" stopIfTrue="1" operator="between">
      <formula>0.00001</formula>
      <formula>0.6999</formula>
    </cfRule>
  </conditionalFormatting>
  <conditionalFormatting sqref="AC73">
    <cfRule type="cellIs" dxfId="656" priority="653" stopIfTrue="1" operator="equal">
      <formula>0</formula>
    </cfRule>
    <cfRule type="cellIs" dxfId="655" priority="654" stopIfTrue="1" operator="greaterThan">
      <formula>1</formula>
    </cfRule>
    <cfRule type="cellIs" dxfId="654" priority="655" stopIfTrue="1" operator="between">
      <formula>0.9</formula>
      <formula>1</formula>
    </cfRule>
    <cfRule type="cellIs" dxfId="653" priority="656" stopIfTrue="1" operator="between">
      <formula>0.7</formula>
      <formula>0.8999</formula>
    </cfRule>
    <cfRule type="cellIs" dxfId="652" priority="657" stopIfTrue="1" operator="between">
      <formula>0.00001</formula>
      <formula>0.6999</formula>
    </cfRule>
  </conditionalFormatting>
  <conditionalFormatting sqref="AC74 AC82:AC83">
    <cfRule type="cellIs" dxfId="651" priority="648" stopIfTrue="1" operator="equal">
      <formula>0</formula>
    </cfRule>
    <cfRule type="cellIs" dxfId="650" priority="649" stopIfTrue="1" operator="greaterThan">
      <formula>1</formula>
    </cfRule>
    <cfRule type="cellIs" dxfId="649" priority="650" stopIfTrue="1" operator="between">
      <formula>0.9</formula>
      <formula>1</formula>
    </cfRule>
    <cfRule type="cellIs" dxfId="648" priority="651" stopIfTrue="1" operator="between">
      <formula>0.7</formula>
      <formula>0.8999</formula>
    </cfRule>
    <cfRule type="cellIs" dxfId="647" priority="652" stopIfTrue="1" operator="between">
      <formula>0.00001</formula>
      <formula>0.6999</formula>
    </cfRule>
  </conditionalFormatting>
  <conditionalFormatting sqref="AX84">
    <cfRule type="cellIs" dxfId="646" priority="643" stopIfTrue="1" operator="equal">
      <formula>0</formula>
    </cfRule>
    <cfRule type="cellIs" dxfId="645" priority="644" stopIfTrue="1" operator="greaterThan">
      <formula>1</formula>
    </cfRule>
    <cfRule type="cellIs" dxfId="644" priority="645" stopIfTrue="1" operator="between">
      <formula>0.9</formula>
      <formula>1</formula>
    </cfRule>
    <cfRule type="cellIs" dxfId="643" priority="646" stopIfTrue="1" operator="between">
      <formula>0.7</formula>
      <formula>0.8999</formula>
    </cfRule>
    <cfRule type="cellIs" dxfId="642" priority="647" stopIfTrue="1" operator="between">
      <formula>0.00001</formula>
      <formula>0.6999</formula>
    </cfRule>
  </conditionalFormatting>
  <conditionalFormatting sqref="N84">
    <cfRule type="cellIs" dxfId="641" priority="638" stopIfTrue="1" operator="equal">
      <formula>0</formula>
    </cfRule>
    <cfRule type="cellIs" dxfId="640" priority="639" stopIfTrue="1" operator="greaterThan">
      <formula>1</formula>
    </cfRule>
    <cfRule type="cellIs" dxfId="639" priority="640" stopIfTrue="1" operator="between">
      <formula>0.9</formula>
      <formula>1</formula>
    </cfRule>
    <cfRule type="cellIs" dxfId="638" priority="641" stopIfTrue="1" operator="between">
      <formula>0.7</formula>
      <formula>0.8999</formula>
    </cfRule>
    <cfRule type="cellIs" dxfId="637" priority="642" stopIfTrue="1" operator="between">
      <formula>0.00001</formula>
      <formula>0.6999</formula>
    </cfRule>
  </conditionalFormatting>
  <conditionalFormatting sqref="Q84">
    <cfRule type="cellIs" dxfId="636" priority="633" stopIfTrue="1" operator="equal">
      <formula>0</formula>
    </cfRule>
    <cfRule type="cellIs" dxfId="635" priority="634" stopIfTrue="1" operator="greaterThan">
      <formula>1</formula>
    </cfRule>
    <cfRule type="cellIs" dxfId="634" priority="635" stopIfTrue="1" operator="between">
      <formula>0.9</formula>
      <formula>1</formula>
    </cfRule>
    <cfRule type="cellIs" dxfId="633" priority="636" stopIfTrue="1" operator="between">
      <formula>0.7</formula>
      <formula>0.8999</formula>
    </cfRule>
    <cfRule type="cellIs" dxfId="632" priority="637" stopIfTrue="1" operator="between">
      <formula>0.00001</formula>
      <formula>0.6999</formula>
    </cfRule>
  </conditionalFormatting>
  <conditionalFormatting sqref="T84">
    <cfRule type="cellIs" dxfId="631" priority="628" stopIfTrue="1" operator="equal">
      <formula>0</formula>
    </cfRule>
    <cfRule type="cellIs" dxfId="630" priority="629" stopIfTrue="1" operator="greaterThan">
      <formula>1</formula>
    </cfRule>
    <cfRule type="cellIs" dxfId="629" priority="630" stopIfTrue="1" operator="between">
      <formula>0.9</formula>
      <formula>1</formula>
    </cfRule>
    <cfRule type="cellIs" dxfId="628" priority="631" stopIfTrue="1" operator="between">
      <formula>0.7</formula>
      <formula>0.8999</formula>
    </cfRule>
    <cfRule type="cellIs" dxfId="627" priority="632" stopIfTrue="1" operator="between">
      <formula>0.00001</formula>
      <formula>0.6999</formula>
    </cfRule>
  </conditionalFormatting>
  <conditionalFormatting sqref="AX81">
    <cfRule type="cellIs" dxfId="626" priority="623" stopIfTrue="1" operator="equal">
      <formula>0</formula>
    </cfRule>
    <cfRule type="cellIs" dxfId="625" priority="624" stopIfTrue="1" operator="greaterThan">
      <formula>1</formula>
    </cfRule>
    <cfRule type="cellIs" dxfId="624" priority="625" stopIfTrue="1" operator="between">
      <formula>0.9</formula>
      <formula>1</formula>
    </cfRule>
    <cfRule type="cellIs" dxfId="623" priority="626" stopIfTrue="1" operator="between">
      <formula>0.7</formula>
      <formula>0.8999</formula>
    </cfRule>
    <cfRule type="cellIs" dxfId="622" priority="627" stopIfTrue="1" operator="between">
      <formula>0.00001</formula>
      <formula>0.6999</formula>
    </cfRule>
  </conditionalFormatting>
  <conditionalFormatting sqref="AF81">
    <cfRule type="cellIs" dxfId="621" priority="618" stopIfTrue="1" operator="equal">
      <formula>0</formula>
    </cfRule>
    <cfRule type="cellIs" dxfId="620" priority="619" stopIfTrue="1" operator="greaterThan">
      <formula>1</formula>
    </cfRule>
    <cfRule type="cellIs" dxfId="619" priority="620" stopIfTrue="1" operator="between">
      <formula>0.9</formula>
      <formula>1</formula>
    </cfRule>
    <cfRule type="cellIs" dxfId="618" priority="621" stopIfTrue="1" operator="between">
      <formula>0.7</formula>
      <formula>0.8999</formula>
    </cfRule>
    <cfRule type="cellIs" dxfId="617" priority="622" stopIfTrue="1" operator="between">
      <formula>0.00001</formula>
      <formula>0.6999</formula>
    </cfRule>
  </conditionalFormatting>
  <conditionalFormatting sqref="AI81">
    <cfRule type="cellIs" dxfId="616" priority="613" stopIfTrue="1" operator="equal">
      <formula>0</formula>
    </cfRule>
    <cfRule type="cellIs" dxfId="615" priority="614" stopIfTrue="1" operator="greaterThan">
      <formula>1</formula>
    </cfRule>
    <cfRule type="cellIs" dxfId="614" priority="615" stopIfTrue="1" operator="between">
      <formula>0.9</formula>
      <formula>1</formula>
    </cfRule>
    <cfRule type="cellIs" dxfId="613" priority="616" stopIfTrue="1" operator="between">
      <formula>0.7</formula>
      <formula>0.8999</formula>
    </cfRule>
    <cfRule type="cellIs" dxfId="612" priority="617" stopIfTrue="1" operator="between">
      <formula>0.00001</formula>
      <formula>0.6999</formula>
    </cfRule>
  </conditionalFormatting>
  <conditionalFormatting sqref="AL81">
    <cfRule type="cellIs" dxfId="611" priority="608" stopIfTrue="1" operator="equal">
      <formula>0</formula>
    </cfRule>
    <cfRule type="cellIs" dxfId="610" priority="609" stopIfTrue="1" operator="greaterThan">
      <formula>1</formula>
    </cfRule>
    <cfRule type="cellIs" dxfId="609" priority="610" stopIfTrue="1" operator="between">
      <formula>0.9</formula>
      <formula>1</formula>
    </cfRule>
    <cfRule type="cellIs" dxfId="608" priority="611" stopIfTrue="1" operator="between">
      <formula>0.7</formula>
      <formula>0.8999</formula>
    </cfRule>
    <cfRule type="cellIs" dxfId="607" priority="612" stopIfTrue="1" operator="between">
      <formula>0.00001</formula>
      <formula>0.6999</formula>
    </cfRule>
  </conditionalFormatting>
  <conditionalFormatting sqref="AO81">
    <cfRule type="cellIs" dxfId="606" priority="603" stopIfTrue="1" operator="equal">
      <formula>0</formula>
    </cfRule>
    <cfRule type="cellIs" dxfId="605" priority="604" stopIfTrue="1" operator="greaterThan">
      <formula>1</formula>
    </cfRule>
    <cfRule type="cellIs" dxfId="604" priority="605" stopIfTrue="1" operator="between">
      <formula>0.9</formula>
      <formula>1</formula>
    </cfRule>
    <cfRule type="cellIs" dxfId="603" priority="606" stopIfTrue="1" operator="between">
      <formula>0.7</formula>
      <formula>0.8999</formula>
    </cfRule>
    <cfRule type="cellIs" dxfId="602" priority="607" stopIfTrue="1" operator="between">
      <formula>0.00001</formula>
      <formula>0.6999</formula>
    </cfRule>
  </conditionalFormatting>
  <conditionalFormatting sqref="AR81">
    <cfRule type="cellIs" dxfId="601" priority="598" stopIfTrue="1" operator="equal">
      <formula>0</formula>
    </cfRule>
    <cfRule type="cellIs" dxfId="600" priority="599" stopIfTrue="1" operator="greaterThan">
      <formula>1</formula>
    </cfRule>
    <cfRule type="cellIs" dxfId="599" priority="600" stopIfTrue="1" operator="between">
      <formula>0.9</formula>
      <formula>1</formula>
    </cfRule>
    <cfRule type="cellIs" dxfId="598" priority="601" stopIfTrue="1" operator="between">
      <formula>0.7</formula>
      <formula>0.8999</formula>
    </cfRule>
    <cfRule type="cellIs" dxfId="597" priority="602" stopIfTrue="1" operator="between">
      <formula>0.00001</formula>
      <formula>0.6999</formula>
    </cfRule>
  </conditionalFormatting>
  <conditionalFormatting sqref="AU81">
    <cfRule type="cellIs" dxfId="596" priority="593" stopIfTrue="1" operator="equal">
      <formula>0</formula>
    </cfRule>
    <cfRule type="cellIs" dxfId="595" priority="594" stopIfTrue="1" operator="greaterThan">
      <formula>1</formula>
    </cfRule>
    <cfRule type="cellIs" dxfId="594" priority="595" stopIfTrue="1" operator="between">
      <formula>0.9</formula>
      <formula>1</formula>
    </cfRule>
    <cfRule type="cellIs" dxfId="593" priority="596" stopIfTrue="1" operator="between">
      <formula>0.7</formula>
      <formula>0.8999</formula>
    </cfRule>
    <cfRule type="cellIs" dxfId="592" priority="597" stopIfTrue="1" operator="between">
      <formula>0.00001</formula>
      <formula>0.6999</formula>
    </cfRule>
  </conditionalFormatting>
  <conditionalFormatting sqref="N81">
    <cfRule type="cellIs" dxfId="591" priority="588" stopIfTrue="1" operator="equal">
      <formula>0</formula>
    </cfRule>
    <cfRule type="cellIs" dxfId="590" priority="589" stopIfTrue="1" operator="greaterThan">
      <formula>1</formula>
    </cfRule>
    <cfRule type="cellIs" dxfId="589" priority="590" stopIfTrue="1" operator="between">
      <formula>0.9</formula>
      <formula>1</formula>
    </cfRule>
    <cfRule type="cellIs" dxfId="588" priority="591" stopIfTrue="1" operator="between">
      <formula>0.7</formula>
      <formula>0.8999</formula>
    </cfRule>
    <cfRule type="cellIs" dxfId="587" priority="592" stopIfTrue="1" operator="between">
      <formula>0.00001</formula>
      <formula>0.6999</formula>
    </cfRule>
  </conditionalFormatting>
  <conditionalFormatting sqref="Q81">
    <cfRule type="cellIs" dxfId="586" priority="583" stopIfTrue="1" operator="equal">
      <formula>0</formula>
    </cfRule>
    <cfRule type="cellIs" dxfId="585" priority="584" stopIfTrue="1" operator="greaterThan">
      <formula>1</formula>
    </cfRule>
    <cfRule type="cellIs" dxfId="584" priority="585" stopIfTrue="1" operator="between">
      <formula>0.9</formula>
      <formula>1</formula>
    </cfRule>
    <cfRule type="cellIs" dxfId="583" priority="586" stopIfTrue="1" operator="between">
      <formula>0.7</formula>
      <formula>0.8999</formula>
    </cfRule>
    <cfRule type="cellIs" dxfId="582" priority="587" stopIfTrue="1" operator="between">
      <formula>0.00001</formula>
      <formula>0.6999</formula>
    </cfRule>
  </conditionalFormatting>
  <conditionalFormatting sqref="T81">
    <cfRule type="cellIs" dxfId="581" priority="578" stopIfTrue="1" operator="equal">
      <formula>0</formula>
    </cfRule>
    <cfRule type="cellIs" dxfId="580" priority="579" stopIfTrue="1" operator="greaterThan">
      <formula>1</formula>
    </cfRule>
    <cfRule type="cellIs" dxfId="579" priority="580" stopIfTrue="1" operator="between">
      <formula>0.9</formula>
      <formula>1</formula>
    </cfRule>
    <cfRule type="cellIs" dxfId="578" priority="581" stopIfTrue="1" operator="between">
      <formula>0.7</formula>
      <formula>0.8999</formula>
    </cfRule>
    <cfRule type="cellIs" dxfId="577" priority="582" stopIfTrue="1" operator="between">
      <formula>0.00001</formula>
      <formula>0.6999</formula>
    </cfRule>
  </conditionalFormatting>
  <conditionalFormatting sqref="W81">
    <cfRule type="cellIs" dxfId="576" priority="573" stopIfTrue="1" operator="equal">
      <formula>0</formula>
    </cfRule>
    <cfRule type="cellIs" dxfId="575" priority="574" stopIfTrue="1" operator="greaterThan">
      <formula>1</formula>
    </cfRule>
    <cfRule type="cellIs" dxfId="574" priority="575" stopIfTrue="1" operator="between">
      <formula>0.9</formula>
      <formula>1</formula>
    </cfRule>
    <cfRule type="cellIs" dxfId="573" priority="576" stopIfTrue="1" operator="between">
      <formula>0.7</formula>
      <formula>0.8999</formula>
    </cfRule>
    <cfRule type="cellIs" dxfId="572" priority="577" stopIfTrue="1" operator="between">
      <formula>0.00001</formula>
      <formula>0.6999</formula>
    </cfRule>
  </conditionalFormatting>
  <conditionalFormatting sqref="Z81">
    <cfRule type="cellIs" dxfId="571" priority="568" stopIfTrue="1" operator="equal">
      <formula>0</formula>
    </cfRule>
    <cfRule type="cellIs" dxfId="570" priority="569" stopIfTrue="1" operator="greaterThan">
      <formula>1</formula>
    </cfRule>
    <cfRule type="cellIs" dxfId="569" priority="570" stopIfTrue="1" operator="between">
      <formula>0.9</formula>
      <formula>1</formula>
    </cfRule>
    <cfRule type="cellIs" dxfId="568" priority="571" stopIfTrue="1" operator="between">
      <formula>0.7</formula>
      <formula>0.8999</formula>
    </cfRule>
    <cfRule type="cellIs" dxfId="567" priority="572" stopIfTrue="1" operator="between">
      <formula>0.00001</formula>
      <formula>0.6999</formula>
    </cfRule>
  </conditionalFormatting>
  <conditionalFormatting sqref="AC81">
    <cfRule type="cellIs" dxfId="566" priority="563" stopIfTrue="1" operator="equal">
      <formula>0</formula>
    </cfRule>
    <cfRule type="cellIs" dxfId="565" priority="564" stopIfTrue="1" operator="greaterThan">
      <formula>1</formula>
    </cfRule>
    <cfRule type="cellIs" dxfId="564" priority="565" stopIfTrue="1" operator="between">
      <formula>0.9</formula>
      <formula>1</formula>
    </cfRule>
    <cfRule type="cellIs" dxfId="563" priority="566" stopIfTrue="1" operator="between">
      <formula>0.7</formula>
      <formula>0.8999</formula>
    </cfRule>
    <cfRule type="cellIs" dxfId="562" priority="567" stopIfTrue="1" operator="between">
      <formula>0.00001</formula>
      <formula>0.6999</formula>
    </cfRule>
  </conditionalFormatting>
  <conditionalFormatting sqref="Q92 Q103 Q94">
    <cfRule type="cellIs" dxfId="561" priority="558" stopIfTrue="1" operator="equal">
      <formula>0</formula>
    </cfRule>
    <cfRule type="cellIs" dxfId="560" priority="559" stopIfTrue="1" operator="greaterThan">
      <formula>1</formula>
    </cfRule>
    <cfRule type="cellIs" dxfId="559" priority="560" stopIfTrue="1" operator="between">
      <formula>0.9</formula>
      <formula>1</formula>
    </cfRule>
    <cfRule type="cellIs" dxfId="558" priority="561" stopIfTrue="1" operator="between">
      <formula>0.7</formula>
      <formula>0.8999</formula>
    </cfRule>
    <cfRule type="cellIs" dxfId="557" priority="562" stopIfTrue="1" operator="between">
      <formula>0.00001</formula>
      <formula>0.6999</formula>
    </cfRule>
  </conditionalFormatting>
  <conditionalFormatting sqref="Q95">
    <cfRule type="cellIs" dxfId="556" priority="553" stopIfTrue="1" operator="equal">
      <formula>0</formula>
    </cfRule>
    <cfRule type="cellIs" dxfId="555" priority="554" stopIfTrue="1" operator="greaterThan">
      <formula>1</formula>
    </cfRule>
    <cfRule type="cellIs" dxfId="554" priority="555" stopIfTrue="1" operator="between">
      <formula>0.9</formula>
      <formula>1</formula>
    </cfRule>
    <cfRule type="cellIs" dxfId="553" priority="556" stopIfTrue="1" operator="between">
      <formula>0.7</formula>
      <formula>0.8999</formula>
    </cfRule>
    <cfRule type="cellIs" dxfId="552" priority="557" stopIfTrue="1" operator="between">
      <formula>0.00001</formula>
      <formula>0.6999</formula>
    </cfRule>
  </conditionalFormatting>
  <conditionalFormatting sqref="Q96">
    <cfRule type="cellIs" dxfId="551" priority="548" stopIfTrue="1" operator="equal">
      <formula>0</formula>
    </cfRule>
    <cfRule type="cellIs" dxfId="550" priority="549" stopIfTrue="1" operator="greaterThan">
      <formula>1</formula>
    </cfRule>
    <cfRule type="cellIs" dxfId="549" priority="550" stopIfTrue="1" operator="between">
      <formula>0.9</formula>
      <formula>1</formula>
    </cfRule>
    <cfRule type="cellIs" dxfId="548" priority="551" stopIfTrue="1" operator="between">
      <formula>0.7</formula>
      <formula>0.8999</formula>
    </cfRule>
    <cfRule type="cellIs" dxfId="547" priority="552" stopIfTrue="1" operator="between">
      <formula>0.00001</formula>
      <formula>0.6999</formula>
    </cfRule>
  </conditionalFormatting>
  <conditionalFormatting sqref="Q97">
    <cfRule type="cellIs" dxfId="546" priority="543" stopIfTrue="1" operator="equal">
      <formula>0</formula>
    </cfRule>
    <cfRule type="cellIs" dxfId="545" priority="544" stopIfTrue="1" operator="greaterThan">
      <formula>1</formula>
    </cfRule>
    <cfRule type="cellIs" dxfId="544" priority="545" stopIfTrue="1" operator="between">
      <formula>0.9</formula>
      <formula>1</formula>
    </cfRule>
    <cfRule type="cellIs" dxfId="543" priority="546" stopIfTrue="1" operator="between">
      <formula>0.7</formula>
      <formula>0.8999</formula>
    </cfRule>
    <cfRule type="cellIs" dxfId="542" priority="547" stopIfTrue="1" operator="between">
      <formula>0.00001</formula>
      <formula>0.6999</formula>
    </cfRule>
  </conditionalFormatting>
  <conditionalFormatting sqref="Q98">
    <cfRule type="cellIs" dxfId="541" priority="538" stopIfTrue="1" operator="equal">
      <formula>0</formula>
    </cfRule>
    <cfRule type="cellIs" dxfId="540" priority="539" stopIfTrue="1" operator="greaterThan">
      <formula>1</formula>
    </cfRule>
    <cfRule type="cellIs" dxfId="539" priority="540" stopIfTrue="1" operator="between">
      <formula>0.9</formula>
      <formula>1</formula>
    </cfRule>
    <cfRule type="cellIs" dxfId="538" priority="541" stopIfTrue="1" operator="between">
      <formula>0.7</formula>
      <formula>0.8999</formula>
    </cfRule>
    <cfRule type="cellIs" dxfId="537" priority="542" stopIfTrue="1" operator="between">
      <formula>0.00001</formula>
      <formula>0.6999</formula>
    </cfRule>
  </conditionalFormatting>
  <conditionalFormatting sqref="Q99">
    <cfRule type="cellIs" dxfId="536" priority="533" stopIfTrue="1" operator="equal">
      <formula>0</formula>
    </cfRule>
    <cfRule type="cellIs" dxfId="535" priority="534" stopIfTrue="1" operator="greaterThan">
      <formula>1</formula>
    </cfRule>
    <cfRule type="cellIs" dxfId="534" priority="535" stopIfTrue="1" operator="between">
      <formula>0.9</formula>
      <formula>1</formula>
    </cfRule>
    <cfRule type="cellIs" dxfId="533" priority="536" stopIfTrue="1" operator="between">
      <formula>0.7</formula>
      <formula>0.8999</formula>
    </cfRule>
    <cfRule type="cellIs" dxfId="532" priority="537" stopIfTrue="1" operator="between">
      <formula>0.00001</formula>
      <formula>0.6999</formula>
    </cfRule>
  </conditionalFormatting>
  <conditionalFormatting sqref="Q100">
    <cfRule type="cellIs" dxfId="531" priority="528" stopIfTrue="1" operator="equal">
      <formula>0</formula>
    </cfRule>
    <cfRule type="cellIs" dxfId="530" priority="529" stopIfTrue="1" operator="greaterThan">
      <formula>1</formula>
    </cfRule>
    <cfRule type="cellIs" dxfId="529" priority="530" stopIfTrue="1" operator="between">
      <formula>0.9</formula>
      <formula>1</formula>
    </cfRule>
    <cfRule type="cellIs" dxfId="528" priority="531" stopIfTrue="1" operator="between">
      <formula>0.7</formula>
      <formula>0.8999</formula>
    </cfRule>
    <cfRule type="cellIs" dxfId="527" priority="532" stopIfTrue="1" operator="between">
      <formula>0.00001</formula>
      <formula>0.6999</formula>
    </cfRule>
  </conditionalFormatting>
  <conditionalFormatting sqref="Q101">
    <cfRule type="cellIs" dxfId="526" priority="523" stopIfTrue="1" operator="equal">
      <formula>0</formula>
    </cfRule>
    <cfRule type="cellIs" dxfId="525" priority="524" stopIfTrue="1" operator="greaterThan">
      <formula>1</formula>
    </cfRule>
    <cfRule type="cellIs" dxfId="524" priority="525" stopIfTrue="1" operator="between">
      <formula>0.9</formula>
      <formula>1</formula>
    </cfRule>
    <cfRule type="cellIs" dxfId="523" priority="526" stopIfTrue="1" operator="between">
      <formula>0.7</formula>
      <formula>0.8999</formula>
    </cfRule>
    <cfRule type="cellIs" dxfId="522" priority="527" stopIfTrue="1" operator="between">
      <formula>0.00001</formula>
      <formula>0.6999</formula>
    </cfRule>
  </conditionalFormatting>
  <conditionalFormatting sqref="Q102">
    <cfRule type="cellIs" dxfId="521" priority="518" stopIfTrue="1" operator="equal">
      <formula>0</formula>
    </cfRule>
    <cfRule type="cellIs" dxfId="520" priority="519" stopIfTrue="1" operator="greaterThan">
      <formula>1</formula>
    </cfRule>
    <cfRule type="cellIs" dxfId="519" priority="520" stopIfTrue="1" operator="between">
      <formula>0.9</formula>
      <formula>1</formula>
    </cfRule>
    <cfRule type="cellIs" dxfId="518" priority="521" stopIfTrue="1" operator="between">
      <formula>0.7</formula>
      <formula>0.8999</formula>
    </cfRule>
    <cfRule type="cellIs" dxfId="517" priority="522" stopIfTrue="1" operator="between">
      <formula>0.00001</formula>
      <formula>0.6999</formula>
    </cfRule>
  </conditionalFormatting>
  <conditionalFormatting sqref="Q93">
    <cfRule type="cellIs" dxfId="516" priority="513" stopIfTrue="1" operator="equal">
      <formula>0</formula>
    </cfRule>
    <cfRule type="cellIs" dxfId="515" priority="514" stopIfTrue="1" operator="greaterThan">
      <formula>1</formula>
    </cfRule>
    <cfRule type="cellIs" dxfId="514" priority="515" stopIfTrue="1" operator="between">
      <formula>0.9</formula>
      <formula>1</formula>
    </cfRule>
    <cfRule type="cellIs" dxfId="513" priority="516" stopIfTrue="1" operator="between">
      <formula>0.7</formula>
      <formula>0.8999</formula>
    </cfRule>
    <cfRule type="cellIs" dxfId="512" priority="517" stopIfTrue="1" operator="between">
      <formula>0.00001</formula>
      <formula>0.6999</formula>
    </cfRule>
  </conditionalFormatting>
  <conditionalFormatting sqref="Q13:Q20 Q22:Q72">
    <cfRule type="cellIs" dxfId="511" priority="508" stopIfTrue="1" operator="equal">
      <formula>0</formula>
    </cfRule>
    <cfRule type="cellIs" dxfId="510" priority="509" stopIfTrue="1" operator="greaterThan">
      <formula>1</formula>
    </cfRule>
    <cfRule type="cellIs" dxfId="509" priority="510" stopIfTrue="1" operator="between">
      <formula>0.9</formula>
      <formula>1</formula>
    </cfRule>
    <cfRule type="cellIs" dxfId="508" priority="511" stopIfTrue="1" operator="between">
      <formula>0.7</formula>
      <formula>0.8999</formula>
    </cfRule>
    <cfRule type="cellIs" dxfId="507" priority="512" stopIfTrue="1" operator="between">
      <formula>0.00001</formula>
      <formula>0.6999</formula>
    </cfRule>
  </conditionalFormatting>
  <conditionalFormatting sqref="T33:T72">
    <cfRule type="cellIs" dxfId="506" priority="503" stopIfTrue="1" operator="equal">
      <formula>0</formula>
    </cfRule>
    <cfRule type="cellIs" dxfId="505" priority="504" stopIfTrue="1" operator="greaterThan">
      <formula>1</formula>
    </cfRule>
    <cfRule type="cellIs" dxfId="504" priority="505" stopIfTrue="1" operator="between">
      <formula>0.9</formula>
      <formula>1</formula>
    </cfRule>
    <cfRule type="cellIs" dxfId="503" priority="506" stopIfTrue="1" operator="between">
      <formula>0.7</formula>
      <formula>0.8999</formula>
    </cfRule>
    <cfRule type="cellIs" dxfId="502" priority="507" stopIfTrue="1" operator="between">
      <formula>0.00001</formula>
      <formula>0.6999</formula>
    </cfRule>
  </conditionalFormatting>
  <conditionalFormatting sqref="T22">
    <cfRule type="cellIs" dxfId="501" priority="498" stopIfTrue="1" operator="equal">
      <formula>0</formula>
    </cfRule>
    <cfRule type="cellIs" dxfId="500" priority="499" stopIfTrue="1" operator="greaterThan">
      <formula>1</formula>
    </cfRule>
    <cfRule type="cellIs" dxfId="499" priority="500" stopIfTrue="1" operator="between">
      <formula>0.9</formula>
      <formula>1</formula>
    </cfRule>
    <cfRule type="cellIs" dxfId="498" priority="501" stopIfTrue="1" operator="between">
      <formula>0.7</formula>
      <formula>0.8999</formula>
    </cfRule>
    <cfRule type="cellIs" dxfId="497" priority="502" stopIfTrue="1" operator="between">
      <formula>0.00001</formula>
      <formula>0.6999</formula>
    </cfRule>
  </conditionalFormatting>
  <conditionalFormatting sqref="AF75">
    <cfRule type="cellIs" dxfId="496" priority="493" stopIfTrue="1" operator="equal">
      <formula>0</formula>
    </cfRule>
    <cfRule type="cellIs" dxfId="495" priority="494" stopIfTrue="1" operator="greaterThan">
      <formula>1</formula>
    </cfRule>
    <cfRule type="cellIs" dxfId="494" priority="495" stopIfTrue="1" operator="between">
      <formula>0.9</formula>
      <formula>1</formula>
    </cfRule>
    <cfRule type="cellIs" dxfId="493" priority="496" stopIfTrue="1" operator="between">
      <formula>0.7</formula>
      <formula>0.8999</formula>
    </cfRule>
    <cfRule type="cellIs" dxfId="492" priority="497" stopIfTrue="1" operator="between">
      <formula>0.00001</formula>
      <formula>0.6999</formula>
    </cfRule>
  </conditionalFormatting>
  <conditionalFormatting sqref="AI75">
    <cfRule type="cellIs" dxfId="491" priority="488" stopIfTrue="1" operator="equal">
      <formula>0</formula>
    </cfRule>
    <cfRule type="cellIs" dxfId="490" priority="489" stopIfTrue="1" operator="greaterThan">
      <formula>1</formula>
    </cfRule>
    <cfRule type="cellIs" dxfId="489" priority="490" stopIfTrue="1" operator="between">
      <formula>0.9</formula>
      <formula>1</formula>
    </cfRule>
    <cfRule type="cellIs" dxfId="488" priority="491" stopIfTrue="1" operator="between">
      <formula>0.7</formula>
      <formula>0.8999</formula>
    </cfRule>
    <cfRule type="cellIs" dxfId="487" priority="492" stopIfTrue="1" operator="between">
      <formula>0.00001</formula>
      <formula>0.6999</formula>
    </cfRule>
  </conditionalFormatting>
  <conditionalFormatting sqref="AL75">
    <cfRule type="cellIs" dxfId="486" priority="483" stopIfTrue="1" operator="equal">
      <formula>0</formula>
    </cfRule>
    <cfRule type="cellIs" dxfId="485" priority="484" stopIfTrue="1" operator="greaterThan">
      <formula>1</formula>
    </cfRule>
    <cfRule type="cellIs" dxfId="484" priority="485" stopIfTrue="1" operator="between">
      <formula>0.9</formula>
      <formula>1</formula>
    </cfRule>
    <cfRule type="cellIs" dxfId="483" priority="486" stopIfTrue="1" operator="between">
      <formula>0.7</formula>
      <formula>0.8999</formula>
    </cfRule>
    <cfRule type="cellIs" dxfId="482" priority="487" stopIfTrue="1" operator="between">
      <formula>0.00001</formula>
      <formula>0.6999</formula>
    </cfRule>
  </conditionalFormatting>
  <conditionalFormatting sqref="AO75">
    <cfRule type="cellIs" dxfId="481" priority="478" stopIfTrue="1" operator="equal">
      <formula>0</formula>
    </cfRule>
    <cfRule type="cellIs" dxfId="480" priority="479" stopIfTrue="1" operator="greaterThan">
      <formula>1</formula>
    </cfRule>
    <cfRule type="cellIs" dxfId="479" priority="480" stopIfTrue="1" operator="between">
      <formula>0.9</formula>
      <formula>1</formula>
    </cfRule>
    <cfRule type="cellIs" dxfId="478" priority="481" stopIfTrue="1" operator="between">
      <formula>0.7</formula>
      <formula>0.8999</formula>
    </cfRule>
    <cfRule type="cellIs" dxfId="477" priority="482" stopIfTrue="1" operator="between">
      <formula>0.00001</formula>
      <formula>0.6999</formula>
    </cfRule>
  </conditionalFormatting>
  <conditionalFormatting sqref="AR75">
    <cfRule type="cellIs" dxfId="476" priority="473" stopIfTrue="1" operator="equal">
      <formula>0</formula>
    </cfRule>
    <cfRule type="cellIs" dxfId="475" priority="474" stopIfTrue="1" operator="greaterThan">
      <formula>1</formula>
    </cfRule>
    <cfRule type="cellIs" dxfId="474" priority="475" stopIfTrue="1" operator="between">
      <formula>0.9</formula>
      <formula>1</formula>
    </cfRule>
    <cfRule type="cellIs" dxfId="473" priority="476" stopIfTrue="1" operator="between">
      <formula>0.7</formula>
      <formula>0.8999</formula>
    </cfRule>
    <cfRule type="cellIs" dxfId="472" priority="477" stopIfTrue="1" operator="between">
      <formula>0.00001</formula>
      <formula>0.6999</formula>
    </cfRule>
  </conditionalFormatting>
  <conditionalFormatting sqref="AU75">
    <cfRule type="cellIs" dxfId="471" priority="468" stopIfTrue="1" operator="equal">
      <formula>0</formula>
    </cfRule>
    <cfRule type="cellIs" dxfId="470" priority="469" stopIfTrue="1" operator="greaterThan">
      <formula>1</formula>
    </cfRule>
    <cfRule type="cellIs" dxfId="469" priority="470" stopIfTrue="1" operator="between">
      <formula>0.9</formula>
      <formula>1</formula>
    </cfRule>
    <cfRule type="cellIs" dxfId="468" priority="471" stopIfTrue="1" operator="between">
      <formula>0.7</formula>
      <formula>0.8999</formula>
    </cfRule>
    <cfRule type="cellIs" dxfId="467" priority="472" stopIfTrue="1" operator="between">
      <formula>0.00001</formula>
      <formula>0.6999</formula>
    </cfRule>
  </conditionalFormatting>
  <conditionalFormatting sqref="W75">
    <cfRule type="cellIs" dxfId="466" priority="463" stopIfTrue="1" operator="equal">
      <formula>0</formula>
    </cfRule>
    <cfRule type="cellIs" dxfId="465" priority="464" stopIfTrue="1" operator="greaterThan">
      <formula>1</formula>
    </cfRule>
    <cfRule type="cellIs" dxfId="464" priority="465" stopIfTrue="1" operator="between">
      <formula>0.9</formula>
      <formula>1</formula>
    </cfRule>
    <cfRule type="cellIs" dxfId="463" priority="466" stopIfTrue="1" operator="between">
      <formula>0.7</formula>
      <formula>0.8999</formula>
    </cfRule>
    <cfRule type="cellIs" dxfId="462" priority="467" stopIfTrue="1" operator="between">
      <formula>0.00001</formula>
      <formula>0.6999</formula>
    </cfRule>
  </conditionalFormatting>
  <conditionalFormatting sqref="Z75">
    <cfRule type="cellIs" dxfId="461" priority="458" stopIfTrue="1" operator="equal">
      <formula>0</formula>
    </cfRule>
    <cfRule type="cellIs" dxfId="460" priority="459" stopIfTrue="1" operator="greaterThan">
      <formula>1</formula>
    </cfRule>
    <cfRule type="cellIs" dxfId="459" priority="460" stopIfTrue="1" operator="between">
      <formula>0.9</formula>
      <formula>1</formula>
    </cfRule>
    <cfRule type="cellIs" dxfId="458" priority="461" stopIfTrue="1" operator="between">
      <formula>0.7</formula>
      <formula>0.8999</formula>
    </cfRule>
    <cfRule type="cellIs" dxfId="457" priority="462" stopIfTrue="1" operator="between">
      <formula>0.00001</formula>
      <formula>0.6999</formula>
    </cfRule>
  </conditionalFormatting>
  <conditionalFormatting sqref="AC75">
    <cfRule type="cellIs" dxfId="456" priority="453" stopIfTrue="1" operator="equal">
      <formula>0</formula>
    </cfRule>
    <cfRule type="cellIs" dxfId="455" priority="454" stopIfTrue="1" operator="greaterThan">
      <formula>1</formula>
    </cfRule>
    <cfRule type="cellIs" dxfId="454" priority="455" stopIfTrue="1" operator="between">
      <formula>0.9</formula>
      <formula>1</formula>
    </cfRule>
    <cfRule type="cellIs" dxfId="453" priority="456" stopIfTrue="1" operator="between">
      <formula>0.7</formula>
      <formula>0.8999</formula>
    </cfRule>
    <cfRule type="cellIs" dxfId="452" priority="457" stopIfTrue="1" operator="between">
      <formula>0.00001</formula>
      <formula>0.6999</formula>
    </cfRule>
  </conditionalFormatting>
  <conditionalFormatting sqref="AF76">
    <cfRule type="cellIs" dxfId="451" priority="448" stopIfTrue="1" operator="equal">
      <formula>0</formula>
    </cfRule>
    <cfRule type="cellIs" dxfId="450" priority="449" stopIfTrue="1" operator="greaterThan">
      <formula>1</formula>
    </cfRule>
    <cfRule type="cellIs" dxfId="449" priority="450" stopIfTrue="1" operator="between">
      <formula>0.9</formula>
      <formula>1</formula>
    </cfRule>
    <cfRule type="cellIs" dxfId="448" priority="451" stopIfTrue="1" operator="between">
      <formula>0.7</formula>
      <formula>0.8999</formula>
    </cfRule>
    <cfRule type="cellIs" dxfId="447" priority="452" stopIfTrue="1" operator="between">
      <formula>0.00001</formula>
      <formula>0.6999</formula>
    </cfRule>
  </conditionalFormatting>
  <conditionalFormatting sqref="AI76">
    <cfRule type="cellIs" dxfId="446" priority="443" stopIfTrue="1" operator="equal">
      <formula>0</formula>
    </cfRule>
    <cfRule type="cellIs" dxfId="445" priority="444" stopIfTrue="1" operator="greaterThan">
      <formula>1</formula>
    </cfRule>
    <cfRule type="cellIs" dxfId="444" priority="445" stopIfTrue="1" operator="between">
      <formula>0.9</formula>
      <formula>1</formula>
    </cfRule>
    <cfRule type="cellIs" dxfId="443" priority="446" stopIfTrue="1" operator="between">
      <formula>0.7</formula>
      <formula>0.8999</formula>
    </cfRule>
    <cfRule type="cellIs" dxfId="442" priority="447" stopIfTrue="1" operator="between">
      <formula>0.00001</formula>
      <formula>0.6999</formula>
    </cfRule>
  </conditionalFormatting>
  <conditionalFormatting sqref="AL76">
    <cfRule type="cellIs" dxfId="441" priority="438" stopIfTrue="1" operator="equal">
      <formula>0</formula>
    </cfRule>
    <cfRule type="cellIs" dxfId="440" priority="439" stopIfTrue="1" operator="greaterThan">
      <formula>1</formula>
    </cfRule>
    <cfRule type="cellIs" dxfId="439" priority="440" stopIfTrue="1" operator="between">
      <formula>0.9</formula>
      <formula>1</formula>
    </cfRule>
    <cfRule type="cellIs" dxfId="438" priority="441" stopIfTrue="1" operator="between">
      <formula>0.7</formula>
      <formula>0.8999</formula>
    </cfRule>
    <cfRule type="cellIs" dxfId="437" priority="442" stopIfTrue="1" operator="between">
      <formula>0.00001</formula>
      <formula>0.6999</formula>
    </cfRule>
  </conditionalFormatting>
  <conditionalFormatting sqref="AO76">
    <cfRule type="cellIs" dxfId="436" priority="433" stopIfTrue="1" operator="equal">
      <formula>0</formula>
    </cfRule>
    <cfRule type="cellIs" dxfId="435" priority="434" stopIfTrue="1" operator="greaterThan">
      <formula>1</formula>
    </cfRule>
    <cfRule type="cellIs" dxfId="434" priority="435" stopIfTrue="1" operator="between">
      <formula>0.9</formula>
      <formula>1</formula>
    </cfRule>
    <cfRule type="cellIs" dxfId="433" priority="436" stopIfTrue="1" operator="between">
      <formula>0.7</formula>
      <formula>0.8999</formula>
    </cfRule>
    <cfRule type="cellIs" dxfId="432" priority="437" stopIfTrue="1" operator="between">
      <formula>0.00001</formula>
      <formula>0.6999</formula>
    </cfRule>
  </conditionalFormatting>
  <conditionalFormatting sqref="AR76">
    <cfRule type="cellIs" dxfId="431" priority="428" stopIfTrue="1" operator="equal">
      <formula>0</formula>
    </cfRule>
    <cfRule type="cellIs" dxfId="430" priority="429" stopIfTrue="1" operator="greaterThan">
      <formula>1</formula>
    </cfRule>
    <cfRule type="cellIs" dxfId="429" priority="430" stopIfTrue="1" operator="between">
      <formula>0.9</formula>
      <formula>1</formula>
    </cfRule>
    <cfRule type="cellIs" dxfId="428" priority="431" stopIfTrue="1" operator="between">
      <formula>0.7</formula>
      <formula>0.8999</formula>
    </cfRule>
    <cfRule type="cellIs" dxfId="427" priority="432" stopIfTrue="1" operator="between">
      <formula>0.00001</formula>
      <formula>0.6999</formula>
    </cfRule>
  </conditionalFormatting>
  <conditionalFormatting sqref="AU76">
    <cfRule type="cellIs" dxfId="426" priority="423" stopIfTrue="1" operator="equal">
      <formula>0</formula>
    </cfRule>
    <cfRule type="cellIs" dxfId="425" priority="424" stopIfTrue="1" operator="greaterThan">
      <formula>1</formula>
    </cfRule>
    <cfRule type="cellIs" dxfId="424" priority="425" stopIfTrue="1" operator="between">
      <formula>0.9</formula>
      <formula>1</formula>
    </cfRule>
    <cfRule type="cellIs" dxfId="423" priority="426" stopIfTrue="1" operator="between">
      <formula>0.7</formula>
      <formula>0.8999</formula>
    </cfRule>
    <cfRule type="cellIs" dxfId="422" priority="427" stopIfTrue="1" operator="between">
      <formula>0.00001</formula>
      <formula>0.6999</formula>
    </cfRule>
  </conditionalFormatting>
  <conditionalFormatting sqref="W76">
    <cfRule type="cellIs" dxfId="421" priority="418" stopIfTrue="1" operator="equal">
      <formula>0</formula>
    </cfRule>
    <cfRule type="cellIs" dxfId="420" priority="419" stopIfTrue="1" operator="greaterThan">
      <formula>1</formula>
    </cfRule>
    <cfRule type="cellIs" dxfId="419" priority="420" stopIfTrue="1" operator="between">
      <formula>0.9</formula>
      <formula>1</formula>
    </cfRule>
    <cfRule type="cellIs" dxfId="418" priority="421" stopIfTrue="1" operator="between">
      <formula>0.7</formula>
      <formula>0.8999</formula>
    </cfRule>
    <cfRule type="cellIs" dxfId="417" priority="422" stopIfTrue="1" operator="between">
      <formula>0.00001</formula>
      <formula>0.6999</formula>
    </cfRule>
  </conditionalFormatting>
  <conditionalFormatting sqref="Z76">
    <cfRule type="cellIs" dxfId="416" priority="413" stopIfTrue="1" operator="equal">
      <formula>0</formula>
    </cfRule>
    <cfRule type="cellIs" dxfId="415" priority="414" stopIfTrue="1" operator="greaterThan">
      <formula>1</formula>
    </cfRule>
    <cfRule type="cellIs" dxfId="414" priority="415" stopIfTrue="1" operator="between">
      <formula>0.9</formula>
      <formula>1</formula>
    </cfRule>
    <cfRule type="cellIs" dxfId="413" priority="416" stopIfTrue="1" operator="between">
      <formula>0.7</formula>
      <formula>0.8999</formula>
    </cfRule>
    <cfRule type="cellIs" dxfId="412" priority="417" stopIfTrue="1" operator="between">
      <formula>0.00001</formula>
      <formula>0.6999</formula>
    </cfRule>
  </conditionalFormatting>
  <conditionalFormatting sqref="AC76">
    <cfRule type="cellIs" dxfId="411" priority="408" stopIfTrue="1" operator="equal">
      <formula>0</formula>
    </cfRule>
    <cfRule type="cellIs" dxfId="410" priority="409" stopIfTrue="1" operator="greaterThan">
      <formula>1</formula>
    </cfRule>
    <cfRule type="cellIs" dxfId="409" priority="410" stopIfTrue="1" operator="between">
      <formula>0.9</formula>
      <formula>1</formula>
    </cfRule>
    <cfRule type="cellIs" dxfId="408" priority="411" stopIfTrue="1" operator="between">
      <formula>0.7</formula>
      <formula>0.8999</formula>
    </cfRule>
    <cfRule type="cellIs" dxfId="407" priority="412" stopIfTrue="1" operator="between">
      <formula>0.00001</formula>
      <formula>0.6999</formula>
    </cfRule>
  </conditionalFormatting>
  <conditionalFormatting sqref="AF77">
    <cfRule type="cellIs" dxfId="406" priority="403" stopIfTrue="1" operator="equal">
      <formula>0</formula>
    </cfRule>
    <cfRule type="cellIs" dxfId="405" priority="404" stopIfTrue="1" operator="greaterThan">
      <formula>1</formula>
    </cfRule>
    <cfRule type="cellIs" dxfId="404" priority="405" stopIfTrue="1" operator="between">
      <formula>0.9</formula>
      <formula>1</formula>
    </cfRule>
    <cfRule type="cellIs" dxfId="403" priority="406" stopIfTrue="1" operator="between">
      <formula>0.7</formula>
      <formula>0.8999</formula>
    </cfRule>
    <cfRule type="cellIs" dxfId="402" priority="407" stopIfTrue="1" operator="between">
      <formula>0.00001</formula>
      <formula>0.6999</formula>
    </cfRule>
  </conditionalFormatting>
  <conditionalFormatting sqref="AI77">
    <cfRule type="cellIs" dxfId="401" priority="398" stopIfTrue="1" operator="equal">
      <formula>0</formula>
    </cfRule>
    <cfRule type="cellIs" dxfId="400" priority="399" stopIfTrue="1" operator="greaterThan">
      <formula>1</formula>
    </cfRule>
    <cfRule type="cellIs" dxfId="399" priority="400" stopIfTrue="1" operator="between">
      <formula>0.9</formula>
      <formula>1</formula>
    </cfRule>
    <cfRule type="cellIs" dxfId="398" priority="401" stopIfTrue="1" operator="between">
      <formula>0.7</formula>
      <formula>0.8999</formula>
    </cfRule>
    <cfRule type="cellIs" dxfId="397" priority="402" stopIfTrue="1" operator="between">
      <formula>0.00001</formula>
      <formula>0.6999</formula>
    </cfRule>
  </conditionalFormatting>
  <conditionalFormatting sqref="AL77">
    <cfRule type="cellIs" dxfId="396" priority="393" stopIfTrue="1" operator="equal">
      <formula>0</formula>
    </cfRule>
    <cfRule type="cellIs" dxfId="395" priority="394" stopIfTrue="1" operator="greaterThan">
      <formula>1</formula>
    </cfRule>
    <cfRule type="cellIs" dxfId="394" priority="395" stopIfTrue="1" operator="between">
      <formula>0.9</formula>
      <formula>1</formula>
    </cfRule>
    <cfRule type="cellIs" dxfId="393" priority="396" stopIfTrue="1" operator="between">
      <formula>0.7</formula>
      <formula>0.8999</formula>
    </cfRule>
    <cfRule type="cellIs" dxfId="392" priority="397" stopIfTrue="1" operator="between">
      <formula>0.00001</formula>
      <formula>0.6999</formula>
    </cfRule>
  </conditionalFormatting>
  <conditionalFormatting sqref="AO77">
    <cfRule type="cellIs" dxfId="391" priority="388" stopIfTrue="1" operator="equal">
      <formula>0</formula>
    </cfRule>
    <cfRule type="cellIs" dxfId="390" priority="389" stopIfTrue="1" operator="greaterThan">
      <formula>1</formula>
    </cfRule>
    <cfRule type="cellIs" dxfId="389" priority="390" stopIfTrue="1" operator="between">
      <formula>0.9</formula>
      <formula>1</formula>
    </cfRule>
    <cfRule type="cellIs" dxfId="388" priority="391" stopIfTrue="1" operator="between">
      <formula>0.7</formula>
      <formula>0.8999</formula>
    </cfRule>
    <cfRule type="cellIs" dxfId="387" priority="392" stopIfTrue="1" operator="between">
      <formula>0.00001</formula>
      <formula>0.6999</formula>
    </cfRule>
  </conditionalFormatting>
  <conditionalFormatting sqref="AR77">
    <cfRule type="cellIs" dxfId="386" priority="383" stopIfTrue="1" operator="equal">
      <formula>0</formula>
    </cfRule>
    <cfRule type="cellIs" dxfId="385" priority="384" stopIfTrue="1" operator="greaterThan">
      <formula>1</formula>
    </cfRule>
    <cfRule type="cellIs" dxfId="384" priority="385" stopIfTrue="1" operator="between">
      <formula>0.9</formula>
      <formula>1</formula>
    </cfRule>
    <cfRule type="cellIs" dxfId="383" priority="386" stopIfTrue="1" operator="between">
      <formula>0.7</formula>
      <formula>0.8999</formula>
    </cfRule>
    <cfRule type="cellIs" dxfId="382" priority="387" stopIfTrue="1" operator="between">
      <formula>0.00001</formula>
      <formula>0.6999</formula>
    </cfRule>
  </conditionalFormatting>
  <conditionalFormatting sqref="AU77">
    <cfRule type="cellIs" dxfId="381" priority="378" stopIfTrue="1" operator="equal">
      <formula>0</formula>
    </cfRule>
    <cfRule type="cellIs" dxfId="380" priority="379" stopIfTrue="1" operator="greaterThan">
      <formula>1</formula>
    </cfRule>
    <cfRule type="cellIs" dxfId="379" priority="380" stopIfTrue="1" operator="between">
      <formula>0.9</formula>
      <formula>1</formula>
    </cfRule>
    <cfRule type="cellIs" dxfId="378" priority="381" stopIfTrue="1" operator="between">
      <formula>0.7</formula>
      <formula>0.8999</formula>
    </cfRule>
    <cfRule type="cellIs" dxfId="377" priority="382" stopIfTrue="1" operator="between">
      <formula>0.00001</formula>
      <formula>0.6999</formula>
    </cfRule>
  </conditionalFormatting>
  <conditionalFormatting sqref="W77">
    <cfRule type="cellIs" dxfId="376" priority="373" stopIfTrue="1" operator="equal">
      <formula>0</formula>
    </cfRule>
    <cfRule type="cellIs" dxfId="375" priority="374" stopIfTrue="1" operator="greaterThan">
      <formula>1</formula>
    </cfRule>
    <cfRule type="cellIs" dxfId="374" priority="375" stopIfTrue="1" operator="between">
      <formula>0.9</formula>
      <formula>1</formula>
    </cfRule>
    <cfRule type="cellIs" dxfId="373" priority="376" stopIfTrue="1" operator="between">
      <formula>0.7</formula>
      <formula>0.8999</formula>
    </cfRule>
    <cfRule type="cellIs" dxfId="372" priority="377" stopIfTrue="1" operator="between">
      <formula>0.00001</formula>
      <formula>0.6999</formula>
    </cfRule>
  </conditionalFormatting>
  <conditionalFormatting sqref="Z77">
    <cfRule type="cellIs" dxfId="371" priority="368" stopIfTrue="1" operator="equal">
      <formula>0</formula>
    </cfRule>
    <cfRule type="cellIs" dxfId="370" priority="369" stopIfTrue="1" operator="greaterThan">
      <formula>1</formula>
    </cfRule>
    <cfRule type="cellIs" dxfId="369" priority="370" stopIfTrue="1" operator="between">
      <formula>0.9</formula>
      <formula>1</formula>
    </cfRule>
    <cfRule type="cellIs" dxfId="368" priority="371" stopIfTrue="1" operator="between">
      <formula>0.7</formula>
      <formula>0.8999</formula>
    </cfRule>
    <cfRule type="cellIs" dxfId="367" priority="372" stopIfTrue="1" operator="between">
      <formula>0.00001</formula>
      <formula>0.6999</formula>
    </cfRule>
  </conditionalFormatting>
  <conditionalFormatting sqref="AC77">
    <cfRule type="cellIs" dxfId="366" priority="363" stopIfTrue="1" operator="equal">
      <formula>0</formula>
    </cfRule>
    <cfRule type="cellIs" dxfId="365" priority="364" stopIfTrue="1" operator="greaterThan">
      <formula>1</formula>
    </cfRule>
    <cfRule type="cellIs" dxfId="364" priority="365" stopIfTrue="1" operator="between">
      <formula>0.9</formula>
      <formula>1</formula>
    </cfRule>
    <cfRule type="cellIs" dxfId="363" priority="366" stopIfTrue="1" operator="between">
      <formula>0.7</formula>
      <formula>0.8999</formula>
    </cfRule>
    <cfRule type="cellIs" dxfId="362" priority="367" stopIfTrue="1" operator="between">
      <formula>0.00001</formula>
      <formula>0.6999</formula>
    </cfRule>
  </conditionalFormatting>
  <conditionalFormatting sqref="AF78">
    <cfRule type="cellIs" dxfId="361" priority="358" stopIfTrue="1" operator="equal">
      <formula>0</formula>
    </cfRule>
    <cfRule type="cellIs" dxfId="360" priority="359" stopIfTrue="1" operator="greaterThan">
      <formula>1</formula>
    </cfRule>
    <cfRule type="cellIs" dxfId="359" priority="360" stopIfTrue="1" operator="between">
      <formula>0.9</formula>
      <formula>1</formula>
    </cfRule>
    <cfRule type="cellIs" dxfId="358" priority="361" stopIfTrue="1" operator="between">
      <formula>0.7</formula>
      <formula>0.8999</formula>
    </cfRule>
    <cfRule type="cellIs" dxfId="357" priority="362" stopIfTrue="1" operator="between">
      <formula>0.00001</formula>
      <formula>0.6999</formula>
    </cfRule>
  </conditionalFormatting>
  <conditionalFormatting sqref="AI78">
    <cfRule type="cellIs" dxfId="356" priority="353" stopIfTrue="1" operator="equal">
      <formula>0</formula>
    </cfRule>
    <cfRule type="cellIs" dxfId="355" priority="354" stopIfTrue="1" operator="greaterThan">
      <formula>1</formula>
    </cfRule>
    <cfRule type="cellIs" dxfId="354" priority="355" stopIfTrue="1" operator="between">
      <formula>0.9</formula>
      <formula>1</formula>
    </cfRule>
    <cfRule type="cellIs" dxfId="353" priority="356" stopIfTrue="1" operator="between">
      <formula>0.7</formula>
      <formula>0.8999</formula>
    </cfRule>
    <cfRule type="cellIs" dxfId="352" priority="357" stopIfTrue="1" operator="between">
      <formula>0.00001</formula>
      <formula>0.6999</formula>
    </cfRule>
  </conditionalFormatting>
  <conditionalFormatting sqref="AL78">
    <cfRule type="cellIs" dxfId="351" priority="348" stopIfTrue="1" operator="equal">
      <formula>0</formula>
    </cfRule>
    <cfRule type="cellIs" dxfId="350" priority="349" stopIfTrue="1" operator="greaterThan">
      <formula>1</formula>
    </cfRule>
    <cfRule type="cellIs" dxfId="349" priority="350" stopIfTrue="1" operator="between">
      <formula>0.9</formula>
      <formula>1</formula>
    </cfRule>
    <cfRule type="cellIs" dxfId="348" priority="351" stopIfTrue="1" operator="between">
      <formula>0.7</formula>
      <formula>0.8999</formula>
    </cfRule>
    <cfRule type="cellIs" dxfId="347" priority="352" stopIfTrue="1" operator="between">
      <formula>0.00001</formula>
      <formula>0.6999</formula>
    </cfRule>
  </conditionalFormatting>
  <conditionalFormatting sqref="AO78">
    <cfRule type="cellIs" dxfId="346" priority="343" stopIfTrue="1" operator="equal">
      <formula>0</formula>
    </cfRule>
    <cfRule type="cellIs" dxfId="345" priority="344" stopIfTrue="1" operator="greaterThan">
      <formula>1</formula>
    </cfRule>
    <cfRule type="cellIs" dxfId="344" priority="345" stopIfTrue="1" operator="between">
      <formula>0.9</formula>
      <formula>1</formula>
    </cfRule>
    <cfRule type="cellIs" dxfId="343" priority="346" stopIfTrue="1" operator="between">
      <formula>0.7</formula>
      <formula>0.8999</formula>
    </cfRule>
    <cfRule type="cellIs" dxfId="342" priority="347" stopIfTrue="1" operator="between">
      <formula>0.00001</formula>
      <formula>0.6999</formula>
    </cfRule>
  </conditionalFormatting>
  <conditionalFormatting sqref="AR78">
    <cfRule type="cellIs" dxfId="341" priority="338" stopIfTrue="1" operator="equal">
      <formula>0</formula>
    </cfRule>
    <cfRule type="cellIs" dxfId="340" priority="339" stopIfTrue="1" operator="greaterThan">
      <formula>1</formula>
    </cfRule>
    <cfRule type="cellIs" dxfId="339" priority="340" stopIfTrue="1" operator="between">
      <formula>0.9</formula>
      <formula>1</formula>
    </cfRule>
    <cfRule type="cellIs" dxfId="338" priority="341" stopIfTrue="1" operator="between">
      <formula>0.7</formula>
      <formula>0.8999</formula>
    </cfRule>
    <cfRule type="cellIs" dxfId="337" priority="342" stopIfTrue="1" operator="between">
      <formula>0.00001</formula>
      <formula>0.6999</formula>
    </cfRule>
  </conditionalFormatting>
  <conditionalFormatting sqref="AU78">
    <cfRule type="cellIs" dxfId="336" priority="333" stopIfTrue="1" operator="equal">
      <formula>0</formula>
    </cfRule>
    <cfRule type="cellIs" dxfId="335" priority="334" stopIfTrue="1" operator="greaterThan">
      <formula>1</formula>
    </cfRule>
    <cfRule type="cellIs" dxfId="334" priority="335" stopIfTrue="1" operator="between">
      <formula>0.9</formula>
      <formula>1</formula>
    </cfRule>
    <cfRule type="cellIs" dxfId="333" priority="336" stopIfTrue="1" operator="between">
      <formula>0.7</formula>
      <formula>0.8999</formula>
    </cfRule>
    <cfRule type="cellIs" dxfId="332" priority="337" stopIfTrue="1" operator="between">
      <formula>0.00001</formula>
      <formula>0.6999</formula>
    </cfRule>
  </conditionalFormatting>
  <conditionalFormatting sqref="W78">
    <cfRule type="cellIs" dxfId="331" priority="328" stopIfTrue="1" operator="equal">
      <formula>0</formula>
    </cfRule>
    <cfRule type="cellIs" dxfId="330" priority="329" stopIfTrue="1" operator="greaterThan">
      <formula>1</formula>
    </cfRule>
    <cfRule type="cellIs" dxfId="329" priority="330" stopIfTrue="1" operator="between">
      <formula>0.9</formula>
      <formula>1</formula>
    </cfRule>
    <cfRule type="cellIs" dxfId="328" priority="331" stopIfTrue="1" operator="between">
      <formula>0.7</formula>
      <formula>0.8999</formula>
    </cfRule>
    <cfRule type="cellIs" dxfId="327" priority="332" stopIfTrue="1" operator="between">
      <formula>0.00001</formula>
      <formula>0.6999</formula>
    </cfRule>
  </conditionalFormatting>
  <conditionalFormatting sqref="Z78">
    <cfRule type="cellIs" dxfId="326" priority="323" stopIfTrue="1" operator="equal">
      <formula>0</formula>
    </cfRule>
    <cfRule type="cellIs" dxfId="325" priority="324" stopIfTrue="1" operator="greaterThan">
      <formula>1</formula>
    </cfRule>
    <cfRule type="cellIs" dxfId="324" priority="325" stopIfTrue="1" operator="between">
      <formula>0.9</formula>
      <formula>1</formula>
    </cfRule>
    <cfRule type="cellIs" dxfId="323" priority="326" stopIfTrue="1" operator="between">
      <formula>0.7</formula>
      <formula>0.8999</formula>
    </cfRule>
    <cfRule type="cellIs" dxfId="322" priority="327" stopIfTrue="1" operator="between">
      <formula>0.00001</formula>
      <formula>0.6999</formula>
    </cfRule>
  </conditionalFormatting>
  <conditionalFormatting sqref="AC78">
    <cfRule type="cellIs" dxfId="321" priority="318" stopIfTrue="1" operator="equal">
      <formula>0</formula>
    </cfRule>
    <cfRule type="cellIs" dxfId="320" priority="319" stopIfTrue="1" operator="greaterThan">
      <formula>1</formula>
    </cfRule>
    <cfRule type="cellIs" dxfId="319" priority="320" stopIfTrue="1" operator="between">
      <formula>0.9</formula>
      <formula>1</formula>
    </cfRule>
    <cfRule type="cellIs" dxfId="318" priority="321" stopIfTrue="1" operator="between">
      <formula>0.7</formula>
      <formula>0.8999</formula>
    </cfRule>
    <cfRule type="cellIs" dxfId="317" priority="322" stopIfTrue="1" operator="between">
      <formula>0.00001</formula>
      <formula>0.6999</formula>
    </cfRule>
  </conditionalFormatting>
  <conditionalFormatting sqref="AF79">
    <cfRule type="cellIs" dxfId="316" priority="313" stopIfTrue="1" operator="equal">
      <formula>0</formula>
    </cfRule>
    <cfRule type="cellIs" dxfId="315" priority="314" stopIfTrue="1" operator="greaterThan">
      <formula>1</formula>
    </cfRule>
    <cfRule type="cellIs" dxfId="314" priority="315" stopIfTrue="1" operator="between">
      <formula>0.9</formula>
      <formula>1</formula>
    </cfRule>
    <cfRule type="cellIs" dxfId="313" priority="316" stopIfTrue="1" operator="between">
      <formula>0.7</formula>
      <formula>0.8999</formula>
    </cfRule>
    <cfRule type="cellIs" dxfId="312" priority="317" stopIfTrue="1" operator="between">
      <formula>0.00001</formula>
      <formula>0.6999</formula>
    </cfRule>
  </conditionalFormatting>
  <conditionalFormatting sqref="AI79">
    <cfRule type="cellIs" dxfId="311" priority="308" stopIfTrue="1" operator="equal">
      <formula>0</formula>
    </cfRule>
    <cfRule type="cellIs" dxfId="310" priority="309" stopIfTrue="1" operator="greaterThan">
      <formula>1</formula>
    </cfRule>
    <cfRule type="cellIs" dxfId="309" priority="310" stopIfTrue="1" operator="between">
      <formula>0.9</formula>
      <formula>1</formula>
    </cfRule>
    <cfRule type="cellIs" dxfId="308" priority="311" stopIfTrue="1" operator="between">
      <formula>0.7</formula>
      <formula>0.8999</formula>
    </cfRule>
    <cfRule type="cellIs" dxfId="307" priority="312" stopIfTrue="1" operator="between">
      <formula>0.00001</formula>
      <formula>0.6999</formula>
    </cfRule>
  </conditionalFormatting>
  <conditionalFormatting sqref="AL79">
    <cfRule type="cellIs" dxfId="306" priority="303" stopIfTrue="1" operator="equal">
      <formula>0</formula>
    </cfRule>
    <cfRule type="cellIs" dxfId="305" priority="304" stopIfTrue="1" operator="greaterThan">
      <formula>1</formula>
    </cfRule>
    <cfRule type="cellIs" dxfId="304" priority="305" stopIfTrue="1" operator="between">
      <formula>0.9</formula>
      <formula>1</formula>
    </cfRule>
    <cfRule type="cellIs" dxfId="303" priority="306" stopIfTrue="1" operator="between">
      <formula>0.7</formula>
      <formula>0.8999</formula>
    </cfRule>
    <cfRule type="cellIs" dxfId="302" priority="307" stopIfTrue="1" operator="between">
      <formula>0.00001</formula>
      <formula>0.6999</formula>
    </cfRule>
  </conditionalFormatting>
  <conditionalFormatting sqref="AO79">
    <cfRule type="cellIs" dxfId="301" priority="298" stopIfTrue="1" operator="equal">
      <formula>0</formula>
    </cfRule>
    <cfRule type="cellIs" dxfId="300" priority="299" stopIfTrue="1" operator="greaterThan">
      <formula>1</formula>
    </cfRule>
    <cfRule type="cellIs" dxfId="299" priority="300" stopIfTrue="1" operator="between">
      <formula>0.9</formula>
      <formula>1</formula>
    </cfRule>
    <cfRule type="cellIs" dxfId="298" priority="301" stopIfTrue="1" operator="between">
      <formula>0.7</formula>
      <formula>0.8999</formula>
    </cfRule>
    <cfRule type="cellIs" dxfId="297" priority="302" stopIfTrue="1" operator="between">
      <formula>0.00001</formula>
      <formula>0.6999</formula>
    </cfRule>
  </conditionalFormatting>
  <conditionalFormatting sqref="AR79">
    <cfRule type="cellIs" dxfId="296" priority="293" stopIfTrue="1" operator="equal">
      <formula>0</formula>
    </cfRule>
    <cfRule type="cellIs" dxfId="295" priority="294" stopIfTrue="1" operator="greaterThan">
      <formula>1</formula>
    </cfRule>
    <cfRule type="cellIs" dxfId="294" priority="295" stopIfTrue="1" operator="between">
      <formula>0.9</formula>
      <formula>1</formula>
    </cfRule>
    <cfRule type="cellIs" dxfId="293" priority="296" stopIfTrue="1" operator="between">
      <formula>0.7</formula>
      <formula>0.8999</formula>
    </cfRule>
    <cfRule type="cellIs" dxfId="292" priority="297" stopIfTrue="1" operator="between">
      <formula>0.00001</formula>
      <formula>0.6999</formula>
    </cfRule>
  </conditionalFormatting>
  <conditionalFormatting sqref="AU79">
    <cfRule type="cellIs" dxfId="291" priority="288" stopIfTrue="1" operator="equal">
      <formula>0</formula>
    </cfRule>
    <cfRule type="cellIs" dxfId="290" priority="289" stopIfTrue="1" operator="greaterThan">
      <formula>1</formula>
    </cfRule>
    <cfRule type="cellIs" dxfId="289" priority="290" stopIfTrue="1" operator="between">
      <formula>0.9</formula>
      <formula>1</formula>
    </cfRule>
    <cfRule type="cellIs" dxfId="288" priority="291" stopIfTrue="1" operator="between">
      <formula>0.7</formula>
      <formula>0.8999</formula>
    </cfRule>
    <cfRule type="cellIs" dxfId="287" priority="292" stopIfTrue="1" operator="between">
      <formula>0.00001</formula>
      <formula>0.6999</formula>
    </cfRule>
  </conditionalFormatting>
  <conditionalFormatting sqref="W79">
    <cfRule type="cellIs" dxfId="286" priority="283" stopIfTrue="1" operator="equal">
      <formula>0</formula>
    </cfRule>
    <cfRule type="cellIs" dxfId="285" priority="284" stopIfTrue="1" operator="greaterThan">
      <formula>1</formula>
    </cfRule>
    <cfRule type="cellIs" dxfId="284" priority="285" stopIfTrue="1" operator="between">
      <formula>0.9</formula>
      <formula>1</formula>
    </cfRule>
    <cfRule type="cellIs" dxfId="283" priority="286" stopIfTrue="1" operator="between">
      <formula>0.7</formula>
      <formula>0.8999</formula>
    </cfRule>
    <cfRule type="cellIs" dxfId="282" priority="287" stopIfTrue="1" operator="between">
      <formula>0.00001</formula>
      <formula>0.6999</formula>
    </cfRule>
  </conditionalFormatting>
  <conditionalFormatting sqref="Z79">
    <cfRule type="cellIs" dxfId="281" priority="278" stopIfTrue="1" operator="equal">
      <formula>0</formula>
    </cfRule>
    <cfRule type="cellIs" dxfId="280" priority="279" stopIfTrue="1" operator="greaterThan">
      <formula>1</formula>
    </cfRule>
    <cfRule type="cellIs" dxfId="279" priority="280" stopIfTrue="1" operator="between">
      <formula>0.9</formula>
      <formula>1</formula>
    </cfRule>
    <cfRule type="cellIs" dxfId="278" priority="281" stopIfTrue="1" operator="between">
      <formula>0.7</formula>
      <formula>0.8999</formula>
    </cfRule>
    <cfRule type="cellIs" dxfId="277" priority="282" stopIfTrue="1" operator="between">
      <formula>0.00001</formula>
      <formula>0.6999</formula>
    </cfRule>
  </conditionalFormatting>
  <conditionalFormatting sqref="AC79">
    <cfRule type="cellIs" dxfId="276" priority="273" stopIfTrue="1" operator="equal">
      <formula>0</formula>
    </cfRule>
    <cfRule type="cellIs" dxfId="275" priority="274" stopIfTrue="1" operator="greaterThan">
      <formula>1</formula>
    </cfRule>
    <cfRule type="cellIs" dxfId="274" priority="275" stopIfTrue="1" operator="between">
      <formula>0.9</formula>
      <formula>1</formula>
    </cfRule>
    <cfRule type="cellIs" dxfId="273" priority="276" stopIfTrue="1" operator="between">
      <formula>0.7</formula>
      <formula>0.8999</formula>
    </cfRule>
    <cfRule type="cellIs" dxfId="272" priority="277" stopIfTrue="1" operator="between">
      <formula>0.00001</formula>
      <formula>0.6999</formula>
    </cfRule>
  </conditionalFormatting>
  <conditionalFormatting sqref="AF80">
    <cfRule type="cellIs" dxfId="271" priority="268" stopIfTrue="1" operator="equal">
      <formula>0</formula>
    </cfRule>
    <cfRule type="cellIs" dxfId="270" priority="269" stopIfTrue="1" operator="greaterThan">
      <formula>1</formula>
    </cfRule>
    <cfRule type="cellIs" dxfId="269" priority="270" stopIfTrue="1" operator="between">
      <formula>0.9</formula>
      <formula>1</formula>
    </cfRule>
    <cfRule type="cellIs" dxfId="268" priority="271" stopIfTrue="1" operator="between">
      <formula>0.7</formula>
      <formula>0.8999</formula>
    </cfRule>
    <cfRule type="cellIs" dxfId="267" priority="272" stopIfTrue="1" operator="between">
      <formula>0.00001</formula>
      <formula>0.6999</formula>
    </cfRule>
  </conditionalFormatting>
  <conditionalFormatting sqref="AI80">
    <cfRule type="cellIs" dxfId="266" priority="263" stopIfTrue="1" operator="equal">
      <formula>0</formula>
    </cfRule>
    <cfRule type="cellIs" dxfId="265" priority="264" stopIfTrue="1" operator="greaterThan">
      <formula>1</formula>
    </cfRule>
    <cfRule type="cellIs" dxfId="264" priority="265" stopIfTrue="1" operator="between">
      <formula>0.9</formula>
      <formula>1</formula>
    </cfRule>
    <cfRule type="cellIs" dxfId="263" priority="266" stopIfTrue="1" operator="between">
      <formula>0.7</formula>
      <formula>0.8999</formula>
    </cfRule>
    <cfRule type="cellIs" dxfId="262" priority="267" stopIfTrue="1" operator="between">
      <formula>0.00001</formula>
      <formula>0.6999</formula>
    </cfRule>
  </conditionalFormatting>
  <conditionalFormatting sqref="AL80">
    <cfRule type="cellIs" dxfId="261" priority="258" stopIfTrue="1" operator="equal">
      <formula>0</formula>
    </cfRule>
    <cfRule type="cellIs" dxfId="260" priority="259" stopIfTrue="1" operator="greaterThan">
      <formula>1</formula>
    </cfRule>
    <cfRule type="cellIs" dxfId="259" priority="260" stopIfTrue="1" operator="between">
      <formula>0.9</formula>
      <formula>1</formula>
    </cfRule>
    <cfRule type="cellIs" dxfId="258" priority="261" stopIfTrue="1" operator="between">
      <formula>0.7</formula>
      <formula>0.8999</formula>
    </cfRule>
    <cfRule type="cellIs" dxfId="257" priority="262" stopIfTrue="1" operator="between">
      <formula>0.00001</formula>
      <formula>0.6999</formula>
    </cfRule>
  </conditionalFormatting>
  <conditionalFormatting sqref="AO80">
    <cfRule type="cellIs" dxfId="256" priority="253" stopIfTrue="1" operator="equal">
      <formula>0</formula>
    </cfRule>
    <cfRule type="cellIs" dxfId="255" priority="254" stopIfTrue="1" operator="greaterThan">
      <formula>1</formula>
    </cfRule>
    <cfRule type="cellIs" dxfId="254" priority="255" stopIfTrue="1" operator="between">
      <formula>0.9</formula>
      <formula>1</formula>
    </cfRule>
    <cfRule type="cellIs" dxfId="253" priority="256" stopIfTrue="1" operator="between">
      <formula>0.7</formula>
      <formula>0.8999</formula>
    </cfRule>
    <cfRule type="cellIs" dxfId="252" priority="257" stopIfTrue="1" operator="between">
      <formula>0.00001</formula>
      <formula>0.6999</formula>
    </cfRule>
  </conditionalFormatting>
  <conditionalFormatting sqref="AR80">
    <cfRule type="cellIs" dxfId="251" priority="248" stopIfTrue="1" operator="equal">
      <formula>0</formula>
    </cfRule>
    <cfRule type="cellIs" dxfId="250" priority="249" stopIfTrue="1" operator="greaterThan">
      <formula>1</formula>
    </cfRule>
    <cfRule type="cellIs" dxfId="249" priority="250" stopIfTrue="1" operator="between">
      <formula>0.9</formula>
      <formula>1</formula>
    </cfRule>
    <cfRule type="cellIs" dxfId="248" priority="251" stopIfTrue="1" operator="between">
      <formula>0.7</formula>
      <formula>0.8999</formula>
    </cfRule>
    <cfRule type="cellIs" dxfId="247" priority="252" stopIfTrue="1" operator="between">
      <formula>0.00001</formula>
      <formula>0.6999</formula>
    </cfRule>
  </conditionalFormatting>
  <conditionalFormatting sqref="AU80">
    <cfRule type="cellIs" dxfId="246" priority="243" stopIfTrue="1" operator="equal">
      <formula>0</formula>
    </cfRule>
    <cfRule type="cellIs" dxfId="245" priority="244" stopIfTrue="1" operator="greaterThan">
      <formula>1</formula>
    </cfRule>
    <cfRule type="cellIs" dxfId="244" priority="245" stopIfTrue="1" operator="between">
      <formula>0.9</formula>
      <formula>1</formula>
    </cfRule>
    <cfRule type="cellIs" dxfId="243" priority="246" stopIfTrue="1" operator="between">
      <formula>0.7</formula>
      <formula>0.8999</formula>
    </cfRule>
    <cfRule type="cellIs" dxfId="242" priority="247" stopIfTrue="1" operator="between">
      <formula>0.00001</formula>
      <formula>0.6999</formula>
    </cfRule>
  </conditionalFormatting>
  <conditionalFormatting sqref="W80">
    <cfRule type="cellIs" dxfId="241" priority="238" stopIfTrue="1" operator="equal">
      <formula>0</formula>
    </cfRule>
    <cfRule type="cellIs" dxfId="240" priority="239" stopIfTrue="1" operator="greaterThan">
      <formula>1</formula>
    </cfRule>
    <cfRule type="cellIs" dxfId="239" priority="240" stopIfTrue="1" operator="between">
      <formula>0.9</formula>
      <formula>1</formula>
    </cfRule>
    <cfRule type="cellIs" dxfId="238" priority="241" stopIfTrue="1" operator="between">
      <formula>0.7</formula>
      <formula>0.8999</formula>
    </cfRule>
    <cfRule type="cellIs" dxfId="237" priority="242" stopIfTrue="1" operator="between">
      <formula>0.00001</formula>
      <formula>0.6999</formula>
    </cfRule>
  </conditionalFormatting>
  <conditionalFormatting sqref="Z80">
    <cfRule type="cellIs" dxfId="236" priority="233" stopIfTrue="1" operator="equal">
      <formula>0</formula>
    </cfRule>
    <cfRule type="cellIs" dxfId="235" priority="234" stopIfTrue="1" operator="greaterThan">
      <formula>1</formula>
    </cfRule>
    <cfRule type="cellIs" dxfId="234" priority="235" stopIfTrue="1" operator="between">
      <formula>0.9</formula>
      <formula>1</formula>
    </cfRule>
    <cfRule type="cellIs" dxfId="233" priority="236" stopIfTrue="1" operator="between">
      <formula>0.7</formula>
      <formula>0.8999</formula>
    </cfRule>
    <cfRule type="cellIs" dxfId="232" priority="237" stopIfTrue="1" operator="between">
      <formula>0.00001</formula>
      <formula>0.6999</formula>
    </cfRule>
  </conditionalFormatting>
  <conditionalFormatting sqref="AC80">
    <cfRule type="cellIs" dxfId="231" priority="228" stopIfTrue="1" operator="equal">
      <formula>0</formula>
    </cfRule>
    <cfRule type="cellIs" dxfId="230" priority="229" stopIfTrue="1" operator="greaterThan">
      <formula>1</formula>
    </cfRule>
    <cfRule type="cellIs" dxfId="229" priority="230" stopIfTrue="1" operator="between">
      <formula>0.9</formula>
      <formula>1</formula>
    </cfRule>
    <cfRule type="cellIs" dxfId="228" priority="231" stopIfTrue="1" operator="between">
      <formula>0.7</formula>
      <formula>0.8999</formula>
    </cfRule>
    <cfRule type="cellIs" dxfId="227" priority="232" stopIfTrue="1" operator="between">
      <formula>0.00001</formula>
      <formula>0.6999</formula>
    </cfRule>
  </conditionalFormatting>
  <conditionalFormatting sqref="AF84">
    <cfRule type="cellIs" dxfId="226" priority="223" stopIfTrue="1" operator="equal">
      <formula>0</formula>
    </cfRule>
    <cfRule type="cellIs" dxfId="225" priority="224" stopIfTrue="1" operator="greaterThan">
      <formula>1</formula>
    </cfRule>
    <cfRule type="cellIs" dxfId="224" priority="225" stopIfTrue="1" operator="between">
      <formula>0.9</formula>
      <formula>1</formula>
    </cfRule>
    <cfRule type="cellIs" dxfId="223" priority="226" stopIfTrue="1" operator="between">
      <formula>0.7</formula>
      <formula>0.8999</formula>
    </cfRule>
    <cfRule type="cellIs" dxfId="222" priority="227" stopIfTrue="1" operator="between">
      <formula>0.00001</formula>
      <formula>0.6999</formula>
    </cfRule>
  </conditionalFormatting>
  <conditionalFormatting sqref="AI84">
    <cfRule type="cellIs" dxfId="221" priority="218" stopIfTrue="1" operator="equal">
      <formula>0</formula>
    </cfRule>
    <cfRule type="cellIs" dxfId="220" priority="219" stopIfTrue="1" operator="greaterThan">
      <formula>1</formula>
    </cfRule>
    <cfRule type="cellIs" dxfId="219" priority="220" stopIfTrue="1" operator="between">
      <formula>0.9</formula>
      <formula>1</formula>
    </cfRule>
    <cfRule type="cellIs" dxfId="218" priority="221" stopIfTrue="1" operator="between">
      <formula>0.7</formula>
      <formula>0.8999</formula>
    </cfRule>
    <cfRule type="cellIs" dxfId="217" priority="222" stopIfTrue="1" operator="between">
      <formula>0.00001</formula>
      <formula>0.6999</formula>
    </cfRule>
  </conditionalFormatting>
  <conditionalFormatting sqref="AL84">
    <cfRule type="cellIs" dxfId="216" priority="213" stopIfTrue="1" operator="equal">
      <formula>0</formula>
    </cfRule>
    <cfRule type="cellIs" dxfId="215" priority="214" stopIfTrue="1" operator="greaterThan">
      <formula>1</formula>
    </cfRule>
    <cfRule type="cellIs" dxfId="214" priority="215" stopIfTrue="1" operator="between">
      <formula>0.9</formula>
      <formula>1</formula>
    </cfRule>
    <cfRule type="cellIs" dxfId="213" priority="216" stopIfTrue="1" operator="between">
      <formula>0.7</formula>
      <formula>0.8999</formula>
    </cfRule>
    <cfRule type="cellIs" dxfId="212" priority="217" stopIfTrue="1" operator="between">
      <formula>0.00001</formula>
      <formula>0.6999</formula>
    </cfRule>
  </conditionalFormatting>
  <conditionalFormatting sqref="AO84">
    <cfRule type="cellIs" dxfId="211" priority="208" stopIfTrue="1" operator="equal">
      <formula>0</formula>
    </cfRule>
    <cfRule type="cellIs" dxfId="210" priority="209" stopIfTrue="1" operator="greaterThan">
      <formula>1</formula>
    </cfRule>
    <cfRule type="cellIs" dxfId="209" priority="210" stopIfTrue="1" operator="between">
      <formula>0.9</formula>
      <formula>1</formula>
    </cfRule>
    <cfRule type="cellIs" dxfId="208" priority="211" stopIfTrue="1" operator="between">
      <formula>0.7</formula>
      <formula>0.8999</formula>
    </cfRule>
    <cfRule type="cellIs" dxfId="207" priority="212" stopIfTrue="1" operator="between">
      <formula>0.00001</formula>
      <formula>0.6999</formula>
    </cfRule>
  </conditionalFormatting>
  <conditionalFormatting sqref="AR84">
    <cfRule type="cellIs" dxfId="206" priority="203" stopIfTrue="1" operator="equal">
      <formula>0</formula>
    </cfRule>
    <cfRule type="cellIs" dxfId="205" priority="204" stopIfTrue="1" operator="greaterThan">
      <formula>1</formula>
    </cfRule>
    <cfRule type="cellIs" dxfId="204" priority="205" stopIfTrue="1" operator="between">
      <formula>0.9</formula>
      <formula>1</formula>
    </cfRule>
    <cfRule type="cellIs" dxfId="203" priority="206" stopIfTrue="1" operator="between">
      <formula>0.7</formula>
      <formula>0.8999</formula>
    </cfRule>
    <cfRule type="cellIs" dxfId="202" priority="207" stopIfTrue="1" operator="between">
      <formula>0.00001</formula>
      <formula>0.6999</formula>
    </cfRule>
  </conditionalFormatting>
  <conditionalFormatting sqref="AU84">
    <cfRule type="cellIs" dxfId="201" priority="198" stopIfTrue="1" operator="equal">
      <formula>0</formula>
    </cfRule>
    <cfRule type="cellIs" dxfId="200" priority="199" stopIfTrue="1" operator="greaterThan">
      <formula>1</formula>
    </cfRule>
    <cfRule type="cellIs" dxfId="199" priority="200" stopIfTrue="1" operator="between">
      <formula>0.9</formula>
      <formula>1</formula>
    </cfRule>
    <cfRule type="cellIs" dxfId="198" priority="201" stopIfTrue="1" operator="between">
      <formula>0.7</formula>
      <formula>0.8999</formula>
    </cfRule>
    <cfRule type="cellIs" dxfId="197" priority="202" stopIfTrue="1" operator="between">
      <formula>0.00001</formula>
      <formula>0.6999</formula>
    </cfRule>
  </conditionalFormatting>
  <conditionalFormatting sqref="W84">
    <cfRule type="cellIs" dxfId="196" priority="193" stopIfTrue="1" operator="equal">
      <formula>0</formula>
    </cfRule>
    <cfRule type="cellIs" dxfId="195" priority="194" stopIfTrue="1" operator="greaterThan">
      <formula>1</formula>
    </cfRule>
    <cfRule type="cellIs" dxfId="194" priority="195" stopIfTrue="1" operator="between">
      <formula>0.9</formula>
      <formula>1</formula>
    </cfRule>
    <cfRule type="cellIs" dxfId="193" priority="196" stopIfTrue="1" operator="between">
      <formula>0.7</formula>
      <formula>0.8999</formula>
    </cfRule>
    <cfRule type="cellIs" dxfId="192" priority="197" stopIfTrue="1" operator="between">
      <formula>0.00001</formula>
      <formula>0.6999</formula>
    </cfRule>
  </conditionalFormatting>
  <conditionalFormatting sqref="Z84">
    <cfRule type="cellIs" dxfId="191" priority="188" stopIfTrue="1" operator="equal">
      <formula>0</formula>
    </cfRule>
    <cfRule type="cellIs" dxfId="190" priority="189" stopIfTrue="1" operator="greaterThan">
      <formula>1</formula>
    </cfRule>
    <cfRule type="cellIs" dxfId="189" priority="190" stopIfTrue="1" operator="between">
      <formula>0.9</formula>
      <formula>1</formula>
    </cfRule>
    <cfRule type="cellIs" dxfId="188" priority="191" stopIfTrue="1" operator="between">
      <formula>0.7</formula>
      <formula>0.8999</formula>
    </cfRule>
    <cfRule type="cellIs" dxfId="187" priority="192" stopIfTrue="1" operator="between">
      <formula>0.00001</formula>
      <formula>0.6999</formula>
    </cfRule>
  </conditionalFormatting>
  <conditionalFormatting sqref="AC84">
    <cfRule type="cellIs" dxfId="186" priority="183" stopIfTrue="1" operator="equal">
      <formula>0</formula>
    </cfRule>
    <cfRule type="cellIs" dxfId="185" priority="184" stopIfTrue="1" operator="greaterThan">
      <formula>1</formula>
    </cfRule>
    <cfRule type="cellIs" dxfId="184" priority="185" stopIfTrue="1" operator="between">
      <formula>0.9</formula>
      <formula>1</formula>
    </cfRule>
    <cfRule type="cellIs" dxfId="183" priority="186" stopIfTrue="1" operator="between">
      <formula>0.7</formula>
      <formula>0.8999</formula>
    </cfRule>
    <cfRule type="cellIs" dxfId="182" priority="187" stopIfTrue="1" operator="between">
      <formula>0.00001</formula>
      <formula>0.6999</formula>
    </cfRule>
  </conditionalFormatting>
  <conditionalFormatting sqref="AF85">
    <cfRule type="cellIs" dxfId="181" priority="178" stopIfTrue="1" operator="equal">
      <formula>0</formula>
    </cfRule>
    <cfRule type="cellIs" dxfId="180" priority="179" stopIfTrue="1" operator="greaterThan">
      <formula>1</formula>
    </cfRule>
    <cfRule type="cellIs" dxfId="179" priority="180" stopIfTrue="1" operator="between">
      <formula>0.9</formula>
      <formula>1</formula>
    </cfRule>
    <cfRule type="cellIs" dxfId="178" priority="181" stopIfTrue="1" operator="between">
      <formula>0.7</formula>
      <formula>0.8999</formula>
    </cfRule>
    <cfRule type="cellIs" dxfId="177" priority="182" stopIfTrue="1" operator="between">
      <formula>0.00001</formula>
      <formula>0.6999</formula>
    </cfRule>
  </conditionalFormatting>
  <conditionalFormatting sqref="AI85">
    <cfRule type="cellIs" dxfId="176" priority="173" stopIfTrue="1" operator="equal">
      <formula>0</formula>
    </cfRule>
    <cfRule type="cellIs" dxfId="175" priority="174" stopIfTrue="1" operator="greaterThan">
      <formula>1</formula>
    </cfRule>
    <cfRule type="cellIs" dxfId="174" priority="175" stopIfTrue="1" operator="between">
      <formula>0.9</formula>
      <formula>1</formula>
    </cfRule>
    <cfRule type="cellIs" dxfId="173" priority="176" stopIfTrue="1" operator="between">
      <formula>0.7</formula>
      <formula>0.8999</formula>
    </cfRule>
    <cfRule type="cellIs" dxfId="172" priority="177" stopIfTrue="1" operator="between">
      <formula>0.00001</formula>
      <formula>0.6999</formula>
    </cfRule>
  </conditionalFormatting>
  <conditionalFormatting sqref="AL85">
    <cfRule type="cellIs" dxfId="171" priority="168" stopIfTrue="1" operator="equal">
      <formula>0</formula>
    </cfRule>
    <cfRule type="cellIs" dxfId="170" priority="169" stopIfTrue="1" operator="greaterThan">
      <formula>1</formula>
    </cfRule>
    <cfRule type="cellIs" dxfId="169" priority="170" stopIfTrue="1" operator="between">
      <formula>0.9</formula>
      <formula>1</formula>
    </cfRule>
    <cfRule type="cellIs" dxfId="168" priority="171" stopIfTrue="1" operator="between">
      <formula>0.7</formula>
      <formula>0.8999</formula>
    </cfRule>
    <cfRule type="cellIs" dxfId="167" priority="172" stopIfTrue="1" operator="between">
      <formula>0.00001</formula>
      <formula>0.6999</formula>
    </cfRule>
  </conditionalFormatting>
  <conditionalFormatting sqref="AO85">
    <cfRule type="cellIs" dxfId="166" priority="163" stopIfTrue="1" operator="equal">
      <formula>0</formula>
    </cfRule>
    <cfRule type="cellIs" dxfId="165" priority="164" stopIfTrue="1" operator="greaterThan">
      <formula>1</formula>
    </cfRule>
    <cfRule type="cellIs" dxfId="164" priority="165" stopIfTrue="1" operator="between">
      <formula>0.9</formula>
      <formula>1</formula>
    </cfRule>
    <cfRule type="cellIs" dxfId="163" priority="166" stopIfTrue="1" operator="between">
      <formula>0.7</formula>
      <formula>0.8999</formula>
    </cfRule>
    <cfRule type="cellIs" dxfId="162" priority="167" stopIfTrue="1" operator="between">
      <formula>0.00001</formula>
      <formula>0.6999</formula>
    </cfRule>
  </conditionalFormatting>
  <conditionalFormatting sqref="AR85">
    <cfRule type="cellIs" dxfId="161" priority="158" stopIfTrue="1" operator="equal">
      <formula>0</formula>
    </cfRule>
    <cfRule type="cellIs" dxfId="160" priority="159" stopIfTrue="1" operator="greaterThan">
      <formula>1</formula>
    </cfRule>
    <cfRule type="cellIs" dxfId="159" priority="160" stopIfTrue="1" operator="between">
      <formula>0.9</formula>
      <formula>1</formula>
    </cfRule>
    <cfRule type="cellIs" dxfId="158" priority="161" stopIfTrue="1" operator="between">
      <formula>0.7</formula>
      <formula>0.8999</formula>
    </cfRule>
    <cfRule type="cellIs" dxfId="157" priority="162" stopIfTrue="1" operator="between">
      <formula>0.00001</formula>
      <formula>0.6999</formula>
    </cfRule>
  </conditionalFormatting>
  <conditionalFormatting sqref="AU85">
    <cfRule type="cellIs" dxfId="156" priority="153" stopIfTrue="1" operator="equal">
      <formula>0</formula>
    </cfRule>
    <cfRule type="cellIs" dxfId="155" priority="154" stopIfTrue="1" operator="greaterThan">
      <formula>1</formula>
    </cfRule>
    <cfRule type="cellIs" dxfId="154" priority="155" stopIfTrue="1" operator="between">
      <formula>0.9</formula>
      <formula>1</formula>
    </cfRule>
    <cfRule type="cellIs" dxfId="153" priority="156" stopIfTrue="1" operator="between">
      <formula>0.7</formula>
      <formula>0.8999</formula>
    </cfRule>
    <cfRule type="cellIs" dxfId="152" priority="157" stopIfTrue="1" operator="between">
      <formula>0.00001</formula>
      <formula>0.6999</formula>
    </cfRule>
  </conditionalFormatting>
  <conditionalFormatting sqref="W85">
    <cfRule type="cellIs" dxfId="151" priority="148" stopIfTrue="1" operator="equal">
      <formula>0</formula>
    </cfRule>
    <cfRule type="cellIs" dxfId="150" priority="149" stopIfTrue="1" operator="greaterThan">
      <formula>1</formula>
    </cfRule>
    <cfRule type="cellIs" dxfId="149" priority="150" stopIfTrue="1" operator="between">
      <formula>0.9</formula>
      <formula>1</formula>
    </cfRule>
    <cfRule type="cellIs" dxfId="148" priority="151" stopIfTrue="1" operator="between">
      <formula>0.7</formula>
      <formula>0.8999</formula>
    </cfRule>
    <cfRule type="cellIs" dxfId="147" priority="152" stopIfTrue="1" operator="between">
      <formula>0.00001</formula>
      <formula>0.6999</formula>
    </cfRule>
  </conditionalFormatting>
  <conditionalFormatting sqref="Z85">
    <cfRule type="cellIs" dxfId="146" priority="143" stopIfTrue="1" operator="equal">
      <formula>0</formula>
    </cfRule>
    <cfRule type="cellIs" dxfId="145" priority="144" stopIfTrue="1" operator="greaterThan">
      <formula>1</formula>
    </cfRule>
    <cfRule type="cellIs" dxfId="144" priority="145" stopIfTrue="1" operator="between">
      <formula>0.9</formula>
      <formula>1</formula>
    </cfRule>
    <cfRule type="cellIs" dxfId="143" priority="146" stopIfTrue="1" operator="between">
      <formula>0.7</formula>
      <formula>0.8999</formula>
    </cfRule>
    <cfRule type="cellIs" dxfId="142" priority="147" stopIfTrue="1" operator="between">
      <formula>0.00001</formula>
      <formula>0.6999</formula>
    </cfRule>
  </conditionalFormatting>
  <conditionalFormatting sqref="AC85">
    <cfRule type="cellIs" dxfId="141" priority="138" stopIfTrue="1" operator="equal">
      <formula>0</formula>
    </cfRule>
    <cfRule type="cellIs" dxfId="140" priority="139" stopIfTrue="1" operator="greaterThan">
      <formula>1</formula>
    </cfRule>
    <cfRule type="cellIs" dxfId="139" priority="140" stopIfTrue="1" operator="between">
      <formula>0.9</formula>
      <formula>1</formula>
    </cfRule>
    <cfRule type="cellIs" dxfId="138" priority="141" stopIfTrue="1" operator="between">
      <formula>0.7</formula>
      <formula>0.8999</formula>
    </cfRule>
    <cfRule type="cellIs" dxfId="137" priority="142" stopIfTrue="1" operator="between">
      <formula>0.00001</formula>
      <formula>0.6999</formula>
    </cfRule>
  </conditionalFormatting>
  <conditionalFormatting sqref="N86:N103">
    <cfRule type="cellIs" dxfId="136" priority="133" stopIfTrue="1" operator="equal">
      <formula>0</formula>
    </cfRule>
    <cfRule type="cellIs" dxfId="135" priority="134" stopIfTrue="1" operator="greaterThan">
      <formula>1</formula>
    </cfRule>
    <cfRule type="cellIs" dxfId="134" priority="135" stopIfTrue="1" operator="between">
      <formula>0.9</formula>
      <formula>1</formula>
    </cfRule>
    <cfRule type="cellIs" dxfId="133" priority="136" stopIfTrue="1" operator="between">
      <formula>0.7</formula>
      <formula>0.8999</formula>
    </cfRule>
    <cfRule type="cellIs" dxfId="132" priority="137" stopIfTrue="1" operator="between">
      <formula>0.00001</formula>
      <formula>0.6999</formula>
    </cfRule>
  </conditionalFormatting>
  <conditionalFormatting sqref="AX86:AX103">
    <cfRule type="cellIs" dxfId="131" priority="128" stopIfTrue="1" operator="equal">
      <formula>0</formula>
    </cfRule>
    <cfRule type="cellIs" dxfId="130" priority="129" stopIfTrue="1" operator="greaterThan">
      <formula>1</formula>
    </cfRule>
    <cfRule type="cellIs" dxfId="129" priority="130" stopIfTrue="1" operator="between">
      <formula>0.9</formula>
      <formula>1</formula>
    </cfRule>
    <cfRule type="cellIs" dxfId="128" priority="131" stopIfTrue="1" operator="between">
      <formula>0.7</formula>
      <formula>0.8999</formula>
    </cfRule>
    <cfRule type="cellIs" dxfId="127" priority="132" stopIfTrue="1" operator="between">
      <formula>0.00001</formula>
      <formula>0.6999</formula>
    </cfRule>
  </conditionalFormatting>
  <conditionalFormatting sqref="T86:T103">
    <cfRule type="cellIs" dxfId="126" priority="123" stopIfTrue="1" operator="equal">
      <formula>0</formula>
    </cfRule>
    <cfRule type="cellIs" dxfId="125" priority="124" stopIfTrue="1" operator="greaterThan">
      <formula>1</formula>
    </cfRule>
    <cfRule type="cellIs" dxfId="124" priority="125" stopIfTrue="1" operator="between">
      <formula>0.9</formula>
      <formula>1</formula>
    </cfRule>
    <cfRule type="cellIs" dxfId="123" priority="126" stopIfTrue="1" operator="between">
      <formula>0.7</formula>
      <formula>0.8999</formula>
    </cfRule>
    <cfRule type="cellIs" dxfId="122" priority="127" stopIfTrue="1" operator="between">
      <formula>0.00001</formula>
      <formula>0.6999</formula>
    </cfRule>
  </conditionalFormatting>
  <conditionalFormatting sqref="Z86:Z103">
    <cfRule type="cellIs" dxfId="121" priority="119" stopIfTrue="1" operator="greaterThan">
      <formula>1</formula>
    </cfRule>
    <cfRule type="cellIs" dxfId="120" priority="120" stopIfTrue="1" operator="between">
      <formula>0.9</formula>
      <formula>1</formula>
    </cfRule>
    <cfRule type="cellIs" dxfId="119" priority="121" stopIfTrue="1" operator="between">
      <formula>0.7</formula>
      <formula>0.8999</formula>
    </cfRule>
    <cfRule type="cellIs" dxfId="118" priority="122" stopIfTrue="1" operator="between">
      <formula>0.00001</formula>
      <formula>0.6999</formula>
    </cfRule>
  </conditionalFormatting>
  <conditionalFormatting sqref="AC86:AC103">
    <cfRule type="cellIs" dxfId="117" priority="114" stopIfTrue="1" operator="equal">
      <formula>0</formula>
    </cfRule>
    <cfRule type="cellIs" dxfId="116" priority="115" stopIfTrue="1" operator="greaterThan">
      <formula>1</formula>
    </cfRule>
    <cfRule type="cellIs" dxfId="115" priority="116" stopIfTrue="1" operator="between">
      <formula>0.9</formula>
      <formula>1</formula>
    </cfRule>
    <cfRule type="cellIs" dxfId="114" priority="117" stopIfTrue="1" operator="between">
      <formula>0.7</formula>
      <formula>0.8999</formula>
    </cfRule>
    <cfRule type="cellIs" dxfId="113" priority="118" stopIfTrue="1" operator="between">
      <formula>0.00001</formula>
      <formula>0.6999</formula>
    </cfRule>
  </conditionalFormatting>
  <conditionalFormatting sqref="AF86:AF103">
    <cfRule type="cellIs" dxfId="112" priority="109" stopIfTrue="1" operator="equal">
      <formula>0</formula>
    </cfRule>
    <cfRule type="cellIs" dxfId="111" priority="110" stopIfTrue="1" operator="greaterThan">
      <formula>1</formula>
    </cfRule>
    <cfRule type="cellIs" dxfId="110" priority="111" stopIfTrue="1" operator="between">
      <formula>0.9</formula>
      <formula>1</formula>
    </cfRule>
    <cfRule type="cellIs" dxfId="109" priority="112" stopIfTrue="1" operator="between">
      <formula>0.7</formula>
      <formula>0.8999</formula>
    </cfRule>
    <cfRule type="cellIs" dxfId="108" priority="113" stopIfTrue="1" operator="between">
      <formula>0.00001</formula>
      <formula>0.6999</formula>
    </cfRule>
  </conditionalFormatting>
  <conditionalFormatting sqref="AI86:AI103">
    <cfRule type="cellIs" dxfId="107" priority="104" stopIfTrue="1" operator="equal">
      <formula>0</formula>
    </cfRule>
    <cfRule type="cellIs" dxfId="106" priority="105" stopIfTrue="1" operator="greaterThan">
      <formula>1</formula>
    </cfRule>
    <cfRule type="cellIs" dxfId="105" priority="106" stopIfTrue="1" operator="between">
      <formula>0.9</formula>
      <formula>1</formula>
    </cfRule>
    <cfRule type="cellIs" dxfId="104" priority="107" stopIfTrue="1" operator="between">
      <formula>0.7</formula>
      <formula>0.8999</formula>
    </cfRule>
    <cfRule type="cellIs" dxfId="103" priority="108" stopIfTrue="1" operator="between">
      <formula>0.00001</formula>
      <formula>0.6999</formula>
    </cfRule>
  </conditionalFormatting>
  <conditionalFormatting sqref="AL86:AL103">
    <cfRule type="cellIs" dxfId="102" priority="99" stopIfTrue="1" operator="equal">
      <formula>0</formula>
    </cfRule>
    <cfRule type="cellIs" dxfId="101" priority="100" stopIfTrue="1" operator="greaterThan">
      <formula>1</formula>
    </cfRule>
    <cfRule type="cellIs" dxfId="100" priority="101" stopIfTrue="1" operator="between">
      <formula>0.9</formula>
      <formula>1</formula>
    </cfRule>
    <cfRule type="cellIs" dxfId="99" priority="102" stopIfTrue="1" operator="between">
      <formula>0.7</formula>
      <formula>0.8999</formula>
    </cfRule>
    <cfRule type="cellIs" dxfId="98" priority="103" stopIfTrue="1" operator="between">
      <formula>0.00001</formula>
      <formula>0.6999</formula>
    </cfRule>
  </conditionalFormatting>
  <conditionalFormatting sqref="AO86:AO103">
    <cfRule type="cellIs" dxfId="97" priority="94" stopIfTrue="1" operator="equal">
      <formula>0</formula>
    </cfRule>
    <cfRule type="cellIs" dxfId="96" priority="95" stopIfTrue="1" operator="greaterThan">
      <formula>1</formula>
    </cfRule>
    <cfRule type="cellIs" dxfId="95" priority="96" stopIfTrue="1" operator="between">
      <formula>0.9</formula>
      <formula>1</formula>
    </cfRule>
    <cfRule type="cellIs" dxfId="94" priority="97" stopIfTrue="1" operator="between">
      <formula>0.7</formula>
      <formula>0.8999</formula>
    </cfRule>
    <cfRule type="cellIs" dxfId="93" priority="98" stopIfTrue="1" operator="between">
      <formula>0.00001</formula>
      <formula>0.6999</formula>
    </cfRule>
  </conditionalFormatting>
  <conditionalFormatting sqref="AR86:AR103">
    <cfRule type="cellIs" dxfId="92" priority="89" stopIfTrue="1" operator="equal">
      <formula>0</formula>
    </cfRule>
    <cfRule type="cellIs" dxfId="91" priority="90" stopIfTrue="1" operator="greaterThan">
      <formula>1</formula>
    </cfRule>
    <cfRule type="cellIs" dxfId="90" priority="91" stopIfTrue="1" operator="between">
      <formula>0.9</formula>
      <formula>1</formula>
    </cfRule>
    <cfRule type="cellIs" dxfId="89" priority="92" stopIfTrue="1" operator="between">
      <formula>0.7</formula>
      <formula>0.8999</formula>
    </cfRule>
    <cfRule type="cellIs" dxfId="88" priority="93" stopIfTrue="1" operator="between">
      <formula>0.00001</formula>
      <formula>0.6999</formula>
    </cfRule>
  </conditionalFormatting>
  <conditionalFormatting sqref="AU86:AU103">
    <cfRule type="cellIs" dxfId="87" priority="84" stopIfTrue="1" operator="equal">
      <formula>0</formula>
    </cfRule>
    <cfRule type="cellIs" dxfId="86" priority="85" stopIfTrue="1" operator="greaterThan">
      <formula>1</formula>
    </cfRule>
    <cfRule type="cellIs" dxfId="85" priority="86" stopIfTrue="1" operator="between">
      <formula>0.9</formula>
      <formula>1</formula>
    </cfRule>
    <cfRule type="cellIs" dxfId="84" priority="87" stopIfTrue="1" operator="between">
      <formula>0.7</formula>
      <formula>0.8999</formula>
    </cfRule>
    <cfRule type="cellIs" dxfId="83" priority="88" stopIfTrue="1" operator="between">
      <formula>0.00001</formula>
      <formula>0.6999</formula>
    </cfRule>
  </conditionalFormatting>
  <conditionalFormatting sqref="W86:W103">
    <cfRule type="cellIs" dxfId="82" priority="79" stopIfTrue="1" operator="equal">
      <formula>0</formula>
    </cfRule>
    <cfRule type="cellIs" dxfId="81" priority="80" stopIfTrue="1" operator="greaterThan">
      <formula>1</formula>
    </cfRule>
    <cfRule type="cellIs" dxfId="80" priority="81" stopIfTrue="1" operator="between">
      <formula>0.9</formula>
      <formula>1</formula>
    </cfRule>
    <cfRule type="cellIs" dxfId="79" priority="82" stopIfTrue="1" operator="between">
      <formula>0.7</formula>
      <formula>0.8999</formula>
    </cfRule>
    <cfRule type="cellIs" dxfId="78" priority="83" stopIfTrue="1" operator="between">
      <formula>0.00001</formula>
      <formula>0.6999</formula>
    </cfRule>
  </conditionalFormatting>
  <conditionalFormatting sqref="Q10">
    <cfRule type="cellIs" dxfId="77" priority="75" stopIfTrue="1" operator="greaterThan">
      <formula>1</formula>
    </cfRule>
    <cfRule type="cellIs" dxfId="76" priority="76" stopIfTrue="1" operator="between">
      <formula>0.9</formula>
      <formula>1</formula>
    </cfRule>
    <cfRule type="cellIs" dxfId="75" priority="77" stopIfTrue="1" operator="between">
      <formula>0.7</formula>
      <formula>0.8999</formula>
    </cfRule>
    <cfRule type="cellIs" dxfId="74" priority="78" stopIfTrue="1" operator="between">
      <formula>0</formula>
      <formula>0.6999</formula>
    </cfRule>
  </conditionalFormatting>
  <conditionalFormatting sqref="Q12">
    <cfRule type="cellIs" dxfId="73" priority="71" stopIfTrue="1" operator="greaterThan">
      <formula>1</formula>
    </cfRule>
    <cfRule type="cellIs" dxfId="72" priority="72" stopIfTrue="1" operator="between">
      <formula>0.9</formula>
      <formula>1</formula>
    </cfRule>
    <cfRule type="cellIs" dxfId="71" priority="73" stopIfTrue="1" operator="between">
      <formula>0.7</formula>
      <formula>0.8999</formula>
    </cfRule>
    <cfRule type="cellIs" dxfId="70" priority="74" stopIfTrue="1" operator="between">
      <formula>0</formula>
      <formula>0.6999</formula>
    </cfRule>
  </conditionalFormatting>
  <conditionalFormatting sqref="Q21">
    <cfRule type="cellIs" dxfId="69" priority="67" stopIfTrue="1" operator="greaterThan">
      <formula>1</formula>
    </cfRule>
    <cfRule type="cellIs" dxfId="68" priority="68" stopIfTrue="1" operator="between">
      <formula>0.9</formula>
      <formula>1</formula>
    </cfRule>
    <cfRule type="cellIs" dxfId="67" priority="69" stopIfTrue="1" operator="between">
      <formula>0.7</formula>
      <formula>0.8999</formula>
    </cfRule>
    <cfRule type="cellIs" dxfId="66" priority="70" stopIfTrue="1" operator="between">
      <formula>0</formula>
      <formula>0.6999</formula>
    </cfRule>
  </conditionalFormatting>
  <conditionalFormatting sqref="Q11">
    <cfRule type="cellIs" dxfId="65" priority="63" stopIfTrue="1" operator="greaterThan">
      <formula>1</formula>
    </cfRule>
    <cfRule type="cellIs" dxfId="64" priority="64" stopIfTrue="1" operator="between">
      <formula>0.9</formula>
      <formula>1</formula>
    </cfRule>
    <cfRule type="cellIs" dxfId="63" priority="65" stopIfTrue="1" operator="between">
      <formula>0.7</formula>
      <formula>0.8999</formula>
    </cfRule>
    <cfRule type="cellIs" dxfId="62" priority="66" stopIfTrue="1" operator="between">
      <formula>0</formula>
      <formula>0.6999</formula>
    </cfRule>
  </conditionalFormatting>
  <conditionalFormatting sqref="W48">
    <cfRule type="cellIs" dxfId="61" priority="58" stopIfTrue="1" operator="equal">
      <formula>0</formula>
    </cfRule>
    <cfRule type="cellIs" dxfId="60" priority="59" stopIfTrue="1" operator="greaterThan">
      <formula>1</formula>
    </cfRule>
    <cfRule type="cellIs" dxfId="59" priority="60" stopIfTrue="1" operator="between">
      <formula>0.9</formula>
      <formula>1</formula>
    </cfRule>
    <cfRule type="cellIs" dxfId="58" priority="61" stopIfTrue="1" operator="between">
      <formula>0.7</formula>
      <formula>0.8999</formula>
    </cfRule>
    <cfRule type="cellIs" dxfId="57" priority="62" stopIfTrue="1" operator="between">
      <formula>0.00001</formula>
      <formula>0.6999</formula>
    </cfRule>
  </conditionalFormatting>
  <conditionalFormatting sqref="Z22">
    <cfRule type="cellIs" dxfId="56" priority="54" stopIfTrue="1" operator="greaterThan">
      <formula>1</formula>
    </cfRule>
    <cfRule type="cellIs" dxfId="55" priority="55" stopIfTrue="1" operator="between">
      <formula>0.9</formula>
      <formula>1</formula>
    </cfRule>
    <cfRule type="cellIs" dxfId="54" priority="56" stopIfTrue="1" operator="between">
      <formula>0.7</formula>
      <formula>0.8999</formula>
    </cfRule>
    <cfRule type="cellIs" dxfId="53" priority="57" stopIfTrue="1" operator="between">
      <formula>0.00001</formula>
      <formula>0.6999</formula>
    </cfRule>
  </conditionalFormatting>
  <conditionalFormatting sqref="Z12">
    <cfRule type="cellIs" dxfId="52" priority="50" stopIfTrue="1" operator="greaterThan">
      <formula>1</formula>
    </cfRule>
    <cfRule type="cellIs" dxfId="51" priority="51" stopIfTrue="1" operator="between">
      <formula>0.9</formula>
      <formula>1</formula>
    </cfRule>
    <cfRule type="cellIs" dxfId="50" priority="52" stopIfTrue="1" operator="between">
      <formula>0.7</formula>
      <formula>0.8999</formula>
    </cfRule>
    <cfRule type="cellIs" dxfId="49" priority="53" stopIfTrue="1" operator="between">
      <formula>0.00001</formula>
      <formula>0.6999</formula>
    </cfRule>
  </conditionalFormatting>
  <conditionalFormatting sqref="AC9">
    <cfRule type="cellIs" dxfId="48" priority="45" stopIfTrue="1" operator="equal">
      <formula>0</formula>
    </cfRule>
    <cfRule type="cellIs" dxfId="47" priority="46" stopIfTrue="1" operator="greaterThan">
      <formula>1</formula>
    </cfRule>
    <cfRule type="cellIs" dxfId="46" priority="47" stopIfTrue="1" operator="between">
      <formula>0.9</formula>
      <formula>1</formula>
    </cfRule>
    <cfRule type="cellIs" dxfId="45" priority="48" stopIfTrue="1" operator="between">
      <formula>0.7</formula>
      <formula>0.8999</formula>
    </cfRule>
    <cfRule type="cellIs" dxfId="44" priority="49" stopIfTrue="1" operator="between">
      <formula>0.00001</formula>
      <formula>0.6999</formula>
    </cfRule>
  </conditionalFormatting>
  <conditionalFormatting sqref="AF9">
    <cfRule type="cellIs" dxfId="43" priority="40" stopIfTrue="1" operator="equal">
      <formula>0</formula>
    </cfRule>
    <cfRule type="cellIs" dxfId="42" priority="41" stopIfTrue="1" operator="greaterThan">
      <formula>1</formula>
    </cfRule>
    <cfRule type="cellIs" dxfId="41" priority="42" stopIfTrue="1" operator="between">
      <formula>0.9</formula>
      <formula>1</formula>
    </cfRule>
    <cfRule type="cellIs" dxfId="40" priority="43" stopIfTrue="1" operator="between">
      <formula>0.7</formula>
      <formula>0.8999</formula>
    </cfRule>
    <cfRule type="cellIs" dxfId="39" priority="44" stopIfTrue="1" operator="between">
      <formula>0.00001</formula>
      <formula>0.6999</formula>
    </cfRule>
  </conditionalFormatting>
  <conditionalFormatting sqref="AI9">
    <cfRule type="cellIs" dxfId="38" priority="35" stopIfTrue="1" operator="equal">
      <formula>0</formula>
    </cfRule>
    <cfRule type="cellIs" dxfId="37" priority="36" stopIfTrue="1" operator="greaterThan">
      <formula>1</formula>
    </cfRule>
    <cfRule type="cellIs" dxfId="36" priority="37" stopIfTrue="1" operator="between">
      <formula>0.9</formula>
      <formula>1</formula>
    </cfRule>
    <cfRule type="cellIs" dxfId="35" priority="38" stopIfTrue="1" operator="between">
      <formula>0.7</formula>
      <formula>0.8999</formula>
    </cfRule>
    <cfRule type="cellIs" dxfId="34" priority="39" stopIfTrue="1" operator="between">
      <formula>0.00001</formula>
      <formula>0.6999</formula>
    </cfRule>
  </conditionalFormatting>
  <conditionalFormatting sqref="AL9">
    <cfRule type="cellIs" dxfId="33" priority="30" stopIfTrue="1" operator="equal">
      <formula>0</formula>
    </cfRule>
    <cfRule type="cellIs" dxfId="32" priority="31" stopIfTrue="1" operator="greaterThan">
      <formula>1</formula>
    </cfRule>
    <cfRule type="cellIs" dxfId="31" priority="32" stopIfTrue="1" operator="between">
      <formula>0.9</formula>
      <formula>1</formula>
    </cfRule>
    <cfRule type="cellIs" dxfId="30" priority="33" stopIfTrue="1" operator="between">
      <formula>0.7</formula>
      <formula>0.8999</formula>
    </cfRule>
    <cfRule type="cellIs" dxfId="29" priority="34" stopIfTrue="1" operator="between">
      <formula>0.00001</formula>
      <formula>0.6999</formula>
    </cfRule>
  </conditionalFormatting>
  <conditionalFormatting sqref="AO9">
    <cfRule type="cellIs" dxfId="28" priority="25" stopIfTrue="1" operator="equal">
      <formula>0</formula>
    </cfRule>
    <cfRule type="cellIs" dxfId="27" priority="26" stopIfTrue="1" operator="greaterThan">
      <formula>1</formula>
    </cfRule>
    <cfRule type="cellIs" dxfId="26" priority="27" stopIfTrue="1" operator="between">
      <formula>0.9</formula>
      <formula>1</formula>
    </cfRule>
    <cfRule type="cellIs" dxfId="25" priority="28" stopIfTrue="1" operator="between">
      <formula>0.7</formula>
      <formula>0.8999</formula>
    </cfRule>
    <cfRule type="cellIs" dxfId="24" priority="29" stopIfTrue="1" operator="between">
      <formula>0.00001</formula>
      <formula>0.6999</formula>
    </cfRule>
  </conditionalFormatting>
  <conditionalFormatting sqref="AR9">
    <cfRule type="cellIs" dxfId="23" priority="20" stopIfTrue="1" operator="equal">
      <formula>0</formula>
    </cfRule>
    <cfRule type="cellIs" dxfId="22" priority="21" stopIfTrue="1" operator="greaterThan">
      <formula>1</formula>
    </cfRule>
    <cfRule type="cellIs" dxfId="21" priority="22" stopIfTrue="1" operator="between">
      <formula>0.9</formula>
      <formula>1</formula>
    </cfRule>
    <cfRule type="cellIs" dxfId="20" priority="23" stopIfTrue="1" operator="between">
      <formula>0.7</formula>
      <formula>0.8999</formula>
    </cfRule>
    <cfRule type="cellIs" dxfId="19" priority="24" stopIfTrue="1" operator="between">
      <formula>0.00001</formula>
      <formula>0.6999</formula>
    </cfRule>
  </conditionalFormatting>
  <conditionalFormatting sqref="AU9">
    <cfRule type="cellIs" dxfId="18" priority="15" stopIfTrue="1" operator="equal">
      <formula>0</formula>
    </cfRule>
    <cfRule type="cellIs" dxfId="17" priority="16" stopIfTrue="1" operator="greaterThan">
      <formula>1</formula>
    </cfRule>
    <cfRule type="cellIs" dxfId="16" priority="17" stopIfTrue="1" operator="between">
      <formula>0.9</formula>
      <formula>1</formula>
    </cfRule>
    <cfRule type="cellIs" dxfId="15" priority="18" stopIfTrue="1" operator="between">
      <formula>0.7</formula>
      <formula>0.8999</formula>
    </cfRule>
    <cfRule type="cellIs" dxfId="14" priority="19" stopIfTrue="1" operator="between">
      <formula>0.00001</formula>
      <formula>0.6999</formula>
    </cfRule>
  </conditionalFormatting>
  <conditionalFormatting sqref="AC48">
    <cfRule type="cellIs" dxfId="13" priority="10" stopIfTrue="1" operator="equal">
      <formula>0</formula>
    </cfRule>
    <cfRule type="cellIs" dxfId="12" priority="11" stopIfTrue="1" operator="greaterThan">
      <formula>1</formula>
    </cfRule>
    <cfRule type="cellIs" dxfId="11" priority="12" stopIfTrue="1" operator="between">
      <formula>0.9</formula>
      <formula>1</formula>
    </cfRule>
    <cfRule type="cellIs" dxfId="10" priority="13" stopIfTrue="1" operator="between">
      <formula>0.7</formula>
      <formula>0.8999</formula>
    </cfRule>
    <cfRule type="cellIs" dxfId="9" priority="14" stopIfTrue="1" operator="between">
      <formula>0.00001</formula>
      <formula>0.6999</formula>
    </cfRule>
  </conditionalFormatting>
  <conditionalFormatting sqref="AC49">
    <cfRule type="cellIs" dxfId="8" priority="5" stopIfTrue="1" operator="equal">
      <formula>0</formula>
    </cfRule>
    <cfRule type="cellIs" dxfId="7" priority="6" stopIfTrue="1" operator="greaterThan">
      <formula>1</formula>
    </cfRule>
    <cfRule type="cellIs" dxfId="6" priority="7" stopIfTrue="1" operator="between">
      <formula>0.9</formula>
      <formula>1</formula>
    </cfRule>
    <cfRule type="cellIs" dxfId="5" priority="8" stopIfTrue="1" operator="between">
      <formula>0.7</formula>
      <formula>0.8999</formula>
    </cfRule>
    <cfRule type="cellIs" dxfId="4" priority="9" stopIfTrue="1" operator="between">
      <formula>0.00001</formula>
      <formula>0.6999</formula>
    </cfRule>
  </conditionalFormatting>
  <conditionalFormatting sqref="AC57:AC68">
    <cfRule type="cellIs" dxfId="3" priority="1" stopIfTrue="1" operator="greaterThan">
      <formula>1</formula>
    </cfRule>
    <cfRule type="cellIs" dxfId="2" priority="2" stopIfTrue="1" operator="between">
      <formula>0.9</formula>
      <formula>1</formula>
    </cfRule>
    <cfRule type="cellIs" dxfId="1" priority="3" stopIfTrue="1" operator="between">
      <formula>0.7</formula>
      <formula>0.8999</formula>
    </cfRule>
    <cfRule type="cellIs" dxfId="0" priority="4" stopIfTrue="1" operator="between">
      <formula>0.00001</formula>
      <formula>0.6999</formula>
    </cfRule>
  </conditionalFormatting>
  <dataValidations count="12">
    <dataValidation allowBlank="1" showInputMessage="1" showErrorMessage="1" error="Debe seleccionar uno de los campos del menu desplegable" prompt="Elija una opción del menu desplegable" sqref="I9:I11 I27:I28 I13:I16" xr:uid="{5E55EB37-59DE-4E00-B4D6-A4F415886711}"/>
    <dataValidation allowBlank="1" showInputMessage="1" showErrorMessage="1" prompt="Elija una opción del menú desplegable" sqref="E9 E102:E103 E17 E22 E27 E30 E37 E42 E48 E54 E66 E70 E73 E75 E83:E84 E86:E92 E94:E95 E97 E13" xr:uid="{6A3FEC2E-B8E5-4840-A0BE-B44A2199380F}"/>
    <dataValidation type="list" allowBlank="1" showInputMessage="1" showErrorMessage="1" prompt="Elija una opción del menú desplegable" sqref="D9:D12 D22:D103" xr:uid="{BDDA9443-0E1C-43C4-8A29-C5677D59EA07}">
      <formula1>$C$146:$C$159</formula1>
    </dataValidation>
    <dataValidation type="list" allowBlank="1" showInputMessage="1" showErrorMessage="1" error="Debe seleccionar uno de los campos del menu desplegable" prompt="Elija una opción del menu desplegable" sqref="K9:K72" xr:uid="{60C10D3E-9068-4817-90E3-AB9736160D0F}">
      <formula1>$C$97:$C$98</formula1>
    </dataValidation>
    <dataValidation type="list" allowBlank="1" showInputMessage="1" showErrorMessage="1" prompt="Elija una opción del menu desplegable" sqref="J9:J72" xr:uid="{AB434854-0065-40A3-A5EB-7831CAF3A945}">
      <formula1>$C$92:$C$93</formula1>
    </dataValidation>
    <dataValidation type="list" allowBlank="1" showInputMessage="1" showErrorMessage="1" prompt="Seleccione el Objetivo Estratégico" sqref="A17:A26" xr:uid="{F4D787D3-C7A9-4914-8204-89C5DE48ADFB}">
      <formula1>$C$100:$C$110</formula1>
    </dataValidation>
    <dataValidation type="list" allowBlank="1" showInputMessage="1" showErrorMessage="1" sqref="J74:K74 J83:K83 J81:K81" xr:uid="{6CAB9F34-2719-49C8-A3FA-63AACF2BA5C6}">
      <formula1>#REF!</formula1>
    </dataValidation>
    <dataValidation type="list" allowBlank="1" showInputMessage="1" showErrorMessage="1" error="Debe seleccionar uno de los campos del menu desplegable" prompt="Elija una opción del menu desplegable" sqref="K92:K103" xr:uid="{7D3D975C-16E0-4B19-BF76-F8B69E24BF65}">
      <formula1>$C$107:$C$108</formula1>
    </dataValidation>
    <dataValidation type="list" allowBlank="1" showInputMessage="1" showErrorMessage="1" prompt="Elija una opción del menu desplegable" sqref="J92:J103" xr:uid="{E3ADBBC2-2D1C-477D-A97A-E2356B1B1B09}">
      <formula1>$C$102:$C$103</formula1>
    </dataValidation>
    <dataValidation allowBlank="1" showInputMessage="1" showErrorMessage="1" prompt="Seleccione el Objetivo Estratégico" sqref="A92:A103" xr:uid="{C2168771-FF94-4106-901E-FF7251FEA522}"/>
    <dataValidation type="list" allowBlank="1" showInputMessage="1" showErrorMessage="1" sqref="F10" xr:uid="{CE41B95B-5020-48D0-B28C-151D002B9A27}">
      <formula1>$C$146:$C$154</formula1>
    </dataValidation>
    <dataValidation type="list" allowBlank="1" showInputMessage="1" showErrorMessage="1" prompt="Elija una opción del menú desplegable" sqref="D13:D21" xr:uid="{AAEF03DD-6CF8-4964-A094-307DB4E5992A}">
      <formula1>$C$146:$C$154</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31" max="1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41D9E07-F66F-473A-885F-D75EE86A82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2021-09-07T13:28:51Z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