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showInkAnnotation="0" autoCompressPictures="0"/>
  <mc:AlternateContent xmlns:mc="http://schemas.openxmlformats.org/markup-compatibility/2006">
    <mc:Choice Requires="x15">
      <x15ac:absPath xmlns:x15ac="http://schemas.microsoft.com/office/spreadsheetml/2010/11/ac" url="https://idpyba-my.sharepoint.com/personal/w_guerrero_animalesbog_gov_co/Documents/ARCHIVOS_ANDRES/IDPYBA2021/12DICIEMBRE/Obligacion9/Reportenoviembre/"/>
    </mc:Choice>
  </mc:AlternateContent>
  <xr:revisionPtr revIDLastSave="51" documentId="13_ncr:1_{AD0044F1-15A7-458F-B6DC-A5F741B5F0B2}" xr6:coauthVersionLast="47" xr6:coauthVersionMax="47" xr10:uidLastSave="{B23FBD92-5D00-47AD-906D-3CF98E85D997}"/>
  <bookViews>
    <workbookView xWindow="-120" yWindow="-120" windowWidth="25440" windowHeight="1539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_FilterDatabase" localSheetId="2" hidden="1">'PLAN OPERATIVO'!$A$1:$AX$102</definedName>
    <definedName name="_xlnm.Print_Area" localSheetId="0">'METAS PDD 2011'!$A$1:$Q$21</definedName>
    <definedName name="_xlnm.Print_Area" localSheetId="1">'METAS PROYECTO'!$A$1:$J$18</definedName>
    <definedName name="_xlnm.Print_Area" localSheetId="2">'PLAN OPERATIVO'!$A$1:$AG$11</definedName>
    <definedName name="Excel_BuiltIn_Print_Area_2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4_1">#REF!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84" i="8" l="1"/>
  <c r="AR64" i="8" l="1"/>
  <c r="AR63" i="8"/>
  <c r="AR62" i="8"/>
  <c r="AR61" i="8"/>
  <c r="AR60" i="8"/>
  <c r="AR59" i="8"/>
  <c r="AR58" i="8"/>
  <c r="AR52" i="8"/>
  <c r="AR47" i="8"/>
  <c r="AR34" i="8"/>
  <c r="AR33" i="8"/>
  <c r="AR32" i="8"/>
  <c r="AW93" i="8" l="1"/>
  <c r="AV11" i="8"/>
  <c r="AO64" i="8" l="1"/>
  <c r="AO63" i="8"/>
  <c r="AO61" i="8"/>
  <c r="AO60" i="8"/>
  <c r="AO59" i="8"/>
  <c r="AO58" i="8"/>
  <c r="AO47" i="8"/>
  <c r="AO34" i="8"/>
  <c r="AO33" i="8"/>
  <c r="AO32" i="8"/>
  <c r="AN98" i="8" l="1"/>
  <c r="AN97" i="8"/>
  <c r="AN94" i="8"/>
  <c r="AV25" i="8" l="1"/>
  <c r="AL64" i="8" l="1"/>
  <c r="AL63" i="8"/>
  <c r="AL62" i="8"/>
  <c r="AL61" i="8"/>
  <c r="AL60" i="8"/>
  <c r="AL59" i="8"/>
  <c r="AL58" i="8"/>
  <c r="AL52" i="8"/>
  <c r="AL47" i="8"/>
  <c r="AL34" i="8"/>
  <c r="AL33" i="8"/>
  <c r="AL32" i="8"/>
  <c r="AH94" i="8" l="1"/>
  <c r="AI71" i="8" l="1"/>
  <c r="AI70" i="8"/>
  <c r="AI69" i="8"/>
  <c r="AI66" i="8"/>
  <c r="AI64" i="8"/>
  <c r="AI63" i="8"/>
  <c r="AI61" i="8"/>
  <c r="AI60" i="8"/>
  <c r="AI59" i="8"/>
  <c r="AI58" i="8"/>
  <c r="AI57" i="8"/>
  <c r="AI55" i="8"/>
  <c r="AI54" i="8"/>
  <c r="AI53" i="8"/>
  <c r="AI52" i="8"/>
  <c r="AI50" i="8"/>
  <c r="AI49" i="8"/>
  <c r="AI48" i="8"/>
  <c r="AI47" i="8"/>
  <c r="AI46" i="8"/>
  <c r="AI45" i="8"/>
  <c r="AI44" i="8"/>
  <c r="AI43" i="8"/>
  <c r="AI42" i="8"/>
  <c r="AI41" i="8"/>
  <c r="AI40" i="8"/>
  <c r="AI39" i="8"/>
  <c r="AI38" i="8"/>
  <c r="AI37" i="8"/>
  <c r="AI36" i="8"/>
  <c r="AI34" i="8"/>
  <c r="AI33" i="8"/>
  <c r="AI32" i="8"/>
  <c r="AI31" i="8"/>
  <c r="AI30" i="8"/>
  <c r="AI29" i="8"/>
  <c r="AI28" i="8"/>
  <c r="AI27" i="8"/>
  <c r="AI26" i="8"/>
  <c r="AI25" i="8"/>
  <c r="AI24" i="8"/>
  <c r="AI23" i="8"/>
  <c r="AI22" i="8"/>
  <c r="AI21" i="8"/>
  <c r="AI19" i="8"/>
  <c r="AI18" i="8"/>
  <c r="AI17" i="8"/>
  <c r="AI16" i="8"/>
  <c r="AI15" i="8"/>
  <c r="AI14" i="8"/>
  <c r="AI13" i="8"/>
  <c r="AF64" i="8"/>
  <c r="AF63" i="8"/>
  <c r="AF62" i="8"/>
  <c r="AF61" i="8"/>
  <c r="AF60" i="8"/>
  <c r="AF59" i="8"/>
  <c r="AF58" i="8"/>
  <c r="AF52" i="8"/>
  <c r="AF51" i="8"/>
  <c r="AF47" i="8"/>
  <c r="AF34" i="8"/>
  <c r="AF33" i="8"/>
  <c r="AF32" i="8"/>
  <c r="AF83" i="8" l="1"/>
  <c r="AI83" i="8"/>
  <c r="AL83" i="8"/>
  <c r="AO83" i="8"/>
  <c r="AR83" i="8"/>
  <c r="AU83" i="8"/>
  <c r="AB70" i="8" l="1"/>
  <c r="AB69" i="8"/>
  <c r="AC67" i="8"/>
  <c r="AC66" i="8"/>
  <c r="AC65" i="8"/>
  <c r="AC64" i="8"/>
  <c r="AC63" i="8"/>
  <c r="AC61" i="8"/>
  <c r="AC60" i="8"/>
  <c r="AC59" i="8"/>
  <c r="AC58" i="8"/>
  <c r="AC52" i="8"/>
  <c r="AC48" i="8"/>
  <c r="AB36" i="8"/>
  <c r="AC35" i="8"/>
  <c r="AC34" i="8"/>
  <c r="AC33" i="8"/>
  <c r="AC32" i="8"/>
  <c r="AV38" i="8"/>
  <c r="AV102" i="8" l="1"/>
  <c r="AU102" i="8"/>
  <c r="AR102" i="8"/>
  <c r="AO102" i="8"/>
  <c r="AL102" i="8"/>
  <c r="AI102" i="8"/>
  <c r="Z102" i="8"/>
  <c r="W102" i="8"/>
  <c r="T102" i="8"/>
  <c r="Q102" i="8"/>
  <c r="N102" i="8"/>
  <c r="AV101" i="8"/>
  <c r="AU101" i="8"/>
  <c r="AR101" i="8"/>
  <c r="AO101" i="8"/>
  <c r="AL101" i="8"/>
  <c r="AF101" i="8"/>
  <c r="AC101" i="8"/>
  <c r="Z101" i="8"/>
  <c r="W101" i="8"/>
  <c r="T101" i="8"/>
  <c r="Q101" i="8"/>
  <c r="M101" i="8"/>
  <c r="AI101" i="8" s="1"/>
  <c r="AV100" i="8"/>
  <c r="AU100" i="8"/>
  <c r="AR100" i="8"/>
  <c r="AO100" i="8"/>
  <c r="AL100" i="8"/>
  <c r="Z100" i="8"/>
  <c r="W100" i="8"/>
  <c r="M100" i="8"/>
  <c r="P100" i="8" s="1"/>
  <c r="AV99" i="8"/>
  <c r="AU99" i="8"/>
  <c r="AR99" i="8"/>
  <c r="AO99" i="8"/>
  <c r="AL99" i="8"/>
  <c r="Z99" i="8"/>
  <c r="W99" i="8"/>
  <c r="M99" i="8"/>
  <c r="P99" i="8" s="1"/>
  <c r="AV98" i="8"/>
  <c r="AU98" i="8"/>
  <c r="AR98" i="8"/>
  <c r="AO98" i="8"/>
  <c r="AL98" i="8"/>
  <c r="AI98" i="8"/>
  <c r="Z98" i="8"/>
  <c r="W98" i="8"/>
  <c r="P98" i="8"/>
  <c r="Q98" i="8" s="1"/>
  <c r="N98" i="8"/>
  <c r="AV97" i="8"/>
  <c r="AU97" i="8"/>
  <c r="AR97" i="8"/>
  <c r="AO97" i="8"/>
  <c r="AL97" i="8"/>
  <c r="Z97" i="8"/>
  <c r="W97" i="8"/>
  <c r="M97" i="8"/>
  <c r="N97" i="8" s="1"/>
  <c r="AV96" i="8"/>
  <c r="AU96" i="8"/>
  <c r="AR96" i="8"/>
  <c r="AO96" i="8"/>
  <c r="AL96" i="8"/>
  <c r="Z96" i="8"/>
  <c r="W96" i="8"/>
  <c r="M96" i="8"/>
  <c r="N96" i="8" s="1"/>
  <c r="AV95" i="8"/>
  <c r="AU95" i="8"/>
  <c r="AR95" i="8"/>
  <c r="AO95" i="8"/>
  <c r="AL95" i="8"/>
  <c r="AI95" i="8"/>
  <c r="AC95" i="8"/>
  <c r="Z95" i="8"/>
  <c r="W95" i="8"/>
  <c r="T95" i="8"/>
  <c r="P95" i="8"/>
  <c r="Q95" i="8" s="1"/>
  <c r="N95" i="8"/>
  <c r="AV94" i="8"/>
  <c r="AU94" i="8"/>
  <c r="AR94" i="8"/>
  <c r="AO94" i="8"/>
  <c r="AL94" i="8"/>
  <c r="AI94" i="8"/>
  <c r="Z94" i="8"/>
  <c r="W94" i="8"/>
  <c r="P94" i="8"/>
  <c r="Q94" i="8" s="1"/>
  <c r="N94" i="8"/>
  <c r="AV93" i="8"/>
  <c r="AU93" i="8"/>
  <c r="AR93" i="8"/>
  <c r="AO93" i="8"/>
  <c r="AL93" i="8"/>
  <c r="AF93" i="8"/>
  <c r="AC93" i="8"/>
  <c r="Z93" i="8"/>
  <c r="W93" i="8"/>
  <c r="T93" i="8"/>
  <c r="Q93" i="8"/>
  <c r="N93" i="8"/>
  <c r="M93" i="8"/>
  <c r="AI93" i="8" s="1"/>
  <c r="AV92" i="8"/>
  <c r="AU92" i="8"/>
  <c r="AR92" i="8"/>
  <c r="AO92" i="8"/>
  <c r="AL92" i="8"/>
  <c r="AI92" i="8"/>
  <c r="Z92" i="8"/>
  <c r="W92" i="8"/>
  <c r="S92" i="8"/>
  <c r="T92" i="8" s="1"/>
  <c r="Q92" i="8"/>
  <c r="P92" i="8"/>
  <c r="N92" i="8"/>
  <c r="AV91" i="8"/>
  <c r="AU91" i="8"/>
  <c r="AR91" i="8"/>
  <c r="AO91" i="8"/>
  <c r="AL91" i="8"/>
  <c r="AW91" i="8"/>
  <c r="AX91" i="8" s="1"/>
  <c r="AF91" i="8"/>
  <c r="AC91" i="8"/>
  <c r="Z91" i="8"/>
  <c r="W91" i="8"/>
  <c r="T91" i="8"/>
  <c r="Q91" i="8"/>
  <c r="N91" i="8"/>
  <c r="AW90" i="8"/>
  <c r="AX90" i="8" s="1"/>
  <c r="AV90" i="8"/>
  <c r="AU90" i="8"/>
  <c r="AR90" i="8"/>
  <c r="AO90" i="8"/>
  <c r="AL90" i="8"/>
  <c r="AI90" i="8"/>
  <c r="AF90" i="8"/>
  <c r="AC90" i="8"/>
  <c r="Z90" i="8"/>
  <c r="W90" i="8"/>
  <c r="T90" i="8"/>
  <c r="AW89" i="8"/>
  <c r="AV89" i="8"/>
  <c r="AU89" i="8"/>
  <c r="AR89" i="8"/>
  <c r="AO89" i="8"/>
  <c r="AL89" i="8"/>
  <c r="AI89" i="8"/>
  <c r="AF89" i="8"/>
  <c r="AC89" i="8"/>
  <c r="Z89" i="8"/>
  <c r="W89" i="8"/>
  <c r="T89" i="8"/>
  <c r="AW88" i="8"/>
  <c r="AX88" i="8" s="1"/>
  <c r="AV88" i="8"/>
  <c r="AU88" i="8"/>
  <c r="AR88" i="8"/>
  <c r="AO88" i="8"/>
  <c r="AL88" i="8"/>
  <c r="AI88" i="8"/>
  <c r="AF88" i="8"/>
  <c r="AC88" i="8"/>
  <c r="Z88" i="8"/>
  <c r="W88" i="8"/>
  <c r="T88" i="8"/>
  <c r="AW87" i="8"/>
  <c r="AX87" i="8" s="1"/>
  <c r="AV87" i="8"/>
  <c r="AU87" i="8"/>
  <c r="AR87" i="8"/>
  <c r="AO87" i="8"/>
  <c r="AL87" i="8"/>
  <c r="AI87" i="8"/>
  <c r="AF87" i="8"/>
  <c r="AC87" i="8"/>
  <c r="Z87" i="8"/>
  <c r="W87" i="8"/>
  <c r="T87" i="8"/>
  <c r="AW86" i="8"/>
  <c r="AX86" i="8" s="1"/>
  <c r="AV86" i="8"/>
  <c r="AU86" i="8"/>
  <c r="AR86" i="8"/>
  <c r="AO86" i="8"/>
  <c r="AL86" i="8"/>
  <c r="AI86" i="8"/>
  <c r="AF86" i="8"/>
  <c r="AC86" i="8"/>
  <c r="Z86" i="8"/>
  <c r="W86" i="8"/>
  <c r="T86" i="8"/>
  <c r="AW85" i="8"/>
  <c r="AV85" i="8"/>
  <c r="AU85" i="8"/>
  <c r="AR85" i="8"/>
  <c r="AO85" i="8"/>
  <c r="AL85" i="8"/>
  <c r="AI85" i="8"/>
  <c r="AF85" i="8"/>
  <c r="AC85" i="8"/>
  <c r="Z85" i="8"/>
  <c r="W85" i="8"/>
  <c r="T85" i="8"/>
  <c r="AW84" i="8"/>
  <c r="AV84" i="8"/>
  <c r="AU84" i="8"/>
  <c r="AR84" i="8"/>
  <c r="AO84" i="8"/>
  <c r="AL84" i="8"/>
  <c r="AI84" i="8"/>
  <c r="AF84" i="8"/>
  <c r="AC84" i="8"/>
  <c r="Z84" i="8"/>
  <c r="W84" i="8"/>
  <c r="T84" i="8"/>
  <c r="Q84" i="8"/>
  <c r="N84" i="8"/>
  <c r="AV83" i="8"/>
  <c r="AC83" i="8"/>
  <c r="Z83" i="8"/>
  <c r="V83" i="8"/>
  <c r="W83" i="8" s="1"/>
  <c r="T83" i="8"/>
  <c r="Q83" i="8"/>
  <c r="N83" i="8"/>
  <c r="AW82" i="8"/>
  <c r="AX82" i="8" s="1"/>
  <c r="AV82" i="8"/>
  <c r="AU82" i="8"/>
  <c r="AR82" i="8"/>
  <c r="AO82" i="8"/>
  <c r="AL82" i="8"/>
  <c r="AI82" i="8"/>
  <c r="AF82" i="8"/>
  <c r="AC82" i="8"/>
  <c r="Z82" i="8"/>
  <c r="W82" i="8"/>
  <c r="T82" i="8"/>
  <c r="Q82" i="8"/>
  <c r="N82" i="8"/>
  <c r="AW81" i="8"/>
  <c r="AX81" i="8" s="1"/>
  <c r="AV81" i="8"/>
  <c r="AU81" i="8"/>
  <c r="AR81" i="8"/>
  <c r="AO81" i="8"/>
  <c r="AL81" i="8"/>
  <c r="AI81" i="8"/>
  <c r="AF81" i="8"/>
  <c r="AC81" i="8"/>
  <c r="Z81" i="8"/>
  <c r="W81" i="8"/>
  <c r="T81" i="8"/>
  <c r="Q81" i="8"/>
  <c r="N81" i="8"/>
  <c r="AW80" i="8"/>
  <c r="AX80" i="8" s="1"/>
  <c r="AV80" i="8"/>
  <c r="AU80" i="8"/>
  <c r="AR80" i="8"/>
  <c r="AO80" i="8"/>
  <c r="AL80" i="8"/>
  <c r="AI80" i="8"/>
  <c r="AF80" i="8"/>
  <c r="AC80" i="8"/>
  <c r="Z80" i="8"/>
  <c r="W80" i="8"/>
  <c r="T80" i="8"/>
  <c r="Q80" i="8"/>
  <c r="N80" i="8"/>
  <c r="AW79" i="8"/>
  <c r="AX79" i="8" s="1"/>
  <c r="AV79" i="8"/>
  <c r="AU79" i="8"/>
  <c r="AR79" i="8"/>
  <c r="AO79" i="8"/>
  <c r="AL79" i="8"/>
  <c r="AI79" i="8"/>
  <c r="AF79" i="8"/>
  <c r="AC79" i="8"/>
  <c r="Z79" i="8"/>
  <c r="W79" i="8"/>
  <c r="T79" i="8"/>
  <c r="Q79" i="8"/>
  <c r="N79" i="8"/>
  <c r="AW78" i="8"/>
  <c r="AX78" i="8" s="1"/>
  <c r="AV78" i="8"/>
  <c r="AU78" i="8"/>
  <c r="AR78" i="8"/>
  <c r="AO78" i="8"/>
  <c r="AL78" i="8"/>
  <c r="AI78" i="8"/>
  <c r="AF78" i="8"/>
  <c r="AC78" i="8"/>
  <c r="Z78" i="8"/>
  <c r="W78" i="8"/>
  <c r="T78" i="8"/>
  <c r="Q78" i="8"/>
  <c r="N78" i="8"/>
  <c r="AW77" i="8"/>
  <c r="AX77" i="8" s="1"/>
  <c r="AV77" i="8"/>
  <c r="AU77" i="8"/>
  <c r="AR77" i="8"/>
  <c r="AO77" i="8"/>
  <c r="AL77" i="8"/>
  <c r="AI77" i="8"/>
  <c r="AF77" i="8"/>
  <c r="AC77" i="8"/>
  <c r="Z77" i="8"/>
  <c r="W77" i="8"/>
  <c r="T77" i="8"/>
  <c r="Q77" i="8"/>
  <c r="N77" i="8"/>
  <c r="AW76" i="8"/>
  <c r="AV76" i="8"/>
  <c r="AU76" i="8"/>
  <c r="AR76" i="8"/>
  <c r="AO76" i="8"/>
  <c r="AL76" i="8"/>
  <c r="AI76" i="8"/>
  <c r="AF76" i="8"/>
  <c r="AC76" i="8"/>
  <c r="Z76" i="8"/>
  <c r="W76" i="8"/>
  <c r="T76" i="8"/>
  <c r="Q76" i="8"/>
  <c r="N76" i="8"/>
  <c r="AW75" i="8"/>
  <c r="AX75" i="8" s="1"/>
  <c r="AV75" i="8"/>
  <c r="AU75" i="8"/>
  <c r="AR75" i="8"/>
  <c r="AO75" i="8"/>
  <c r="AL75" i="8"/>
  <c r="AI75" i="8"/>
  <c r="AF75" i="8"/>
  <c r="AC75" i="8"/>
  <c r="Z75" i="8"/>
  <c r="W75" i="8"/>
  <c r="T75" i="8"/>
  <c r="Q75" i="8"/>
  <c r="N75" i="8"/>
  <c r="AW74" i="8"/>
  <c r="AV74" i="8"/>
  <c r="AU74" i="8"/>
  <c r="AR74" i="8"/>
  <c r="AO74" i="8"/>
  <c r="AL74" i="8"/>
  <c r="AI74" i="8"/>
  <c r="AF74" i="8"/>
  <c r="AC74" i="8"/>
  <c r="Z74" i="8"/>
  <c r="W74" i="8"/>
  <c r="T74" i="8"/>
  <c r="Q74" i="8"/>
  <c r="N74" i="8"/>
  <c r="AW73" i="8"/>
  <c r="AX73" i="8" s="1"/>
  <c r="AV73" i="8"/>
  <c r="AU73" i="8"/>
  <c r="AR73" i="8"/>
  <c r="AO73" i="8"/>
  <c r="AL73" i="8"/>
  <c r="AI73" i="8"/>
  <c r="AF73" i="8"/>
  <c r="AC73" i="8"/>
  <c r="Z73" i="8"/>
  <c r="W73" i="8"/>
  <c r="T73" i="8"/>
  <c r="Q73" i="8"/>
  <c r="N73" i="8"/>
  <c r="AW72" i="8"/>
  <c r="AX72" i="8" s="1"/>
  <c r="AV72" i="8"/>
  <c r="AU72" i="8"/>
  <c r="AR72" i="8"/>
  <c r="AO72" i="8"/>
  <c r="AL72" i="8"/>
  <c r="AI72" i="8"/>
  <c r="AF72" i="8"/>
  <c r="AC72" i="8"/>
  <c r="Z72" i="8"/>
  <c r="W72" i="8"/>
  <c r="T72" i="8"/>
  <c r="Q72" i="8"/>
  <c r="N72" i="8"/>
  <c r="AW71" i="8"/>
  <c r="AX71" i="8" s="1"/>
  <c r="AV71" i="8"/>
  <c r="AU71" i="8"/>
  <c r="AR71" i="8"/>
  <c r="AO71" i="8"/>
  <c r="AL71" i="8"/>
  <c r="AF71" i="8"/>
  <c r="AC71" i="8"/>
  <c r="Z71" i="8"/>
  <c r="W71" i="8"/>
  <c r="T71" i="8"/>
  <c r="Q71" i="8"/>
  <c r="N71" i="8"/>
  <c r="AW70" i="8"/>
  <c r="AX70" i="8" s="1"/>
  <c r="AV70" i="8"/>
  <c r="AU70" i="8"/>
  <c r="AR70" i="8"/>
  <c r="AO70" i="8"/>
  <c r="AL70" i="8"/>
  <c r="AF70" i="8"/>
  <c r="AC70" i="8"/>
  <c r="Z70" i="8"/>
  <c r="W70" i="8"/>
  <c r="T70" i="8"/>
  <c r="Q70" i="8"/>
  <c r="N70" i="8"/>
  <c r="AW69" i="8"/>
  <c r="AX69" i="8" s="1"/>
  <c r="AV69" i="8"/>
  <c r="AU69" i="8"/>
  <c r="AR69" i="8"/>
  <c r="AO69" i="8"/>
  <c r="AL69" i="8"/>
  <c r="AF69" i="8"/>
  <c r="AC69" i="8"/>
  <c r="Z69" i="8"/>
  <c r="W69" i="8"/>
  <c r="T69" i="8"/>
  <c r="Q69" i="8"/>
  <c r="N69" i="8"/>
  <c r="AW68" i="8"/>
  <c r="AX68" i="8" s="1"/>
  <c r="AV68" i="8"/>
  <c r="AU68" i="8"/>
  <c r="AC68" i="8"/>
  <c r="Z68" i="8"/>
  <c r="W68" i="8"/>
  <c r="T68" i="8"/>
  <c r="Q68" i="8"/>
  <c r="AW67" i="8"/>
  <c r="AX67" i="8" s="1"/>
  <c r="AV67" i="8"/>
  <c r="AU67" i="8"/>
  <c r="AW66" i="8"/>
  <c r="AX66" i="8" s="1"/>
  <c r="AV66" i="8"/>
  <c r="AU66" i="8"/>
  <c r="AL66" i="8"/>
  <c r="AF66" i="8"/>
  <c r="Z66" i="8"/>
  <c r="W66" i="8"/>
  <c r="AW65" i="8"/>
  <c r="AV65" i="8"/>
  <c r="AU65" i="8"/>
  <c r="AF65" i="8"/>
  <c r="N65" i="8"/>
  <c r="AW64" i="8"/>
  <c r="AV64" i="8"/>
  <c r="AU64" i="8"/>
  <c r="Z64" i="8"/>
  <c r="W64" i="8"/>
  <c r="T64" i="8"/>
  <c r="Q64" i="8"/>
  <c r="N64" i="8"/>
  <c r="AW63" i="8"/>
  <c r="AV63" i="8"/>
  <c r="AU63" i="8"/>
  <c r="Z63" i="8"/>
  <c r="W63" i="8"/>
  <c r="T63" i="8"/>
  <c r="Q63" i="8"/>
  <c r="N63" i="8"/>
  <c r="AW62" i="8"/>
  <c r="AX62" i="8" s="1"/>
  <c r="AV62" i="8"/>
  <c r="AU62" i="8"/>
  <c r="N62" i="8"/>
  <c r="AW61" i="8"/>
  <c r="AX61" i="8" s="1"/>
  <c r="AV61" i="8"/>
  <c r="AU61" i="8"/>
  <c r="Z61" i="8"/>
  <c r="W61" i="8"/>
  <c r="T61" i="8"/>
  <c r="Q61" i="8"/>
  <c r="N61" i="8"/>
  <c r="AW60" i="8"/>
  <c r="AX60" i="8" s="1"/>
  <c r="AV60" i="8"/>
  <c r="AU60" i="8"/>
  <c r="Z60" i="8"/>
  <c r="W60" i="8"/>
  <c r="T60" i="8"/>
  <c r="Q60" i="8"/>
  <c r="N60" i="8"/>
  <c r="AW59" i="8"/>
  <c r="AX59" i="8" s="1"/>
  <c r="AV59" i="8"/>
  <c r="AU59" i="8"/>
  <c r="Z59" i="8"/>
  <c r="W59" i="8"/>
  <c r="T59" i="8"/>
  <c r="Q59" i="8"/>
  <c r="N59" i="8"/>
  <c r="AW58" i="8"/>
  <c r="AX58" i="8" s="1"/>
  <c r="AV58" i="8"/>
  <c r="AU58" i="8"/>
  <c r="Z58" i="8"/>
  <c r="W58" i="8"/>
  <c r="T58" i="8"/>
  <c r="Q58" i="8"/>
  <c r="N58" i="8"/>
  <c r="AW57" i="8"/>
  <c r="AX57" i="8" s="1"/>
  <c r="AV57" i="8"/>
  <c r="AU57" i="8"/>
  <c r="W57" i="8"/>
  <c r="N57" i="8"/>
  <c r="AW56" i="8"/>
  <c r="AX56" i="8" s="1"/>
  <c r="AV56" i="8"/>
  <c r="AU56" i="8"/>
  <c r="AR56" i="8"/>
  <c r="AL56" i="8"/>
  <c r="AF56" i="8"/>
  <c r="N56" i="8"/>
  <c r="AW55" i="8"/>
  <c r="AX55" i="8" s="1"/>
  <c r="AV55" i="8"/>
  <c r="AU55" i="8"/>
  <c r="AR55" i="8"/>
  <c r="AO55" i="8"/>
  <c r="AL55" i="8"/>
  <c r="AF55" i="8"/>
  <c r="AC55" i="8"/>
  <c r="Z55" i="8"/>
  <c r="W55" i="8"/>
  <c r="T55" i="8"/>
  <c r="Q55" i="8"/>
  <c r="N55" i="8"/>
  <c r="AW54" i="8"/>
  <c r="AX54" i="8" s="1"/>
  <c r="AV54" i="8"/>
  <c r="AU54" i="8"/>
  <c r="AR54" i="8"/>
  <c r="AO54" i="8"/>
  <c r="AL54" i="8"/>
  <c r="AF54" i="8"/>
  <c r="AC54" i="8"/>
  <c r="Z54" i="8"/>
  <c r="W54" i="8"/>
  <c r="T54" i="8"/>
  <c r="Q54" i="8"/>
  <c r="N54" i="8"/>
  <c r="AW53" i="8"/>
  <c r="AX53" i="8" s="1"/>
  <c r="AV53" i="8"/>
  <c r="AU53" i="8"/>
  <c r="AR53" i="8"/>
  <c r="AO53" i="8"/>
  <c r="AL53" i="8"/>
  <c r="AF53" i="8"/>
  <c r="AC53" i="8"/>
  <c r="Z53" i="8"/>
  <c r="W53" i="8"/>
  <c r="T53" i="8"/>
  <c r="Q53" i="8"/>
  <c r="N53" i="8"/>
  <c r="AW52" i="8"/>
  <c r="AX52" i="8" s="1"/>
  <c r="AV52" i="8"/>
  <c r="AU52" i="8"/>
  <c r="AO52" i="8"/>
  <c r="Z52" i="8"/>
  <c r="W52" i="8"/>
  <c r="T52" i="8"/>
  <c r="AW51" i="8"/>
  <c r="AV51" i="8"/>
  <c r="AU51" i="8"/>
  <c r="AO51" i="8"/>
  <c r="W51" i="8"/>
  <c r="T51" i="8"/>
  <c r="Q51" i="8"/>
  <c r="N51" i="8"/>
  <c r="AW50" i="8"/>
  <c r="AX50" i="8" s="1"/>
  <c r="AV50" i="8"/>
  <c r="AU50" i="8"/>
  <c r="AR50" i="8"/>
  <c r="AO50" i="8"/>
  <c r="AL50" i="8"/>
  <c r="AF50" i="8"/>
  <c r="AC50" i="8"/>
  <c r="Z50" i="8"/>
  <c r="W50" i="8"/>
  <c r="T50" i="8"/>
  <c r="Q50" i="8"/>
  <c r="N50" i="8"/>
  <c r="AW49" i="8"/>
  <c r="AX49" i="8" s="1"/>
  <c r="AV49" i="8"/>
  <c r="AU49" i="8"/>
  <c r="AR49" i="8"/>
  <c r="AO49" i="8"/>
  <c r="AL49" i="8"/>
  <c r="AF49" i="8"/>
  <c r="AC49" i="8"/>
  <c r="Z49" i="8"/>
  <c r="W49" i="8"/>
  <c r="T49" i="8"/>
  <c r="Q49" i="8"/>
  <c r="N49" i="8"/>
  <c r="AW48" i="8"/>
  <c r="AV48" i="8"/>
  <c r="AU48" i="8"/>
  <c r="AF48" i="8"/>
  <c r="Q48" i="8"/>
  <c r="AW47" i="8"/>
  <c r="AX47" i="8" s="1"/>
  <c r="AV47" i="8"/>
  <c r="AU47" i="8"/>
  <c r="AC47" i="8"/>
  <c r="Z47" i="8"/>
  <c r="W47" i="8"/>
  <c r="T47" i="8"/>
  <c r="Q47" i="8"/>
  <c r="N47" i="8"/>
  <c r="AW46" i="8"/>
  <c r="AV46" i="8"/>
  <c r="AU46" i="8"/>
  <c r="AR46" i="8"/>
  <c r="AO46" i="8"/>
  <c r="AL46" i="8"/>
  <c r="AF46" i="8"/>
  <c r="AC46" i="8"/>
  <c r="AW45" i="8"/>
  <c r="AX45" i="8" s="1"/>
  <c r="AV45" i="8"/>
  <c r="AU45" i="8"/>
  <c r="AR45" i="8"/>
  <c r="AO45" i="8"/>
  <c r="AL45" i="8"/>
  <c r="AF45" i="8"/>
  <c r="AC45" i="8"/>
  <c r="Z45" i="8"/>
  <c r="W45" i="8"/>
  <c r="T45" i="8"/>
  <c r="Q45" i="8"/>
  <c r="N45" i="8"/>
  <c r="AW44" i="8"/>
  <c r="AV44" i="8"/>
  <c r="AU44" i="8"/>
  <c r="AR44" i="8"/>
  <c r="AO44" i="8"/>
  <c r="AL44" i="8"/>
  <c r="AF44" i="8"/>
  <c r="AC44" i="8"/>
  <c r="Z44" i="8"/>
  <c r="W44" i="8"/>
  <c r="T44" i="8"/>
  <c r="Q44" i="8"/>
  <c r="N44" i="8"/>
  <c r="AW43" i="8"/>
  <c r="AX43" i="8" s="1"/>
  <c r="AV43" i="8"/>
  <c r="AU43" i="8"/>
  <c r="AR43" i="8"/>
  <c r="AO43" i="8"/>
  <c r="AL43" i="8"/>
  <c r="AF43" i="8"/>
  <c r="AC43" i="8"/>
  <c r="Z43" i="8"/>
  <c r="W43" i="8"/>
  <c r="T43" i="8"/>
  <c r="Q43" i="8"/>
  <c r="N43" i="8"/>
  <c r="AW42" i="8"/>
  <c r="AV42" i="8"/>
  <c r="AU42" i="8"/>
  <c r="AR42" i="8"/>
  <c r="AO42" i="8"/>
  <c r="AL42" i="8"/>
  <c r="AF42" i="8"/>
  <c r="AC42" i="8"/>
  <c r="Z42" i="8"/>
  <c r="W42" i="8"/>
  <c r="T42" i="8"/>
  <c r="Q42" i="8"/>
  <c r="N42" i="8"/>
  <c r="AW41" i="8"/>
  <c r="AX41" i="8" s="1"/>
  <c r="AV41" i="8"/>
  <c r="AU41" i="8"/>
  <c r="AR41" i="8"/>
  <c r="AO41" i="8"/>
  <c r="AL41" i="8"/>
  <c r="AF41" i="8"/>
  <c r="AC41" i="8"/>
  <c r="Z41" i="8"/>
  <c r="W41" i="8"/>
  <c r="T41" i="8"/>
  <c r="Q41" i="8"/>
  <c r="N41" i="8"/>
  <c r="AV40" i="8"/>
  <c r="AU40" i="8"/>
  <c r="AR40" i="8"/>
  <c r="AO40" i="8"/>
  <c r="AL40" i="8"/>
  <c r="AF40" i="8"/>
  <c r="AC40" i="8"/>
  <c r="Z40" i="8"/>
  <c r="V40" i="8"/>
  <c r="AW40" i="8" s="1"/>
  <c r="AX40" i="8" s="1"/>
  <c r="T40" i="8"/>
  <c r="Q40" i="8"/>
  <c r="N40" i="8"/>
  <c r="AV39" i="8"/>
  <c r="AU39" i="8"/>
  <c r="AR39" i="8"/>
  <c r="AO39" i="8"/>
  <c r="AL39" i="8"/>
  <c r="AF39" i="8"/>
  <c r="AC39" i="8"/>
  <c r="Z39" i="8"/>
  <c r="V39" i="8"/>
  <c r="AW39" i="8" s="1"/>
  <c r="T39" i="8"/>
  <c r="Q39" i="8"/>
  <c r="N39" i="8"/>
  <c r="AU38" i="8"/>
  <c r="AR38" i="8"/>
  <c r="AO38" i="8"/>
  <c r="AL38" i="8"/>
  <c r="AF38" i="8"/>
  <c r="AC38" i="8"/>
  <c r="Z38" i="8"/>
  <c r="V38" i="8"/>
  <c r="AW38" i="8" s="1"/>
  <c r="AX38" i="8" s="1"/>
  <c r="T38" i="8"/>
  <c r="Q38" i="8"/>
  <c r="N38" i="8"/>
  <c r="AV37" i="8"/>
  <c r="AU37" i="8"/>
  <c r="AR37" i="8"/>
  <c r="AO37" i="8"/>
  <c r="AL37" i="8"/>
  <c r="AF37" i="8"/>
  <c r="AC37" i="8"/>
  <c r="Z37" i="8"/>
  <c r="V37" i="8"/>
  <c r="AW37" i="8" s="1"/>
  <c r="T37" i="8"/>
  <c r="Q37" i="8"/>
  <c r="N37" i="8"/>
  <c r="AV36" i="8"/>
  <c r="AU36" i="8"/>
  <c r="AR36" i="8"/>
  <c r="AO36" i="8"/>
  <c r="AL36" i="8"/>
  <c r="AF36" i="8"/>
  <c r="AC36" i="8"/>
  <c r="Z36" i="8"/>
  <c r="V36" i="8"/>
  <c r="S36" i="8"/>
  <c r="T36" i="8" s="1"/>
  <c r="P36" i="8"/>
  <c r="Q36" i="8" s="1"/>
  <c r="N36" i="8"/>
  <c r="AW35" i="8"/>
  <c r="AV35" i="8"/>
  <c r="W35" i="8"/>
  <c r="AW34" i="8"/>
  <c r="AV34" i="8"/>
  <c r="Z34" i="8"/>
  <c r="W34" i="8"/>
  <c r="T34" i="8"/>
  <c r="Q34" i="8"/>
  <c r="N34" i="8"/>
  <c r="AW33" i="8"/>
  <c r="AV33" i="8"/>
  <c r="Z33" i="8"/>
  <c r="W33" i="8"/>
  <c r="T33" i="8"/>
  <c r="Q33" i="8"/>
  <c r="N33" i="8"/>
  <c r="AW32" i="8"/>
  <c r="AX32" i="8" s="1"/>
  <c r="AV32" i="8"/>
  <c r="Z32" i="8"/>
  <c r="W32" i="8"/>
  <c r="T32" i="8"/>
  <c r="Q32" i="8"/>
  <c r="N32" i="8"/>
  <c r="AW31" i="8"/>
  <c r="AV31" i="8"/>
  <c r="AU31" i="8"/>
  <c r="AR31" i="8"/>
  <c r="AO31" i="8"/>
  <c r="AL31" i="8"/>
  <c r="AF31" i="8"/>
  <c r="AC31" i="8"/>
  <c r="Z31" i="8"/>
  <c r="W31" i="8"/>
  <c r="T31" i="8"/>
  <c r="Q31" i="8"/>
  <c r="N31" i="8"/>
  <c r="AW30" i="8"/>
  <c r="AX30" i="8" s="1"/>
  <c r="AV30" i="8"/>
  <c r="AU30" i="8"/>
  <c r="AR30" i="8"/>
  <c r="AO30" i="8"/>
  <c r="AL30" i="8"/>
  <c r="AF30" i="8"/>
  <c r="AC30" i="8"/>
  <c r="Z30" i="8"/>
  <c r="W30" i="8"/>
  <c r="T30" i="8"/>
  <c r="Q30" i="8"/>
  <c r="N30" i="8"/>
  <c r="AW29" i="8"/>
  <c r="AV29" i="8"/>
  <c r="AU29" i="8"/>
  <c r="AR29" i="8"/>
  <c r="AO29" i="8"/>
  <c r="AL29" i="8"/>
  <c r="AF29" i="8"/>
  <c r="AC29" i="8"/>
  <c r="Z29" i="8"/>
  <c r="W29" i="8"/>
  <c r="T29" i="8"/>
  <c r="Q29" i="8"/>
  <c r="N29" i="8"/>
  <c r="AW28" i="8"/>
  <c r="AX28" i="8" s="1"/>
  <c r="AV28" i="8"/>
  <c r="AU28" i="8"/>
  <c r="AR28" i="8"/>
  <c r="AO28" i="8"/>
  <c r="AL28" i="8"/>
  <c r="AF28" i="8"/>
  <c r="AC28" i="8"/>
  <c r="Z28" i="8"/>
  <c r="W28" i="8"/>
  <c r="T28" i="8"/>
  <c r="Q28" i="8"/>
  <c r="N28" i="8"/>
  <c r="AW27" i="8"/>
  <c r="AV27" i="8"/>
  <c r="AU27" i="8"/>
  <c r="AR27" i="8"/>
  <c r="AO27" i="8"/>
  <c r="AL27" i="8"/>
  <c r="AF27" i="8"/>
  <c r="AC27" i="8"/>
  <c r="Z27" i="8"/>
  <c r="W27" i="8"/>
  <c r="T27" i="8"/>
  <c r="Q27" i="8"/>
  <c r="N27" i="8"/>
  <c r="AW26" i="8"/>
  <c r="AX26" i="8" s="1"/>
  <c r="AV26" i="8"/>
  <c r="AU26" i="8"/>
  <c r="AR26" i="8"/>
  <c r="AO26" i="8"/>
  <c r="AL26" i="8"/>
  <c r="AF26" i="8"/>
  <c r="AC26" i="8"/>
  <c r="Z26" i="8"/>
  <c r="W26" i="8"/>
  <c r="T26" i="8"/>
  <c r="Q26" i="8"/>
  <c r="N26" i="8"/>
  <c r="AW25" i="8"/>
  <c r="AU25" i="8"/>
  <c r="AR25" i="8"/>
  <c r="AO25" i="8"/>
  <c r="AL25" i="8"/>
  <c r="AF25" i="8"/>
  <c r="AC25" i="8"/>
  <c r="Z25" i="8"/>
  <c r="W25" i="8"/>
  <c r="T25" i="8"/>
  <c r="Q25" i="8"/>
  <c r="N25" i="8"/>
  <c r="AW24" i="8"/>
  <c r="AX24" i="8" s="1"/>
  <c r="AV24" i="8"/>
  <c r="AU24" i="8"/>
  <c r="AR24" i="8"/>
  <c r="AO24" i="8"/>
  <c r="AL24" i="8"/>
  <c r="AF24" i="8"/>
  <c r="AC24" i="8"/>
  <c r="Z24" i="8"/>
  <c r="W24" i="8"/>
  <c r="T24" i="8"/>
  <c r="Q24" i="8"/>
  <c r="N24" i="8"/>
  <c r="AW23" i="8"/>
  <c r="AV23" i="8"/>
  <c r="AU23" i="8"/>
  <c r="AR23" i="8"/>
  <c r="AO23" i="8"/>
  <c r="AL23" i="8"/>
  <c r="AF23" i="8"/>
  <c r="AC23" i="8"/>
  <c r="Z23" i="8"/>
  <c r="W23" i="8"/>
  <c r="T23" i="8"/>
  <c r="N23" i="8"/>
  <c r="AW22" i="8"/>
  <c r="AX22" i="8" s="1"/>
  <c r="AV22" i="8"/>
  <c r="AU22" i="8"/>
  <c r="AR22" i="8"/>
  <c r="AO22" i="8"/>
  <c r="AL22" i="8"/>
  <c r="AF22" i="8"/>
  <c r="AC22" i="8"/>
  <c r="Z22" i="8"/>
  <c r="W22" i="8"/>
  <c r="T22" i="8"/>
  <c r="N22" i="8"/>
  <c r="AV21" i="8"/>
  <c r="AU21" i="8"/>
  <c r="AR21" i="8"/>
  <c r="AO21" i="8"/>
  <c r="AL21" i="8"/>
  <c r="AF21" i="8"/>
  <c r="AC21" i="8"/>
  <c r="W21" i="8"/>
  <c r="T21" i="8"/>
  <c r="Q21" i="8"/>
  <c r="M21" i="8"/>
  <c r="AW21" i="8" s="1"/>
  <c r="AX21" i="8" s="1"/>
  <c r="AW20" i="8"/>
  <c r="AV20" i="8"/>
  <c r="AU20" i="8"/>
  <c r="AR20" i="8"/>
  <c r="AO20" i="8"/>
  <c r="AL20" i="8"/>
  <c r="AF20" i="8"/>
  <c r="AC20" i="8"/>
  <c r="Z20" i="8"/>
  <c r="W20" i="8"/>
  <c r="T20" i="8"/>
  <c r="N20" i="8"/>
  <c r="AW19" i="8"/>
  <c r="AV19" i="8"/>
  <c r="AU19" i="8"/>
  <c r="AR19" i="8"/>
  <c r="AO19" i="8"/>
  <c r="AL19" i="8"/>
  <c r="AF19" i="8"/>
  <c r="AC19" i="8"/>
  <c r="Z19" i="8"/>
  <c r="W19" i="8"/>
  <c r="T19" i="8"/>
  <c r="Q19" i="8"/>
  <c r="N19" i="8"/>
  <c r="AW18" i="8"/>
  <c r="AV18" i="8"/>
  <c r="AU18" i="8"/>
  <c r="AR18" i="8"/>
  <c r="AO18" i="8"/>
  <c r="AL18" i="8"/>
  <c r="AF18" i="8"/>
  <c r="AC18" i="8"/>
  <c r="Z18" i="8"/>
  <c r="W18" i="8"/>
  <c r="T18" i="8"/>
  <c r="N18" i="8"/>
  <c r="AW17" i="8"/>
  <c r="AX17" i="8" s="1"/>
  <c r="AV17" i="8"/>
  <c r="AU17" i="8"/>
  <c r="AR17" i="8"/>
  <c r="AO17" i="8"/>
  <c r="AL17" i="8"/>
  <c r="AF17" i="8"/>
  <c r="AC17" i="8"/>
  <c r="Z17" i="8"/>
  <c r="W17" i="8"/>
  <c r="T17" i="8"/>
  <c r="Q17" i="8"/>
  <c r="N17" i="8"/>
  <c r="AW16" i="8"/>
  <c r="AV16" i="8"/>
  <c r="AU16" i="8"/>
  <c r="AR16" i="8"/>
  <c r="AO16" i="8"/>
  <c r="AL16" i="8"/>
  <c r="AF16" i="8"/>
  <c r="AC16" i="8"/>
  <c r="Z16" i="8"/>
  <c r="W16" i="8"/>
  <c r="T16" i="8"/>
  <c r="Q16" i="8"/>
  <c r="N16" i="8"/>
  <c r="AW15" i="8"/>
  <c r="AX15" i="8" s="1"/>
  <c r="AV15" i="8"/>
  <c r="AU15" i="8"/>
  <c r="AR15" i="8"/>
  <c r="AO15" i="8"/>
  <c r="AL15" i="8"/>
  <c r="AF15" i="8"/>
  <c r="AC15" i="8"/>
  <c r="Z15" i="8"/>
  <c r="W15" i="8"/>
  <c r="T15" i="8"/>
  <c r="Q15" i="8"/>
  <c r="N15" i="8"/>
  <c r="AW14" i="8"/>
  <c r="AV14" i="8"/>
  <c r="AU14" i="8"/>
  <c r="AR14" i="8"/>
  <c r="AO14" i="8"/>
  <c r="AL14" i="8"/>
  <c r="AF14" i="8"/>
  <c r="AC14" i="8"/>
  <c r="Z14" i="8"/>
  <c r="W14" i="8"/>
  <c r="T14" i="8"/>
  <c r="Q14" i="8"/>
  <c r="N14" i="8"/>
  <c r="AW13" i="8"/>
  <c r="AX13" i="8" s="1"/>
  <c r="AV13" i="8"/>
  <c r="AU13" i="8"/>
  <c r="AR13" i="8"/>
  <c r="AO13" i="8"/>
  <c r="AL13" i="8"/>
  <c r="AF13" i="8"/>
  <c r="AC13" i="8"/>
  <c r="Z13" i="8"/>
  <c r="W13" i="8"/>
  <c r="T13" i="8"/>
  <c r="Q13" i="8"/>
  <c r="N13" i="8"/>
  <c r="AW12" i="8"/>
  <c r="AV12" i="8"/>
  <c r="AU12" i="8"/>
  <c r="AR12" i="8"/>
  <c r="AO12" i="8"/>
  <c r="AL12" i="8"/>
  <c r="AI12" i="8"/>
  <c r="AF12" i="8"/>
  <c r="AC12" i="8"/>
  <c r="Z12" i="8"/>
  <c r="W12" i="8"/>
  <c r="T12" i="8"/>
  <c r="Q12" i="8"/>
  <c r="N12" i="8"/>
  <c r="AW11" i="8"/>
  <c r="AX11" i="8" s="1"/>
  <c r="AW10" i="8"/>
  <c r="AV10" i="8"/>
  <c r="AW9" i="8"/>
  <c r="AV9" i="8"/>
  <c r="Q9" i="8"/>
  <c r="N9" i="8"/>
  <c r="AX48" i="8" l="1"/>
  <c r="AX20" i="8"/>
  <c r="AX18" i="8"/>
  <c r="AX76" i="8"/>
  <c r="AX44" i="8"/>
  <c r="AX12" i="8"/>
  <c r="AX14" i="8"/>
  <c r="AX16" i="8"/>
  <c r="AX23" i="8"/>
  <c r="AX25" i="8"/>
  <c r="AX27" i="8"/>
  <c r="AX29" i="8"/>
  <c r="AX31" i="8"/>
  <c r="AW36" i="8"/>
  <c r="AX36" i="8" s="1"/>
  <c r="AX46" i="8"/>
  <c r="AX51" i="8"/>
  <c r="AX63" i="8"/>
  <c r="AX64" i="8"/>
  <c r="AX74" i="8"/>
  <c r="P96" i="8"/>
  <c r="Q96" i="8" s="1"/>
  <c r="P97" i="8"/>
  <c r="S97" i="8" s="1"/>
  <c r="T97" i="8" s="1"/>
  <c r="N99" i="8"/>
  <c r="AX10" i="8"/>
  <c r="AX19" i="8"/>
  <c r="AX37" i="8"/>
  <c r="S94" i="8"/>
  <c r="T94" i="8" s="1"/>
  <c r="AW95" i="8"/>
  <c r="AX95" i="8" s="1"/>
  <c r="N100" i="8"/>
  <c r="AX84" i="8"/>
  <c r="AX65" i="8"/>
  <c r="AX42" i="8"/>
  <c r="AX35" i="8"/>
  <c r="AX34" i="8"/>
  <c r="AX33" i="8"/>
  <c r="AX9" i="8"/>
  <c r="AX39" i="8"/>
  <c r="AX85" i="8"/>
  <c r="AX89" i="8"/>
  <c r="AC92" i="8"/>
  <c r="Q99" i="8"/>
  <c r="S99" i="8"/>
  <c r="T99" i="8" s="1"/>
  <c r="AX93" i="8"/>
  <c r="AF94" i="8"/>
  <c r="AW94" i="8"/>
  <c r="AX94" i="8" s="1"/>
  <c r="AC96" i="8"/>
  <c r="AC97" i="8"/>
  <c r="AC98" i="8"/>
  <c r="Q100" i="8"/>
  <c r="S100" i="8"/>
  <c r="T100" i="8" s="1"/>
  <c r="AW101" i="8"/>
  <c r="AX101" i="8" s="1"/>
  <c r="AF102" i="8"/>
  <c r="AW102" i="8"/>
  <c r="AX102" i="8" s="1"/>
  <c r="N21" i="8"/>
  <c r="W36" i="8"/>
  <c r="W37" i="8"/>
  <c r="W38" i="8"/>
  <c r="W39" i="8"/>
  <c r="W40" i="8"/>
  <c r="AW83" i="8"/>
  <c r="AX83" i="8" s="1"/>
  <c r="AI91" i="8"/>
  <c r="AC94" i="8"/>
  <c r="AF95" i="8"/>
  <c r="S98" i="8"/>
  <c r="T98" i="8" s="1"/>
  <c r="AI99" i="8"/>
  <c r="AI100" i="8"/>
  <c r="AC102" i="8"/>
  <c r="S96" i="8"/>
  <c r="T96" i="8" s="1"/>
  <c r="AI96" i="8"/>
  <c r="AI97" i="8"/>
  <c r="N101" i="8"/>
  <c r="Q97" i="8" l="1"/>
  <c r="AC100" i="8"/>
  <c r="AW97" i="8"/>
  <c r="AX97" i="8" s="1"/>
  <c r="AF97" i="8"/>
  <c r="AW96" i="8"/>
  <c r="AX96" i="8" s="1"/>
  <c r="AF96" i="8"/>
  <c r="AF92" i="8"/>
  <c r="AW92" i="8"/>
  <c r="AX92" i="8" s="1"/>
  <c r="AC99" i="8"/>
  <c r="AW98" i="8"/>
  <c r="AX98" i="8" s="1"/>
  <c r="AF98" i="8"/>
  <c r="AW99" i="8" l="1"/>
  <c r="AX99" i="8" s="1"/>
  <c r="AF99" i="8"/>
  <c r="AW100" i="8"/>
  <c r="AX100" i="8" s="1"/>
  <c r="AF100" i="8"/>
  <c r="E90" i="8" l="1"/>
  <c r="E89" i="8"/>
  <c r="E88" i="8"/>
  <c r="E87" i="8"/>
  <c r="E86" i="8"/>
  <c r="E102" i="8"/>
  <c r="E101" i="8"/>
  <c r="E96" i="8"/>
  <c r="E94" i="8"/>
  <c r="E93" i="8"/>
  <c r="E91" i="8"/>
  <c r="E85" i="8"/>
  <c r="E83" i="8"/>
  <c r="E82" i="8"/>
  <c r="E74" i="8"/>
  <c r="E72" i="8"/>
  <c r="E69" i="8"/>
  <c r="E65" i="8"/>
  <c r="E53" i="8"/>
  <c r="E47" i="8"/>
  <c r="E41" i="8"/>
  <c r="E36" i="8"/>
  <c r="E29" i="8"/>
  <c r="E26" i="8"/>
  <c r="E21" i="8"/>
  <c r="E16" i="8"/>
  <c r="E12" i="8"/>
  <c r="E9" i="8"/>
  <c r="B94" i="8"/>
  <c r="B93" i="8"/>
  <c r="B91" i="8"/>
  <c r="F46" i="8"/>
  <c r="F45" i="8"/>
  <c r="F44" i="8"/>
  <c r="F43" i="8"/>
  <c r="F42" i="8"/>
  <c r="F41" i="8"/>
  <c r="J14" i="5" l="1"/>
  <c r="G20" i="5"/>
  <c r="E20" i="5"/>
  <c r="D20" i="5"/>
  <c r="I14" i="5"/>
  <c r="H14" i="5"/>
  <c r="G14" i="5"/>
  <c r="E14" i="5"/>
  <c r="G8" i="5"/>
  <c r="E8" i="5"/>
  <c r="F8" i="5"/>
  <c r="D8" i="5"/>
  <c r="C8" i="5"/>
  <c r="AF6" i="5"/>
  <c r="AE4" i="5"/>
  <c r="AG4" i="5" s="1"/>
  <c r="AE5" i="5"/>
  <c r="AF5" i="5"/>
  <c r="X5" i="5"/>
  <c r="V5" i="5"/>
  <c r="BH4" i="5"/>
  <c r="BG4" i="5"/>
  <c r="BF4" i="5"/>
  <c r="AS4" i="5"/>
  <c r="AR4" i="5"/>
  <c r="AQ4" i="5"/>
  <c r="AO4" i="5"/>
  <c r="AP4" i="5"/>
  <c r="X4" i="5"/>
  <c r="W4" i="5"/>
  <c r="V4" i="5"/>
  <c r="I4" i="5"/>
  <c r="H4" i="5"/>
  <c r="G4" i="5"/>
  <c r="E4" i="5"/>
  <c r="F4" i="5"/>
  <c r="G15" i="4"/>
  <c r="G18" i="4" s="1"/>
  <c r="G16" i="4"/>
  <c r="F17" i="4"/>
  <c r="F15" i="4"/>
  <c r="F16" i="4"/>
  <c r="B17" i="4"/>
  <c r="B16" i="4"/>
  <c r="B15" i="4"/>
  <c r="C20" i="5"/>
  <c r="F20" i="5"/>
  <c r="W5" i="5"/>
  <c r="F14" i="5"/>
  <c r="AE6" i="5" l="1"/>
  <c r="AG6" i="5" s="1"/>
  <c r="H16" i="4"/>
  <c r="E16" i="4"/>
  <c r="E17" i="4"/>
  <c r="E15" i="4"/>
  <c r="F18" i="4"/>
  <c r="H18" i="4" s="1"/>
  <c r="H15" i="4"/>
  <c r="E1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MARCELA</author>
  </authors>
  <commentList>
    <comment ref="I83" authorId="0" shapeId="0" xr:uid="{982C3304-645D-479B-9A55-2424C6CEC7F2}">
      <text>
        <r>
          <rPr>
            <b/>
            <sz val="12"/>
            <color indexed="81"/>
            <rFont val="Tahoma"/>
            <family val="2"/>
          </rPr>
          <t xml:space="preserve">Se realiza modificación en la anualización de la magnitud de la meta, solicitado mediante memorando 2021IE0001954 </t>
        </r>
      </text>
    </comment>
  </commentList>
</comments>
</file>

<file path=xl/sharedStrings.xml><?xml version="1.0" encoding="utf-8"?>
<sst xmlns="http://schemas.openxmlformats.org/spreadsheetml/2006/main" count="722" uniqueCount="367">
  <si>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</si>
  <si>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</si>
  <si>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</si>
  <si>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</si>
  <si>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</si>
  <si>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</si>
  <si>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</si>
  <si>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</si>
  <si>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</si>
  <si>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</si>
  <si>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</si>
  <si>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</si>
  <si>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</si>
  <si>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</si>
  <si>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</si>
  <si>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</si>
  <si>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</si>
  <si>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</si>
  <si>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</si>
  <si>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</si>
  <si>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</si>
  <si>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</si>
  <si>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</si>
  <si>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</si>
  <si>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</si>
  <si>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</si>
  <si>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</si>
  <si>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</si>
  <si>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</si>
  <si>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</si>
  <si>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</si>
  <si>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</si>
  <si>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</si>
  <si>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</si>
  <si>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</si>
  <si>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</si>
  <si>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</si>
  <si>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</si>
  <si>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</si>
  <si>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</si>
  <si>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</si>
  <si>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</si>
  <si>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</si>
  <si>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</si>
  <si>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</si>
  <si>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</si>
  <si>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</si>
  <si>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</si>
  <si>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</si>
  <si>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</si>
  <si>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</si>
  <si>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</si>
  <si>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</si>
  <si>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</si>
  <si>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</si>
  <si>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</si>
  <si>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</si>
  <si>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</si>
  <si>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</si>
  <si>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</si>
  <si>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</si>
  <si>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</si>
  <si>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</si>
  <si>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</si>
  <si>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</si>
  <si>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</si>
  <si>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</si>
  <si>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</si>
  <si>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</si>
  <si>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</si>
  <si>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</si>
  <si>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</si>
  <si>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Versión:3.0</t>
  </si>
  <si>
    <t>VIGENCIA</t>
  </si>
  <si>
    <t>MISIÓN:</t>
  </si>
  <si>
    <t>OBJETIVO ESTRATÉGICO</t>
  </si>
  <si>
    <t>ID. META GLOBAL</t>
  </si>
  <si>
    <t>META GLOBAL</t>
  </si>
  <si>
    <t>PROCESO</t>
  </si>
  <si>
    <t>OBJETIVO DEL PROCESO</t>
  </si>
  <si>
    <t>POND META</t>
  </si>
  <si>
    <t>Linea Base
(AAAA)</t>
  </si>
  <si>
    <t>ID. Meta Detallada</t>
  </si>
  <si>
    <t>Meta detallada</t>
  </si>
  <si>
    <t>Tipo de Programación</t>
  </si>
  <si>
    <t>Tipo de Anualización</t>
  </si>
  <si>
    <t>CUANTIFICACIÓN DE LA META</t>
  </si>
  <si>
    <t>ENERO</t>
  </si>
  <si>
    <t>FEBRERO</t>
  </si>
  <si>
    <t>MARZO</t>
  </si>
  <si>
    <t>ABRIL</t>
  </si>
  <si>
    <t>MAYO</t>
  </si>
  <si>
    <t>JUNIO</t>
  </si>
  <si>
    <t>JULIO</t>
  </si>
  <si>
    <t>AGOSTO</t>
  </si>
  <si>
    <t>SEPTIEMBRE</t>
  </si>
  <si>
    <t>OCTUBRE</t>
  </si>
  <si>
    <t>NOVIEMBRE</t>
  </si>
  <si>
    <t>DICIEMBRE</t>
  </si>
  <si>
    <t>ANUAL</t>
  </si>
  <si>
    <t>Prog</t>
  </si>
  <si>
    <t>Ejec.</t>
  </si>
  <si>
    <t>% Ejec</t>
  </si>
  <si>
    <t xml:space="preserve">Prog </t>
  </si>
  <si>
    <t>Ejec</t>
  </si>
  <si>
    <t>Nº Meta</t>
  </si>
  <si>
    <t xml:space="preserve">* Direccionamiento y Control </t>
  </si>
  <si>
    <t>Nº Proceso</t>
  </si>
  <si>
    <t>.1</t>
  </si>
  <si>
    <t>Direccionamiento Estratégico</t>
  </si>
  <si>
    <t>PE01</t>
  </si>
  <si>
    <t>.2</t>
  </si>
  <si>
    <t>Dirección General</t>
  </si>
  <si>
    <t>Estratégico</t>
  </si>
  <si>
    <t>I Direccionamiento y Control</t>
  </si>
  <si>
    <t>Establecer lineamientos, directrices y metodologías mediante herramientas de gestión que den cumplimiento a los requisitos de las partes interesadas del proceso.</t>
  </si>
  <si>
    <t>Talento Humano</t>
  </si>
  <si>
    <t>PE02</t>
  </si>
  <si>
    <t>.3</t>
  </si>
  <si>
    <t>Subdirector de Gestión Corporativa</t>
  </si>
  <si>
    <t>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t>
  </si>
  <si>
    <t>Gestión de Comunicaciones</t>
  </si>
  <si>
    <t>PE03</t>
  </si>
  <si>
    <t>.4</t>
  </si>
  <si>
    <t xml:space="preserve">Planear y ejecutar estrategias y políticas eficaces de comunicación interna y externa que socialicen la gestión de la entidad y contribuyan al posicionamiento de la imagen institucional en el distrito. </t>
  </si>
  <si>
    <t>Salud Integral de la Fauna</t>
  </si>
  <si>
    <t>PM01</t>
  </si>
  <si>
    <t>.5</t>
  </si>
  <si>
    <t>Subdirector de Atención a la Fauna</t>
  </si>
  <si>
    <t>Misional</t>
  </si>
  <si>
    <t>Prestar los servicios medico veterinarios y la identificación de los animales en el Distrito Capital con el fin de mejorar sus condiciones de salud y bienestar.</t>
  </si>
  <si>
    <t>Apropiación de la cultura ciudadana</t>
  </si>
  <si>
    <t>PM02</t>
  </si>
  <si>
    <t>.6</t>
  </si>
  <si>
    <t>Subdirector de Cultura Ciudadana y Gestión del Conocimiento</t>
  </si>
  <si>
    <t>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t>
  </si>
  <si>
    <t>Regulación asociada a la PYBA</t>
  </si>
  <si>
    <t>PM03</t>
  </si>
  <si>
    <t>.7</t>
  </si>
  <si>
    <t>N/A</t>
  </si>
  <si>
    <t>Gestión del conocimiento asociada a la PYBA</t>
  </si>
  <si>
    <t>PM04</t>
  </si>
  <si>
    <t>.8</t>
  </si>
  <si>
    <t>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t>
  </si>
  <si>
    <t>Protección ante la crueldad animal</t>
  </si>
  <si>
    <t>PM05</t>
  </si>
  <si>
    <t>.9</t>
  </si>
  <si>
    <t>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t>
  </si>
  <si>
    <t>Atención al ciudadano</t>
  </si>
  <si>
    <t>PA01</t>
  </si>
  <si>
    <t>.10</t>
  </si>
  <si>
    <t>Apoyo</t>
  </si>
  <si>
    <t>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t>
  </si>
  <si>
    <t>Gestión Jurídica</t>
  </si>
  <si>
    <t>PA02</t>
  </si>
  <si>
    <t>.11</t>
  </si>
  <si>
    <t>Director(a) de Gestión Humana</t>
  </si>
  <si>
    <t>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t>
  </si>
  <si>
    <t>Gestión Administrativa y Documental</t>
  </si>
  <si>
    <t>PA03</t>
  </si>
  <si>
    <t>.12</t>
  </si>
  <si>
    <t>Administrar los recursos físicos (tangibles e intangibles) propiedad o en calidad de alquiler del instituto, así como gestionar el manejo del  flujo documental de la entidad, con el fin de garantizar la memoria institucional.</t>
  </si>
  <si>
    <t>Gestión Tecnológica</t>
  </si>
  <si>
    <t>PA04</t>
  </si>
  <si>
    <t>.13</t>
  </si>
  <si>
    <t>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t>
  </si>
  <si>
    <t>Gestión Financiera</t>
  </si>
  <si>
    <t>PA05</t>
  </si>
  <si>
    <t>.14</t>
  </si>
  <si>
    <t>Planear, ejecutar y controlar los recursos financieros apropiados a la entidad, para el cumplimiento de su misionalidad y normatividad vigente.</t>
  </si>
  <si>
    <t>Evaluación y Control a la Gestión</t>
  </si>
  <si>
    <t>PV01</t>
  </si>
  <si>
    <t>Jefe Oficina Asesora de Control Interno</t>
  </si>
  <si>
    <t>Evaluación</t>
  </si>
  <si>
    <t xml:space="preserve">Promover la mejora continua, a través del seguimiento y evaluación de la gestión institucional, mediante métodos, herramientas de control y análisis de la información con el fin de generar valor agregado y coadyuvar al cumplimiento de los objetivos del Instituto. </t>
  </si>
  <si>
    <t>Indicador</t>
  </si>
  <si>
    <t>Eficacia</t>
  </si>
  <si>
    <t>Eficiencia</t>
  </si>
  <si>
    <t>Efectividad</t>
  </si>
  <si>
    <t>Programación</t>
  </si>
  <si>
    <t>Porcentaje</t>
  </si>
  <si>
    <t>Cantidad</t>
  </si>
  <si>
    <t>Anualización</t>
  </si>
  <si>
    <t>Suma</t>
  </si>
  <si>
    <t>Constante</t>
  </si>
  <si>
    <t>Proteger la vida y ser garantes del trato digno hacia los animales, a través de acciones de protección y bienestar animal</t>
  </si>
  <si>
    <t>Generar e impulsar procesos ciudadanos innovadores de transformación cultural, mediante la promoción prácticas de relacionamiento humano - animal.</t>
  </si>
  <si>
    <t>Desarrollar herramientas técnicas, dinámicas y confiables, a través del manejo y gestión de conocimiento.</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</si>
  <si>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</si>
  <si>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t>
  </si>
  <si>
    <t>Realizar diagnóstico e implementación de cargas laborales del Instituto Distrital de Protección y Bienestar Animal</t>
  </si>
  <si>
    <t>Elaboración del documento diagnostico de cargas laborales, estudio técnico y proyecto de rediseño.</t>
  </si>
  <si>
    <t>Presentación de proyecto de rediseño para aprobación</t>
  </si>
  <si>
    <t>Realización de ajustes al proyecto de rediseño.</t>
  </si>
  <si>
    <t>Fortalecer los canales de comunicación</t>
  </si>
  <si>
    <t>Desarrollar e implementar el 100%  de las campañas y estrategias de comunicación solicitadas, sobre las actividades, eventos y avances relacionados con la misionalidad del IDPYBA y otros temas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</si>
  <si>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</si>
  <si>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</si>
  <si>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Gestionar y administrar el 100% de los canales de comunicación propios del IDPYBA</t>
  </si>
  <si>
    <t>Articular una (1)  batería de herramientas de planeación para el instituto distrital de protección y bienestar animal</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</si>
  <si>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</si>
  <si>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</si>
  <si>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</si>
  <si>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</si>
  <si>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el Modelo Integrado de Planeación y Gestión- MIPG</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</si>
  <si>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</si>
  <si>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</si>
  <si>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</si>
  <si>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Cumplir el 100% del acompañamiento solicitado para el levantamiento, Actualización y/o eliminación de los documentos asociados a los diferentes procesos</t>
  </si>
  <si>
    <t>Realizar el 100% Reportes en los diferentes aplicativos de los Organismos de Control</t>
  </si>
  <si>
    <t>Articular un plan de seguimiento a la gestión y respuesta oportuna a los requerimientos técnicos, jurídicos, contractuales y disciplinarios</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</si>
  <si>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</si>
  <si>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</si>
  <si>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 xml:space="preserve">Seguimiento a los requerimientos internos y/o externos de los procesos disciplinarios y precontractuales  que se adelanten en el Instituto </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</si>
  <si>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</si>
  <si>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6.1.</t>
  </si>
  <si>
    <t>Realizar el diseño e implementación de la política de servicio al ciudadano.</t>
  </si>
  <si>
    <t>Mantener y fortalecer los canales de comunicación del IDPYBA a la ciudadanía, mediante la radicación y asesoría; y realizar seguimiento a la gestión de cada uno de ellos.</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</si>
  <si>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</si>
  <si>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</si>
  <si>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</si>
  <si>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</si>
  <si>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Generar informes de seguimiento a las PQRS en pro de las respuestas en terminos de ley, y realizar mesas de trabajo para  establecer planes de mejoramiento, cuando haya lugar.</t>
  </si>
  <si>
    <t>Elaborar e implementar los componentes relacionados a la Política de Atención al Ciudadano. (3 etapas: formulación, aprobación e implementación)</t>
  </si>
  <si>
    <t>6.2.</t>
  </si>
  <si>
    <t>Realizar e implementar la política de gestión estratégica del talento humano y desarrollar las actividades propias de esta</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</si>
  <si>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</si>
  <si>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</si>
  <si>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</si>
  <si>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</si>
  <si>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</si>
  <si>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6.3.</t>
  </si>
  <si>
    <t xml:space="preserve">Desarrollar las actividades propias de la administración y gestión de los recursos fisicos de la entidad. </t>
  </si>
  <si>
    <t>Realizar el 100% del registro de inventario (ingreso, traslado, salidas) que sean requeridas y según la realidad operativa del IDPYBA.</t>
  </si>
  <si>
    <t>Realizar constante actualización del Inventario  en Bodega</t>
  </si>
  <si>
    <t>Seguimiento y acompañamiento a proveedores de servicios en el instituto.</t>
  </si>
  <si>
    <t>Seguimiento y estadística del pago de servicios públicos.</t>
  </si>
  <si>
    <t>Realizar actividades de vigilancia, mantenimiento preventivo y correctivo al 100% de los bienes muebles e inmuebles del IDPYBA</t>
  </si>
  <si>
    <t>Realizar el 100% del registro de bajas de los inventarios de la entidad, a los que haya lugar.</t>
  </si>
  <si>
    <t>6.4.</t>
  </si>
  <si>
    <t>Realizar la elaboración e implementación de la política de gestión ambiental, y desarrollar todas las demas actividades propias de esta.</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</si>
  <si>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</si>
  <si>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</si>
  <si>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</si>
  <si>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</si>
  <si>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</si>
  <si>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</si>
  <si>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6.5</t>
  </si>
  <si>
    <t>Desarrollar las activdades propias de la gestión y seguimiento a la gestión del área financiera de la entidad</t>
  </si>
  <si>
    <t>Reportar el SIVICOF, SIDEAP contratos de prestación de servicios y contratación directa y Digitar en sistema OPGET y ZBOX</t>
  </si>
  <si>
    <t>Realizar seguimiento a la ejecución presupuestal</t>
  </si>
  <si>
    <t>Realizar seguimiento a la ejecución de giros de la entidad.</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</si>
  <si>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</si>
  <si>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</si>
  <si>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Realizar informes a los estados financieros.</t>
  </si>
  <si>
    <t>Elaborar las operaciones contables que se requieran.</t>
  </si>
  <si>
    <t>Realizar seguimiento al Plan anual de Caja de la vigencia</t>
  </si>
  <si>
    <t>Realizar la consolidación, apoyar la elaboración y hacer seguimiento al Plan Anual de Adquisiciones, así como las modificaciones que a este se realicen.</t>
  </si>
  <si>
    <t>Realizar las gestiones para el diseño e implementación del mecanismo de administración de recursos propios. (3 etapas: formulación, aprobación e implementación)</t>
  </si>
  <si>
    <t>Elaborar y expedir el 100% de los documentos presupuestales solicitados</t>
  </si>
  <si>
    <t>Realizar seguimiento al pago de las reservas constituidas a 31/12/2020</t>
  </si>
  <si>
    <t>6.6</t>
  </si>
  <si>
    <t>Elaborar e implementar la política de gestión documental, y desarrollar las actividades propias de la Gestión Documental</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</si>
  <si>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</si>
  <si>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</si>
  <si>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</si>
  <si>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</si>
  <si>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 xml:space="preserve">Desarrollar herramientas técnicas, dinámicas y confiables, a través del manejo y gestión de conocimiento. </t>
  </si>
  <si>
    <t>Implementar un plan de acción para el cumplimiento de la estrategia de los procesos TIC del Instituto acorde con los lineamientos establecidos en el Decreto 415 de 2016</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</si>
  <si>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</si>
  <si>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</si>
  <si>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</si>
  <si>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</si>
  <si>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</si>
  <si>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</si>
  <si>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</si>
  <si>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</si>
  <si>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</si>
  <si>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</si>
  <si>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</si>
  <si>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</si>
  <si>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</si>
  <si>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</si>
  <si>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</si>
  <si>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</si>
  <si>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</si>
  <si>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</si>
  <si>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</si>
  <si>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</si>
  <si>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</si>
  <si>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</si>
  <si>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</si>
  <si>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</si>
  <si>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</si>
  <si>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</si>
  <si>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</si>
  <si>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</si>
  <si>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Generar e impulsar procesos ciudadanos innovadores de transformación cultural, mediante la promoción prácticas de relacionamiento humano - animal.</t>
  </si>
  <si>
    <t>Vincular 1.000 prestadores de servicios a la estrategia de regulación</t>
  </si>
  <si>
    <t>Actualizar el 100% de la estrategia para el registro de prestadores de servicios</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</si>
  <si>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</si>
  <si>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</si>
  <si>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</si>
  <si>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</si>
  <si>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</si>
  <si>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</si>
  <si>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100 ciudadanos y ciudadanas en instancias de participacion ciudadana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</si>
  <si>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</si>
  <si>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</si>
  <si>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</si>
  <si>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</si>
  <si>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</si>
  <si>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1.1.</t>
  </si>
  <si>
    <t>1.2.</t>
  </si>
  <si>
    <t>1.3.</t>
  </si>
  <si>
    <t>5.1</t>
  </si>
  <si>
    <t>5.2</t>
  </si>
  <si>
    <t>5.3</t>
  </si>
  <si>
    <t>6.1.1</t>
  </si>
  <si>
    <t>6.1.2</t>
  </si>
  <si>
    <t>6.1.3</t>
  </si>
  <si>
    <t>6.1.4</t>
  </si>
  <si>
    <t>6.1.5</t>
  </si>
  <si>
    <t>6.1.6</t>
  </si>
  <si>
    <t>6.1.7</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</si>
  <si>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</si>
  <si>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</si>
  <si>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</si>
  <si>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</si>
  <si>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</si>
  <si>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</si>
  <si>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</si>
  <si>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</si>
  <si>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</si>
  <si>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</si>
  <si>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</si>
  <si>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</si>
  <si>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</si>
  <si>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</si>
  <si>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</si>
  <si>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</si>
  <si>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</si>
  <si>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</si>
  <si>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</si>
  <si>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</si>
  <si>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</si>
  <si>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</si>
  <si>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</si>
  <si>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</si>
  <si>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</si>
  <si>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</si>
  <si>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</si>
  <si>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</si>
  <si>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</si>
  <si>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</si>
  <si>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</si>
  <si>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</si>
  <si>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</si>
  <si>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53 Reportes en los diferentes sistemas del Distrito y la nación</t>
  </si>
  <si>
    <t xml:space="preserve">Atender 5608 animales por presunto maltrato </t>
  </si>
  <si>
    <t>Realizar 456 jornadas de esterilización</t>
  </si>
  <si>
    <t>Vincular 550 ciudadanos y ciudadanas en el programa de voluntariado</t>
  </si>
  <si>
    <t>Vincular 500 ciudadanos y ciudadanas en el programa de copropiedad y convivencia</t>
  </si>
  <si>
    <t>Vincular 17650 ciudadanos y ciudadanas en la Implementacion la estrategia de sensibilización educación y capacitacion en ámbito comunitario, recreodeportivo e institucional</t>
  </si>
  <si>
    <t>Vincular 1450 ciudadanos y ciudadanas en espacios de participacion ciudadana</t>
  </si>
  <si>
    <t>Realizar 63860 esterilizaciones a perros y gatos en el Distrito.</t>
  </si>
  <si>
    <t>Vincular 300 prestadores de servicios en la implementacion de la estrategia de regulacion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</si>
</sst>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 #,##0.00_ ;_ * \-#,##0.00_ ;_ * \-??_ ;_ @_ "/>
    <numFmt numFmtId="166" formatCode="_ [$€-2]\ * #,##0.00_ ;_ [$€-2]\ * \-#,##0.00_ ;_ [$€-2]\ * \-??_ "/>
    <numFmt numFmtId="167" formatCode="_ &quot;$ &quot;* #,##0.00_ ;_ &quot;$ &quot;* \-#,##0.00_ ;_ &quot;$ &quot;* \-??_ ;_ @_ "/>
    <numFmt numFmtId="168" formatCode="_ &quot;$ &quot;* #,##0_ ;_ &quot;$ &quot;* \-#,##0_ ;_ &quot;$ &quot;* \-??_ ;_ @_ "/>
    <numFmt numFmtId="169" formatCode="0.0%"/>
    <numFmt numFmtId="170" formatCode="0.0"/>
    <numFmt numFmtId="171" formatCode="_(&quot;$&quot;\ * #,##0.00_);_(&quot;$&quot;\ * \(#,##0.00\);_(&quot;$&quot;\ * &quot;-&quot;??_);_(@_)"/>
  </numFmts>
  <fonts count="40"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sz val="6"/>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sz val="10"/>
      <color rgb="FFFF0000"/>
      <name val="Arial"/>
      <family val="2"/>
    </font>
    <font>
      <b/>
      <sz val="12"/>
      <name val="Arial"/>
      <family val="2"/>
    </font>
    <font>
      <b/>
      <sz val="16"/>
      <color theme="1"/>
      <name val="Arial"/>
      <family val="2"/>
    </font>
    <font>
      <b/>
      <sz val="12"/>
      <color theme="1"/>
      <name val="Arial"/>
      <family val="2"/>
    </font>
    <font>
      <sz val="12"/>
      <color theme="1"/>
      <name val="Arial"/>
      <family val="2"/>
    </font>
    <font>
      <sz val="12"/>
      <name val="Arial"/>
      <family val="2"/>
    </font>
    <font>
      <sz val="12"/>
      <color theme="0"/>
      <name val="Arial"/>
      <family val="2"/>
    </font>
    <font>
      <sz val="12"/>
      <color rgb="FF000000"/>
      <name val="Arial"/>
      <family val="2"/>
    </font>
    <font>
      <sz val="10"/>
      <color theme="0"/>
      <name val="Arial"/>
      <family val="2"/>
    </font>
    <font>
      <sz val="9"/>
      <color theme="0"/>
      <name val="Arial"/>
      <family val="2"/>
    </font>
    <font>
      <b/>
      <sz val="10"/>
      <color theme="0"/>
      <name val="Arial"/>
      <family val="2"/>
    </font>
    <font>
      <sz val="8"/>
      <color theme="0"/>
      <name val="Arial"/>
      <family val="2"/>
    </font>
    <font>
      <sz val="5"/>
      <color theme="0"/>
      <name val="Arial"/>
      <family val="2"/>
    </font>
    <font>
      <b/>
      <sz val="8"/>
      <color theme="0"/>
      <name val="Arial"/>
      <family val="2"/>
    </font>
    <font>
      <sz val="11"/>
      <color indexed="8"/>
      <name val="Calibri"/>
      <family val="2"/>
    </font>
    <font>
      <sz val="11"/>
      <color indexed="8"/>
      <name val="Calibri"/>
      <family val="2"/>
      <scheme val="minor"/>
    </font>
    <font>
      <u/>
      <sz val="11"/>
      <color theme="10"/>
      <name val="Calibri"/>
      <family val="2"/>
    </font>
    <font>
      <u/>
      <sz val="11"/>
      <color theme="10"/>
      <name val="Calibri"/>
      <family val="2"/>
      <scheme val="minor"/>
    </font>
    <font>
      <b/>
      <sz val="12"/>
      <color indexed="81"/>
      <name val="Tahoma"/>
      <family val="2"/>
    </font>
  </fonts>
  <fills count="9">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0000"/>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medium">
        <color indexed="8"/>
      </left>
      <right/>
      <top style="medium">
        <color indexed="8"/>
      </top>
      <bottom/>
      <diagonal/>
    </border>
    <border>
      <left style="medium">
        <color indexed="8"/>
      </left>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medium">
        <color indexed="64"/>
      </right>
      <top style="thin">
        <color auto="1"/>
      </top>
      <bottom/>
      <diagonal/>
    </border>
  </borders>
  <cellStyleXfs count="1001">
    <xf numFmtId="0" fontId="0" fillId="0" borderId="0"/>
    <xf numFmtId="9" fontId="5"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6" fillId="0" borderId="0"/>
    <xf numFmtId="165" fontId="6" fillId="0" borderId="0" applyFill="0" applyBorder="0" applyAlignment="0" applyProtection="0"/>
    <xf numFmtId="9" fontId="6" fillId="0" borderId="0" applyFill="0" applyBorder="0" applyAlignment="0" applyProtection="0"/>
    <xf numFmtId="166" fontId="6" fillId="0" borderId="0" applyFill="0" applyBorder="0" applyAlignment="0" applyProtection="0"/>
    <xf numFmtId="167" fontId="6"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6" fillId="0" borderId="0" applyFont="0" applyFill="0" applyBorder="0" applyAlignment="0" applyProtection="0"/>
    <xf numFmtId="9" fontId="35" fillId="0" borderId="0" applyFont="0" applyFill="0" applyBorder="0" applyAlignment="0" applyProtection="0"/>
    <xf numFmtId="171"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6"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9" fontId="35"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37" fillId="0" borderId="0" applyNumberFormat="0" applyFill="0" applyBorder="0" applyAlignment="0" applyProtection="0">
      <alignment vertical="top"/>
      <protection locked="0"/>
    </xf>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71" fontId="4" fillId="0" borderId="0" applyFont="0" applyFill="0" applyBorder="0" applyAlignment="0" applyProtection="0"/>
    <xf numFmtId="0" fontId="38"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17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2"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5"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5"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2"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17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2"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 fillId="0" borderId="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5"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2"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17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220">
    <xf numFmtId="0" fontId="0" fillId="0" borderId="0" xfId="0"/>
    <xf numFmtId="0" fontId="6" fillId="0" borderId="0" xfId="0" applyFont="1" applyAlignment="1">
      <alignment vertical="center" wrapText="1"/>
    </xf>
    <xf numFmtId="0" fontId="6" fillId="0" borderId="0" xfId="0" applyFont="1" applyAlignment="1" applyProtection="1">
      <alignment vertical="center" wrapText="1"/>
    </xf>
    <xf numFmtId="0" fontId="6" fillId="0" borderId="0" xfId="0" applyFont="1" applyAlignment="1" applyProtection="1">
      <alignment vertical="center" wrapText="1"/>
      <protection locked="0"/>
    </xf>
    <xf numFmtId="0" fontId="6" fillId="0" borderId="0" xfId="0" applyFont="1" applyFill="1" applyProtection="1"/>
    <xf numFmtId="49" fontId="6" fillId="0" borderId="0" xfId="0" applyNumberFormat="1" applyFont="1" applyAlignment="1" applyProtection="1">
      <alignment vertical="center" wrapText="1"/>
    </xf>
    <xf numFmtId="0" fontId="6" fillId="0" borderId="0" xfId="0" applyFont="1" applyAlignment="1" applyProtection="1">
      <alignment vertical="center"/>
    </xf>
    <xf numFmtId="0" fontId="10" fillId="0" borderId="0" xfId="0" applyFont="1" applyFill="1" applyProtection="1"/>
    <xf numFmtId="0" fontId="12" fillId="0" borderId="0" xfId="0" applyFont="1" applyAlignment="1" applyProtection="1">
      <alignment vertical="center" wrapText="1"/>
    </xf>
    <xf numFmtId="0" fontId="11" fillId="0" borderId="4" xfId="20" applyFont="1" applyBorder="1" applyAlignment="1">
      <alignment horizontal="center" vertical="center" wrapText="1"/>
    </xf>
    <xf numFmtId="9" fontId="6" fillId="0" borderId="4" xfId="22" applyBorder="1" applyAlignment="1">
      <alignment horizontal="center" vertical="center" wrapText="1"/>
    </xf>
    <xf numFmtId="0" fontId="6" fillId="0" borderId="0" xfId="20"/>
    <xf numFmtId="0" fontId="7" fillId="0" borderId="9" xfId="20" applyFont="1" applyFill="1" applyBorder="1" applyAlignment="1" applyProtection="1">
      <alignment horizontal="center" vertical="center"/>
    </xf>
    <xf numFmtId="0" fontId="7" fillId="0" borderId="0" xfId="20" applyFont="1" applyFill="1" applyBorder="1" applyAlignment="1" applyProtection="1">
      <alignment horizontal="center" vertical="center"/>
    </xf>
    <xf numFmtId="0" fontId="6" fillId="0" borderId="0" xfId="20" applyFill="1"/>
    <xf numFmtId="0" fontId="8" fillId="0" borderId="9" xfId="20" applyFont="1" applyBorder="1" applyAlignment="1" applyProtection="1">
      <alignment vertical="center"/>
    </xf>
    <xf numFmtId="0" fontId="9" fillId="6" borderId="4" xfId="20" applyFont="1" applyFill="1" applyBorder="1" applyAlignment="1" applyProtection="1">
      <alignment horizontal="center" vertical="center" wrapText="1"/>
    </xf>
    <xf numFmtId="0" fontId="7" fillId="0" borderId="4" xfId="20" applyFont="1" applyBorder="1" applyAlignment="1" applyProtection="1">
      <alignment horizontal="center" vertical="center"/>
    </xf>
    <xf numFmtId="0" fontId="18" fillId="0" borderId="4" xfId="20" applyFont="1" applyBorder="1" applyAlignment="1" applyProtection="1">
      <alignment horizontal="justify" vertical="center" wrapText="1"/>
      <protection locked="0"/>
    </xf>
    <xf numFmtId="3" fontId="10" fillId="7" borderId="4" xfId="20" applyNumberFormat="1" applyFont="1" applyFill="1" applyBorder="1" applyAlignment="1" applyProtection="1">
      <alignment horizontal="center" vertical="center"/>
      <protection locked="0"/>
    </xf>
    <xf numFmtId="9" fontId="10" fillId="7" borderId="4" xfId="20" applyNumberFormat="1" applyFont="1" applyFill="1" applyBorder="1" applyAlignment="1" applyProtection="1">
      <alignment horizontal="center" vertical="center"/>
      <protection locked="0"/>
    </xf>
    <xf numFmtId="167" fontId="10" fillId="0" borderId="4" xfId="24" applyFont="1" applyFill="1" applyBorder="1" applyAlignment="1" applyProtection="1">
      <alignment horizontal="center" vertical="center"/>
      <protection locked="0"/>
    </xf>
    <xf numFmtId="9" fontId="10" fillId="0" borderId="4" xfId="22" applyNumberFormat="1" applyFont="1" applyFill="1" applyBorder="1" applyAlignment="1" applyProtection="1">
      <alignment horizontal="center" vertical="center"/>
      <protection locked="0"/>
    </xf>
    <xf numFmtId="4" fontId="10" fillId="0" borderId="4" xfId="20" applyNumberFormat="1" applyFont="1" applyFill="1" applyBorder="1" applyAlignment="1" applyProtection="1">
      <alignment horizontal="center" vertical="center"/>
      <protection locked="0"/>
    </xf>
    <xf numFmtId="10" fontId="10" fillId="0" borderId="4" xfId="22" applyNumberFormat="1" applyFont="1" applyFill="1" applyBorder="1" applyAlignment="1" applyProtection="1">
      <alignment horizontal="center" vertical="center"/>
      <protection locked="0"/>
    </xf>
    <xf numFmtId="10" fontId="10" fillId="7" borderId="6" xfId="20" applyNumberFormat="1" applyFont="1" applyFill="1" applyBorder="1" applyAlignment="1" applyProtection="1">
      <alignment horizontal="center" vertical="center"/>
      <protection locked="0"/>
    </xf>
    <xf numFmtId="0" fontId="6"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9" fillId="4" borderId="4" xfId="20" applyNumberFormat="1" applyFont="1" applyFill="1" applyBorder="1" applyAlignment="1" applyProtection="1">
      <alignment horizontal="center" vertical="center"/>
    </xf>
    <xf numFmtId="9" fontId="9" fillId="4" borderId="4" xfId="20"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xf>
    <xf numFmtId="167" fontId="9" fillId="4" borderId="4" xfId="24" applyNumberFormat="1" applyFont="1" applyFill="1" applyBorder="1" applyAlignment="1" applyProtection="1">
      <alignment horizontal="center" vertical="center" wrapText="1"/>
    </xf>
    <xf numFmtId="10" fontId="7" fillId="4" borderId="4" xfId="22" applyNumberFormat="1" applyFont="1" applyFill="1" applyBorder="1" applyAlignment="1" applyProtection="1">
      <alignment horizontal="center" vertical="center" wrapText="1"/>
    </xf>
    <xf numFmtId="3" fontId="9" fillId="4" borderId="4" xfId="20" applyNumberFormat="1" applyFont="1" applyFill="1" applyBorder="1" applyAlignment="1" applyProtection="1">
      <alignment horizontal="center" vertical="center" wrapText="1"/>
    </xf>
    <xf numFmtId="0" fontId="6" fillId="0" borderId="0" xfId="20" applyBorder="1"/>
    <xf numFmtId="167" fontId="6" fillId="0" borderId="0" xfId="20" applyNumberFormat="1" applyBorder="1"/>
    <xf numFmtId="167" fontId="6" fillId="0" borderId="0" xfId="20" applyNumberFormat="1"/>
    <xf numFmtId="9" fontId="6" fillId="0" borderId="0" xfId="22"/>
    <xf numFmtId="0" fontId="11" fillId="0" borderId="4" xfId="20" applyFont="1" applyBorder="1" applyAlignment="1">
      <alignment horizontal="justify" vertical="center" wrapText="1"/>
    </xf>
    <xf numFmtId="9" fontId="20" fillId="0" borderId="4" xfId="22" applyFont="1" applyBorder="1" applyAlignment="1">
      <alignment horizontal="center" vertical="center" wrapText="1"/>
    </xf>
    <xf numFmtId="9" fontId="6" fillId="0" borderId="4" xfId="22" applyFont="1" applyFill="1" applyBorder="1" applyAlignment="1">
      <alignment horizontal="center" vertical="center" wrapText="1"/>
    </xf>
    <xf numFmtId="168" fontId="6" fillId="0" borderId="4" xfId="24" applyNumberFormat="1" applyBorder="1" applyAlignment="1">
      <alignment horizontal="center" vertical="center" wrapText="1"/>
    </xf>
    <xf numFmtId="10" fontId="6" fillId="0" borderId="4" xfId="22" applyNumberFormat="1" applyBorder="1" applyAlignment="1">
      <alignment horizontal="center" vertical="center" wrapText="1"/>
    </xf>
    <xf numFmtId="0" fontId="11" fillId="0" borderId="0" xfId="20" applyFont="1" applyBorder="1" applyAlignment="1">
      <alignment horizontal="justify" vertical="center" wrapText="1"/>
    </xf>
    <xf numFmtId="0" fontId="11" fillId="0" borderId="0" xfId="20" applyFont="1" applyBorder="1" applyAlignment="1">
      <alignment horizontal="center" vertical="center" wrapText="1"/>
    </xf>
    <xf numFmtId="9" fontId="6"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9" fillId="0" borderId="0" xfId="20" applyFont="1" applyFill="1" applyBorder="1" applyAlignment="1">
      <alignment vertical="center" wrapText="1"/>
    </xf>
    <xf numFmtId="0" fontId="8" fillId="0" borderId="4" xfId="20" applyFont="1" applyBorder="1" applyAlignment="1">
      <alignment horizontal="justify" vertical="center" wrapText="1"/>
    </xf>
    <xf numFmtId="168" fontId="7" fillId="0" borderId="4" xfId="20" applyNumberFormat="1" applyFont="1" applyBorder="1" applyAlignment="1">
      <alignment horizontal="justify" vertical="center" wrapText="1"/>
    </xf>
    <xf numFmtId="10" fontId="7" fillId="0" borderId="4" xfId="22" applyNumberFormat="1" applyFont="1" applyBorder="1" applyAlignment="1">
      <alignment horizontal="center" vertical="center" wrapText="1"/>
    </xf>
    <xf numFmtId="168" fontId="6" fillId="0" borderId="0" xfId="24" applyNumberFormat="1" applyBorder="1" applyAlignment="1">
      <alignment horizontal="center" vertical="center" wrapText="1"/>
    </xf>
    <xf numFmtId="9" fontId="6" fillId="0" borderId="0" xfId="22" applyFill="1" applyBorder="1" applyAlignment="1">
      <alignment horizontal="center" vertical="center" wrapText="1"/>
    </xf>
    <xf numFmtId="9" fontId="6" fillId="0" borderId="0" xfId="20" applyNumberFormat="1"/>
    <xf numFmtId="9" fontId="6" fillId="0" borderId="4" xfId="22" applyFont="1" applyBorder="1" applyAlignment="1">
      <alignment horizontal="center" vertical="center" wrapText="1"/>
    </xf>
    <xf numFmtId="0" fontId="9" fillId="0" borderId="0" xfId="20" applyFont="1" applyFill="1" applyBorder="1" applyAlignment="1">
      <alignment horizontal="center" vertical="center" wrapText="1"/>
    </xf>
    <xf numFmtId="0" fontId="21" fillId="0" borderId="0" xfId="0" applyFont="1" applyAlignment="1" applyProtection="1">
      <alignment vertical="center" wrapText="1"/>
    </xf>
    <xf numFmtId="0" fontId="21" fillId="0" borderId="0" xfId="0" applyFont="1" applyFill="1" applyBorder="1" applyAlignment="1" applyProtection="1">
      <alignment vertical="center"/>
    </xf>
    <xf numFmtId="9" fontId="24" fillId="0" borderId="4" xfId="0" applyNumberFormat="1" applyFont="1" applyBorder="1" applyAlignment="1" applyProtection="1">
      <alignment horizontal="center" vertical="center" wrapText="1"/>
      <protection hidden="1"/>
    </xf>
    <xf numFmtId="0" fontId="9" fillId="3" borderId="4" xfId="20" applyFont="1" applyFill="1" applyBorder="1" applyAlignment="1">
      <alignment horizontal="center" vertical="center" wrapText="1"/>
    </xf>
    <xf numFmtId="0" fontId="25" fillId="0" borderId="4" xfId="0" applyFont="1" applyBorder="1" applyAlignment="1" applyProtection="1">
      <alignment horizontal="left" vertical="center" wrapText="1"/>
      <protection hidden="1"/>
    </xf>
    <xf numFmtId="9" fontId="6" fillId="0" borderId="4" xfId="0" applyNumberFormat="1" applyFont="1" applyBorder="1" applyAlignment="1" applyProtection="1">
      <alignment horizontal="center" vertical="center" wrapText="1"/>
      <protection hidden="1"/>
    </xf>
    <xf numFmtId="0" fontId="7" fillId="0" borderId="4" xfId="0" applyFont="1" applyBorder="1" applyAlignment="1">
      <alignment vertical="center" wrapText="1"/>
    </xf>
    <xf numFmtId="0" fontId="26" fillId="0" borderId="16" xfId="0" applyFont="1" applyBorder="1" applyAlignment="1" applyProtection="1">
      <alignment horizontal="center" vertical="center" wrapText="1"/>
      <protection hidden="1"/>
    </xf>
    <xf numFmtId="9" fontId="26" fillId="0" borderId="16" xfId="0" applyNumberFormat="1" applyFont="1" applyBorder="1" applyAlignment="1" applyProtection="1">
      <alignment horizontal="center" vertical="center" wrapText="1"/>
      <protection hidden="1"/>
    </xf>
    <xf numFmtId="0" fontId="10" fillId="0" borderId="4" xfId="0" applyFont="1" applyBorder="1" applyAlignment="1">
      <alignment vertical="center" wrapText="1"/>
    </xf>
    <xf numFmtId="9" fontId="25" fillId="0" borderId="4" xfId="1" applyFont="1" applyBorder="1" applyAlignment="1" applyProtection="1">
      <alignment horizontal="center" vertical="center" wrapText="1"/>
      <protection hidden="1"/>
    </xf>
    <xf numFmtId="9" fontId="25" fillId="0" borderId="4" xfId="1" applyFont="1" applyBorder="1" applyAlignment="1">
      <alignment horizontal="center" vertical="center" wrapText="1"/>
    </xf>
    <xf numFmtId="9" fontId="25" fillId="0" borderId="4" xfId="1" applyFont="1" applyFill="1" applyBorder="1" applyAlignment="1" applyProtection="1">
      <alignment horizontal="center" vertical="center" wrapText="1"/>
      <protection hidden="1"/>
    </xf>
    <xf numFmtId="9" fontId="25" fillId="0" borderId="4" xfId="0" applyNumberFormat="1" applyFont="1" applyBorder="1" applyAlignment="1" applyProtection="1">
      <alignment horizontal="center" vertical="center" wrapText="1"/>
      <protection hidden="1"/>
    </xf>
    <xf numFmtId="10" fontId="25" fillId="0" borderId="4" xfId="1" applyNumberFormat="1" applyFont="1" applyBorder="1" applyAlignment="1" applyProtection="1">
      <alignment horizontal="center" vertical="center" wrapText="1"/>
      <protection hidden="1"/>
    </xf>
    <xf numFmtId="9" fontId="25" fillId="8" borderId="4" xfId="1" applyFont="1" applyFill="1" applyBorder="1" applyAlignment="1" applyProtection="1">
      <alignment horizontal="center" vertical="center" wrapText="1"/>
      <protection hidden="1"/>
    </xf>
    <xf numFmtId="1" fontId="25" fillId="0" borderId="4" xfId="1" applyNumberFormat="1" applyFont="1" applyFill="1" applyBorder="1" applyAlignment="1">
      <alignment horizontal="center" vertical="center" wrapText="1"/>
    </xf>
    <xf numFmtId="1" fontId="25" fillId="0" borderId="4" xfId="1" applyNumberFormat="1" applyFont="1" applyFill="1" applyBorder="1" applyAlignment="1" applyProtection="1">
      <alignment horizontal="center" vertical="center" wrapText="1"/>
      <protection hidden="1"/>
    </xf>
    <xf numFmtId="9" fontId="25" fillId="0" borderId="4" xfId="1" applyFont="1" applyFill="1" applyBorder="1" applyAlignment="1">
      <alignment horizontal="center" vertical="center" wrapText="1"/>
    </xf>
    <xf numFmtId="169" fontId="25" fillId="0" borderId="4" xfId="1" applyNumberFormat="1" applyFont="1" applyFill="1" applyBorder="1" applyAlignment="1">
      <alignment horizontal="center" vertical="center" wrapText="1"/>
    </xf>
    <xf numFmtId="169" fontId="25" fillId="0" borderId="4" xfId="1" applyNumberFormat="1" applyFont="1" applyFill="1" applyBorder="1" applyAlignment="1" applyProtection="1">
      <alignment horizontal="center" vertical="center" wrapText="1"/>
      <protection hidden="1"/>
    </xf>
    <xf numFmtId="9" fontId="26" fillId="0" borderId="4" xfId="37" applyFont="1" applyFill="1" applyBorder="1" applyAlignment="1">
      <alignment horizontal="center" vertical="center" wrapText="1"/>
    </xf>
    <xf numFmtId="9" fontId="26" fillId="0" borderId="4" xfId="38" applyFont="1" applyFill="1" applyBorder="1" applyAlignment="1" applyProtection="1">
      <alignment horizontal="center" vertical="center" wrapText="1"/>
      <protection hidden="1"/>
    </xf>
    <xf numFmtId="9" fontId="26" fillId="0" borderId="4" xfId="1" applyFont="1" applyBorder="1" applyAlignment="1" applyProtection="1">
      <alignment horizontal="center" vertical="center" wrapText="1"/>
      <protection hidden="1"/>
    </xf>
    <xf numFmtId="10" fontId="26" fillId="0" borderId="4" xfId="1" applyNumberFormat="1" applyFont="1" applyFill="1" applyBorder="1" applyAlignment="1" applyProtection="1">
      <alignment horizontal="center" vertical="center" wrapText="1"/>
      <protection hidden="1"/>
    </xf>
    <xf numFmtId="10" fontId="26" fillId="0" borderId="4" xfId="0" applyNumberFormat="1" applyFont="1" applyBorder="1" applyAlignment="1" applyProtection="1">
      <alignment horizontal="center" vertical="center" wrapText="1"/>
      <protection hidden="1"/>
    </xf>
    <xf numFmtId="2" fontId="26" fillId="0" borderId="4" xfId="1" applyNumberFormat="1" applyFont="1" applyFill="1" applyBorder="1" applyAlignment="1" applyProtection="1">
      <alignment horizontal="center" vertical="center" wrapText="1"/>
      <protection hidden="1"/>
    </xf>
    <xf numFmtId="1" fontId="25" fillId="0" borderId="4" xfId="1" applyNumberFormat="1" applyFont="1" applyBorder="1" applyAlignment="1" applyProtection="1">
      <alignment horizontal="center" vertical="center" wrapText="1"/>
      <protection hidden="1"/>
    </xf>
    <xf numFmtId="1" fontId="25" fillId="0" borderId="4" xfId="1" applyNumberFormat="1" applyFont="1" applyBorder="1" applyAlignment="1">
      <alignment horizontal="center" vertical="center" wrapText="1"/>
    </xf>
    <xf numFmtId="169" fontId="25" fillId="0" borderId="4" xfId="1" applyNumberFormat="1" applyFont="1" applyBorder="1" applyAlignment="1" applyProtection="1">
      <alignment horizontal="center" vertical="center" wrapText="1"/>
      <protection hidden="1"/>
    </xf>
    <xf numFmtId="10" fontId="25" fillId="0" borderId="4" xfId="1" applyNumberFormat="1" applyFont="1" applyFill="1" applyBorder="1" applyAlignment="1" applyProtection="1">
      <alignment horizontal="center" vertical="center" wrapText="1"/>
      <protection hidden="1"/>
    </xf>
    <xf numFmtId="1" fontId="26" fillId="0" borderId="4" xfId="1" applyNumberFormat="1" applyFont="1" applyFill="1" applyBorder="1" applyAlignment="1" applyProtection="1">
      <alignment horizontal="center" vertical="center" wrapText="1"/>
      <protection hidden="1"/>
    </xf>
    <xf numFmtId="1" fontId="26" fillId="0" borderId="4" xfId="0" applyNumberFormat="1" applyFont="1" applyBorder="1" applyAlignment="1">
      <alignment horizontal="center" vertical="center" wrapText="1"/>
    </xf>
    <xf numFmtId="9" fontId="26" fillId="0" borderId="4" xfId="0" applyNumberFormat="1" applyFont="1" applyBorder="1" applyAlignment="1">
      <alignment horizontal="center" vertical="center" wrapText="1"/>
    </xf>
    <xf numFmtId="10" fontId="26" fillId="0" borderId="4" xfId="1" applyNumberFormat="1" applyFont="1" applyFill="1" applyBorder="1" applyAlignment="1" applyProtection="1">
      <alignment horizontal="center" vertical="center" wrapText="1"/>
    </xf>
    <xf numFmtId="10" fontId="26" fillId="0" borderId="4" xfId="0" applyNumberFormat="1" applyFont="1" applyBorder="1" applyAlignment="1">
      <alignment horizontal="center" vertical="center" wrapText="1"/>
    </xf>
    <xf numFmtId="0" fontId="26" fillId="0" borderId="4" xfId="1" applyNumberFormat="1" applyFont="1" applyFill="1" applyBorder="1" applyAlignment="1" applyProtection="1">
      <alignment horizontal="center" vertical="center" wrapText="1"/>
      <protection hidden="1"/>
    </xf>
    <xf numFmtId="9" fontId="26" fillId="0" borderId="4" xfId="1" applyFont="1" applyFill="1" applyBorder="1" applyAlignment="1" applyProtection="1">
      <alignment horizontal="center" vertical="center" wrapText="1"/>
      <protection hidden="1"/>
    </xf>
    <xf numFmtId="9" fontId="26" fillId="8" borderId="4" xfId="0" applyNumberFormat="1" applyFont="1" applyFill="1" applyBorder="1" applyAlignment="1" applyProtection="1">
      <alignment horizontal="center" vertical="center" wrapText="1"/>
      <protection hidden="1"/>
    </xf>
    <xf numFmtId="170" fontId="25" fillId="0" borderId="4" xfId="0" applyNumberFormat="1" applyFont="1" applyBorder="1" applyAlignment="1" applyProtection="1">
      <alignment horizontal="center" vertical="center" wrapText="1"/>
      <protection hidden="1"/>
    </xf>
    <xf numFmtId="170" fontId="25" fillId="0" borderId="4" xfId="0" applyNumberFormat="1" applyFont="1" applyBorder="1" applyAlignment="1" applyProtection="1">
      <alignment horizontal="center" vertical="center"/>
      <protection hidden="1"/>
    </xf>
    <xf numFmtId="0" fontId="27" fillId="0" borderId="4" xfId="0" applyFont="1" applyFill="1" applyBorder="1" applyAlignment="1" applyProtection="1">
      <alignment vertical="center"/>
      <protection hidden="1"/>
    </xf>
    <xf numFmtId="0" fontId="27" fillId="0" borderId="4" xfId="0" applyFont="1" applyFill="1" applyBorder="1" applyAlignment="1" applyProtection="1">
      <alignment vertical="center" wrapText="1"/>
      <protection hidden="1"/>
    </xf>
    <xf numFmtId="10" fontId="26" fillId="0" borderId="14" xfId="0" applyNumberFormat="1" applyFont="1" applyBorder="1" applyAlignment="1" applyProtection="1">
      <alignment horizontal="center" vertical="center" wrapText="1"/>
      <protection hidden="1"/>
    </xf>
    <xf numFmtId="0" fontId="7" fillId="0" borderId="16" xfId="0" applyFont="1" applyBorder="1" applyAlignment="1">
      <alignment vertical="center" wrapText="1"/>
    </xf>
    <xf numFmtId="0" fontId="10" fillId="0" borderId="16" xfId="0" applyFont="1" applyBorder="1" applyAlignment="1">
      <alignment horizontal="center" vertical="center" wrapText="1"/>
    </xf>
    <xf numFmtId="10" fontId="26" fillId="0" borderId="16" xfId="1" applyNumberFormat="1" applyFont="1" applyFill="1" applyBorder="1" applyAlignment="1" applyProtection="1">
      <alignment horizontal="center" vertical="center" wrapText="1"/>
      <protection hidden="1"/>
    </xf>
    <xf numFmtId="10" fontId="26" fillId="0" borderId="16" xfId="1" applyNumberFormat="1" applyFont="1" applyFill="1" applyBorder="1" applyAlignment="1" applyProtection="1">
      <alignment horizontal="center" vertical="center" wrapText="1"/>
    </xf>
    <xf numFmtId="10" fontId="26" fillId="0" borderId="16" xfId="0" applyNumberFormat="1" applyFont="1" applyBorder="1" applyAlignment="1" applyProtection="1">
      <alignment horizontal="center" vertical="center" wrapText="1"/>
      <protection hidden="1"/>
    </xf>
    <xf numFmtId="10" fontId="26" fillId="0" borderId="17" xfId="0" applyNumberFormat="1" applyFont="1" applyBorder="1" applyAlignment="1" applyProtection="1">
      <alignment horizontal="center" vertical="center" wrapText="1"/>
      <protection hidden="1"/>
    </xf>
    <xf numFmtId="0" fontId="29" fillId="0" borderId="0" xfId="0" applyFont="1" applyAlignment="1" applyProtection="1">
      <alignment vertical="center" wrapText="1"/>
    </xf>
    <xf numFmtId="0" fontId="30" fillId="0" borderId="0" xfId="0" applyFont="1" applyFill="1" applyProtection="1"/>
    <xf numFmtId="0" fontId="29" fillId="0" borderId="0" xfId="0" applyFont="1" applyAlignment="1" applyProtection="1">
      <alignment vertical="center" wrapText="1"/>
      <protection locked="0"/>
    </xf>
    <xf numFmtId="0" fontId="31" fillId="0" borderId="0" xfId="0" applyFont="1" applyFill="1" applyProtection="1"/>
    <xf numFmtId="0" fontId="32" fillId="0" borderId="0" xfId="0" applyFont="1" applyAlignment="1" applyProtection="1">
      <alignment vertical="center"/>
    </xf>
    <xf numFmtId="0" fontId="29" fillId="0" borderId="0" xfId="0" applyFont="1" applyFill="1" applyAlignment="1" applyProtection="1">
      <alignment vertical="center"/>
    </xf>
    <xf numFmtId="0" fontId="29" fillId="0" borderId="0" xfId="0" applyFont="1" applyFill="1" applyProtection="1"/>
    <xf numFmtId="49" fontId="29" fillId="0" borderId="0" xfId="0" applyNumberFormat="1" applyFont="1" applyAlignment="1" applyProtection="1">
      <alignment vertical="center" wrapText="1"/>
    </xf>
    <xf numFmtId="0" fontId="29" fillId="0" borderId="0" xfId="0" applyFont="1" applyAlignment="1" applyProtection="1">
      <alignment vertical="center"/>
    </xf>
    <xf numFmtId="0" fontId="29" fillId="0" borderId="0" xfId="0" applyFont="1" applyAlignment="1" applyProtection="1">
      <alignment vertical="center"/>
      <protection locked="0"/>
    </xf>
    <xf numFmtId="0" fontId="29" fillId="0" borderId="0" xfId="0" applyFont="1" applyAlignment="1">
      <alignment vertical="center"/>
    </xf>
    <xf numFmtId="0" fontId="29" fillId="0" borderId="0" xfId="0" applyFont="1" applyAlignment="1">
      <alignment vertical="center" wrapText="1"/>
    </xf>
    <xf numFmtId="0" fontId="29" fillId="0" borderId="0" xfId="0" applyFont="1" applyFill="1" applyAlignment="1" applyProtection="1">
      <alignment vertical="center" wrapText="1"/>
    </xf>
    <xf numFmtId="49" fontId="29" fillId="0" borderId="0" xfId="0" applyNumberFormat="1" applyFont="1" applyFill="1" applyAlignment="1" applyProtection="1">
      <alignment vertical="center" wrapText="1"/>
    </xf>
    <xf numFmtId="0" fontId="33" fillId="0" borderId="0" xfId="0" applyFont="1" applyFill="1" applyBorder="1" applyAlignment="1" applyProtection="1">
      <alignment horizontal="justify" vertical="center" wrapText="1"/>
    </xf>
    <xf numFmtId="0" fontId="33" fillId="0" borderId="0" xfId="0" applyFont="1" applyBorder="1" applyProtection="1"/>
    <xf numFmtId="0" fontId="33" fillId="0" borderId="0" xfId="0" applyFont="1" applyAlignment="1" applyProtection="1">
      <alignment wrapText="1"/>
    </xf>
    <xf numFmtId="0" fontId="34" fillId="0" borderId="0" xfId="0" applyFont="1" applyFill="1" applyBorder="1" applyProtection="1"/>
    <xf numFmtId="0" fontId="29" fillId="0" borderId="0" xfId="0" applyFont="1" applyProtection="1"/>
    <xf numFmtId="0" fontId="32" fillId="0" borderId="0" xfId="0" applyFont="1" applyFill="1" applyBorder="1" applyProtection="1"/>
    <xf numFmtId="0" fontId="29" fillId="0" borderId="0" xfId="0" applyFont="1" applyFill="1" applyBorder="1" applyAlignment="1" applyProtection="1">
      <alignment vertical="center"/>
    </xf>
    <xf numFmtId="9" fontId="26" fillId="0" borderId="16" xfId="1" applyNumberFormat="1" applyFont="1" applyFill="1" applyBorder="1" applyAlignment="1" applyProtection="1">
      <alignment horizontal="center" vertical="center" wrapText="1"/>
      <protection hidden="1"/>
    </xf>
    <xf numFmtId="9" fontId="26" fillId="0" borderId="4" xfId="1" applyNumberFormat="1" applyFont="1" applyFill="1" applyBorder="1" applyAlignment="1" applyProtection="1">
      <alignment horizontal="center" vertical="center" wrapText="1"/>
      <protection hidden="1"/>
    </xf>
    <xf numFmtId="10" fontId="28" fillId="0" borderId="4" xfId="0" applyNumberFormat="1" applyFont="1" applyBorder="1" applyAlignment="1">
      <alignment horizontal="center" vertical="center" wrapText="1"/>
    </xf>
    <xf numFmtId="10" fontId="25" fillId="0" borderId="4" xfId="1" applyNumberFormat="1" applyFont="1" applyBorder="1" applyAlignment="1">
      <alignment horizontal="center" vertical="center" wrapText="1"/>
    </xf>
    <xf numFmtId="9" fontId="25" fillId="0" borderId="4" xfId="1" applyNumberFormat="1" applyFont="1" applyFill="1" applyBorder="1" applyAlignment="1" applyProtection="1">
      <alignment horizontal="center" vertical="center" wrapText="1"/>
      <protection hidden="1"/>
    </xf>
    <xf numFmtId="9" fontId="26" fillId="0" borderId="4" xfId="37" applyFont="1" applyFill="1" applyBorder="1" applyAlignment="1" applyProtection="1">
      <alignment horizontal="center" vertical="center" wrapText="1"/>
      <protection hidden="1"/>
    </xf>
    <xf numFmtId="0" fontId="26" fillId="0" borderId="4" xfId="1" applyNumberFormat="1" applyFont="1" applyBorder="1" applyAlignment="1" applyProtection="1">
      <alignment horizontal="center" vertical="center" wrapText="1"/>
      <protection hidden="1"/>
    </xf>
    <xf numFmtId="10" fontId="26" fillId="0" borderId="4" xfId="1" applyNumberFormat="1" applyFont="1" applyBorder="1" applyAlignment="1" applyProtection="1">
      <alignment horizontal="center" vertical="center" wrapText="1"/>
      <protection hidden="1"/>
    </xf>
    <xf numFmtId="10" fontId="26" fillId="0" borderId="16" xfId="1" applyNumberFormat="1" applyFont="1" applyBorder="1" applyAlignment="1" applyProtection="1">
      <alignment horizontal="center" vertical="center" wrapText="1"/>
      <protection hidden="1"/>
    </xf>
    <xf numFmtId="9" fontId="25" fillId="0" borderId="4" xfId="1" applyNumberFormat="1" applyFont="1" applyBorder="1" applyAlignment="1" applyProtection="1">
      <alignment horizontal="center" vertical="center" wrapText="1"/>
      <protection hidden="1"/>
    </xf>
    <xf numFmtId="9" fontId="26" fillId="0" borderId="4" xfId="490" applyFont="1" applyFill="1" applyBorder="1" applyAlignment="1" applyProtection="1">
      <alignment horizontal="center" vertical="center" wrapText="1"/>
      <protection hidden="1"/>
    </xf>
    <xf numFmtId="9" fontId="6" fillId="0" borderId="4" xfId="0" applyNumberFormat="1" applyFont="1" applyBorder="1" applyAlignment="1">
      <alignment horizontal="center" vertical="center" wrapText="1"/>
    </xf>
    <xf numFmtId="10" fontId="6" fillId="0" borderId="4" xfId="0" applyNumberFormat="1" applyFont="1" applyBorder="1" applyAlignment="1">
      <alignment horizontal="center" vertical="center" wrapText="1"/>
    </xf>
    <xf numFmtId="1" fontId="24" fillId="0" borderId="4" xfId="1" applyNumberFormat="1" applyFont="1" applyBorder="1" applyAlignment="1">
      <alignment horizontal="center" vertical="center" wrapText="1"/>
    </xf>
    <xf numFmtId="0" fontId="28" fillId="0" borderId="4" xfId="0" applyFont="1" applyBorder="1" applyAlignment="1">
      <alignment horizontal="center" vertical="center" wrapText="1"/>
    </xf>
    <xf numFmtId="9" fontId="28" fillId="0" borderId="4" xfId="0" applyNumberFormat="1" applyFont="1" applyBorder="1" applyAlignment="1">
      <alignment horizontal="center" vertical="center" wrapText="1"/>
    </xf>
    <xf numFmtId="9" fontId="24" fillId="0" borderId="4" xfId="1" applyFont="1" applyBorder="1" applyAlignment="1">
      <alignment horizontal="center" vertical="center" wrapText="1"/>
    </xf>
    <xf numFmtId="9" fontId="24" fillId="0" borderId="4" xfId="1" applyFont="1" applyFill="1" applyBorder="1" applyAlignment="1">
      <alignment horizontal="center" vertical="center" wrapText="1"/>
    </xf>
    <xf numFmtId="169" fontId="24" fillId="0" borderId="4" xfId="1" applyNumberFormat="1" applyFont="1" applyFill="1" applyBorder="1" applyAlignment="1">
      <alignment horizontal="center" vertical="center" wrapText="1"/>
    </xf>
    <xf numFmtId="10" fontId="24" fillId="0" borderId="4" xfId="1" applyNumberFormat="1" applyFont="1" applyBorder="1" applyAlignment="1">
      <alignment horizontal="center" vertical="center" wrapText="1"/>
    </xf>
    <xf numFmtId="9" fontId="26" fillId="0" borderId="4" xfId="0" applyNumberFormat="1" applyFont="1" applyBorder="1" applyAlignment="1" applyProtection="1">
      <alignment horizontal="center" vertical="center" wrapText="1"/>
      <protection hidden="1"/>
    </xf>
    <xf numFmtId="9" fontId="26" fillId="0" borderId="4" xfId="729" applyFont="1" applyFill="1" applyBorder="1" applyAlignment="1" applyProtection="1">
      <alignment horizontal="center" vertical="center" wrapText="1"/>
      <protection hidden="1"/>
    </xf>
    <xf numFmtId="0" fontId="10" fillId="0" borderId="4" xfId="0" applyFont="1" applyBorder="1" applyAlignment="1">
      <alignment horizontal="center" vertical="center" wrapText="1"/>
    </xf>
    <xf numFmtId="1" fontId="2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justify" vertical="center" wrapText="1"/>
      <protection hidden="1"/>
    </xf>
    <xf numFmtId="0" fontId="6" fillId="0" borderId="4" xfId="0" applyFont="1" applyBorder="1" applyAlignment="1">
      <alignment horizontal="center" vertical="center" wrapText="1"/>
    </xf>
    <xf numFmtId="0" fontId="24" fillId="0" borderId="4"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0" fontId="26" fillId="0" borderId="4" xfId="0" applyFont="1" applyBorder="1" applyAlignment="1">
      <alignment horizontal="center" vertical="center" wrapText="1"/>
    </xf>
    <xf numFmtId="0" fontId="7" fillId="2" borderId="1" xfId="20" applyFont="1" applyFill="1" applyBorder="1" applyAlignment="1">
      <alignment horizontal="center"/>
    </xf>
    <xf numFmtId="0" fontId="7" fillId="2" borderId="2" xfId="20" applyFont="1" applyFill="1" applyBorder="1" applyAlignment="1">
      <alignment horizontal="center"/>
    </xf>
    <xf numFmtId="0" fontId="7" fillId="2" borderId="3" xfId="20" applyFont="1" applyFill="1" applyBorder="1" applyAlignment="1">
      <alignment horizontal="center"/>
    </xf>
    <xf numFmtId="0" fontId="9" fillId="3" borderId="4" xfId="20" applyFont="1" applyFill="1" applyBorder="1" applyAlignment="1">
      <alignment horizontal="center" vertical="center" wrapText="1"/>
    </xf>
    <xf numFmtId="0" fontId="8" fillId="3" borderId="7" xfId="20" applyFont="1" applyFill="1" applyBorder="1" applyAlignment="1">
      <alignment horizontal="center" vertical="center" wrapText="1"/>
    </xf>
    <xf numFmtId="0" fontId="8" fillId="3" borderId="5" xfId="20" applyFont="1" applyFill="1" applyBorder="1" applyAlignment="1">
      <alignment horizontal="center" vertical="center" wrapText="1"/>
    </xf>
    <xf numFmtId="0" fontId="7" fillId="2" borderId="4" xfId="20" applyFont="1" applyFill="1" applyBorder="1" applyAlignment="1">
      <alignment horizontal="center"/>
    </xf>
    <xf numFmtId="0" fontId="9" fillId="3" borderId="7" xfId="20" applyFont="1" applyFill="1" applyBorder="1" applyAlignment="1">
      <alignment horizontal="center" vertical="center" wrapText="1"/>
    </xf>
    <xf numFmtId="0" fontId="9" fillId="3" borderId="5" xfId="20" applyFont="1" applyFill="1" applyBorder="1" applyAlignment="1">
      <alignment horizontal="center" vertical="center" wrapText="1"/>
    </xf>
    <xf numFmtId="0" fontId="9" fillId="3" borderId="1" xfId="20" applyFont="1" applyFill="1" applyBorder="1" applyAlignment="1">
      <alignment horizontal="center" vertical="center" wrapText="1"/>
    </xf>
    <xf numFmtId="0" fontId="9" fillId="3" borderId="2" xfId="20" applyFont="1" applyFill="1" applyBorder="1" applyAlignment="1">
      <alignment horizontal="center" vertical="center" wrapText="1"/>
    </xf>
    <xf numFmtId="0" fontId="9" fillId="3" borderId="3" xfId="20" applyFont="1" applyFill="1" applyBorder="1" applyAlignment="1">
      <alignment horizontal="center" vertical="center" wrapText="1"/>
    </xf>
    <xf numFmtId="0" fontId="8" fillId="0" borderId="0" xfId="20" applyFont="1" applyBorder="1" applyAlignment="1" applyProtection="1">
      <alignment horizontal="left" vertical="center"/>
    </xf>
    <xf numFmtId="0" fontId="17" fillId="4" borderId="9" xfId="20" applyFont="1" applyFill="1" applyBorder="1" applyAlignment="1" applyProtection="1">
      <alignment horizontal="center" vertical="center" wrapText="1"/>
    </xf>
    <xf numFmtId="0" fontId="17" fillId="4" borderId="0" xfId="20" applyFont="1" applyFill="1" applyBorder="1" applyAlignment="1" applyProtection="1">
      <alignment horizontal="center" vertical="center" wrapText="1"/>
    </xf>
    <xf numFmtId="0" fontId="17" fillId="5" borderId="4" xfId="20" applyFont="1" applyFill="1" applyBorder="1" applyAlignment="1" applyProtection="1">
      <alignment horizontal="center" vertical="center" wrapText="1"/>
      <protection locked="0"/>
    </xf>
    <xf numFmtId="0" fontId="7" fillId="4" borderId="4" xfId="20" applyFont="1" applyFill="1" applyBorder="1" applyAlignment="1" applyProtection="1">
      <alignment horizontal="center" vertical="center" wrapText="1"/>
    </xf>
    <xf numFmtId="0" fontId="16" fillId="0" borderId="8" xfId="20" applyFont="1" applyFill="1" applyBorder="1" applyAlignment="1" applyProtection="1">
      <alignment horizontal="center" vertical="center"/>
    </xf>
    <xf numFmtId="0" fontId="17" fillId="4" borderId="9" xfId="20" applyFont="1" applyFill="1" applyBorder="1" applyAlignment="1" applyProtection="1">
      <alignment horizontal="center" vertical="center"/>
    </xf>
    <xf numFmtId="0" fontId="24" fillId="0" borderId="4"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7" fillId="0" borderId="11"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textRotation="90" wrapText="1"/>
    </xf>
    <xf numFmtId="0" fontId="7" fillId="0" borderId="4" xfId="0" applyFont="1" applyFill="1" applyBorder="1" applyAlignment="1" applyProtection="1">
      <alignment horizontal="center" vertical="center" textRotation="90" wrapText="1"/>
    </xf>
    <xf numFmtId="0" fontId="25" fillId="0" borderId="4" xfId="0" applyFont="1" applyBorder="1" applyAlignment="1" applyProtection="1">
      <alignment horizontal="center" vertical="center" wrapText="1"/>
      <protection hidden="1"/>
    </xf>
    <xf numFmtId="0" fontId="7"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19" xfId="0" applyFont="1" applyBorder="1" applyAlignment="1" applyProtection="1">
      <alignment horizontal="left" vertical="center" wrapText="1"/>
    </xf>
    <xf numFmtId="0" fontId="7" fillId="0" borderId="7" xfId="0" applyFont="1" applyBorder="1" applyAlignment="1" applyProtection="1">
      <alignment horizontal="left" vertical="center" wrapText="1"/>
    </xf>
    <xf numFmtId="0" fontId="7" fillId="0" borderId="1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6" fillId="0" borderId="10"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17" fontId="6" fillId="0" borderId="1" xfId="0" applyNumberFormat="1"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4" xfId="0" applyFont="1" applyBorder="1" applyAlignment="1">
      <alignment horizontal="center" vertical="center" wrapText="1"/>
    </xf>
    <xf numFmtId="0" fontId="22" fillId="0" borderId="11"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3" fillId="0" borderId="11" xfId="0" applyFont="1" applyBorder="1" applyAlignment="1" applyProtection="1">
      <alignment horizontal="center" vertical="center" wrapText="1"/>
      <protection hidden="1"/>
    </xf>
    <xf numFmtId="0" fontId="23" fillId="0" borderId="12" xfId="0" applyFont="1" applyBorder="1" applyAlignment="1" applyProtection="1">
      <alignment horizontal="center" vertical="center" wrapText="1"/>
      <protection hidden="1"/>
    </xf>
    <xf numFmtId="0" fontId="24" fillId="0" borderId="14" xfId="0" applyFont="1" applyBorder="1" applyAlignment="1" applyProtection="1">
      <alignment horizontal="center" vertical="center" wrapText="1"/>
      <protection hidden="1"/>
    </xf>
    <xf numFmtId="1" fontId="25" fillId="0" borderId="13" xfId="0" applyNumberFormat="1" applyFont="1" applyBorder="1" applyAlignment="1" applyProtection="1">
      <alignment horizontal="center" vertical="center" wrapText="1"/>
      <protection hidden="1"/>
    </xf>
    <xf numFmtId="1" fontId="25" fillId="0" borderId="4" xfId="0" applyNumberFormat="1" applyFont="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0" fontId="26" fillId="0" borderId="4" xfId="0" applyFont="1" applyBorder="1" applyAlignment="1" applyProtection="1">
      <alignment horizontal="center" vertical="center" wrapText="1"/>
      <protection hidden="1"/>
    </xf>
    <xf numFmtId="1" fontId="26" fillId="0" borderId="4" xfId="0" applyNumberFormat="1" applyFont="1" applyBorder="1" applyAlignment="1" applyProtection="1">
      <alignment horizontal="center" vertical="center" wrapText="1"/>
      <protection hidden="1"/>
    </xf>
    <xf numFmtId="0" fontId="26" fillId="0" borderId="4" xfId="0" applyFont="1" applyBorder="1" applyAlignment="1" applyProtection="1">
      <alignment horizontal="justify" vertical="center" wrapText="1"/>
      <protection hidden="1"/>
    </xf>
    <xf numFmtId="0" fontId="26" fillId="0" borderId="15" xfId="0" applyFont="1" applyBorder="1" applyAlignment="1" applyProtection="1">
      <alignment horizontal="center" vertical="center" wrapText="1"/>
      <protection hidden="1"/>
    </xf>
    <xf numFmtId="1" fontId="24" fillId="0" borderId="4" xfId="1" applyNumberFormat="1" applyFont="1" applyFill="1" applyBorder="1" applyAlignment="1">
      <alignment horizontal="center" vertical="center" wrapText="1"/>
    </xf>
    <xf numFmtId="1" fontId="26" fillId="0" borderId="4" xfId="1" applyNumberFormat="1" applyFont="1" applyFill="1" applyBorder="1" applyAlignment="1" applyProtection="1">
      <alignment horizontal="center" vertical="center" wrapText="1"/>
    </xf>
  </cellXfs>
  <cellStyles count="1001">
    <cellStyle name="Comma 2" xfId="21" xr:uid="{00000000-0005-0000-0000-000000000000}"/>
    <cellStyle name="Comma 2 2" xfId="145" xr:uid="{EF8DBE4E-8926-480D-8660-BDCA437ED13E}"/>
    <cellStyle name="Comma 2 2 2" xfId="383" xr:uid="{5EAC6911-7ACC-4233-8C17-67865BDAC8E2}"/>
    <cellStyle name="Comma 2 2 3" xfId="622" xr:uid="{1E44C515-D6BE-4E5B-B5C1-40945A0F894E}"/>
    <cellStyle name="Comma 2 2 4" xfId="861" xr:uid="{78860783-3BC1-4490-AAD8-957A1875C76C}"/>
    <cellStyle name="Comma 2 3" xfId="197" xr:uid="{A6F9E198-42CA-4F77-AAD4-8FE2FC52D3A8}"/>
    <cellStyle name="Comma 2 3 2" xfId="435" xr:uid="{C9A26F3D-9D8B-4C53-92D6-A2B973F90660}"/>
    <cellStyle name="Comma 2 3 3" xfId="674" xr:uid="{5AE976F4-024A-4C3D-81D7-57E70E105D98}"/>
    <cellStyle name="Comma 2 3 4" xfId="913" xr:uid="{182DF325-6F12-4530-8321-5FF589370002}"/>
    <cellStyle name="Currency 2" xfId="24" xr:uid="{00000000-0005-0000-0000-000001000000}"/>
    <cellStyle name="Euro" xfId="23" xr:uid="{00000000-0005-0000-0000-000002000000}"/>
    <cellStyle name="Hipervínculo" xfId="16" builtinId="8" hidden="1"/>
    <cellStyle name="Hipervínculo" xfId="33" builtinId="8" hidden="1"/>
    <cellStyle name="Hipervínculo" xfId="12" builtinId="8" hidden="1"/>
    <cellStyle name="Hipervínculo" xfId="29"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31" builtinId="8" hidden="1"/>
    <cellStyle name="Hipervínculo" xfId="10" builtinId="8" hidden="1"/>
    <cellStyle name="Hipervínculo" xfId="8" builtinId="8" hidden="1"/>
    <cellStyle name="Hipervínculo" xfId="18" builtinId="8" hidden="1"/>
    <cellStyle name="Hipervínculo" xfId="4" builtinId="8" hidden="1"/>
    <cellStyle name="Hipervínculo" xfId="14" builtinId="8" hidden="1"/>
    <cellStyle name="Hipervínculo 2" xfId="144" xr:uid="{81985EFD-B068-4BFA-B34D-3AD3300DF904}"/>
    <cellStyle name="Hipervínculo 3" xfId="116" xr:uid="{698896AD-0103-45AD-B1E5-DCDD432A8E7A}"/>
    <cellStyle name="Hipervínculo visitado" xfId="9"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30" builtinId="9" hidden="1"/>
    <cellStyle name="Hipervínculo visitado" xfId="5" builtinId="9" hidden="1"/>
    <cellStyle name="Hipervínculo visitado" xfId="28" builtinId="9" hidden="1"/>
    <cellStyle name="Hipervínculo visitado" xfId="7" builtinId="9" hidden="1"/>
    <cellStyle name="Hipervínculo visitado" xfId="3" builtinId="9" hidden="1"/>
    <cellStyle name="Hipervínculo visitado" xfId="11" builtinId="9" hidden="1"/>
    <cellStyle name="Hipervínculo visitado" xfId="32" builtinId="9" hidden="1"/>
    <cellStyle name="Hipervínculo visitado" xfId="13" builtinId="9" hidden="1"/>
    <cellStyle name="Hipervínculo visitado" xfId="15" builtinId="9" hidden="1"/>
    <cellStyle name="Hipervínculo visitado" xfId="19" builtinId="9" hidden="1"/>
    <cellStyle name="Millares [0] 2" xfId="60" xr:uid="{26E09955-8E76-4303-8BC2-AB94BF6545DD}"/>
    <cellStyle name="Millares [0] 2 2" xfId="95" xr:uid="{1FE617D6-BFA8-4769-9BE3-233FD50279FB}"/>
    <cellStyle name="Millares [0] 2 2 2" xfId="141" xr:uid="{EBA859AE-9D56-4426-83F8-1A95C8CA8F8B}"/>
    <cellStyle name="Millares [0] 2 2 2 2" xfId="380" xr:uid="{88B18487-6087-4B7A-8902-756D4686F7D7}"/>
    <cellStyle name="Millares [0] 2 2 2 3" xfId="619" xr:uid="{4E333440-93F2-4445-94E8-E1192FBEDA1B}"/>
    <cellStyle name="Millares [0] 2 2 2 4" xfId="858" xr:uid="{72A08D71-2566-4D72-9197-97F51636B856}"/>
    <cellStyle name="Millares [0] 2 2 3" xfId="194" xr:uid="{1339D529-74E3-4EC4-A812-22BB9391BE1A}"/>
    <cellStyle name="Millares [0] 2 2 3 2" xfId="432" xr:uid="{66210F95-3C7F-4DFF-B9C2-32F376EDC075}"/>
    <cellStyle name="Millares [0] 2 2 3 3" xfId="671" xr:uid="{67271B10-8671-4F5C-8DB4-8715F7883757}"/>
    <cellStyle name="Millares [0] 2 2 3 4" xfId="910" xr:uid="{630AD869-796E-4B41-91A4-F257D0866C5E}"/>
    <cellStyle name="Millares [0] 2 2 4" xfId="267" xr:uid="{24775337-022B-4A82-8222-CA7D6E402D0E}"/>
    <cellStyle name="Millares [0] 2 2 4 2" xfId="506" xr:uid="{6B83037B-C8EE-4BAE-B942-B072F04553E7}"/>
    <cellStyle name="Millares [0] 2 2 4 3" xfId="745" xr:uid="{2021232D-B5EB-45D8-AC28-8A207B04A05C}"/>
    <cellStyle name="Millares [0] 2 2 4 4" xfId="984" xr:uid="{7EC1B762-288D-4295-8F2D-56524DAF69C3}"/>
    <cellStyle name="Millares [0] 2 2 5" xfId="335" xr:uid="{195984D5-6389-4960-BF7E-14C924D2F823}"/>
    <cellStyle name="Millares [0] 2 2 6" xfId="574" xr:uid="{FE98B79E-53C2-42F5-80F1-C3E3F41CB338}"/>
    <cellStyle name="Millares [0] 2 2 7" xfId="813" xr:uid="{52946B1B-7A16-491B-87D1-53807E6FFA80}"/>
    <cellStyle name="Millares [0] 2 3" xfId="159" xr:uid="{7C839AA6-671F-4E75-907A-2EB335B967D0}"/>
    <cellStyle name="Millares [0] 2 3 2" xfId="211" xr:uid="{12775792-09BA-4881-ADF8-C1423FC8750B}"/>
    <cellStyle name="Millares [0] 2 3 2 2" xfId="449" xr:uid="{B69DAD1A-DDAC-4BFA-9662-2F30B74AE136}"/>
    <cellStyle name="Millares [0] 2 3 2 3" xfId="688" xr:uid="{3322EB0F-294B-49C5-BC7E-4754598FFD92}"/>
    <cellStyle name="Millares [0] 2 3 2 4" xfId="927" xr:uid="{217C918E-AD49-478D-A5A6-038364DE0515}"/>
    <cellStyle name="Millares [0] 2 3 3" xfId="397" xr:uid="{1C4724E1-7112-474E-BB0A-47E76C6F3DF8}"/>
    <cellStyle name="Millares [0] 2 3 4" xfId="636" xr:uid="{F829FE95-B4BB-4C31-951D-CFBE3865F834}"/>
    <cellStyle name="Millares [0] 2 3 5" xfId="875" xr:uid="{90E90DE2-57F2-40CC-87B4-B2FB8002F1CE}"/>
    <cellStyle name="Millares [0] 2 4" xfId="129" xr:uid="{61B6CC6C-390A-4999-8A0D-CC309E360111}"/>
    <cellStyle name="Millares [0] 2 4 2" xfId="368" xr:uid="{3F67F600-A674-48F5-9721-A00DF44C7F57}"/>
    <cellStyle name="Millares [0] 2 4 3" xfId="607" xr:uid="{C739DB02-968D-4AC0-BA18-C0712E2B925F}"/>
    <cellStyle name="Millares [0] 2 4 4" xfId="846" xr:uid="{7328D6BE-4B15-4498-8DBD-12048AD4692C}"/>
    <cellStyle name="Millares [0] 2 5" xfId="182" xr:uid="{17B0E217-BEB8-4766-9BFB-AA89C9A03145}"/>
    <cellStyle name="Millares [0] 2 5 2" xfId="420" xr:uid="{6FC931FB-8D55-4CF2-B044-26278DB0D68B}"/>
    <cellStyle name="Millares [0] 2 5 3" xfId="659" xr:uid="{3F542CF2-CE80-4221-9A0E-62A59F2FD329}"/>
    <cellStyle name="Millares [0] 2 5 4" xfId="898" xr:uid="{6C3D24A5-3242-4684-B374-B5DF5887A8C2}"/>
    <cellStyle name="Millares [0] 2 6" xfId="234" xr:uid="{6743BCBB-F571-440B-AA7B-18A9888470C6}"/>
    <cellStyle name="Millares [0] 2 6 2" xfId="472" xr:uid="{0714B71A-99DC-4B18-88D5-4A048B1CBD97}"/>
    <cellStyle name="Millares [0] 2 6 3" xfId="711" xr:uid="{1BA9B982-ED1B-4E54-B00F-021E3DE815CD}"/>
    <cellStyle name="Millares [0] 2 6 4" xfId="950" xr:uid="{72D4040D-5040-445E-9C24-B392AB5DF3AD}"/>
    <cellStyle name="Millares [0] 2 7" xfId="301" xr:uid="{F645D959-4B7D-4334-A210-0A1280F69D4D}"/>
    <cellStyle name="Millares [0] 2 8" xfId="540" xr:uid="{A402F29B-5C66-4D02-868C-1E59C263E1D5}"/>
    <cellStyle name="Millares [0] 2 9" xfId="779" xr:uid="{7FEF7B61-4086-49DD-95F7-AF721E27922B}"/>
    <cellStyle name="Millares [0] 3" xfId="54" xr:uid="{E65DC57C-44E9-4594-A5AF-3B63F7B85C38}"/>
    <cellStyle name="Millares [0] 3 2" xfId="89" xr:uid="{5FB53955-F72F-422E-AD81-333726F8EC95}"/>
    <cellStyle name="Millares [0] 3 2 2" xfId="261" xr:uid="{1EA90B9C-915F-4E7E-BC80-4CCB8EDAF913}"/>
    <cellStyle name="Millares [0] 3 2 2 2" xfId="500" xr:uid="{8736F283-AF45-4084-BF0D-99A81EF4FC3C}"/>
    <cellStyle name="Millares [0] 3 2 2 3" xfId="739" xr:uid="{01A3D241-4B0D-48BD-AF04-2BF5FCA815EC}"/>
    <cellStyle name="Millares [0] 3 2 2 4" xfId="978" xr:uid="{7BC70D33-03FF-46FA-9C44-EF74AA77E50D}"/>
    <cellStyle name="Millares [0] 3 2 3" xfId="329" xr:uid="{E8A9535B-205A-4C11-BFC4-D14283813E44}"/>
    <cellStyle name="Millares [0] 3 2 4" xfId="568" xr:uid="{A3CF5AC3-D878-49DE-8F9B-885670085CCA}"/>
    <cellStyle name="Millares [0] 3 2 5" xfId="807" xr:uid="{78B26AA3-366B-4763-AF3B-714D43944D1F}"/>
    <cellStyle name="Millares [0] 3 3" xfId="135" xr:uid="{F571EF96-59D5-4D0B-B4DF-493F51E5AEB8}"/>
    <cellStyle name="Millares [0] 3 3 2" xfId="374" xr:uid="{C56CCAE4-C83D-42E2-9488-B4AA89C4E1C5}"/>
    <cellStyle name="Millares [0] 3 3 3" xfId="613" xr:uid="{C9CD63F3-2D34-445F-A755-FB490FAA869B}"/>
    <cellStyle name="Millares [0] 3 3 4" xfId="852" xr:uid="{6845D44F-64BD-486B-8021-36AFB980DA69}"/>
    <cellStyle name="Millares [0] 3 4" xfId="188" xr:uid="{33C3617D-22EE-4C34-B3EE-D01B03ED6F4F}"/>
    <cellStyle name="Millares [0] 3 4 2" xfId="426" xr:uid="{3F2A80D2-BF52-43AB-AEF3-7F83A13B3D20}"/>
    <cellStyle name="Millares [0] 3 4 3" xfId="665" xr:uid="{94FA3054-C2C3-47B0-932D-E92A7534C460}"/>
    <cellStyle name="Millares [0] 3 4 4" xfId="904" xr:uid="{BFB5EC14-318B-4298-87EE-0F4FA7F99AD1}"/>
    <cellStyle name="Millares [0] 3 5" xfId="228" xr:uid="{FBD6FA73-6FA1-4E41-A00A-6E4ADA9FC438}"/>
    <cellStyle name="Millares [0] 3 5 2" xfId="466" xr:uid="{06299E7F-0AD2-49AD-897A-9FDEEAB9CE00}"/>
    <cellStyle name="Millares [0] 3 5 3" xfId="705" xr:uid="{47471D55-8982-431D-B8BD-77FA41434EDA}"/>
    <cellStyle name="Millares [0] 3 5 4" xfId="944" xr:uid="{CEA29143-5B84-4086-AE74-FC821A8B10D9}"/>
    <cellStyle name="Millares [0] 3 6" xfId="295" xr:uid="{1A2A749D-D6DE-46F5-8DE2-A6B20B8064EF}"/>
    <cellStyle name="Millares [0] 3 7" xfId="534" xr:uid="{18531658-030D-4823-86B3-5DA4E625AC8B}"/>
    <cellStyle name="Millares [0] 3 8" xfId="773" xr:uid="{DAD06BC8-D04D-4FF4-8A6C-1A6BFB075D5E}"/>
    <cellStyle name="Millares [0] 4" xfId="153" xr:uid="{249603E2-1149-48C4-BAEB-52D171BD43C8}"/>
    <cellStyle name="Millares [0] 4 2" xfId="205" xr:uid="{FD0833B5-18E0-43A8-BC6E-D2A7CC580462}"/>
    <cellStyle name="Millares [0] 4 2 2" xfId="443" xr:uid="{2F05F15E-55D5-4808-8858-4E3529B75BC4}"/>
    <cellStyle name="Millares [0] 4 2 3" xfId="682" xr:uid="{A604EE2B-6F3D-4DAC-BF54-4C4C7218E8C4}"/>
    <cellStyle name="Millares [0] 4 2 4" xfId="921" xr:uid="{931B98B6-1DF7-449F-8E98-77698031A3CE}"/>
    <cellStyle name="Millares [0] 4 3" xfId="391" xr:uid="{58373BC3-D6DF-4358-8A6C-7E2A0038B50E}"/>
    <cellStyle name="Millares [0] 4 4" xfId="630" xr:uid="{7EF649F8-07BA-45E6-8E67-84489A4BF051}"/>
    <cellStyle name="Millares [0] 4 5" xfId="869" xr:uid="{620BBE04-7208-4BE8-ADDB-2D7999D943D8}"/>
    <cellStyle name="Millares [0] 5" xfId="123" xr:uid="{7E524475-AB8A-4F3F-97DB-8AB9E347BF29}"/>
    <cellStyle name="Millares [0] 5 2" xfId="362" xr:uid="{DD4A4D13-95F0-4A71-936A-7D4684EAD62C}"/>
    <cellStyle name="Millares [0] 5 3" xfId="601" xr:uid="{8BF51C34-EB39-4DD8-8E3C-CA918E8CF2C4}"/>
    <cellStyle name="Millares [0] 5 4" xfId="840" xr:uid="{1DC00AD0-C48C-454B-BF0B-DD869125A78C}"/>
    <cellStyle name="Millares [0] 6" xfId="176" xr:uid="{5AAC7DCB-96F6-4BA6-A932-E1E33D81D817}"/>
    <cellStyle name="Millares [0] 6 2" xfId="414" xr:uid="{1168F28D-A54D-4406-B56D-F3C2F649C3E0}"/>
    <cellStyle name="Millares [0] 6 3" xfId="653" xr:uid="{DB7BBDE4-BF85-4FDB-ABAE-9C285989BA2F}"/>
    <cellStyle name="Millares [0] 6 4" xfId="892" xr:uid="{91BA625C-7339-4DA2-8410-2D8836638A86}"/>
    <cellStyle name="Millares 10" xfId="64" xr:uid="{E68E2035-B20A-43E6-9B9F-376D8354E8D5}"/>
    <cellStyle name="Millares 10 2" xfId="98" xr:uid="{656EF3EA-326E-40B0-9525-77DBA78447CA}"/>
    <cellStyle name="Millares 10 2 2" xfId="270" xr:uid="{466500BD-F650-4949-B5B2-D2BB879CF96A}"/>
    <cellStyle name="Millares 10 2 2 2" xfId="509" xr:uid="{88B3D96E-76FA-4A75-B353-1EA3993B9E91}"/>
    <cellStyle name="Millares 10 2 2 3" xfId="748" xr:uid="{FD5D4BEC-158A-4585-963A-BB037A0AFD74}"/>
    <cellStyle name="Millares 10 2 2 4" xfId="987" xr:uid="{B86669B7-0B7B-4AA2-88B0-381B9ED021C4}"/>
    <cellStyle name="Millares 10 2 3" xfId="338" xr:uid="{42DDC9E0-3ECB-4039-86D8-D84327871919}"/>
    <cellStyle name="Millares 10 2 4" xfId="577" xr:uid="{C6829862-36B6-46CB-A38C-69E2E08E54F5}"/>
    <cellStyle name="Millares 10 2 5" xfId="816" xr:uid="{05574DA4-2481-4E5C-A20B-E97D2D9AB698}"/>
    <cellStyle name="Millares 10 3" xfId="148" xr:uid="{4D95F490-EBB5-403F-83FF-B5A738306F1B}"/>
    <cellStyle name="Millares 10 3 2" xfId="386" xr:uid="{033DC6FF-9F82-4204-A739-5EA5C67344CF}"/>
    <cellStyle name="Millares 10 3 3" xfId="625" xr:uid="{BDF2A6D0-417C-4DF9-A4D5-1A319495F817}"/>
    <cellStyle name="Millares 10 3 4" xfId="864" xr:uid="{B949CFE9-1FFF-4845-841A-BC833BFF7B06}"/>
    <cellStyle name="Millares 10 4" xfId="200" xr:uid="{D3A30B30-D2D4-4B49-8331-DE4B0B02A493}"/>
    <cellStyle name="Millares 10 4 2" xfId="438" xr:uid="{7DA0F66F-0236-47A1-ACEF-3E4EEFD9D200}"/>
    <cellStyle name="Millares 10 4 3" xfId="677" xr:uid="{00953F17-2DFF-4396-BEE2-7F53539BA53F}"/>
    <cellStyle name="Millares 10 4 4" xfId="916" xr:uid="{BDA8C444-CDC5-4879-9F6D-A51CEEFDA045}"/>
    <cellStyle name="Millares 10 5" xfId="237" xr:uid="{4422E90C-BC55-4C85-90D3-9AFD5F338D75}"/>
    <cellStyle name="Millares 10 5 2" xfId="475" xr:uid="{AE23CC5E-6CCD-4D08-9544-A555B9E1BEF6}"/>
    <cellStyle name="Millares 10 5 3" xfId="714" xr:uid="{F93DCA71-3AB2-480D-80BA-913D30FDA5A6}"/>
    <cellStyle name="Millares 10 5 4" xfId="953" xr:uid="{8F5AF0A8-AF69-45E1-9CE6-50E7E78ACFCE}"/>
    <cellStyle name="Millares 10 6" xfId="304" xr:uid="{87A126D6-D68C-421D-A5D4-3B9078521A79}"/>
    <cellStyle name="Millares 10 7" xfId="543" xr:uid="{39B47F41-B106-4F17-928D-8D38186EC205}"/>
    <cellStyle name="Millares 10 8" xfId="782" xr:uid="{D18E8548-45E5-4892-8269-9080E07B186D}"/>
    <cellStyle name="Millares 11" xfId="71" xr:uid="{591DB38E-9242-4001-B017-27ED3423D5F7}"/>
    <cellStyle name="Millares 11 2" xfId="105" xr:uid="{AE39C421-6562-424F-A2C2-1755C6F6ADB7}"/>
    <cellStyle name="Millares 11 2 2" xfId="277" xr:uid="{DA47D8C4-A6B1-4D26-A67F-54B1EB221AAB}"/>
    <cellStyle name="Millares 11 2 2 2" xfId="516" xr:uid="{028C1312-0631-4A4C-9D97-68523080F29A}"/>
    <cellStyle name="Millares 11 2 2 3" xfId="755" xr:uid="{08363C73-D121-46AE-890A-2515BDC82995}"/>
    <cellStyle name="Millares 11 2 2 4" xfId="994" xr:uid="{0FEE4556-B4D0-459A-AB17-14F00AA42737}"/>
    <cellStyle name="Millares 11 2 3" xfId="345" xr:uid="{C75F76A0-96AB-4A84-9B11-60A76CA77691}"/>
    <cellStyle name="Millares 11 2 4" xfId="584" xr:uid="{927C0824-5F51-43C7-8FB6-8EAA0DE6A40D}"/>
    <cellStyle name="Millares 11 2 5" xfId="823" xr:uid="{D593C44B-24E0-4624-97E3-8EE849758F7A}"/>
    <cellStyle name="Millares 11 3" xfId="149" xr:uid="{AC15D50F-0E0F-4CE0-8549-A63A90AF6666}"/>
    <cellStyle name="Millares 11 3 2" xfId="387" xr:uid="{B7A6EC66-E7C9-4B70-B807-71767B02DF9D}"/>
    <cellStyle name="Millares 11 3 3" xfId="626" xr:uid="{C567D0C0-E540-48FA-8040-4ECA4CF48C0C}"/>
    <cellStyle name="Millares 11 3 4" xfId="865" xr:uid="{06D58674-C2F3-452D-B8BE-3C061F14AF7A}"/>
    <cellStyle name="Millares 11 4" xfId="201" xr:uid="{1FAA52D6-56D9-409A-8BA9-AF54C4B0D5C6}"/>
    <cellStyle name="Millares 11 4 2" xfId="439" xr:uid="{2BA4E079-0CF5-4D33-B881-D5F45C81C295}"/>
    <cellStyle name="Millares 11 4 3" xfId="678" xr:uid="{65D81D3F-B3BB-49B9-87AC-505BC4F07F08}"/>
    <cellStyle name="Millares 11 4 4" xfId="917" xr:uid="{9D92E419-4936-43BA-816F-C0CBF1F3A360}"/>
    <cellStyle name="Millares 11 5" xfId="244" xr:uid="{7E5FE38D-C180-4016-AF39-F1571A427544}"/>
    <cellStyle name="Millares 11 5 2" xfId="482" xr:uid="{B4DF9AE0-96E5-4E57-824C-68441C724DE4}"/>
    <cellStyle name="Millares 11 5 3" xfId="721" xr:uid="{E27B22D9-56A1-4CDD-9101-306210C102D5}"/>
    <cellStyle name="Millares 11 5 4" xfId="960" xr:uid="{878C3C32-F2C2-4018-B20F-D77E0BE8254A}"/>
    <cellStyle name="Millares 11 6" xfId="311" xr:uid="{E686A316-454D-4588-A94F-22AA1A43AE79}"/>
    <cellStyle name="Millares 11 7" xfId="550" xr:uid="{F6348912-B4B6-4E0A-A28D-EC565CDC1652}"/>
    <cellStyle name="Millares 11 8" xfId="789" xr:uid="{DCB9E9B7-6332-4D09-86DB-27431E45C0D2}"/>
    <cellStyle name="Millares 12" xfId="73" xr:uid="{C550ABF6-4723-419A-9B21-B4509FCA45E9}"/>
    <cellStyle name="Millares 12 2" xfId="107" xr:uid="{C54AFF42-55E6-46AE-A397-69FE97F74849}"/>
    <cellStyle name="Millares 12 2 2" xfId="279" xr:uid="{BD6BB6DB-BF95-4C64-B9B9-60AD7FD8A08D}"/>
    <cellStyle name="Millares 12 2 2 2" xfId="518" xr:uid="{09107B9A-4671-4FAE-AA57-CEB1AD47C6D2}"/>
    <cellStyle name="Millares 12 2 2 3" xfId="757" xr:uid="{3AF7D077-D303-4DAB-A7E3-7AC0580EDFF1}"/>
    <cellStyle name="Millares 12 2 2 4" xfId="996" xr:uid="{CE32B4C8-5072-473C-BE8C-185D5CB21D90}"/>
    <cellStyle name="Millares 12 2 3" xfId="347" xr:uid="{9037C183-6CC2-4889-AACB-61AA553B3FF5}"/>
    <cellStyle name="Millares 12 2 4" xfId="586" xr:uid="{B63D1CEC-8B30-456A-9486-145B4EB47675}"/>
    <cellStyle name="Millares 12 2 5" xfId="825" xr:uid="{1B13E113-61FC-4C53-9761-F6D2D301AD50}"/>
    <cellStyle name="Millares 12 3" xfId="161" xr:uid="{BBFD2F78-2E90-4A5C-9C33-FF76CE45913E}"/>
    <cellStyle name="Millares 12 3 2" xfId="399" xr:uid="{4F4D5843-10D6-4C46-B124-D180C34AB630}"/>
    <cellStyle name="Millares 12 3 3" xfId="638" xr:uid="{E4EDFF52-6A5C-4DD7-B058-2B498B4A722A}"/>
    <cellStyle name="Millares 12 3 4" xfId="877" xr:uid="{CAAA11EA-4D27-4965-9720-7994A98CD6DA}"/>
    <cellStyle name="Millares 12 4" xfId="213" xr:uid="{D4206438-B54E-4850-B9D6-042193F6E15D}"/>
    <cellStyle name="Millares 12 4 2" xfId="451" xr:uid="{201A3BE0-A705-4B2C-A7B3-2CCCDD6984D1}"/>
    <cellStyle name="Millares 12 4 3" xfId="690" xr:uid="{1F9292BC-F5ED-4DF1-BCFD-B5FEFA774369}"/>
    <cellStyle name="Millares 12 4 4" xfId="929" xr:uid="{73709A58-0C2F-49A5-9F37-079A6E4E49A2}"/>
    <cellStyle name="Millares 12 5" xfId="246" xr:uid="{56B5D6EA-D4BC-4D03-BB48-6CD9822C32B1}"/>
    <cellStyle name="Millares 12 5 2" xfId="484" xr:uid="{4A7EA974-F782-45C2-92D7-2CF8852B526C}"/>
    <cellStyle name="Millares 12 5 3" xfId="723" xr:uid="{FFE9A899-0185-45F7-9286-2DE2344025D0}"/>
    <cellStyle name="Millares 12 5 4" xfId="962" xr:uid="{B42FAB6A-35DF-4977-9074-553E661D7054}"/>
    <cellStyle name="Millares 12 6" xfId="313" xr:uid="{14ED80AB-809E-4A19-8F8F-8655DB314105}"/>
    <cellStyle name="Millares 12 7" xfId="552" xr:uid="{FDD19A75-D2FE-402C-B637-F129D7CBEC76}"/>
    <cellStyle name="Millares 12 8" xfId="791" xr:uid="{8A0DCCA1-0339-4AE9-8421-796D995B604F}"/>
    <cellStyle name="Millares 13" xfId="77" xr:uid="{85F818C7-C0DB-4CCE-B719-09E38A8AA4AE}"/>
    <cellStyle name="Millares 13 2" xfId="111" xr:uid="{9C7714EC-0083-4422-AEDD-E94F3D9F1DEE}"/>
    <cellStyle name="Millares 13 2 2" xfId="283" xr:uid="{132C6535-1AB3-493C-8FA0-6C81759CC2EC}"/>
    <cellStyle name="Millares 13 2 2 2" xfId="522" xr:uid="{ABA55808-FFD1-4279-8334-443A472CC34D}"/>
    <cellStyle name="Millares 13 2 2 3" xfId="761" xr:uid="{18BB3E05-33F4-40C3-891E-9A411E68E0C4}"/>
    <cellStyle name="Millares 13 2 2 4" xfId="1000" xr:uid="{B156DD58-C0E2-40C7-9F66-A88CC55858DD}"/>
    <cellStyle name="Millares 13 2 3" xfId="351" xr:uid="{2D07BACD-DB5A-400C-A36B-7FC75A37F0EA}"/>
    <cellStyle name="Millares 13 2 4" xfId="590" xr:uid="{68BAA035-385D-4CF1-856A-4BF987DFC215}"/>
    <cellStyle name="Millares 13 2 5" xfId="829" xr:uid="{EF1A2020-1124-4547-8C43-DEA5B8AF3665}"/>
    <cellStyle name="Millares 13 3" xfId="250" xr:uid="{89FFE91C-81D2-45AC-885B-514E7B4C9BB7}"/>
    <cellStyle name="Millares 13 3 2" xfId="488" xr:uid="{7ADF25BE-4238-46A6-9A8E-5C9C142C1DFF}"/>
    <cellStyle name="Millares 13 3 3" xfId="727" xr:uid="{E94A047A-66F8-4E1D-B3FB-E5EE2BF6E662}"/>
    <cellStyle name="Millares 13 3 4" xfId="966" xr:uid="{B61889DA-67DE-422B-AED6-48BD74920564}"/>
    <cellStyle name="Millares 13 4" xfId="317" xr:uid="{75191F19-E350-4981-BFBA-8902CFB82003}"/>
    <cellStyle name="Millares 13 5" xfId="556" xr:uid="{2ACFDDB3-D022-4E22-A315-68113E1A41C6}"/>
    <cellStyle name="Millares 13 6" xfId="795" xr:uid="{7807A73E-6A09-4ECD-8BDF-9BF97DB37455}"/>
    <cellStyle name="Millares 14" xfId="67" xr:uid="{A25D2FFF-9248-4F96-A736-21A0C8F986E9}"/>
    <cellStyle name="Millares 14 2" xfId="101" xr:uid="{7245144F-D0E2-46A7-A786-B841EE31521C}"/>
    <cellStyle name="Millares 14 2 2" xfId="273" xr:uid="{03DF5230-8FE7-4BE1-BD1C-23BBBA8EE3CB}"/>
    <cellStyle name="Millares 14 2 2 2" xfId="512" xr:uid="{3A4DCCEF-45C3-488E-9FE3-8F9B971AF1F1}"/>
    <cellStyle name="Millares 14 2 2 3" xfId="751" xr:uid="{66883E2B-DF04-47B8-BCAE-14E786CC5863}"/>
    <cellStyle name="Millares 14 2 2 4" xfId="990" xr:uid="{2C301754-9F06-4066-87C2-7F8FB8DD1055}"/>
    <cellStyle name="Millares 14 2 3" xfId="341" xr:uid="{BC1D0CD7-6B21-45DD-AAC3-C2305F111685}"/>
    <cellStyle name="Millares 14 2 4" xfId="580" xr:uid="{D02AD5B9-3D72-4173-93A0-6D99C4CFEE9E}"/>
    <cellStyle name="Millares 14 2 5" xfId="819" xr:uid="{6BB50CE6-9A82-4367-B7E5-D6EA662D5CA1}"/>
    <cellStyle name="Millares 14 3" xfId="240" xr:uid="{F1F4FC1C-C5E3-489F-9BA0-59C2C0F188C4}"/>
    <cellStyle name="Millares 14 3 2" xfId="478" xr:uid="{9CD85680-05A8-4185-ABCF-C05982A39C84}"/>
    <cellStyle name="Millares 14 3 3" xfId="717" xr:uid="{22601164-90FE-42B5-A107-C661CE011D6A}"/>
    <cellStyle name="Millares 14 3 4" xfId="956" xr:uid="{41A149D2-1FC7-440F-A5F6-C8E2B6ABA569}"/>
    <cellStyle name="Millares 14 4" xfId="307" xr:uid="{4F0E0298-5060-4E14-A359-827571E28B21}"/>
    <cellStyle name="Millares 14 5" xfId="546" xr:uid="{52D8B562-DD39-4B70-B23F-7FA534299736}"/>
    <cellStyle name="Millares 14 6" xfId="785" xr:uid="{FA170FF1-216A-48B1-856A-D4605B6FD353}"/>
    <cellStyle name="Millares 15" xfId="115" xr:uid="{00FF8DB8-663C-40CC-A0EF-2927D7439C37}"/>
    <cellStyle name="Millares 15 2" xfId="355" xr:uid="{0A9B6233-9769-466F-96D9-F1B5254C6849}"/>
    <cellStyle name="Millares 15 3" xfId="594" xr:uid="{AB7F5A82-6B50-4FDD-BABE-36123A68C7B2}"/>
    <cellStyle name="Millares 15 4" xfId="833" xr:uid="{EF398F28-2ADF-4D6E-B0FF-DB0A9EC6E97E}"/>
    <cellStyle name="Millares 16" xfId="163" xr:uid="{E66900DD-6BA8-4EA6-86EE-3583317ABCCB}"/>
    <cellStyle name="Millares 16 2" xfId="401" xr:uid="{C363C5E8-C184-450C-9323-DA319DA6649E}"/>
    <cellStyle name="Millares 16 3" xfId="640" xr:uid="{12B4978C-8D24-4767-BA01-D9AEF33EEA5E}"/>
    <cellStyle name="Millares 16 4" xfId="879" xr:uid="{EE50C788-72E4-404A-8D19-1B366EAD9531}"/>
    <cellStyle name="Millares 17" xfId="165" xr:uid="{F4ACD1EA-86B2-486A-91E6-6EADF0A9B6F0}"/>
    <cellStyle name="Millares 17 2" xfId="403" xr:uid="{4157D55C-5EC0-452A-A906-D5BB6A967C90}"/>
    <cellStyle name="Millares 17 3" xfId="642" xr:uid="{D566DCFF-A31C-4E14-A6CB-38C9D024850A}"/>
    <cellStyle name="Millares 17 4" xfId="881" xr:uid="{6929CCE0-492D-4C1F-B66F-8DBFDFC587B7}"/>
    <cellStyle name="Millares 18" xfId="169" xr:uid="{B45C935E-7DCA-49EA-A77D-C22E62F09AE2}"/>
    <cellStyle name="Millares 18 2" xfId="407" xr:uid="{E81398EA-E0AF-4BF2-BC44-2858698DB3E4}"/>
    <cellStyle name="Millares 18 3" xfId="646" xr:uid="{E5A528E4-05E8-4BD9-86E4-20FB0276EAC2}"/>
    <cellStyle name="Millares 18 4" xfId="885" xr:uid="{BD4F02B6-B785-4EC2-B6F1-9407889AE5B1}"/>
    <cellStyle name="Millares 19" xfId="216" xr:uid="{FE0494AB-E29B-46AF-A43D-F105AFD33475}"/>
    <cellStyle name="Millares 19 2" xfId="454" xr:uid="{E5885E28-84CB-41BD-8B54-6FAB29D340AF}"/>
    <cellStyle name="Millares 19 3" xfId="693" xr:uid="{40021629-66ED-451D-B10B-3BD55C83D233}"/>
    <cellStyle name="Millares 19 4" xfId="932" xr:uid="{898A1112-E500-4549-92FC-545A10DD7634}"/>
    <cellStyle name="Millares 2" xfId="43" xr:uid="{01F3B918-B4C9-4689-A6E5-F935CB5DDF04}"/>
    <cellStyle name="Millares 2 2" xfId="50" xr:uid="{3A88D871-5AB5-4816-94D9-A3ADD1998BA2}"/>
    <cellStyle name="Millares 2 2 10" xfId="770" xr:uid="{A083554F-7BC8-48D6-BEEA-B4C7A1DD821E}"/>
    <cellStyle name="Millares 2 2 2" xfId="58" xr:uid="{10807688-F121-4307-917D-8291B89819E4}"/>
    <cellStyle name="Millares 2 2 2 2" xfId="93" xr:uid="{5177D9D8-5C9D-43E3-89B3-7E19F229349A}"/>
    <cellStyle name="Millares 2 2 2 2 2" xfId="139" xr:uid="{5A751EB1-C90D-4CA2-AD90-C9B84899EE6B}"/>
    <cellStyle name="Millares 2 2 2 2 2 2" xfId="378" xr:uid="{4F19FADE-7F58-4715-8827-DBFFA7452066}"/>
    <cellStyle name="Millares 2 2 2 2 2 3" xfId="617" xr:uid="{ECF34011-595D-4E00-8CCE-F6118E67D2DC}"/>
    <cellStyle name="Millares 2 2 2 2 2 4" xfId="856" xr:uid="{3BCDEB90-134C-4D90-BE65-C5F6070AC801}"/>
    <cellStyle name="Millares 2 2 2 2 3" xfId="192" xr:uid="{299E9217-6F5A-4721-B881-0208D087AFA9}"/>
    <cellStyle name="Millares 2 2 2 2 3 2" xfId="430" xr:uid="{F3482000-C370-49EA-8EB3-0EEA8F7E5A9E}"/>
    <cellStyle name="Millares 2 2 2 2 3 3" xfId="669" xr:uid="{03A147C3-0E88-498B-BB46-A7EE511541A6}"/>
    <cellStyle name="Millares 2 2 2 2 3 4" xfId="908" xr:uid="{1A29C682-0F17-4372-AD1F-93FAF2054AC2}"/>
    <cellStyle name="Millares 2 2 2 2 4" xfId="265" xr:uid="{D5D16489-ACB0-416F-BB88-BBBFCF96BAC2}"/>
    <cellStyle name="Millares 2 2 2 2 4 2" xfId="504" xr:uid="{0F7F7489-2745-4A4D-A65A-35D5F7CFE58A}"/>
    <cellStyle name="Millares 2 2 2 2 4 3" xfId="743" xr:uid="{024A2A2A-297B-4846-A754-B4795D2DE96A}"/>
    <cellStyle name="Millares 2 2 2 2 4 4" xfId="982" xr:uid="{9E456B22-9559-4E8B-B637-1FF3B0E75C48}"/>
    <cellStyle name="Millares 2 2 2 2 5" xfId="333" xr:uid="{C158C765-1DEE-4682-9811-A90302E668ED}"/>
    <cellStyle name="Millares 2 2 2 2 6" xfId="572" xr:uid="{78DEBA39-C689-4B24-9C9E-63C02D777F41}"/>
    <cellStyle name="Millares 2 2 2 2 7" xfId="811" xr:uid="{204669BC-4796-47AE-973F-14CF361522C7}"/>
    <cellStyle name="Millares 2 2 2 3" xfId="157" xr:uid="{9B1FA6BC-CF00-4658-9C97-79C36479065D}"/>
    <cellStyle name="Millares 2 2 2 3 2" xfId="209" xr:uid="{491068C9-0A90-41A0-A68A-F5A86A35028E}"/>
    <cellStyle name="Millares 2 2 2 3 2 2" xfId="447" xr:uid="{06DB820D-836A-4BF2-A4FA-C93432793DB2}"/>
    <cellStyle name="Millares 2 2 2 3 2 3" xfId="686" xr:uid="{7DB7ACF4-A8FB-41E1-90D0-1684713F4167}"/>
    <cellStyle name="Millares 2 2 2 3 2 4" xfId="925" xr:uid="{DE9747BC-B72C-442B-8013-170B26DF7040}"/>
    <cellStyle name="Millares 2 2 2 3 3" xfId="395" xr:uid="{D2F84F96-4526-4128-8ACB-DA3A8E203F1D}"/>
    <cellStyle name="Millares 2 2 2 3 4" xfId="634" xr:uid="{24D258FB-48BE-487E-B610-F5F91C997CE9}"/>
    <cellStyle name="Millares 2 2 2 3 5" xfId="873" xr:uid="{C24C6DD4-10DE-4869-8DD0-964CFB34AF46}"/>
    <cellStyle name="Millares 2 2 2 4" xfId="127" xr:uid="{B5652E17-F38B-48AD-9800-92640F9DD91B}"/>
    <cellStyle name="Millares 2 2 2 4 2" xfId="366" xr:uid="{0E34D115-8F28-4C0D-8D09-06EA2F58D25B}"/>
    <cellStyle name="Millares 2 2 2 4 3" xfId="605" xr:uid="{19B95FCD-B7A0-42F0-B14B-DF097A5569B3}"/>
    <cellStyle name="Millares 2 2 2 4 4" xfId="844" xr:uid="{4AD50800-E9D0-48E5-8D58-BB830279986B}"/>
    <cellStyle name="Millares 2 2 2 5" xfId="180" xr:uid="{40EE0781-961B-4DAA-8428-A44DA503B527}"/>
    <cellStyle name="Millares 2 2 2 5 2" xfId="418" xr:uid="{E05B95C5-1C03-4116-95F4-F575D1DBADFE}"/>
    <cellStyle name="Millares 2 2 2 5 3" xfId="657" xr:uid="{A5F52CBA-2EB8-4BFB-9296-2536640925DF}"/>
    <cellStyle name="Millares 2 2 2 5 4" xfId="896" xr:uid="{69234531-7506-458F-A7B3-3EFE2831554A}"/>
    <cellStyle name="Millares 2 2 2 6" xfId="232" xr:uid="{33D5E6A0-3378-4ACA-8C7B-AFB80F3C3CFD}"/>
    <cellStyle name="Millares 2 2 2 6 2" xfId="470" xr:uid="{990D3105-8CBC-4B92-B787-7BFBBC0F7851}"/>
    <cellStyle name="Millares 2 2 2 6 3" xfId="709" xr:uid="{F6BB1514-AA12-43C9-9226-FAC3851CABB8}"/>
    <cellStyle name="Millares 2 2 2 6 4" xfId="948" xr:uid="{32E71825-F5C7-4AD9-BA2D-F8D8BF2EE742}"/>
    <cellStyle name="Millares 2 2 2 7" xfId="299" xr:uid="{E4E1E223-9DA2-4519-8BFF-2224C2B85886}"/>
    <cellStyle name="Millares 2 2 2 8" xfId="538" xr:uid="{2580CD2B-3731-4387-9B15-40AD898181A0}"/>
    <cellStyle name="Millares 2 2 2 9" xfId="777" xr:uid="{519989D0-B095-40FE-A328-3E1A2F75F32E}"/>
    <cellStyle name="Millares 2 2 3" xfId="86" xr:uid="{E6F7F96D-1F8F-44D1-9233-D3D918C484ED}"/>
    <cellStyle name="Millares 2 2 3 2" xfId="133" xr:uid="{2424FE76-0018-46BF-A15F-567477EA31DB}"/>
    <cellStyle name="Millares 2 2 3 2 2" xfId="372" xr:uid="{526581C1-9798-4457-A9FF-3B5347B0F470}"/>
    <cellStyle name="Millares 2 2 3 2 3" xfId="611" xr:uid="{2256E2BD-4E15-42B1-8E32-7677A4868545}"/>
    <cellStyle name="Millares 2 2 3 2 4" xfId="850" xr:uid="{02C70FFD-A891-4565-BCA8-72F768829153}"/>
    <cellStyle name="Millares 2 2 3 3" xfId="186" xr:uid="{835C281E-AA3D-45F4-AD54-86B0F429FA1C}"/>
    <cellStyle name="Millares 2 2 3 3 2" xfId="424" xr:uid="{6CE4EBF5-FA6B-4994-B923-4FCB51CA76DA}"/>
    <cellStyle name="Millares 2 2 3 3 3" xfId="663" xr:uid="{74211604-78F4-403D-8428-6F4B6A594199}"/>
    <cellStyle name="Millares 2 2 3 3 4" xfId="902" xr:uid="{DFCAB93E-ACF3-4BDE-9BCF-FE173D0EDDC8}"/>
    <cellStyle name="Millares 2 2 3 4" xfId="258" xr:uid="{C1B1BA6D-68DA-4106-8DC9-8C198CF88B46}"/>
    <cellStyle name="Millares 2 2 3 4 2" xfId="497" xr:uid="{1A70D78B-4411-4A54-A300-868C016EB529}"/>
    <cellStyle name="Millares 2 2 3 4 3" xfId="736" xr:uid="{CC34D2F6-0342-44D3-AF91-D312E2B1A785}"/>
    <cellStyle name="Millares 2 2 3 4 4" xfId="975" xr:uid="{2E6CF2BD-4A9D-4C97-AC51-2F19C76639F4}"/>
    <cellStyle name="Millares 2 2 3 5" xfId="326" xr:uid="{EFA13E37-F6D1-45F2-AEC0-35F9C7A4F003}"/>
    <cellStyle name="Millares 2 2 3 6" xfId="565" xr:uid="{6E3A5286-2EDE-47A9-A2E4-7921556171C2}"/>
    <cellStyle name="Millares 2 2 3 7" xfId="804" xr:uid="{E2D1A2D4-14F2-4693-B265-F2F61B6C6501}"/>
    <cellStyle name="Millares 2 2 4" xfId="151" xr:uid="{21794FBE-3321-479D-8085-0293D5EEB583}"/>
    <cellStyle name="Millares 2 2 4 2" xfId="203" xr:uid="{226D36CF-6DA2-4D55-8915-01329936A854}"/>
    <cellStyle name="Millares 2 2 4 2 2" xfId="441" xr:uid="{5F53089F-33A4-49ED-BF5E-92BC794A875A}"/>
    <cellStyle name="Millares 2 2 4 2 3" xfId="680" xr:uid="{518760B1-B89F-4306-814A-431FC7E73871}"/>
    <cellStyle name="Millares 2 2 4 2 4" xfId="919" xr:uid="{424E9206-5A86-48F8-A0D8-2B2466CE5F6D}"/>
    <cellStyle name="Millares 2 2 4 3" xfId="389" xr:uid="{57552415-D80A-4A9F-84C8-757F0B9FBC05}"/>
    <cellStyle name="Millares 2 2 4 4" xfId="628" xr:uid="{D033D8F7-D30E-4D39-AF3C-1FC937987A7D}"/>
    <cellStyle name="Millares 2 2 4 5" xfId="867" xr:uid="{CD7D010D-85CF-425E-AFA7-4C23A1193DEA}"/>
    <cellStyle name="Millares 2 2 5" xfId="120" xr:uid="{3826B1A4-3E0B-49A9-9084-6F518385514D}"/>
    <cellStyle name="Millares 2 2 5 2" xfId="359" xr:uid="{A3D2EEEC-CCCE-4CBD-A9D6-DE50E8600FA6}"/>
    <cellStyle name="Millares 2 2 5 3" xfId="598" xr:uid="{35F111ED-CF56-4077-AD47-8B480F04A858}"/>
    <cellStyle name="Millares 2 2 5 4" xfId="837" xr:uid="{F4D7B347-CC51-4EC5-89B1-3A6FC9CF2BC3}"/>
    <cellStyle name="Millares 2 2 6" xfId="173" xr:uid="{239C1D17-ECDA-44AE-AFF2-DFE1E51B2856}"/>
    <cellStyle name="Millares 2 2 6 2" xfId="411" xr:uid="{232A35BD-303A-4415-B9CE-8C9E85DCEF66}"/>
    <cellStyle name="Millares 2 2 6 3" xfId="650" xr:uid="{CB6643A0-324D-4ACC-8D6B-4E3E95D9599E}"/>
    <cellStyle name="Millares 2 2 6 4" xfId="889" xr:uid="{6BD52BDD-E6B2-4052-9C51-8988292A8028}"/>
    <cellStyle name="Millares 2 2 7" xfId="225" xr:uid="{A0D9EC86-6BBF-4474-8BA1-F1B92E9CFB57}"/>
    <cellStyle name="Millares 2 2 7 2" xfId="463" xr:uid="{42838BD9-359F-485F-A271-C0380C5EB927}"/>
    <cellStyle name="Millares 2 2 7 3" xfId="702" xr:uid="{E7E91EDF-48CF-4D5E-A243-F0779224E74A}"/>
    <cellStyle name="Millares 2 2 7 4" xfId="941" xr:uid="{9BE60EBA-0E78-4FD6-BC32-C41650143840}"/>
    <cellStyle name="Millares 2 2 8" xfId="292" xr:uid="{FCD30ADD-B846-41ED-B855-21F81DB2FC25}"/>
    <cellStyle name="Millares 2 2 9" xfId="531" xr:uid="{53659C87-8BCB-45B6-96BC-854F1D103D98}"/>
    <cellStyle name="Millares 2 3" xfId="82" xr:uid="{859B8E5D-E08C-42D9-B945-CBA81C8BF002}"/>
    <cellStyle name="Millares 2 3 2" xfId="254" xr:uid="{7806F232-4C6D-4920-857D-3A427E73B56C}"/>
    <cellStyle name="Millares 2 3 2 2" xfId="493" xr:uid="{0F7FD169-328C-459C-B687-B82ECBC308A4}"/>
    <cellStyle name="Millares 2 3 2 3" xfId="732" xr:uid="{9EA841B3-5B6B-40FF-BC3B-DD756C61DBFB}"/>
    <cellStyle name="Millares 2 3 2 4" xfId="971" xr:uid="{BB43F13E-2565-4157-BCE1-3D18C81C7F90}"/>
    <cellStyle name="Millares 2 3 3" xfId="322" xr:uid="{8A55E10D-8E9D-4CCF-92A2-C575426FFB6C}"/>
    <cellStyle name="Millares 2 3 4" xfId="561" xr:uid="{AF9189DA-DDB5-4A6F-A19B-DFC7A67CEC95}"/>
    <cellStyle name="Millares 2 3 5" xfId="800" xr:uid="{C26FE311-9AA1-405D-92E9-A0A0A3B6B5C7}"/>
    <cellStyle name="Millares 2 4" xfId="221" xr:uid="{FD0F4D33-3130-4E47-AD60-FFDAEB1A56B9}"/>
    <cellStyle name="Millares 2 4 2" xfId="459" xr:uid="{45738347-103F-427C-9A5B-FFA6BA9D0B80}"/>
    <cellStyle name="Millares 2 4 3" xfId="698" xr:uid="{E21FFF00-CFDE-4F64-9296-90B8CF053B22}"/>
    <cellStyle name="Millares 2 4 4" xfId="937" xr:uid="{36D39FEE-069D-4BB0-AF30-B95E45F1609B}"/>
    <cellStyle name="Millares 2 5" xfId="288" xr:uid="{539F7136-F5B0-435C-9318-BB90073E4E7F}"/>
    <cellStyle name="Millares 2 6" xfId="527" xr:uid="{A99764F6-06D4-4F75-A2DB-E3B460F8FB9B}"/>
    <cellStyle name="Millares 2 7" xfId="766" xr:uid="{5F747F58-B04D-48F6-AA84-06EA63A0EDD0}"/>
    <cellStyle name="Millares 3" xfId="49" xr:uid="{D11B53D9-EB22-427B-885F-81EFA27B9D22}"/>
    <cellStyle name="Millares 3 10" xfId="769" xr:uid="{E55E73D9-75D7-4AB6-81D5-4CF0FEE0BA9B}"/>
    <cellStyle name="Millares 3 2" xfId="57" xr:uid="{CB2579A5-9AEC-4683-B591-58243A823B8A}"/>
    <cellStyle name="Millares 3 2 2" xfId="92" xr:uid="{9E33A756-6AB9-4371-B784-27DC28A80897}"/>
    <cellStyle name="Millares 3 2 2 2" xfId="138" xr:uid="{984232EA-5C77-4AC2-B146-5141607454D6}"/>
    <cellStyle name="Millares 3 2 2 2 2" xfId="377" xr:uid="{BDAF1477-0720-43AA-A065-4330D4FB25BE}"/>
    <cellStyle name="Millares 3 2 2 2 3" xfId="616" xr:uid="{2120C16F-43DE-47A6-B2D5-638C82DC985F}"/>
    <cellStyle name="Millares 3 2 2 2 4" xfId="855" xr:uid="{F2075635-5193-4C1F-95DC-0D80A5573B23}"/>
    <cellStyle name="Millares 3 2 2 3" xfId="191" xr:uid="{53259E94-D50A-4AF7-A9E2-7F040DDED46B}"/>
    <cellStyle name="Millares 3 2 2 3 2" xfId="429" xr:uid="{1986DA8B-F1DE-4B6D-A253-F27CD25AB6C9}"/>
    <cellStyle name="Millares 3 2 2 3 3" xfId="668" xr:uid="{7DDEF034-EA21-4764-AED1-7C29619AA159}"/>
    <cellStyle name="Millares 3 2 2 3 4" xfId="907" xr:uid="{1336AB47-B2B7-4A95-8DA7-51EFA2CC8DA5}"/>
    <cellStyle name="Millares 3 2 2 4" xfId="264" xr:uid="{8527C541-90B8-4106-A056-54F47D1FEB7D}"/>
    <cellStyle name="Millares 3 2 2 4 2" xfId="503" xr:uid="{25F8E34C-C18A-420C-8490-5F0571BB6579}"/>
    <cellStyle name="Millares 3 2 2 4 3" xfId="742" xr:uid="{983277D6-F726-4DA2-A81D-63006E7462D0}"/>
    <cellStyle name="Millares 3 2 2 4 4" xfId="981" xr:uid="{62EB4E85-1A52-4AE5-ADED-5D9346433470}"/>
    <cellStyle name="Millares 3 2 2 5" xfId="332" xr:uid="{5B36B8C8-E3B2-4B47-A506-50A43B3767E4}"/>
    <cellStyle name="Millares 3 2 2 6" xfId="571" xr:uid="{524230AF-55F2-4835-851C-7589060F7AAD}"/>
    <cellStyle name="Millares 3 2 2 7" xfId="810" xr:uid="{6965DF31-0370-4BCC-8670-90EA523C5444}"/>
    <cellStyle name="Millares 3 2 3" xfId="156" xr:uid="{C2ECBB08-530F-45B9-AD3E-6A50FFBCA65F}"/>
    <cellStyle name="Millares 3 2 3 2" xfId="208" xr:uid="{62D5F779-4105-4D03-94DB-E207E494E11C}"/>
    <cellStyle name="Millares 3 2 3 2 2" xfId="446" xr:uid="{71BB4120-A475-4E0B-A784-B0C93B1FF043}"/>
    <cellStyle name="Millares 3 2 3 2 3" xfId="685" xr:uid="{75FAA00F-F7E8-445D-9C26-2A5FE7C26DDA}"/>
    <cellStyle name="Millares 3 2 3 2 4" xfId="924" xr:uid="{30566E27-4FD3-4913-B249-C288F68BCBEE}"/>
    <cellStyle name="Millares 3 2 3 3" xfId="394" xr:uid="{108F3A53-5ADE-43D2-B96D-363DABC36C16}"/>
    <cellStyle name="Millares 3 2 3 4" xfId="633" xr:uid="{80BE8E68-8C65-43C7-92E4-1D16131DAB16}"/>
    <cellStyle name="Millares 3 2 3 5" xfId="872" xr:uid="{447631C7-6170-4F72-B878-2FBEF6D68B60}"/>
    <cellStyle name="Millares 3 2 4" xfId="126" xr:uid="{05EC2192-845D-408B-970F-F7C789E44366}"/>
    <cellStyle name="Millares 3 2 4 2" xfId="365" xr:uid="{7207ADF4-3C69-45FB-8AA9-B3FA66EA7248}"/>
    <cellStyle name="Millares 3 2 4 3" xfId="604" xr:uid="{A8C086C8-5895-48A6-828C-0A299D4CF0BA}"/>
    <cellStyle name="Millares 3 2 4 4" xfId="843" xr:uid="{A77BC110-A243-4374-8FB4-99FFF7742821}"/>
    <cellStyle name="Millares 3 2 5" xfId="179" xr:uid="{601C10AB-F255-4C2A-BCEC-80358C49C0C2}"/>
    <cellStyle name="Millares 3 2 5 2" xfId="417" xr:uid="{6A75B3C1-1FA4-451E-80C3-EEB7C962D10E}"/>
    <cellStyle name="Millares 3 2 5 3" xfId="656" xr:uid="{743A789E-8E25-49A6-A5A2-D80B74F1D892}"/>
    <cellStyle name="Millares 3 2 5 4" xfId="895" xr:uid="{17516BD1-EAEE-43FB-AD7F-85C2125B77C5}"/>
    <cellStyle name="Millares 3 2 6" xfId="231" xr:uid="{B38D723B-EF0F-4147-8E8A-C736B2B7FCD0}"/>
    <cellStyle name="Millares 3 2 6 2" xfId="469" xr:uid="{10B935DA-C15A-4258-A3B7-5EC9800F77E0}"/>
    <cellStyle name="Millares 3 2 6 3" xfId="708" xr:uid="{A87BA3E9-E70C-4F5F-8EA0-3153EDF91E32}"/>
    <cellStyle name="Millares 3 2 6 4" xfId="947" xr:uid="{28B9CB5D-B49B-40A9-845C-4C858173C078}"/>
    <cellStyle name="Millares 3 2 7" xfId="298" xr:uid="{102D8FC9-AD17-486C-A2DF-27C7650216D5}"/>
    <cellStyle name="Millares 3 2 8" xfId="537" xr:uid="{7BDB60BD-F06F-45EB-8214-5771F97F8155}"/>
    <cellStyle name="Millares 3 2 9" xfId="776" xr:uid="{9633CE16-7EAC-4A73-9183-446B31FF7795}"/>
    <cellStyle name="Millares 3 3" xfId="85" xr:uid="{E2588D3A-0057-45CE-B075-7B783A65639E}"/>
    <cellStyle name="Millares 3 3 2" xfId="132" xr:uid="{055C30B3-66AF-4A0F-8B46-03A77E1D7EE3}"/>
    <cellStyle name="Millares 3 3 2 2" xfId="371" xr:uid="{83191018-5C8B-41E6-9416-A5B1FA569BE2}"/>
    <cellStyle name="Millares 3 3 2 3" xfId="610" xr:uid="{9634D2E6-8008-4CFE-9DF7-073CD3F0D798}"/>
    <cellStyle name="Millares 3 3 2 4" xfId="849" xr:uid="{D6EF182F-CDDF-4657-BFA4-05D180509260}"/>
    <cellStyle name="Millares 3 3 3" xfId="185" xr:uid="{374E6832-A576-4C34-A264-BE9B280CEB2F}"/>
    <cellStyle name="Millares 3 3 3 2" xfId="423" xr:uid="{A681F789-BE51-4562-B2C7-5EEC59344CA9}"/>
    <cellStyle name="Millares 3 3 3 3" xfId="662" xr:uid="{994C6425-2BA7-4427-A111-53E3B369683D}"/>
    <cellStyle name="Millares 3 3 3 4" xfId="901" xr:uid="{2584C27A-E53D-4D9E-BD41-FEEDF44E1670}"/>
    <cellStyle name="Millares 3 3 4" xfId="257" xr:uid="{62615312-915D-4F1D-9D2D-BB2C92E6CC2C}"/>
    <cellStyle name="Millares 3 3 4 2" xfId="496" xr:uid="{E1AEC941-BD46-4E4D-B357-27E1F643E3CB}"/>
    <cellStyle name="Millares 3 3 4 3" xfId="735" xr:uid="{BF7CA721-B8BB-4E27-A7FA-5B72AD5E827B}"/>
    <cellStyle name="Millares 3 3 4 4" xfId="974" xr:uid="{1B089E1C-0E01-4F17-BD26-B600B5729458}"/>
    <cellStyle name="Millares 3 3 5" xfId="325" xr:uid="{E8A843D5-41F1-4F49-AE71-F8EAB9CA7179}"/>
    <cellStyle name="Millares 3 3 6" xfId="564" xr:uid="{54B869E0-9888-4F30-BF73-783BCDFB6263}"/>
    <cellStyle name="Millares 3 3 7" xfId="803" xr:uid="{14D6D39C-7F70-4344-A8D7-81D5E592C876}"/>
    <cellStyle name="Millares 3 4" xfId="150" xr:uid="{EFEB8DCA-8887-45E5-91B8-04712BB50F0D}"/>
    <cellStyle name="Millares 3 4 2" xfId="202" xr:uid="{1C1A28B6-8C24-4DBE-970D-04B731D2CF87}"/>
    <cellStyle name="Millares 3 4 2 2" xfId="440" xr:uid="{54D29789-F615-482B-AB2C-C50740270B8F}"/>
    <cellStyle name="Millares 3 4 2 3" xfId="679" xr:uid="{EFB480DB-CA1B-4715-97A0-FD75E35EBC13}"/>
    <cellStyle name="Millares 3 4 2 4" xfId="918" xr:uid="{0E5592DF-D0AD-4E7B-BA23-A545FB2B0F92}"/>
    <cellStyle name="Millares 3 4 3" xfId="388" xr:uid="{F286C531-15E8-49CF-9EFE-9D72D69BDF36}"/>
    <cellStyle name="Millares 3 4 4" xfId="627" xr:uid="{B4B816D1-4B01-47D5-BD24-8E926FE7B30C}"/>
    <cellStyle name="Millares 3 4 5" xfId="866" xr:uid="{4A3868E5-F998-4255-B144-DEC248F34120}"/>
    <cellStyle name="Millares 3 5" xfId="119" xr:uid="{E4620781-AB01-4BD1-A7A0-290C1F7AE621}"/>
    <cellStyle name="Millares 3 5 2" xfId="358" xr:uid="{E4FE62B5-B950-4280-8212-005B13E06CC7}"/>
    <cellStyle name="Millares 3 5 3" xfId="597" xr:uid="{8A9D0801-0675-4C05-8FAC-5C942B182954}"/>
    <cellStyle name="Millares 3 5 4" xfId="836" xr:uid="{BB0B3CA5-01F3-4BB4-8EC8-D2A1488B6DBA}"/>
    <cellStyle name="Millares 3 6" xfId="172" xr:uid="{E95E85FF-F352-4DD3-9588-A3ACE9F66445}"/>
    <cellStyle name="Millares 3 6 2" xfId="410" xr:uid="{53536B91-E359-4958-8528-D3A5AD985FCF}"/>
    <cellStyle name="Millares 3 6 3" xfId="649" xr:uid="{46D73032-BC79-4BE1-8977-6BD018379683}"/>
    <cellStyle name="Millares 3 6 4" xfId="888" xr:uid="{F0BD7CD3-36E5-4C2A-B75F-11473FE302A5}"/>
    <cellStyle name="Millares 3 7" xfId="224" xr:uid="{1F7DA23D-BE38-478C-9689-37A87D24B207}"/>
    <cellStyle name="Millares 3 7 2" xfId="462" xr:uid="{9A8FF544-5D7D-494C-A94E-6CCAB30CEDD7}"/>
    <cellStyle name="Millares 3 7 3" xfId="701" xr:uid="{12BAF93E-D70D-43BA-BC7C-5D884A2A7F7E}"/>
    <cellStyle name="Millares 3 7 4" xfId="940" xr:uid="{022A7403-2A5F-43CC-8A8C-691FFE47B9C3}"/>
    <cellStyle name="Millares 3 8" xfId="291" xr:uid="{88886DAF-8733-470B-870C-E4556F38925E}"/>
    <cellStyle name="Millares 3 9" xfId="530" xr:uid="{0629E87C-DC29-49CF-B9CE-AF88C87EBEBF}"/>
    <cellStyle name="Millares 4" xfId="52" xr:uid="{B431E1E3-E5AB-42EB-A6F6-2C6E69855CE9}"/>
    <cellStyle name="Millares 4 10" xfId="772" xr:uid="{5A7FAC82-D14D-4E6C-A68B-A558B1CCC5FA}"/>
    <cellStyle name="Millares 4 2" xfId="59" xr:uid="{6C7A91A5-4957-4BD7-8593-3DE004B8121A}"/>
    <cellStyle name="Millares 4 2 2" xfId="94" xr:uid="{E9C78EB7-BAEF-4179-A626-E9645CC4FE8B}"/>
    <cellStyle name="Millares 4 2 2 2" xfId="140" xr:uid="{6FDF8D43-2DCF-451D-8124-CA6A26E3F2E7}"/>
    <cellStyle name="Millares 4 2 2 2 2" xfId="379" xr:uid="{CC2EBD6D-AA0D-4228-8278-721D2F06EA15}"/>
    <cellStyle name="Millares 4 2 2 2 3" xfId="618" xr:uid="{32321437-6FA5-445F-9646-8303A8CF7915}"/>
    <cellStyle name="Millares 4 2 2 2 4" xfId="857" xr:uid="{AE1A139A-4772-4516-8518-AF8CB92A6D4D}"/>
    <cellStyle name="Millares 4 2 2 3" xfId="193" xr:uid="{463522EE-3DF5-4EC6-90A0-5A46D3707063}"/>
    <cellStyle name="Millares 4 2 2 3 2" xfId="431" xr:uid="{C9CA6260-61EB-444D-9493-7D373CDFBEA6}"/>
    <cellStyle name="Millares 4 2 2 3 3" xfId="670" xr:uid="{64C4A50B-6D9A-4DC2-BDEC-11417256F657}"/>
    <cellStyle name="Millares 4 2 2 3 4" xfId="909" xr:uid="{5EECFD0D-1E9A-4E81-920F-EF4D42BF71D4}"/>
    <cellStyle name="Millares 4 2 2 4" xfId="266" xr:uid="{10713DA9-F271-4895-B4EC-F2C58CB9390B}"/>
    <cellStyle name="Millares 4 2 2 4 2" xfId="505" xr:uid="{CEC182CC-4CD3-47C4-9241-C75C8BC05726}"/>
    <cellStyle name="Millares 4 2 2 4 3" xfId="744" xr:uid="{9EDEF7D9-1214-441A-AF69-1D8D4117E8EA}"/>
    <cellStyle name="Millares 4 2 2 4 4" xfId="983" xr:uid="{9623BF13-7CAC-4D51-9318-2F11BCA4801D}"/>
    <cellStyle name="Millares 4 2 2 5" xfId="334" xr:uid="{EDD60406-2295-4B77-A51E-469902B0369D}"/>
    <cellStyle name="Millares 4 2 2 6" xfId="573" xr:uid="{A5E8DDC5-B327-4A8A-BAFE-6C6A79D23388}"/>
    <cellStyle name="Millares 4 2 2 7" xfId="812" xr:uid="{8FDA096B-5306-4541-9E67-512F93530171}"/>
    <cellStyle name="Millares 4 2 3" xfId="158" xr:uid="{7D5E2312-F6A8-450F-AFF1-432ACBF845CA}"/>
    <cellStyle name="Millares 4 2 3 2" xfId="210" xr:uid="{45AB8293-697B-475B-BE3C-7A38F7FA055C}"/>
    <cellStyle name="Millares 4 2 3 2 2" xfId="448" xr:uid="{82987CE7-A5B6-4EAC-82C6-715A1888AD15}"/>
    <cellStyle name="Millares 4 2 3 2 3" xfId="687" xr:uid="{47372F5E-AD7F-4F8C-A036-7541D239D7E2}"/>
    <cellStyle name="Millares 4 2 3 2 4" xfId="926" xr:uid="{9AD332E4-A352-43F6-9245-645CC68D3CE9}"/>
    <cellStyle name="Millares 4 2 3 3" xfId="396" xr:uid="{CD79846D-559A-4691-8D09-910B67061F51}"/>
    <cellStyle name="Millares 4 2 3 4" xfId="635" xr:uid="{6FD8008C-4E05-4CBE-B747-A9BBC53BA2E4}"/>
    <cellStyle name="Millares 4 2 3 5" xfId="874" xr:uid="{FD9F63AA-B535-4791-9546-4D43EE84A5DB}"/>
    <cellStyle name="Millares 4 2 4" xfId="128" xr:uid="{8D1C2590-D89D-42B3-B714-AFBD3D7C379D}"/>
    <cellStyle name="Millares 4 2 4 2" xfId="367" xr:uid="{D56FDE0C-82A3-4EBD-9DF1-1827965454D2}"/>
    <cellStyle name="Millares 4 2 4 3" xfId="606" xr:uid="{A9983F57-415C-4C8A-B044-D51AFDD90A90}"/>
    <cellStyle name="Millares 4 2 4 4" xfId="845" xr:uid="{87E15190-1AD9-4379-B5AA-F66D44DACE4B}"/>
    <cellStyle name="Millares 4 2 5" xfId="181" xr:uid="{CCF3D516-AB05-48C9-824E-992B7C626B2D}"/>
    <cellStyle name="Millares 4 2 5 2" xfId="419" xr:uid="{F4DB9BBA-36D0-4101-AB4D-D4598EC5DD60}"/>
    <cellStyle name="Millares 4 2 5 3" xfId="658" xr:uid="{D608873C-CEE0-4DA4-81A8-D3E8B34A66C1}"/>
    <cellStyle name="Millares 4 2 5 4" xfId="897" xr:uid="{5DA9765A-1C67-41CB-990A-850A38A061C4}"/>
    <cellStyle name="Millares 4 2 6" xfId="233" xr:uid="{DC202203-D0C3-4D3E-B45E-8AB962FA75FA}"/>
    <cellStyle name="Millares 4 2 6 2" xfId="471" xr:uid="{F3625124-86DA-4492-BD3A-4BDD26703D72}"/>
    <cellStyle name="Millares 4 2 6 3" xfId="710" xr:uid="{099EFAC4-5BE8-4818-AE79-3C67DB02FBBD}"/>
    <cellStyle name="Millares 4 2 6 4" xfId="949" xr:uid="{801FA114-677A-42AA-9209-D451046EA342}"/>
    <cellStyle name="Millares 4 2 7" xfId="300" xr:uid="{AFF8917E-3CED-46A8-8721-DA8AC29A01E8}"/>
    <cellStyle name="Millares 4 2 8" xfId="539" xr:uid="{8C6B2777-4F93-456D-96A3-21915C52AC06}"/>
    <cellStyle name="Millares 4 2 9" xfId="778" xr:uid="{6CFE4DA7-A765-4152-909C-6B86A84E283F}"/>
    <cellStyle name="Millares 4 3" xfId="88" xr:uid="{33CDAB38-CCF4-4A36-ABB7-F419FE8406DD}"/>
    <cellStyle name="Millares 4 3 2" xfId="134" xr:uid="{E94029BB-2BE5-4C37-B3F5-3806E2C87B2A}"/>
    <cellStyle name="Millares 4 3 2 2" xfId="373" xr:uid="{2AC11EE3-D973-4430-B231-BF261B6490F6}"/>
    <cellStyle name="Millares 4 3 2 3" xfId="612" xr:uid="{3CA3B896-6867-4013-99DC-639AA618A41F}"/>
    <cellStyle name="Millares 4 3 2 4" xfId="851" xr:uid="{E53D1A25-9FE9-454F-A8CE-E19EDE055DF9}"/>
    <cellStyle name="Millares 4 3 3" xfId="187" xr:uid="{487CB65F-1041-4325-9E64-1EED44C5FEDA}"/>
    <cellStyle name="Millares 4 3 3 2" xfId="425" xr:uid="{AF2B2A27-E703-4E82-AFB4-EEB3AA4D515E}"/>
    <cellStyle name="Millares 4 3 3 3" xfId="664" xr:uid="{F6E31614-52FD-43D2-8138-F83C03906218}"/>
    <cellStyle name="Millares 4 3 3 4" xfId="903" xr:uid="{9D7DAA31-4D6B-4BE3-9248-0AB901F3766B}"/>
    <cellStyle name="Millares 4 3 4" xfId="260" xr:uid="{38662A79-66EB-4550-A703-D8DE124C02CB}"/>
    <cellStyle name="Millares 4 3 4 2" xfId="499" xr:uid="{D20C2633-6DFD-47BE-87C9-0DA7C7259C5B}"/>
    <cellStyle name="Millares 4 3 4 3" xfId="738" xr:uid="{2A7CE989-4B68-4DC3-87C2-143904864FF4}"/>
    <cellStyle name="Millares 4 3 4 4" xfId="977" xr:uid="{81138EC6-38A6-479A-8346-7AD072FA115E}"/>
    <cellStyle name="Millares 4 3 5" xfId="328" xr:uid="{2F393950-1AAC-4817-A9A5-01C3CE56CA85}"/>
    <cellStyle name="Millares 4 3 6" xfId="567" xr:uid="{4DBB83B6-EACD-450E-A5F8-8E5D1E0A71A9}"/>
    <cellStyle name="Millares 4 3 7" xfId="806" xr:uid="{0973A365-C6AB-4E20-AE3E-ED7352CFC957}"/>
    <cellStyle name="Millares 4 4" xfId="152" xr:uid="{FC3A27EF-2411-49AF-AEA7-FCF5A77085E9}"/>
    <cellStyle name="Millares 4 4 2" xfId="204" xr:uid="{6B64F9B0-847E-4365-850B-9986DEEA5462}"/>
    <cellStyle name="Millares 4 4 2 2" xfId="442" xr:uid="{22B68DBE-CEFD-453F-9ED2-5F35CF335C13}"/>
    <cellStyle name="Millares 4 4 2 3" xfId="681" xr:uid="{EF157ED1-9594-45B9-9C3A-9FE6EF9DD0C3}"/>
    <cellStyle name="Millares 4 4 2 4" xfId="920" xr:uid="{A6C1DB1C-26DF-4E85-B7AF-ABD897B86552}"/>
    <cellStyle name="Millares 4 4 3" xfId="390" xr:uid="{37A22505-25D9-49A3-812C-47C56C806F4A}"/>
    <cellStyle name="Millares 4 4 4" xfId="629" xr:uid="{E18B5915-3EDF-46C1-8AA1-5B9A57415C7A}"/>
    <cellStyle name="Millares 4 4 5" xfId="868" xr:uid="{EF1EEBAD-F6AF-4468-8E4B-E5C0B9783135}"/>
    <cellStyle name="Millares 4 5" xfId="122" xr:uid="{9D8572AD-B688-4710-81D3-A6A8753662B4}"/>
    <cellStyle name="Millares 4 5 2" xfId="361" xr:uid="{3B8CBE15-343A-493D-9DF9-F66B4065B6BB}"/>
    <cellStyle name="Millares 4 5 3" xfId="600" xr:uid="{202683C0-5659-488F-A9ED-08697CB5398A}"/>
    <cellStyle name="Millares 4 5 4" xfId="839" xr:uid="{560D59FC-281C-4B97-80B3-B444167E5F56}"/>
    <cellStyle name="Millares 4 6" xfId="175" xr:uid="{7EE6128C-96EB-44F4-B984-FCE7A66468F2}"/>
    <cellStyle name="Millares 4 6 2" xfId="413" xr:uid="{12003103-C09C-4E9C-9345-30A1D6950A7B}"/>
    <cellStyle name="Millares 4 6 3" xfId="652" xr:uid="{AD616B20-3770-42C8-BAD8-B81AA1702FCE}"/>
    <cellStyle name="Millares 4 6 4" xfId="891" xr:uid="{BD6B414B-831A-4346-AF4C-12BEEFBE9E9F}"/>
    <cellStyle name="Millares 4 7" xfId="227" xr:uid="{73554D84-401E-4285-BEDE-146407016A0B}"/>
    <cellStyle name="Millares 4 7 2" xfId="465" xr:uid="{EF34FF7A-FC1E-40B4-AC4B-82238D80328D}"/>
    <cellStyle name="Millares 4 7 3" xfId="704" xr:uid="{9CE13E85-4D06-4105-AB60-82A277D02E9F}"/>
    <cellStyle name="Millares 4 7 4" xfId="943" xr:uid="{012EB95F-1C66-4C5E-9AA4-AC2EBCF13828}"/>
    <cellStyle name="Millares 4 8" xfId="294" xr:uid="{012E23E3-4F92-448C-9896-0FC61B9BA3AE}"/>
    <cellStyle name="Millares 4 9" xfId="533" xr:uid="{8353DD05-9E78-45A3-AA6C-7C305402E51C}"/>
    <cellStyle name="Millares 5" xfId="56" xr:uid="{42B992FE-E7C3-45E2-B1EB-1606FF5C4214}"/>
    <cellStyle name="Millares 5 2" xfId="91" xr:uid="{3B8D59BF-4104-4B51-B8AB-A2473DE78A18}"/>
    <cellStyle name="Millares 5 2 2" xfId="137" xr:uid="{0B23FE7C-18C6-4BA3-859B-41088EA0C0F6}"/>
    <cellStyle name="Millares 5 2 2 2" xfId="376" xr:uid="{4E18BF06-297E-41E7-8028-A159AE73C9CA}"/>
    <cellStyle name="Millares 5 2 2 3" xfId="615" xr:uid="{72093F59-8DB5-4417-A2B9-7B5264867F41}"/>
    <cellStyle name="Millares 5 2 2 4" xfId="854" xr:uid="{5614FF02-3ED5-44EC-B3CA-09919F061DC8}"/>
    <cellStyle name="Millares 5 2 3" xfId="190" xr:uid="{890A2F2B-DE50-416F-A202-C7CF423BC468}"/>
    <cellStyle name="Millares 5 2 3 2" xfId="428" xr:uid="{0A2B11F9-5179-44D8-9909-063CB088297D}"/>
    <cellStyle name="Millares 5 2 3 3" xfId="667" xr:uid="{EDC4DEFB-6A54-4E51-ADAF-592B138D6834}"/>
    <cellStyle name="Millares 5 2 3 4" xfId="906" xr:uid="{B311263B-4ED3-4545-8EB1-1F92E5F82E11}"/>
    <cellStyle name="Millares 5 2 4" xfId="263" xr:uid="{0672C778-B0E6-4624-83DC-B41CEBF74784}"/>
    <cellStyle name="Millares 5 2 4 2" xfId="502" xr:uid="{B6AF1D7E-CF9F-4429-93D5-A5975D4F49CB}"/>
    <cellStyle name="Millares 5 2 4 3" xfId="741" xr:uid="{2B280501-E248-4292-AE6E-F31FA5E93EA0}"/>
    <cellStyle name="Millares 5 2 4 4" xfId="980" xr:uid="{70D04782-C74F-4047-823E-EDF01E7F85F7}"/>
    <cellStyle name="Millares 5 2 5" xfId="331" xr:uid="{EE6412B3-51CE-4456-B5DE-A16687FAFB71}"/>
    <cellStyle name="Millares 5 2 6" xfId="570" xr:uid="{EF5308F3-BE3F-47F9-9F57-867C735B2E71}"/>
    <cellStyle name="Millares 5 2 7" xfId="809" xr:uid="{7B2CCC72-7E29-491C-8B12-8A403511384F}"/>
    <cellStyle name="Millares 5 3" xfId="155" xr:uid="{9998EBF5-F815-442F-823C-D4CF7D0F1B15}"/>
    <cellStyle name="Millares 5 3 2" xfId="207" xr:uid="{704E0BAD-4567-42DE-9009-6F9FA56D68E4}"/>
    <cellStyle name="Millares 5 3 2 2" xfId="445" xr:uid="{B9D078F7-D927-404A-9454-F12C8F7D50AC}"/>
    <cellStyle name="Millares 5 3 2 3" xfId="684" xr:uid="{92E6FBCB-9839-405C-A9E6-9EA38D261AB2}"/>
    <cellStyle name="Millares 5 3 2 4" xfId="923" xr:uid="{E578F11C-0758-4636-83A2-A50A44FC9EA7}"/>
    <cellStyle name="Millares 5 3 3" xfId="393" xr:uid="{089B9B63-9360-4D31-B924-D777B6FA5B09}"/>
    <cellStyle name="Millares 5 3 4" xfId="632" xr:uid="{0588EE03-4BC6-4716-89A7-B44A63DC7C34}"/>
    <cellStyle name="Millares 5 3 5" xfId="871" xr:uid="{0B83E756-D1CA-4350-8D2E-738AF6421036}"/>
    <cellStyle name="Millares 5 4" xfId="125" xr:uid="{EC5592C5-1756-4883-BCED-0BD6986FD162}"/>
    <cellStyle name="Millares 5 4 2" xfId="364" xr:uid="{EA5E8F56-79F4-46C1-9289-C40E034A3466}"/>
    <cellStyle name="Millares 5 4 3" xfId="603" xr:uid="{DAAC408C-97AD-4A03-98F9-EF56ECF23DF1}"/>
    <cellStyle name="Millares 5 4 4" xfId="842" xr:uid="{04528046-3417-4F01-88ED-03B5C37815A3}"/>
    <cellStyle name="Millares 5 5" xfId="178" xr:uid="{483F69FF-F775-4E88-BBC6-FC08951232F7}"/>
    <cellStyle name="Millares 5 5 2" xfId="416" xr:uid="{56E8F066-2795-41DE-B70F-6761C88ED4A8}"/>
    <cellStyle name="Millares 5 5 3" xfId="655" xr:uid="{1236F7E6-DB22-48E8-A69F-2DD45E1D4070}"/>
    <cellStyle name="Millares 5 5 4" xfId="894" xr:uid="{D7AD74DD-861C-4DEB-ABE7-7D9FAF45E8A6}"/>
    <cellStyle name="Millares 5 6" xfId="230" xr:uid="{2A5BDABF-B006-42D7-A2B4-7E4E44C23C13}"/>
    <cellStyle name="Millares 5 6 2" xfId="468" xr:uid="{02E24BC0-5E10-4E94-BC74-E8A9D6700983}"/>
    <cellStyle name="Millares 5 6 3" xfId="707" xr:uid="{F9234D65-064A-4C57-8CB2-BF40CF703A2F}"/>
    <cellStyle name="Millares 5 6 4" xfId="946" xr:uid="{4146367B-E467-413B-97DC-61D3A9F707C8}"/>
    <cellStyle name="Millares 5 7" xfId="297" xr:uid="{9EC9C86B-B374-4AC3-9832-44DE447AF485}"/>
    <cellStyle name="Millares 5 8" xfId="536" xr:uid="{16B15EA9-7E9A-47EF-99D6-F59BFC4DB268}"/>
    <cellStyle name="Millares 5 9" xfId="775" xr:uid="{CB1F87FF-7942-4CAA-A087-35FE91D84145}"/>
    <cellStyle name="Millares 6" xfId="55" xr:uid="{D6EBA2EE-E27D-47E1-9C5C-EF771836D16F}"/>
    <cellStyle name="Millares 6 2" xfId="90" xr:uid="{7267F122-D164-4B5B-BF33-3EE8F0E08106}"/>
    <cellStyle name="Millares 6 2 2" xfId="136" xr:uid="{854BC035-F5E1-4584-88D6-4A3ED88CE539}"/>
    <cellStyle name="Millares 6 2 2 2" xfId="375" xr:uid="{0FA03A70-C5DA-4BAF-AC45-F131685617D8}"/>
    <cellStyle name="Millares 6 2 2 3" xfId="614" xr:uid="{2A31AD83-7864-4505-86C9-12F2442EDC23}"/>
    <cellStyle name="Millares 6 2 2 4" xfId="853" xr:uid="{F3C1AB70-9723-4CF2-93FE-FC807633B3B9}"/>
    <cellStyle name="Millares 6 2 3" xfId="189" xr:uid="{2C69D7A2-4B87-4B64-B15A-3B75AA22344E}"/>
    <cellStyle name="Millares 6 2 3 2" xfId="427" xr:uid="{677F578E-AE5A-4122-A378-8A81E26C8E2F}"/>
    <cellStyle name="Millares 6 2 3 3" xfId="666" xr:uid="{F49D5B9A-6F4A-49B6-9D8D-53AA7FA1858F}"/>
    <cellStyle name="Millares 6 2 3 4" xfId="905" xr:uid="{B5E45BEA-79FE-4FD5-B794-3F86365DC7FA}"/>
    <cellStyle name="Millares 6 2 4" xfId="262" xr:uid="{EA98CF19-B1F3-45A3-8392-AA1D699159DF}"/>
    <cellStyle name="Millares 6 2 4 2" xfId="501" xr:uid="{AD55266D-105A-44F9-92F0-CAB8F3A3E602}"/>
    <cellStyle name="Millares 6 2 4 3" xfId="740" xr:uid="{8415731B-59C0-43EC-90ED-EC1FF04C2799}"/>
    <cellStyle name="Millares 6 2 4 4" xfId="979" xr:uid="{F4AFBFE7-BFC2-4C64-B77A-794E9B53691B}"/>
    <cellStyle name="Millares 6 2 5" xfId="330" xr:uid="{CB03EDA1-C03A-4F72-97FB-50A72932532D}"/>
    <cellStyle name="Millares 6 2 6" xfId="569" xr:uid="{C24FFBC8-83D8-4BFE-8C1A-E4A1D993DAE5}"/>
    <cellStyle name="Millares 6 2 7" xfId="808" xr:uid="{17B9B1A8-4562-47DA-A6A6-CD7B05973E01}"/>
    <cellStyle name="Millares 6 3" xfId="154" xr:uid="{0D1C1A74-ED92-4E23-B740-8CB885D61E47}"/>
    <cellStyle name="Millares 6 3 2" xfId="206" xr:uid="{09FE8E97-F685-4FF2-BDF4-102026B85DC3}"/>
    <cellStyle name="Millares 6 3 2 2" xfId="444" xr:uid="{65B0BF2B-BDC0-4140-9DFA-F4E6860F7E86}"/>
    <cellStyle name="Millares 6 3 2 3" xfId="683" xr:uid="{76570094-C95F-4476-ABBC-D6AB985F1EFC}"/>
    <cellStyle name="Millares 6 3 2 4" xfId="922" xr:uid="{399BF4F3-AD41-4001-B156-86F6BA29D0EC}"/>
    <cellStyle name="Millares 6 3 3" xfId="392" xr:uid="{9AD2C921-347A-4D42-83AA-6BBF5433AAA3}"/>
    <cellStyle name="Millares 6 3 4" xfId="631" xr:uid="{6DD96FA6-970E-41A1-956C-1A58045907B7}"/>
    <cellStyle name="Millares 6 3 5" xfId="870" xr:uid="{E8D1C7C2-0433-4607-8E0F-31D68FEE271B}"/>
    <cellStyle name="Millares 6 4" xfId="124" xr:uid="{5C915725-3EAC-4D99-9868-4CE03D943CC5}"/>
    <cellStyle name="Millares 6 4 2" xfId="363" xr:uid="{81921A80-B39C-41FF-A0D3-B5634373CA71}"/>
    <cellStyle name="Millares 6 4 3" xfId="602" xr:uid="{7B8E0B7C-02D6-42D6-B777-A480DD5D45FD}"/>
    <cellStyle name="Millares 6 4 4" xfId="841" xr:uid="{24DC5F13-4343-461F-BF05-DB423119DB2D}"/>
    <cellStyle name="Millares 6 5" xfId="177" xr:uid="{0B99E614-082E-4651-AEC1-7417C13D3F2F}"/>
    <cellStyle name="Millares 6 5 2" xfId="415" xr:uid="{BD9D5B54-AB95-4404-8D7A-E8F9C0509431}"/>
    <cellStyle name="Millares 6 5 3" xfId="654" xr:uid="{B32EB309-B31C-4726-B690-B2D3063C5D57}"/>
    <cellStyle name="Millares 6 5 4" xfId="893" xr:uid="{D525753E-22A2-492C-AC19-EB2422B9E548}"/>
    <cellStyle name="Millares 6 6" xfId="229" xr:uid="{DD46B9BB-9B0B-4BE3-B94F-11B36BBB82AE}"/>
    <cellStyle name="Millares 6 6 2" xfId="467" xr:uid="{3ADBF372-4770-44B5-9507-AA2B39D95461}"/>
    <cellStyle name="Millares 6 6 3" xfId="706" xr:uid="{B23A69B8-C0D2-40CE-9F33-0FA0A866B7E8}"/>
    <cellStyle name="Millares 6 6 4" xfId="945" xr:uid="{A8C61353-C088-44FA-A207-B8CCD8B36740}"/>
    <cellStyle name="Millares 6 7" xfId="296" xr:uid="{ECCC40E9-2D7D-4CE4-8B26-01F41602BCD2}"/>
    <cellStyle name="Millares 6 8" xfId="535" xr:uid="{6E67399F-F387-47BA-ABF9-5193B214BB92}"/>
    <cellStyle name="Millares 6 9" xfId="774" xr:uid="{629F445D-2B6B-4FFC-9034-C08287C70575}"/>
    <cellStyle name="Millares 7" xfId="42" xr:uid="{ABB82F92-8690-4C5F-B13F-4B09FB48E6FD}"/>
    <cellStyle name="Millares 7 2" xfId="81" xr:uid="{A8FB2241-6274-4698-8C91-ECA35506C98C}"/>
    <cellStyle name="Millares 7 2 2" xfId="253" xr:uid="{D65534DA-08E2-4FEB-84BE-D5A8D6CCD220}"/>
    <cellStyle name="Millares 7 2 2 2" xfId="492" xr:uid="{C2983A27-0FB1-44D4-8279-D8A8E0544CAD}"/>
    <cellStyle name="Millares 7 2 2 3" xfId="731" xr:uid="{18349E58-9540-4BB7-BD30-89CE54645408}"/>
    <cellStyle name="Millares 7 2 2 4" xfId="970" xr:uid="{F53C1BEA-F224-4F91-AEE4-A6CB60165399}"/>
    <cellStyle name="Millares 7 2 3" xfId="321" xr:uid="{240252CE-655B-4CE7-A176-A5F672610C50}"/>
    <cellStyle name="Millares 7 2 4" xfId="560" xr:uid="{623B9E06-CE2C-4E2A-974E-B65C20322F8A}"/>
    <cellStyle name="Millares 7 2 5" xfId="799" xr:uid="{945567C8-DE60-4D8E-B2F3-D37EDD1561A6}"/>
    <cellStyle name="Millares 7 3" xfId="131" xr:uid="{A2A45C6C-1D84-44A7-99D8-5F732A076121}"/>
    <cellStyle name="Millares 7 3 2" xfId="370" xr:uid="{F3055D66-08CF-4306-840A-F216DAFBB536}"/>
    <cellStyle name="Millares 7 3 3" xfId="609" xr:uid="{D6B85FF0-243C-47A0-BE2E-9337610B2F0C}"/>
    <cellStyle name="Millares 7 3 4" xfId="848" xr:uid="{B39B1BC8-E0C0-45BE-80BC-F080960BEDC6}"/>
    <cellStyle name="Millares 7 4" xfId="184" xr:uid="{9E7DDD70-7F3F-42B5-A39A-A739BCA190BF}"/>
    <cellStyle name="Millares 7 4 2" xfId="422" xr:uid="{B272D6C7-8011-4039-B1A3-422A5E13BB9B}"/>
    <cellStyle name="Millares 7 4 3" xfId="661" xr:uid="{679B5A41-593A-4556-BE23-0508A95E19AF}"/>
    <cellStyle name="Millares 7 4 4" xfId="900" xr:uid="{E1F954D9-B534-4AAC-B53C-97635C3D13A3}"/>
    <cellStyle name="Millares 7 5" xfId="220" xr:uid="{D1759D06-AD79-4527-A740-D4EBB9A00340}"/>
    <cellStyle name="Millares 7 5 2" xfId="458" xr:uid="{10A3851A-02B7-411A-B83E-3A14FEEF35E7}"/>
    <cellStyle name="Millares 7 5 3" xfId="697" xr:uid="{37D7D6CB-544E-4442-9E76-000CAFE3A2EF}"/>
    <cellStyle name="Millares 7 5 4" xfId="936" xr:uid="{64EC6E16-A19E-439C-A10B-3B2AA620CF22}"/>
    <cellStyle name="Millares 7 6" xfId="287" xr:uid="{1AF839F9-269D-44D2-AA5F-FA85D7F7C953}"/>
    <cellStyle name="Millares 7 7" xfId="526" xr:uid="{5995F45A-92A2-4120-8646-043DC1EB92A6}"/>
    <cellStyle name="Millares 7 8" xfId="765" xr:uid="{56202E1C-297E-4477-94F0-2B6278710D2B}"/>
    <cellStyle name="Millares 8" xfId="66" xr:uid="{42D1DFBF-7F25-4F27-BC21-86A82AF0805E}"/>
    <cellStyle name="Millares 8 2" xfId="100" xr:uid="{328D0C27-FAFA-4D0C-B64B-FEF615FA4259}"/>
    <cellStyle name="Millares 8 2 2" xfId="272" xr:uid="{A38718B7-A4A6-4F8A-9B9C-8E65528315F9}"/>
    <cellStyle name="Millares 8 2 2 2" xfId="511" xr:uid="{4510CD42-FBF2-4F3E-9647-4418A3BABD9A}"/>
    <cellStyle name="Millares 8 2 2 3" xfId="750" xr:uid="{43085276-D237-49AC-9D5F-88DB6F79119B}"/>
    <cellStyle name="Millares 8 2 2 4" xfId="989" xr:uid="{562B26EF-3E62-42BA-BE7F-567E054B804E}"/>
    <cellStyle name="Millares 8 2 3" xfId="340" xr:uid="{481CF723-A9FB-42DB-A6F2-9C60F813051E}"/>
    <cellStyle name="Millares 8 2 4" xfId="579" xr:uid="{0FE8D8B3-D685-485D-9B37-4B783F59DE9D}"/>
    <cellStyle name="Millares 8 2 5" xfId="818" xr:uid="{3F895325-74CD-4242-A9FD-0C3929A2E5FB}"/>
    <cellStyle name="Millares 8 3" xfId="146" xr:uid="{9D2EEC30-8080-43F9-A615-CBF506F8C78B}"/>
    <cellStyle name="Millares 8 3 2" xfId="384" xr:uid="{5CC29DB9-DB70-49BE-AA18-0A7DE490D976}"/>
    <cellStyle name="Millares 8 3 3" xfId="623" xr:uid="{3DCD76E0-D3C5-4CF9-A753-F6B1A5C8DF1F}"/>
    <cellStyle name="Millares 8 3 4" xfId="862" xr:uid="{7B6CBC6E-57CB-452A-807A-067C8B9AC819}"/>
    <cellStyle name="Millares 8 4" xfId="198" xr:uid="{1C156D26-5016-4763-98DC-FBE225BF62FE}"/>
    <cellStyle name="Millares 8 4 2" xfId="436" xr:uid="{17B8EAC2-76A6-48C3-AEA4-3BED70EA048A}"/>
    <cellStyle name="Millares 8 4 3" xfId="675" xr:uid="{E765A246-0541-44F2-B621-989CB4E346F4}"/>
    <cellStyle name="Millares 8 4 4" xfId="914" xr:uid="{B584C3AC-921E-4A0D-9297-C27ECEB94CEE}"/>
    <cellStyle name="Millares 8 5" xfId="239" xr:uid="{F4C6E2F9-6F7F-464F-8E58-29B0E031E488}"/>
    <cellStyle name="Millares 8 5 2" xfId="477" xr:uid="{499BC726-35CE-4308-84B2-09642F5B7F94}"/>
    <cellStyle name="Millares 8 5 3" xfId="716" xr:uid="{E17208AA-A1F5-4D2B-9E7F-810BC1F98122}"/>
    <cellStyle name="Millares 8 5 4" xfId="955" xr:uid="{745C38A1-371F-446F-B559-5EC4E1B76744}"/>
    <cellStyle name="Millares 8 6" xfId="306" xr:uid="{E8820A9D-D59A-4E9D-8316-82625C292620}"/>
    <cellStyle name="Millares 8 7" xfId="545" xr:uid="{13AAAE50-F56D-4DB7-BB35-16095BDF657B}"/>
    <cellStyle name="Millares 8 8" xfId="784" xr:uid="{DDB0F340-00AB-4679-B093-1A3D5C598788}"/>
    <cellStyle name="Millares 9" xfId="69" xr:uid="{3430DD2A-B27B-4E99-B1D3-62B02D5512CE}"/>
    <cellStyle name="Millares 9 2" xfId="103" xr:uid="{B794227D-9EFB-4194-AD49-6656AEA2BC46}"/>
    <cellStyle name="Millares 9 2 2" xfId="275" xr:uid="{BD9BCBA9-43B7-46AD-A39F-80EEE6F93704}"/>
    <cellStyle name="Millares 9 2 2 2" xfId="514" xr:uid="{818222B0-6399-44B4-8247-B645DB73EE11}"/>
    <cellStyle name="Millares 9 2 2 3" xfId="753" xr:uid="{C180DF29-729D-481D-8106-4A70DD66DEA6}"/>
    <cellStyle name="Millares 9 2 2 4" xfId="992" xr:uid="{ABBA7355-8585-4A29-B8C7-AB3666556116}"/>
    <cellStyle name="Millares 9 2 3" xfId="343" xr:uid="{BF306FB0-0B17-4871-BDE6-B08B947509C0}"/>
    <cellStyle name="Millares 9 2 4" xfId="582" xr:uid="{D4EEDB3F-2B55-4C63-B0F4-598C970CC94F}"/>
    <cellStyle name="Millares 9 2 5" xfId="821" xr:uid="{290D7DF9-4758-4134-A842-A6C92B441E78}"/>
    <cellStyle name="Millares 9 3" xfId="147" xr:uid="{6D0D13AC-5C6A-48D0-9D40-A3B71F42C0C3}"/>
    <cellStyle name="Millares 9 3 2" xfId="385" xr:uid="{E35D7D2F-4231-4A89-8849-A4117212716D}"/>
    <cellStyle name="Millares 9 3 3" xfId="624" xr:uid="{9FC422CD-6A41-4DD6-8A2D-673FEFD280E5}"/>
    <cellStyle name="Millares 9 3 4" xfId="863" xr:uid="{6A2AB605-477F-4E14-8DBC-D1653B2DB6E4}"/>
    <cellStyle name="Millares 9 4" xfId="199" xr:uid="{6FB9B63E-92DC-438E-BCB6-28664392354D}"/>
    <cellStyle name="Millares 9 4 2" xfId="437" xr:uid="{D6ACF670-980E-42DA-965F-DC72D8B0C82D}"/>
    <cellStyle name="Millares 9 4 3" xfId="676" xr:uid="{9C890088-FF47-4867-A6A0-2BF3C97EE328}"/>
    <cellStyle name="Millares 9 4 4" xfId="915" xr:uid="{B3585480-C6CB-421F-B721-C5452C39285A}"/>
    <cellStyle name="Millares 9 5" xfId="242" xr:uid="{498B086D-3EEB-4E75-ADA0-F64AC24AD540}"/>
    <cellStyle name="Millares 9 5 2" xfId="480" xr:uid="{2336A184-E9D0-4EE0-8380-1D511B9C9EC7}"/>
    <cellStyle name="Millares 9 5 3" xfId="719" xr:uid="{D585D909-552C-4FE3-9575-38DD42B539B8}"/>
    <cellStyle name="Millares 9 5 4" xfId="958" xr:uid="{13BFD6C3-AE2C-4D36-8934-FB4193E3C66E}"/>
    <cellStyle name="Millares 9 6" xfId="309" xr:uid="{4D4FF09A-66FE-4F50-894D-726FF6499BAF}"/>
    <cellStyle name="Millares 9 7" xfId="548" xr:uid="{176087BC-994F-4791-B9BE-680FBF983006}"/>
    <cellStyle name="Millares 9 8" xfId="787" xr:uid="{E34958DB-63F2-473E-92B7-99109F086083}"/>
    <cellStyle name="Moneda [0] 2" xfId="61" xr:uid="{52A18A37-0B38-4CBF-892E-9EBB51F4930D}"/>
    <cellStyle name="Moneda [0] 2 2" xfId="96" xr:uid="{C56A9B58-6129-4A54-AC56-8213B918306A}"/>
    <cellStyle name="Moneda [0] 2 2 2" xfId="142" xr:uid="{9A666E21-922E-4C8C-8620-3558763D3E54}"/>
    <cellStyle name="Moneda [0] 2 2 2 2" xfId="381" xr:uid="{847DCF79-EFC5-4587-9300-D46561EF9B6E}"/>
    <cellStyle name="Moneda [0] 2 2 2 3" xfId="620" xr:uid="{58E45F2E-31DB-4BDB-A463-3D73DC9D8C8D}"/>
    <cellStyle name="Moneda [0] 2 2 2 4" xfId="859" xr:uid="{477CBF5C-441D-4D61-BC8A-EA48B11E8FAC}"/>
    <cellStyle name="Moneda [0] 2 2 3" xfId="195" xr:uid="{118142CB-331E-4BF7-909E-89A74A0B47DA}"/>
    <cellStyle name="Moneda [0] 2 2 3 2" xfId="433" xr:uid="{3712E6BC-CF20-4F3F-BE07-133BB5E623B3}"/>
    <cellStyle name="Moneda [0] 2 2 3 3" xfId="672" xr:uid="{3DD28E85-8D4A-49C3-86D2-BD99A95C072E}"/>
    <cellStyle name="Moneda [0] 2 2 3 4" xfId="911" xr:uid="{1A36CF07-8D5A-4E07-A8BF-913C46E500B0}"/>
    <cellStyle name="Moneda [0] 2 2 4" xfId="268" xr:uid="{74BEFAE4-B215-4AF9-9EC4-FBE4D92032DA}"/>
    <cellStyle name="Moneda [0] 2 2 4 2" xfId="507" xr:uid="{8C5CDB3B-352A-402E-8A19-40BE9E52FB3D}"/>
    <cellStyle name="Moneda [0] 2 2 4 3" xfId="746" xr:uid="{73EB3D53-0D1A-4D3A-B948-92095E9456E8}"/>
    <cellStyle name="Moneda [0] 2 2 4 4" xfId="985" xr:uid="{29C9BD5E-FC10-4F1D-98FC-6487F0A8DD26}"/>
    <cellStyle name="Moneda [0] 2 2 5" xfId="336" xr:uid="{D7F3F937-0898-4BA5-AAC6-FF5083E30E22}"/>
    <cellStyle name="Moneda [0] 2 2 6" xfId="575" xr:uid="{ADE1FE94-A8CA-4D8C-A17C-B0737E88FCB3}"/>
    <cellStyle name="Moneda [0] 2 2 7" xfId="814" xr:uid="{5E54D474-9EAC-434E-9ECB-6B90DDD60945}"/>
    <cellStyle name="Moneda [0] 2 3" xfId="160" xr:uid="{AEE5B919-C1CE-4D79-BEA8-2EE8A7060B96}"/>
    <cellStyle name="Moneda [0] 2 3 2" xfId="212" xr:uid="{B32122AB-02D1-4A49-994A-CA2FF352B01A}"/>
    <cellStyle name="Moneda [0] 2 3 2 2" xfId="450" xr:uid="{FF3E0108-3F5F-48C0-A27C-4A21D3D07BAB}"/>
    <cellStyle name="Moneda [0] 2 3 2 3" xfId="689" xr:uid="{0B707C0B-332A-4F83-9A72-F22272F2651B}"/>
    <cellStyle name="Moneda [0] 2 3 2 4" xfId="928" xr:uid="{DF6BE271-12A9-4F41-A652-D9C871F07815}"/>
    <cellStyle name="Moneda [0] 2 3 3" xfId="398" xr:uid="{6E261218-46EE-4F0E-8CC8-E43A27D913D1}"/>
    <cellStyle name="Moneda [0] 2 3 4" xfId="637" xr:uid="{38EEC849-D320-4FF2-B42E-7AFD012A5555}"/>
    <cellStyle name="Moneda [0] 2 3 5" xfId="876" xr:uid="{0A3FC4A4-FCB8-44A9-A62E-73279FF9A32D}"/>
    <cellStyle name="Moneda [0] 2 4" xfId="130" xr:uid="{82078732-21D2-4A6B-87FC-1B94F2C7FFE5}"/>
    <cellStyle name="Moneda [0] 2 4 2" xfId="369" xr:uid="{29CC4718-89DE-4B51-9058-3DE1A0314DBF}"/>
    <cellStyle name="Moneda [0] 2 4 3" xfId="608" xr:uid="{1E18B100-8506-4DAE-9E24-225A292C6F9E}"/>
    <cellStyle name="Moneda [0] 2 4 4" xfId="847" xr:uid="{16FC3C72-88E6-4979-A0A2-55EB3BC2240D}"/>
    <cellStyle name="Moneda [0] 2 5" xfId="183" xr:uid="{1244E1DA-C846-4E34-B7ED-D2A528EB6FEC}"/>
    <cellStyle name="Moneda [0] 2 5 2" xfId="421" xr:uid="{837AF280-1236-4132-970D-3D709F101E68}"/>
    <cellStyle name="Moneda [0] 2 5 3" xfId="660" xr:uid="{9B2313DD-CABA-4D50-B94C-CD626928CAF5}"/>
    <cellStyle name="Moneda [0] 2 5 4" xfId="899" xr:uid="{06234DF9-61AE-4E2F-B1E0-5F5B8A18509C}"/>
    <cellStyle name="Moneda [0] 2 6" xfId="235" xr:uid="{6CABAEC4-27D3-4D7A-9911-A7FDC92AC433}"/>
    <cellStyle name="Moneda [0] 2 6 2" xfId="473" xr:uid="{4B560BC6-A770-459A-BE63-E715C904B352}"/>
    <cellStyle name="Moneda [0] 2 6 3" xfId="712" xr:uid="{3B027DF6-FD93-407C-BF68-7AAC58509407}"/>
    <cellStyle name="Moneda [0] 2 6 4" xfId="951" xr:uid="{89A5C6B3-2A85-459A-94C4-65258CF41AC5}"/>
    <cellStyle name="Moneda [0] 2 7" xfId="302" xr:uid="{8C92BE26-CDA5-4DB9-AB97-A4AFBCBC0416}"/>
    <cellStyle name="Moneda [0] 2 8" xfId="541" xr:uid="{963D5A1B-7CBF-414B-A716-00EF1197C7F1}"/>
    <cellStyle name="Moneda [0] 2 9" xfId="780" xr:uid="{651D2D35-80BD-4D0C-8FD7-3D9E40DA028C}"/>
    <cellStyle name="Moneda [0] 3" xfId="63" xr:uid="{0E73DF6F-1CB5-49BD-8B60-EEA6BA758C61}"/>
    <cellStyle name="Moneda [0] 3 2" xfId="97" xr:uid="{15BDB573-B2E2-4FFB-A569-5EF9AD4804E0}"/>
    <cellStyle name="Moneda [0] 3 2 2" xfId="269" xr:uid="{18475E98-39FE-4C0C-9CFE-82B6D4471F45}"/>
    <cellStyle name="Moneda [0] 3 2 2 2" xfId="508" xr:uid="{23B0EAA8-27D8-40A9-BAD8-00D425ADE90D}"/>
    <cellStyle name="Moneda [0] 3 2 2 3" xfId="747" xr:uid="{F73F12AC-80A1-42C7-8719-FBDACACE87E8}"/>
    <cellStyle name="Moneda [0] 3 2 2 4" xfId="986" xr:uid="{A34D9160-6339-4F6D-8DC0-03C56789711B}"/>
    <cellStyle name="Moneda [0] 3 2 3" xfId="337" xr:uid="{9BD7864F-5C05-4A4A-8E87-23566BA28F62}"/>
    <cellStyle name="Moneda [0] 3 2 4" xfId="576" xr:uid="{DB2EB49A-6AD2-447D-9B15-4C3225A83218}"/>
    <cellStyle name="Moneda [0] 3 2 5" xfId="815" xr:uid="{3F841861-8580-4C6E-A3E0-78E4BD2A8193}"/>
    <cellStyle name="Moneda [0] 3 3" xfId="236" xr:uid="{4AC67E36-7A18-4260-A94D-38DC11DB90CE}"/>
    <cellStyle name="Moneda [0] 3 3 2" xfId="474" xr:uid="{A57946BF-EA67-452A-94DF-19F07BF0078F}"/>
    <cellStyle name="Moneda [0] 3 3 3" xfId="713" xr:uid="{9B83BE57-047F-44DB-895D-B43D650AB671}"/>
    <cellStyle name="Moneda [0] 3 3 4" xfId="952" xr:uid="{DA20B64A-1553-424C-9F0D-161861FBFE76}"/>
    <cellStyle name="Moneda [0] 3 4" xfId="303" xr:uid="{9B239D06-5C6F-4839-922D-45216799D8A1}"/>
    <cellStyle name="Moneda [0] 3 5" xfId="542" xr:uid="{07CE6C07-3E58-412F-AD8B-2575AB49649E}"/>
    <cellStyle name="Moneda [0] 3 6" xfId="781" xr:uid="{F8268DDA-7441-44E1-AC40-1DD9E7E3801D}"/>
    <cellStyle name="Moneda [0] 4" xfId="214" xr:uid="{7743249B-59B3-4137-AE34-DECBBCDD246D}"/>
    <cellStyle name="Moneda [0] 4 2" xfId="452" xr:uid="{3727DA40-7B19-48A0-BD7F-9F6988E4E920}"/>
    <cellStyle name="Moneda [0] 4 3" xfId="691" xr:uid="{81E9F934-BAF0-400F-9D70-951A9D2F8F9D}"/>
    <cellStyle name="Moneda [0] 4 4" xfId="930" xr:uid="{47BB37C2-4113-4E1B-88F4-B3BB134CB2DD}"/>
    <cellStyle name="Moneda 10" xfId="74" xr:uid="{61B0E486-F08F-4FB2-99E7-6435831748D7}"/>
    <cellStyle name="Moneda 10 2" xfId="108" xr:uid="{0BBC6FDC-A79C-40F0-A029-98FFF223C84B}"/>
    <cellStyle name="Moneda 10 2 2" xfId="280" xr:uid="{CDB903BA-A0E9-4F86-BE96-77CAD10F0E19}"/>
    <cellStyle name="Moneda 10 2 2 2" xfId="519" xr:uid="{051C9CD8-233F-4A8E-89E9-F8C00CC6F2BD}"/>
    <cellStyle name="Moneda 10 2 2 3" xfId="758" xr:uid="{C2B5239D-8282-4B49-81AC-44CD430402AD}"/>
    <cellStyle name="Moneda 10 2 2 4" xfId="997" xr:uid="{B5312DDC-2F65-4E2A-A0AC-AB3E965DF1AA}"/>
    <cellStyle name="Moneda 10 2 3" xfId="348" xr:uid="{99A313AC-C16A-4D67-AACE-961E9C17362F}"/>
    <cellStyle name="Moneda 10 2 4" xfId="587" xr:uid="{D6AC2B2B-5A1A-48DF-8F89-38177392ECDB}"/>
    <cellStyle name="Moneda 10 2 5" xfId="826" xr:uid="{5CEBB760-2142-4EA8-8B75-9A8FF893D06B}"/>
    <cellStyle name="Moneda 10 3" xfId="247" xr:uid="{1CBA09DF-C6AD-4B39-9C30-77DF23D4E08D}"/>
    <cellStyle name="Moneda 10 3 2" xfId="485" xr:uid="{131E6E8E-6232-4650-ACE9-85EEC7095A6F}"/>
    <cellStyle name="Moneda 10 3 3" xfId="724" xr:uid="{F19072D7-B4DE-432E-A339-E8E1B0ECBD82}"/>
    <cellStyle name="Moneda 10 3 4" xfId="963" xr:uid="{919102D9-AE25-4FBB-8198-D15169B8A05F}"/>
    <cellStyle name="Moneda 10 4" xfId="314" xr:uid="{16EDB549-2334-4C57-95E1-1F21AD0978E4}"/>
    <cellStyle name="Moneda 10 5" xfId="553" xr:uid="{A0AE1C86-02CD-4361-882C-1DBF177544E7}"/>
    <cellStyle name="Moneda 10 6" xfId="792" xr:uid="{ECE186A5-7F50-4064-AAD7-81C66EC406F8}"/>
    <cellStyle name="Moneda 11" xfId="75" xr:uid="{1FE7BE19-6B14-4AD3-9B8F-8CC5F2497A08}"/>
    <cellStyle name="Moneda 11 2" xfId="109" xr:uid="{FA5183C8-3276-4A81-B59C-0B136BD04F25}"/>
    <cellStyle name="Moneda 11 2 2" xfId="281" xr:uid="{2058C47A-27A9-47D2-9404-1C1096784FDA}"/>
    <cellStyle name="Moneda 11 2 2 2" xfId="520" xr:uid="{11A803CE-22C9-41E1-85DF-1F75FB1EE5CE}"/>
    <cellStyle name="Moneda 11 2 2 3" xfId="759" xr:uid="{72E26E35-E26C-46BA-A7AF-DFDA79E09601}"/>
    <cellStyle name="Moneda 11 2 2 4" xfId="998" xr:uid="{514CE360-3EE6-4F2C-9237-595B66C6604E}"/>
    <cellStyle name="Moneda 11 2 3" xfId="349" xr:uid="{B33CF863-96D9-48CC-B888-76D994ADD16D}"/>
    <cellStyle name="Moneda 11 2 4" xfId="588" xr:uid="{FDB1096F-6A17-42E1-8643-4DFD69769971}"/>
    <cellStyle name="Moneda 11 2 5" xfId="827" xr:uid="{5C613E01-D346-4B20-8E12-1DA3D8575B09}"/>
    <cellStyle name="Moneda 11 3" xfId="248" xr:uid="{AFD42CB2-948D-47CA-AD09-320E49BA7C4B}"/>
    <cellStyle name="Moneda 11 3 2" xfId="486" xr:uid="{EDF066F3-667F-42DF-9746-D427C66C3D0B}"/>
    <cellStyle name="Moneda 11 3 3" xfId="725" xr:uid="{98756284-5A3E-4E1F-B2D3-4B28566596FE}"/>
    <cellStyle name="Moneda 11 3 4" xfId="964" xr:uid="{F6C358AA-F2BB-4E11-91A3-C5AFF18D5E82}"/>
    <cellStyle name="Moneda 11 4" xfId="315" xr:uid="{E9FCCC32-11C5-4714-82CB-058CB64827E5}"/>
    <cellStyle name="Moneda 11 5" xfId="554" xr:uid="{AF6CB05A-238A-45DA-A262-54609BCB520F}"/>
    <cellStyle name="Moneda 11 6" xfId="793" xr:uid="{5B11E67C-BCBF-402A-92C9-C2C1C3A2BCE9}"/>
    <cellStyle name="Moneda 12" xfId="76" xr:uid="{2E9936AB-3906-4CCE-8DC8-266E2BBA4FFA}"/>
    <cellStyle name="Moneda 12 2" xfId="110" xr:uid="{DF14BDB4-035E-49B5-A81C-A69A83F3EC80}"/>
    <cellStyle name="Moneda 12 2 2" xfId="282" xr:uid="{1899CBC2-262F-4352-8CEF-80E95AC32C66}"/>
    <cellStyle name="Moneda 12 2 2 2" xfId="521" xr:uid="{59C7D1BA-C9FE-4D9D-B9B7-C9CCA74FE291}"/>
    <cellStyle name="Moneda 12 2 2 3" xfId="760" xr:uid="{DBD7E462-F1B4-46F6-BF0C-4CD071805D4C}"/>
    <cellStyle name="Moneda 12 2 2 4" xfId="999" xr:uid="{3D60AEB4-8FEB-4B5F-A7D9-ADC174C63BB7}"/>
    <cellStyle name="Moneda 12 2 3" xfId="350" xr:uid="{8CEC9ADE-5509-4449-97D4-4B43CBB0A226}"/>
    <cellStyle name="Moneda 12 2 4" xfId="589" xr:uid="{F4BC98BE-2B7F-485A-8063-42CFE2283648}"/>
    <cellStyle name="Moneda 12 2 5" xfId="828" xr:uid="{ED69334F-E76B-4591-8234-478385388226}"/>
    <cellStyle name="Moneda 12 3" xfId="249" xr:uid="{5E63DDC2-2F5C-41D0-B4F8-F8210C991D38}"/>
    <cellStyle name="Moneda 12 3 2" xfId="487" xr:uid="{3411DADA-0A6C-4080-B7A6-1F993C19B631}"/>
    <cellStyle name="Moneda 12 3 3" xfId="726" xr:uid="{C4461B09-A64A-4EC4-B38C-CB3173D86720}"/>
    <cellStyle name="Moneda 12 3 4" xfId="965" xr:uid="{3FA9661A-5F30-4455-9BC0-25537E7C24DC}"/>
    <cellStyle name="Moneda 12 4" xfId="316" xr:uid="{29D0775B-2FCC-4BC7-9F35-7DE12E0CB487}"/>
    <cellStyle name="Moneda 12 5" xfId="555" xr:uid="{422A1AEA-FDB2-4947-A6A0-5F0AD5DEA294}"/>
    <cellStyle name="Moneda 12 6" xfId="794" xr:uid="{447DF8B6-3971-4647-BA29-59751368C048}"/>
    <cellStyle name="Moneda 13" xfId="113" xr:uid="{01A7515D-2749-4B80-9F24-7C0E927FD8A6}"/>
    <cellStyle name="Moneda 13 2" xfId="353" xr:uid="{A7E6F39D-C729-4544-A80A-C2837E5571DB}"/>
    <cellStyle name="Moneda 13 3" xfId="592" xr:uid="{764993CC-0500-4E30-B804-54460CAA3EFA}"/>
    <cellStyle name="Moneda 13 4" xfId="831" xr:uid="{BF474A30-0CE6-448A-8F22-75D04338958A}"/>
    <cellStyle name="Moneda 14" xfId="162" xr:uid="{3CB014CB-5D7C-4182-8006-89D215B88A72}"/>
    <cellStyle name="Moneda 14 2" xfId="400" xr:uid="{F9CDB74B-8F34-4409-BF25-634ED8A1BCC2}"/>
    <cellStyle name="Moneda 14 3" xfId="639" xr:uid="{30913185-2BDA-4C22-9661-816D47ED0F3D}"/>
    <cellStyle name="Moneda 14 4" xfId="878" xr:uid="{03415036-378E-4CC9-B97C-BCB7118B6703}"/>
    <cellStyle name="Moneda 15" xfId="164" xr:uid="{FFF7BE0C-E222-4FB0-965B-4F7D98E23F4C}"/>
    <cellStyle name="Moneda 15 2" xfId="402" xr:uid="{C4F189D4-91D7-44CB-AA41-C126904A760C}"/>
    <cellStyle name="Moneda 15 3" xfId="641" xr:uid="{109A3556-E19D-4222-A360-342F861DA465}"/>
    <cellStyle name="Moneda 15 4" xfId="880" xr:uid="{6C360737-E423-45E2-8F00-264BA789A7DB}"/>
    <cellStyle name="Moneda 16" xfId="167" xr:uid="{8567ED9F-4342-43E0-8AD1-696A3539A6C6}"/>
    <cellStyle name="Moneda 16 2" xfId="405" xr:uid="{1E6F0403-FC95-43F1-9DE8-BE642148FE9F}"/>
    <cellStyle name="Moneda 16 3" xfId="644" xr:uid="{AE223D9D-6CB7-4EA4-AF7B-E7546EF4BFF7}"/>
    <cellStyle name="Moneda 16 4" xfId="883" xr:uid="{5F691990-3524-4482-9ACE-EB5B870FAAFA}"/>
    <cellStyle name="Moneda 17" xfId="215" xr:uid="{51E382D5-4729-401C-8DE6-B68A6CB73FAE}"/>
    <cellStyle name="Moneda 17 2" xfId="453" xr:uid="{A623DA18-DB94-4DA1-9930-3C305D06BA80}"/>
    <cellStyle name="Moneda 17 3" xfId="692" xr:uid="{0CF1F9E6-C75B-4211-9A04-07ABA2B30D85}"/>
    <cellStyle name="Moneda 17 4" xfId="931" xr:uid="{E5A95271-BA1C-4909-9ED3-E9B253B27842}"/>
    <cellStyle name="Moneda 2" xfId="46" xr:uid="{30A1174D-4484-4735-B325-B6A8C1D3E905}"/>
    <cellStyle name="Moneda 2 2" xfId="143" xr:uid="{58C9C511-8F17-41E1-A31B-E20658B228D5}"/>
    <cellStyle name="Moneda 2 2 2" xfId="196" xr:uid="{441F2430-5E08-4EAA-86D0-B7B911890759}"/>
    <cellStyle name="Moneda 2 2 2 2" xfId="434" xr:uid="{97080862-7C5A-47DD-84D4-9120CEFDC9A7}"/>
    <cellStyle name="Moneda 2 2 2 3" xfId="673" xr:uid="{C4B0E9C4-5064-4B65-A5B5-D580C7AD2556}"/>
    <cellStyle name="Moneda 2 2 2 4" xfId="912" xr:uid="{8245A853-3EB5-48D9-A505-0350B568164F}"/>
    <cellStyle name="Moneda 2 2 3" xfId="382" xr:uid="{8E54266D-5976-4C93-BC94-22078ED8F3AE}"/>
    <cellStyle name="Moneda 2 2 4" xfId="621" xr:uid="{8D0C47E9-825A-4538-9C73-078607D51175}"/>
    <cellStyle name="Moneda 2 2 5" xfId="860" xr:uid="{9FCA12B8-4E18-46AE-AD9A-79C31AE4166E}"/>
    <cellStyle name="Moneda 3" xfId="48" xr:uid="{88F50C6A-3F42-4153-895C-C3A1238B8B71}"/>
    <cellStyle name="Moneda 3 2" xfId="84" xr:uid="{93557417-2A5B-404D-AB70-A4F08A3426F2}"/>
    <cellStyle name="Moneda 3 2 2" xfId="256" xr:uid="{95581FAB-A495-4AE6-BE0B-437D8FB86D85}"/>
    <cellStyle name="Moneda 3 2 2 2" xfId="495" xr:uid="{C048A226-67F3-4AFA-B39C-CCA43BF2D5A8}"/>
    <cellStyle name="Moneda 3 2 2 3" xfId="734" xr:uid="{A0A502E7-0729-4448-ACBF-52F004E181AD}"/>
    <cellStyle name="Moneda 3 2 2 4" xfId="973" xr:uid="{594E1FAD-EA3D-4762-8687-AD3C0C46212D}"/>
    <cellStyle name="Moneda 3 2 3" xfId="324" xr:uid="{34DC2363-33CF-4277-A420-33CB31D39E0E}"/>
    <cellStyle name="Moneda 3 2 4" xfId="563" xr:uid="{7643AE3D-F8D2-4DB9-93ED-F9A03FBC2F4E}"/>
    <cellStyle name="Moneda 3 2 5" xfId="802" xr:uid="{40BB77A6-09BA-4729-8208-6661EE79BFDC}"/>
    <cellStyle name="Moneda 3 3" xfId="118" xr:uid="{8E280E22-9809-4A9F-9BCA-E49B1E156F1C}"/>
    <cellStyle name="Moneda 3 3 2" xfId="357" xr:uid="{699EC9BA-C5CB-4FA8-AECF-F30413D428CB}"/>
    <cellStyle name="Moneda 3 3 3" xfId="596" xr:uid="{33AB3715-C9F6-4F11-84AE-A24BC0EF292E}"/>
    <cellStyle name="Moneda 3 3 4" xfId="835" xr:uid="{DD939E30-E6A2-4C52-B975-68A37F331AF3}"/>
    <cellStyle name="Moneda 3 4" xfId="171" xr:uid="{B6C20A5B-82EA-4251-A529-777EAAA49E4B}"/>
    <cellStyle name="Moneda 3 4 2" xfId="409" xr:uid="{C48B3F56-0284-4A3C-B0A1-4EFD729FB049}"/>
    <cellStyle name="Moneda 3 4 3" xfId="648" xr:uid="{6AD2998F-1DE5-4988-B052-3A27E24AA6B2}"/>
    <cellStyle name="Moneda 3 4 4" xfId="887" xr:uid="{685757BD-4730-42EB-8F32-7087F1302C34}"/>
    <cellStyle name="Moneda 3 5" xfId="223" xr:uid="{06E59D12-BEF9-48D7-890F-37C726DE7F12}"/>
    <cellStyle name="Moneda 3 5 2" xfId="461" xr:uid="{E7A6A5F6-C03A-45AC-8ECF-17AD1F69334F}"/>
    <cellStyle name="Moneda 3 5 3" xfId="700" xr:uid="{0792B2BF-BDEA-4E9B-807C-49A3473B6F29}"/>
    <cellStyle name="Moneda 3 5 4" xfId="939" xr:uid="{E87432A9-5BB0-4C1B-B6E4-8EB332006B79}"/>
    <cellStyle name="Moneda 3 6" xfId="290" xr:uid="{F9F3F3BB-D1DA-48DA-8B70-D6A1B6AB5B20}"/>
    <cellStyle name="Moneda 3 7" xfId="529" xr:uid="{2EDD1D1C-2B54-4183-AF83-6FDA415A9B77}"/>
    <cellStyle name="Moneda 3 8" xfId="768" xr:uid="{3130591C-BEE5-455B-B471-2336AF3BFB6A}"/>
    <cellStyle name="Moneda 4" xfId="51" xr:uid="{B3B00193-0DFA-4DD2-AA11-D566212C8047}"/>
    <cellStyle name="Moneda 4 2" xfId="87" xr:uid="{10CFCF2A-A52D-470B-8866-4576E49F2C76}"/>
    <cellStyle name="Moneda 4 2 2" xfId="259" xr:uid="{700363E0-864A-4E16-BC0A-46E4DD39D073}"/>
    <cellStyle name="Moneda 4 2 2 2" xfId="498" xr:uid="{8F57593D-8452-4059-9657-35B599D29BDD}"/>
    <cellStyle name="Moneda 4 2 2 3" xfId="737" xr:uid="{B716756B-9FB4-4AAF-8366-0AE5EBBCFF0E}"/>
    <cellStyle name="Moneda 4 2 2 4" xfId="976" xr:uid="{3425FC5B-442E-4CA7-9D14-6CE622B803D3}"/>
    <cellStyle name="Moneda 4 2 3" xfId="327" xr:uid="{A011C080-0651-4EF9-8C60-393B4E7A322F}"/>
    <cellStyle name="Moneda 4 2 4" xfId="566" xr:uid="{4C46A22D-46D1-4E16-9D34-F97D47C9C904}"/>
    <cellStyle name="Moneda 4 2 5" xfId="805" xr:uid="{57F75E43-113E-4ADD-B2B6-DE1CCBF331B4}"/>
    <cellStyle name="Moneda 4 3" xfId="121" xr:uid="{8CFF491B-EDF4-4D74-A01E-8C9814373E50}"/>
    <cellStyle name="Moneda 4 3 2" xfId="360" xr:uid="{4C0CD0C8-F069-4D4F-B912-77ECF9A8D918}"/>
    <cellStyle name="Moneda 4 3 3" xfId="599" xr:uid="{D5CB805C-9EDF-4AC7-AB51-503FFDCDD793}"/>
    <cellStyle name="Moneda 4 3 4" xfId="838" xr:uid="{55253021-7D53-47B3-B7CC-F1D41A896EAC}"/>
    <cellStyle name="Moneda 4 4" xfId="174" xr:uid="{B4A6CBFA-B951-4B43-A21E-F61FC3084908}"/>
    <cellStyle name="Moneda 4 4 2" xfId="412" xr:uid="{9422EDE0-29C4-410D-93A2-A442DDD3939C}"/>
    <cellStyle name="Moneda 4 4 3" xfId="651" xr:uid="{5F1D17A6-F082-479E-8FE9-C52D670CC819}"/>
    <cellStyle name="Moneda 4 4 4" xfId="890" xr:uid="{FF7DE2C3-7206-42E9-8636-824B22E1DF95}"/>
    <cellStyle name="Moneda 4 5" xfId="226" xr:uid="{E21542F5-F1D8-4948-AABD-8FEB50C79266}"/>
    <cellStyle name="Moneda 4 5 2" xfId="464" xr:uid="{087CFAEE-E150-4FB4-BBC7-FCDD346DFA44}"/>
    <cellStyle name="Moneda 4 5 3" xfId="703" xr:uid="{1F8B3CB4-2424-459F-9367-68046217F907}"/>
    <cellStyle name="Moneda 4 5 4" xfId="942" xr:uid="{D4DD4D91-30F3-4ABC-BAD4-BC43FA310CED}"/>
    <cellStyle name="Moneda 4 6" xfId="293" xr:uid="{31F2F8B2-5CEB-4BDA-84E0-2A518296AFB7}"/>
    <cellStyle name="Moneda 4 7" xfId="532" xr:uid="{F3528DBD-D1CF-4F28-952C-EA78487723D0}"/>
    <cellStyle name="Moneda 4 8" xfId="771" xr:uid="{69AA33AA-A6DA-48DD-A25E-8E640A3AFDED}"/>
    <cellStyle name="Moneda 5" xfId="41" xr:uid="{E4E89F13-7D16-4968-BFCC-05DE05F1F487}"/>
    <cellStyle name="Moneda 5 2" xfId="80" xr:uid="{AB59109A-292C-48D5-8E4C-D516405318FC}"/>
    <cellStyle name="Moneda 5 2 2" xfId="252" xr:uid="{5C6B7294-64F1-4E99-BB91-A69BD4A9905E}"/>
    <cellStyle name="Moneda 5 2 2 2" xfId="491" xr:uid="{FFFFDBFF-0942-4A74-9AE3-F9844EBDB4E6}"/>
    <cellStyle name="Moneda 5 2 2 3" xfId="730" xr:uid="{2A80C3E3-97C0-4F87-B928-C115E317CC53}"/>
    <cellStyle name="Moneda 5 2 2 4" xfId="969" xr:uid="{252F945B-495C-45C6-B8ED-A90B9EBD6028}"/>
    <cellStyle name="Moneda 5 2 3" xfId="320" xr:uid="{CEDEA33C-33CD-44A7-AD11-8B450EE47984}"/>
    <cellStyle name="Moneda 5 2 4" xfId="559" xr:uid="{33CE4B85-7EF0-46F9-BCF9-6E8F0BBA674B}"/>
    <cellStyle name="Moneda 5 2 5" xfId="798" xr:uid="{8B1C4248-FF6A-4041-84AB-ACD6A5E95747}"/>
    <cellStyle name="Moneda 5 3" xfId="219" xr:uid="{5450AAE7-0EB1-475B-84F6-F5135879985F}"/>
    <cellStyle name="Moneda 5 3 2" xfId="457" xr:uid="{15456145-F69F-4916-9BEA-419FA948ADD9}"/>
    <cellStyle name="Moneda 5 3 3" xfId="696" xr:uid="{3B3A6527-8505-4E42-B9A2-A765AF70910F}"/>
    <cellStyle name="Moneda 5 3 4" xfId="935" xr:uid="{310E9A96-0AE3-469B-9D15-8D5809D6ED4A}"/>
    <cellStyle name="Moneda 5 4" xfId="286" xr:uid="{5195952A-9886-4C93-9D7B-4E63D9FC26C9}"/>
    <cellStyle name="Moneda 5 5" xfId="525" xr:uid="{20CA495B-46CD-40AE-AB18-6334447283DB}"/>
    <cellStyle name="Moneda 5 6" xfId="764" xr:uid="{7B499AFD-1487-42E7-8F24-6074CBF34233}"/>
    <cellStyle name="Moneda 6" xfId="65" xr:uid="{8BD82F58-C5B2-47E9-9700-364EB78201D4}"/>
    <cellStyle name="Moneda 6 2" xfId="99" xr:uid="{D75D141F-7701-414A-BA85-6C1A19513BAF}"/>
    <cellStyle name="Moneda 6 2 2" xfId="271" xr:uid="{66BDE78B-AC03-4009-9E27-E02838F7D65F}"/>
    <cellStyle name="Moneda 6 2 2 2" xfId="510" xr:uid="{F1CFE45B-FE85-4D57-88DD-96F82ACD3ECF}"/>
    <cellStyle name="Moneda 6 2 2 3" xfId="749" xr:uid="{620D4844-3DF3-4545-BD13-1A16BDF332D3}"/>
    <cellStyle name="Moneda 6 2 2 4" xfId="988" xr:uid="{7CE2E994-758D-462A-8C03-81439F7F84D4}"/>
    <cellStyle name="Moneda 6 2 3" xfId="339" xr:uid="{CDB91F76-5ACC-4A86-B29E-4E8CB4680F18}"/>
    <cellStyle name="Moneda 6 2 4" xfId="578" xr:uid="{026AA10B-4D35-4047-A962-311CB692EDAD}"/>
    <cellStyle name="Moneda 6 2 5" xfId="817" xr:uid="{187BED2F-F9C3-466E-9E68-5D6E32060A3D}"/>
    <cellStyle name="Moneda 6 3" xfId="238" xr:uid="{C3A38369-1E28-4CCA-8BB0-52A231CE5288}"/>
    <cellStyle name="Moneda 6 3 2" xfId="476" xr:uid="{BB8E1797-B587-4D83-9ED5-9B16826DA72A}"/>
    <cellStyle name="Moneda 6 3 3" xfId="715" xr:uid="{9B6E8800-005D-4676-9FFF-563E0311F907}"/>
    <cellStyle name="Moneda 6 3 4" xfId="954" xr:uid="{B96B7EAC-FD49-40F4-BB46-236CAE8C1E0D}"/>
    <cellStyle name="Moneda 6 4" xfId="305" xr:uid="{0BAE46B6-21CA-42C9-9093-DC979C6402B9}"/>
    <cellStyle name="Moneda 6 5" xfId="544" xr:uid="{038C8AC1-1F7A-40E5-A8E0-466B19526043}"/>
    <cellStyle name="Moneda 6 6" xfId="783" xr:uid="{701185C2-69A6-4482-8BEE-ACCFBC1F29C7}"/>
    <cellStyle name="Moneda 7" xfId="68" xr:uid="{CC1904D1-5348-4958-BF9A-10536B002590}"/>
    <cellStyle name="Moneda 7 2" xfId="102" xr:uid="{EB02D31F-6C21-42F4-A4AF-7E0EEC6BDF86}"/>
    <cellStyle name="Moneda 7 2 2" xfId="274" xr:uid="{9BD670E7-537E-499E-A087-92934A6B49A2}"/>
    <cellStyle name="Moneda 7 2 2 2" xfId="513" xr:uid="{E280277A-98C3-45EB-B160-2E78EE371290}"/>
    <cellStyle name="Moneda 7 2 2 3" xfId="752" xr:uid="{69A70954-1E4B-4529-BA97-F48BF979CD6E}"/>
    <cellStyle name="Moneda 7 2 2 4" xfId="991" xr:uid="{CC7919FD-8472-47FF-A212-1E20377CDDA2}"/>
    <cellStyle name="Moneda 7 2 3" xfId="342" xr:uid="{9408C8AA-3030-454D-94CC-025E61EED25C}"/>
    <cellStyle name="Moneda 7 2 4" xfId="581" xr:uid="{6CB08AF4-E0C4-4076-9096-42933DDC3E03}"/>
    <cellStyle name="Moneda 7 2 5" xfId="820" xr:uid="{D6C5F2A0-A19C-4129-B8CB-59CF4849E4EC}"/>
    <cellStyle name="Moneda 7 3" xfId="241" xr:uid="{04B591F3-1333-435C-AA99-531BB63B493D}"/>
    <cellStyle name="Moneda 7 3 2" xfId="479" xr:uid="{A1A5CAA9-F9E9-4347-AFDA-370F33E71D21}"/>
    <cellStyle name="Moneda 7 3 3" xfId="718" xr:uid="{B4C7B127-7877-4A73-8D80-29ED5FDF9BB0}"/>
    <cellStyle name="Moneda 7 3 4" xfId="957" xr:uid="{DB5C6DCF-F77B-42CB-A0A6-40362E88EF1F}"/>
    <cellStyle name="Moneda 7 4" xfId="308" xr:uid="{07C5ECB3-9B95-4925-BA8E-B58F521638E2}"/>
    <cellStyle name="Moneda 7 5" xfId="547" xr:uid="{190FB147-4D8F-4874-9C78-BC8F7779FD20}"/>
    <cellStyle name="Moneda 7 6" xfId="786" xr:uid="{435193A8-24A3-48FB-B172-86CA5EA4C796}"/>
    <cellStyle name="Moneda 8" xfId="72" xr:uid="{DA9A6937-B1CF-402D-8061-BEAEA1C934A5}"/>
    <cellStyle name="Moneda 8 2" xfId="106" xr:uid="{80306B39-F6F3-4466-A8E1-C8DB2F322AA0}"/>
    <cellStyle name="Moneda 8 2 2" xfId="278" xr:uid="{56E8D38D-719F-4F6B-8808-ED519884BB3A}"/>
    <cellStyle name="Moneda 8 2 2 2" xfId="517" xr:uid="{ABEC8278-4D2E-4BD4-AAB6-A5250C4E9CE7}"/>
    <cellStyle name="Moneda 8 2 2 3" xfId="756" xr:uid="{FD4D41EC-5BF2-47B4-BD0D-B24CB808DCF0}"/>
    <cellStyle name="Moneda 8 2 2 4" xfId="995" xr:uid="{CD7F1EAD-DC72-4B56-8186-F90D7BA2A8A2}"/>
    <cellStyle name="Moneda 8 2 3" xfId="346" xr:uid="{B0EB7B14-4D80-44E1-862B-CD4ED0050DD2}"/>
    <cellStyle name="Moneda 8 2 4" xfId="585" xr:uid="{2526C33B-8DD3-4625-A188-BAF1B569B5B9}"/>
    <cellStyle name="Moneda 8 2 5" xfId="824" xr:uid="{4E4BF73D-516C-4D60-B567-AF84749B7F52}"/>
    <cellStyle name="Moneda 8 3" xfId="245" xr:uid="{9429FBA6-EFF1-465C-9230-02C812017D38}"/>
    <cellStyle name="Moneda 8 3 2" xfId="483" xr:uid="{596BF9ED-EB04-471A-87F8-B397A8A89102}"/>
    <cellStyle name="Moneda 8 3 3" xfId="722" xr:uid="{75884EE7-B21F-45DD-B83F-F3E3E6E7A612}"/>
    <cellStyle name="Moneda 8 3 4" xfId="961" xr:uid="{FFED2D05-40B6-4B7D-AA95-38468B1240B5}"/>
    <cellStyle name="Moneda 8 4" xfId="312" xr:uid="{A4AEEB1F-5A76-46FD-8389-80712F648A90}"/>
    <cellStyle name="Moneda 8 5" xfId="551" xr:uid="{7B91164D-60AF-4E41-8A77-8A3CC12E8A84}"/>
    <cellStyle name="Moneda 8 6" xfId="790" xr:uid="{B189F701-6F56-423A-B81F-92A082FC1AB5}"/>
    <cellStyle name="Moneda 9" xfId="70" xr:uid="{2967A97A-BB1E-458E-B339-D8B0B0928659}"/>
    <cellStyle name="Moneda 9 2" xfId="104" xr:uid="{6C5F5261-F13E-408C-8437-E0F833B8AA6D}"/>
    <cellStyle name="Moneda 9 2 2" xfId="276" xr:uid="{BD71641F-E8DA-49A6-9022-CAAAA07948CE}"/>
    <cellStyle name="Moneda 9 2 2 2" xfId="515" xr:uid="{3EF556E3-71CD-4E95-9628-CD56B6170F0E}"/>
    <cellStyle name="Moneda 9 2 2 3" xfId="754" xr:uid="{329739A4-6AD5-46EF-9E78-6757EA681651}"/>
    <cellStyle name="Moneda 9 2 2 4" xfId="993" xr:uid="{CD62820E-D35A-405D-81D4-C35AC15971A7}"/>
    <cellStyle name="Moneda 9 2 3" xfId="344" xr:uid="{C9C0A0A8-4D77-4F5B-B02F-1451FB99ED88}"/>
    <cellStyle name="Moneda 9 2 4" xfId="583" xr:uid="{6561344E-AEF4-4F6F-B45A-2A5026EBD7F5}"/>
    <cellStyle name="Moneda 9 2 5" xfId="822" xr:uid="{49A04BD1-0D05-4272-AED8-BA27583F57DD}"/>
    <cellStyle name="Moneda 9 3" xfId="243" xr:uid="{C3CFA868-2BC5-4E7A-AB17-C8D75F795D2B}"/>
    <cellStyle name="Moneda 9 3 2" xfId="481" xr:uid="{E66A3BAA-5895-4B12-B4FD-F09FD1F970B9}"/>
    <cellStyle name="Moneda 9 3 3" xfId="720" xr:uid="{D1CD4245-5AE3-401B-B46C-393B089523FE}"/>
    <cellStyle name="Moneda 9 3 4" xfId="959" xr:uid="{B6B2C1D4-1CFA-4834-BE4D-6C170153D09F}"/>
    <cellStyle name="Moneda 9 4" xfId="310" xr:uid="{F2412C8F-C02E-4E97-8473-F7E190EA08D1}"/>
    <cellStyle name="Moneda 9 5" xfId="549" xr:uid="{5F5C30BE-5572-435A-A11B-2DAB23924C38}"/>
    <cellStyle name="Moneda 9 6" xfId="788" xr:uid="{8DA24393-57E5-4D2C-8594-E118DDDCFC0E}"/>
    <cellStyle name="Normal" xfId="0" builtinId="0"/>
    <cellStyle name="Normal 2" xfId="20" xr:uid="{00000000-0005-0000-0000-000022000000}"/>
    <cellStyle name="Normal 3" xfId="53" xr:uid="{6333E93C-232D-4F0A-9DC7-5B4C371E7D90}"/>
    <cellStyle name="Normal 4" xfId="39" xr:uid="{815B1A2E-F1ED-4FE1-94F8-ADFA768C1228}"/>
    <cellStyle name="Normal 4 2" xfId="78" xr:uid="{C546667E-0046-4751-8537-06A6B9BF9B1C}"/>
    <cellStyle name="Normal 4 2 2" xfId="251" xr:uid="{98499326-EF8E-4279-A425-B3D451F93EE2}"/>
    <cellStyle name="Normal 4 2 2 2" xfId="489" xr:uid="{09324B0C-C179-40E7-96C1-838E9CEE1CA7}"/>
    <cellStyle name="Normal 4 2 2 3" xfId="728" xr:uid="{1C39370D-7CD0-4270-81F7-670B42703B54}"/>
    <cellStyle name="Normal 4 2 2 4" xfId="967" xr:uid="{46B1F715-B316-4DDA-A0BC-7987CB76F291}"/>
    <cellStyle name="Normal 4 2 3" xfId="318" xr:uid="{FEF6C286-37F3-4429-8F3B-950B647294C2}"/>
    <cellStyle name="Normal 4 2 4" xfId="557" xr:uid="{A8CBB432-B3B5-4B58-9C0A-5A487EDB8925}"/>
    <cellStyle name="Normal 4 2 5" xfId="796" xr:uid="{09CEB760-D6BB-4841-8C02-A57568F2F9BB}"/>
    <cellStyle name="Normal 4 3" xfId="217" xr:uid="{5710E686-D205-46CF-AD62-13A475A00DDC}"/>
    <cellStyle name="Normal 4 3 2" xfId="455" xr:uid="{0CBD1114-835B-4CB8-9327-14B8A696DA09}"/>
    <cellStyle name="Normal 4 3 3" xfId="694" xr:uid="{D04DEC48-2A6E-42EA-951C-FAC6580D2425}"/>
    <cellStyle name="Normal 4 3 4" xfId="933" xr:uid="{0FF6D796-61F8-4068-99A8-ADC7E5828BD0}"/>
    <cellStyle name="Normal 4 4" xfId="284" xr:uid="{6D5716E3-1A1D-4EB2-9C84-F277A48ACBA6}"/>
    <cellStyle name="Normal 4 5" xfId="523" xr:uid="{C98C2049-4438-4E2A-8FEC-92C9243D842C}"/>
    <cellStyle name="Normal 4 6" xfId="762" xr:uid="{CBC366ED-7F0D-40AB-82B0-93C40EF29AEC}"/>
    <cellStyle name="Normal 5" xfId="112" xr:uid="{895E3C38-7C83-4E04-91A1-8D107A72A238}"/>
    <cellStyle name="Normal 5 2" xfId="352" xr:uid="{B4114C60-9BC3-4CEB-91EC-8098F76423A0}"/>
    <cellStyle name="Normal 5 3" xfId="591" xr:uid="{5E717E06-9BA3-4869-920B-795B352D54DB}"/>
    <cellStyle name="Normal 5 4" xfId="830" xr:uid="{ADFAA24D-CD71-412B-BEFE-7514C3743C78}"/>
    <cellStyle name="Normal 6" xfId="166" xr:uid="{978A159A-9282-4AF2-840F-BFA39C91B28B}"/>
    <cellStyle name="Normal 6 2" xfId="404" xr:uid="{CACF79C0-04D6-46EA-BC13-BA2548D7E3C5}"/>
    <cellStyle name="Normal 6 3" xfId="643" xr:uid="{EF01A507-0C34-4C82-B9DB-24059C8F6436}"/>
    <cellStyle name="Normal 6 4" xfId="882" xr:uid="{43782591-AEE8-4B8E-983F-1F8B014F58B6}"/>
    <cellStyle name="Percent 2" xfId="22" xr:uid="{00000000-0005-0000-0000-000023000000}"/>
    <cellStyle name="Porcentaje" xfId="1" builtinId="5"/>
    <cellStyle name="Porcentaje 2" xfId="45" xr:uid="{0FC78DAD-39FA-4923-AA74-D0830EBBA1A1}"/>
    <cellStyle name="Porcentaje 2 2" xfId="62" xr:uid="{99A9523A-5828-469C-8800-777B7D1F4384}"/>
    <cellStyle name="Porcentaje 3" xfId="40" xr:uid="{AB35A888-901C-4A9F-AE89-00CD5D285E72}"/>
    <cellStyle name="Porcentaje 3 2" xfId="79" xr:uid="{75CEE3F6-6CFF-4955-8173-C17B1E3177E5}"/>
    <cellStyle name="Porcentaje 3 2 2" xfId="37" xr:uid="{4108E8D0-C8FA-4BF6-899C-BB790717D8CC}"/>
    <cellStyle name="Porcentaje 3 2 2 2" xfId="38" xr:uid="{1D5F7F79-D531-481D-ABA5-8829CE263499}"/>
    <cellStyle name="Porcentaje 3 2 2 3" xfId="490" xr:uid="{FC1553E5-5BFA-44E3-873E-8DFA27A1224C}"/>
    <cellStyle name="Porcentaje 3 2 2 4" xfId="729" xr:uid="{580DD6E1-1C79-4C0E-8862-6555E2AA0CAD}"/>
    <cellStyle name="Porcentaje 3 2 2 5" xfId="968" xr:uid="{C391C79E-64DB-43DC-A71E-1F35AB2863A9}"/>
    <cellStyle name="Porcentaje 3 2 3" xfId="319" xr:uid="{7897A4A8-0E8E-4EAD-AA84-9A5480851E0E}"/>
    <cellStyle name="Porcentaje 3 2 4" xfId="558" xr:uid="{C8FF1E48-CFD3-4678-A5B9-0C2C2417F9C5}"/>
    <cellStyle name="Porcentaje 3 2 5" xfId="797" xr:uid="{067D6D00-D79E-4FC1-BC9F-95EC6F0C6C7F}"/>
    <cellStyle name="Porcentaje 3 3" xfId="218" xr:uid="{9F12F61F-C51C-4FE1-B1E4-9F169C2AD0EC}"/>
    <cellStyle name="Porcentaje 3 3 2" xfId="456" xr:uid="{561C74E8-98A4-4874-B234-414AEDAEF143}"/>
    <cellStyle name="Porcentaje 3 3 3" xfId="695" xr:uid="{19D119FF-0C1F-4C09-9C5D-3E1636A2261D}"/>
    <cellStyle name="Porcentaje 3 3 4" xfId="934" xr:uid="{698693A5-7517-41E6-80CF-A20F7EF3E5C6}"/>
    <cellStyle name="Porcentaje 3 4" xfId="285" xr:uid="{544DC1AE-6FC1-4E9F-804E-B1699FFB12A4}"/>
    <cellStyle name="Porcentaje 3 5" xfId="524" xr:uid="{62CCA32E-4217-459A-8813-38095DB9C17C}"/>
    <cellStyle name="Porcentaje 3 6" xfId="763" xr:uid="{D317F17A-D8BB-4FC4-B7EB-CE70120758A9}"/>
    <cellStyle name="Porcentaje 4" xfId="44" xr:uid="{3744D4F6-9C09-4148-84AC-6D07461F73B7}"/>
    <cellStyle name="Porcentaje 5" xfId="114" xr:uid="{B8DC82B4-A322-44B9-A3AF-0D491B73EFCC}"/>
    <cellStyle name="Porcentaje 5 2" xfId="354" xr:uid="{86FED7B7-53E7-4FBB-8BBD-203FC8CCABA0}"/>
    <cellStyle name="Porcentaje 5 3" xfId="593" xr:uid="{E873275B-B7E6-4A4A-ADF5-DD0E2495478D}"/>
    <cellStyle name="Porcentaje 5 4" xfId="832" xr:uid="{8382CED2-04EA-401D-862E-27D335A38F5C}"/>
    <cellStyle name="Porcentaje 6" xfId="168" xr:uid="{10CAD5DC-4B07-4C98-9429-41B60F3D7300}"/>
    <cellStyle name="Porcentaje 6 2" xfId="406" xr:uid="{AB453F2D-5BD0-4E6B-BE24-4A667670B00B}"/>
    <cellStyle name="Porcentaje 6 3" xfId="645" xr:uid="{A6490A70-13C4-44BF-9487-6890B5EF6194}"/>
    <cellStyle name="Porcentaje 6 4" xfId="884" xr:uid="{D8AF7673-EE32-4B6F-BDE4-8A40B80F733E}"/>
    <cellStyle name="Porcentual 4" xfId="47" xr:uid="{1BE264E8-21F9-42B2-9112-DB505149673F}"/>
    <cellStyle name="Porcentual 4 2" xfId="83" xr:uid="{AD356E97-7A55-45CD-96F3-E6884FDC81D4}"/>
    <cellStyle name="Porcentual 4 2 2" xfId="255" xr:uid="{F3F9F713-AE6D-482F-9D70-92E13984F491}"/>
    <cellStyle name="Porcentual 4 2 2 2" xfId="494" xr:uid="{A47BB794-1E29-4526-8A61-EDDBB0723E86}"/>
    <cellStyle name="Porcentual 4 2 2 3" xfId="733" xr:uid="{80C13A39-56E3-473E-A2CB-B498ADC9D7A1}"/>
    <cellStyle name="Porcentual 4 2 2 4" xfId="972" xr:uid="{844B305C-78AE-4400-A0D1-D92D7D6EC1C3}"/>
    <cellStyle name="Porcentual 4 2 3" xfId="323" xr:uid="{47629F62-2F82-4496-B8E0-5E9C1050C4D2}"/>
    <cellStyle name="Porcentual 4 2 4" xfId="562" xr:uid="{9820AE13-523C-418B-AB80-AA15DAB24EB3}"/>
    <cellStyle name="Porcentual 4 2 5" xfId="801" xr:uid="{373107FA-9627-40A1-A6F0-1CD52218E62B}"/>
    <cellStyle name="Porcentual 4 3" xfId="117" xr:uid="{59D6B71A-DE3A-4624-8C28-7E60DF5FFA08}"/>
    <cellStyle name="Porcentual 4 3 2" xfId="356" xr:uid="{1693F0AA-DDD4-46BD-AD98-13762AA37281}"/>
    <cellStyle name="Porcentual 4 3 3" xfId="595" xr:uid="{E5D556F7-2639-48ED-ABC9-7513D960C9BA}"/>
    <cellStyle name="Porcentual 4 3 4" xfId="834" xr:uid="{1CEF86DD-E2B7-4EEF-9EA3-EBB97669F604}"/>
    <cellStyle name="Porcentual 4 4" xfId="170" xr:uid="{3F507856-ECAA-440A-93A2-9D50E34C9794}"/>
    <cellStyle name="Porcentual 4 4 2" xfId="408" xr:uid="{E20BAA23-DF5E-4C01-8F8C-6E2A552E3388}"/>
    <cellStyle name="Porcentual 4 4 3" xfId="647" xr:uid="{290F1C21-A7F7-4994-B078-15EDAEE19B40}"/>
    <cellStyle name="Porcentual 4 4 4" xfId="886" xr:uid="{F9248DED-0BB1-40FB-82FB-CBD909EC23DB}"/>
    <cellStyle name="Porcentual 4 5" xfId="222" xr:uid="{11C604EE-1865-4CB4-B032-1E2ED5AD9603}"/>
    <cellStyle name="Porcentual 4 5 2" xfId="460" xr:uid="{EFDEC7FD-9DEE-443A-B7FC-12E5F5B10D01}"/>
    <cellStyle name="Porcentual 4 5 3" xfId="699" xr:uid="{3E142E94-BE55-4B26-AA08-40FCC4CBA42E}"/>
    <cellStyle name="Porcentual 4 5 4" xfId="938" xr:uid="{36E5A76A-644C-439A-9B78-1A83BD1982C4}"/>
    <cellStyle name="Porcentual 4 6" xfId="289" xr:uid="{6CA5BE06-3BE8-4285-904E-AB9D0AAAC05C}"/>
    <cellStyle name="Porcentual 4 7" xfId="528" xr:uid="{EF033203-6A41-4623-A84E-7BCFD3FF579E}"/>
    <cellStyle name="Porcentual 4 8" xfId="767" xr:uid="{EDC1E00A-72BE-4FDC-B635-A45771FEAFB3}"/>
  </cellStyles>
  <dxfs count="817">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0</xdr:row>
      <xdr:rowOff>0</xdr:rowOff>
    </xdr:from>
    <xdr:to>
      <xdr:col>0</xdr:col>
      <xdr:colOff>1397000</xdr:colOff>
      <xdr:row>2</xdr:row>
      <xdr:rowOff>317500</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304800" y="0"/>
          <a:ext cx="1092200" cy="1206500"/>
        </a:xfrm>
        <a:prstGeom prst="rect">
          <a:avLst/>
        </a:prstGeom>
        <a:noFill/>
        <a:ln w="9525">
          <a:noFill/>
          <a:miter lim="800000"/>
          <a:headEnd/>
          <a:tailEnd/>
        </a:ln>
      </xdr:spPr>
    </xdr:pic>
    <xdr:clientData/>
  </xdr:twoCellAnchor>
  <xdr:oneCellAnchor>
    <xdr:from>
      <xdr:col>47</xdr:col>
      <xdr:colOff>523875</xdr:colOff>
      <xdr:row>1</xdr:row>
      <xdr:rowOff>0</xdr:rowOff>
    </xdr:from>
    <xdr:ext cx="1771650" cy="452437"/>
    <xdr:pic>
      <xdr:nvPicPr>
        <xdr:cNvPr id="5" name="Imagen 4">
          <a:extLst>
            <a:ext uri="{FF2B5EF4-FFF2-40B4-BE49-F238E27FC236}">
              <a16:creationId xmlns:a16="http://schemas.microsoft.com/office/drawing/2014/main" id="{B043019A-60E2-41F8-A988-D5A92056C1D8}"/>
            </a:ext>
            <a:ext uri="{147F2762-F138-4A5C-976F-8EAC2B608ADB}">
              <a16:predDERef xmlns:a16="http://schemas.microsoft.com/office/drawing/2014/main" pred="{00000000-0008-0000-0600-000004000000}"/>
            </a:ext>
          </a:extLst>
        </xdr:cNvPr>
        <xdr:cNvPicPr>
          <a:picLocks noChangeAspect="1"/>
        </xdr:cNvPicPr>
      </xdr:nvPicPr>
      <xdr:blipFill>
        <a:blip xmlns:r="http://schemas.openxmlformats.org/officeDocument/2006/relationships" r:embed="rId2"/>
        <a:stretch>
          <a:fillRect/>
        </a:stretch>
      </xdr:blipFill>
      <xdr:spPr>
        <a:xfrm>
          <a:off x="41132125" y="444500"/>
          <a:ext cx="1771650" cy="452437"/>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28"/>
  <sheetViews>
    <sheetView topLeftCell="A4" workbookViewId="0">
      <selection activeCell="A24" sqref="A24"/>
    </sheetView>
  </sheetViews>
  <sheetFormatPr baseColWidth="10" defaultColWidth="10.875" defaultRowHeight="12.75" x14ac:dyDescent="0.2"/>
  <cols>
    <col min="1" max="1" width="29.5" style="11" customWidth="1"/>
    <col min="2" max="2" width="25" style="11" customWidth="1"/>
    <col min="3" max="3" width="15.625" style="11" customWidth="1"/>
    <col min="4" max="4" width="13" style="11" customWidth="1"/>
    <col min="5" max="6" width="13.625" style="11" customWidth="1"/>
    <col min="7" max="7" width="15.875" style="11" customWidth="1"/>
    <col min="8" max="8" width="9.375" style="11" customWidth="1"/>
    <col min="9" max="9" width="10.375" style="11" customWidth="1"/>
    <col min="10" max="10" width="11.5" style="11" customWidth="1"/>
    <col min="11" max="11" width="10.125" style="11" customWidth="1"/>
    <col min="12" max="12" width="8.125" style="11" customWidth="1"/>
    <col min="13" max="14" width="7.5" style="11" customWidth="1"/>
    <col min="15" max="15" width="7.875" style="11" customWidth="1"/>
    <col min="16" max="16" width="6.625" style="11" customWidth="1"/>
    <col min="17" max="18" width="10.875" style="11"/>
    <col min="19" max="19" width="11.375" style="11" customWidth="1"/>
    <col min="20" max="20" width="11.5" style="11" hidden="1" customWidth="1"/>
    <col min="21" max="21" width="28.5" style="11" customWidth="1"/>
    <col min="22" max="22" width="15.375" style="11" customWidth="1"/>
    <col min="23" max="24" width="14.125" style="11" customWidth="1"/>
    <col min="25" max="26" width="8" style="11" customWidth="1"/>
    <col min="27" max="27" width="7.5" style="11" customWidth="1"/>
    <col min="28" max="28" width="7.625" style="11" customWidth="1"/>
    <col min="29" max="29" width="10.5" style="11" customWidth="1"/>
    <col min="30" max="30" width="10.875" style="11"/>
    <col min="31" max="31" width="22.125" style="11" customWidth="1"/>
    <col min="32" max="32" width="19.625" style="11" customWidth="1"/>
    <col min="33" max="33" width="10.875" style="11"/>
    <col min="34" max="34" width="13.125" style="11" customWidth="1"/>
    <col min="35" max="36" width="10.875" style="11"/>
    <col min="37" max="37" width="19.125" style="11" customWidth="1"/>
    <col min="38" max="38" width="23.125" style="11" customWidth="1"/>
    <col min="39" max="41" width="10.875" style="11"/>
    <col min="42" max="43" width="0" style="11" hidden="1" customWidth="1"/>
    <col min="44" max="45" width="10.875" style="11"/>
    <col min="46" max="46" width="0" style="11" hidden="1" customWidth="1"/>
    <col min="47" max="47" width="6" style="11" customWidth="1"/>
    <col min="48" max="48" width="6.125" style="11" customWidth="1"/>
    <col min="49" max="49" width="6.625" style="11" customWidth="1"/>
    <col min="50" max="50" width="4.625" style="11" customWidth="1"/>
    <col min="51" max="51" width="6.125" style="11" customWidth="1"/>
    <col min="52" max="53" width="10.875" style="11"/>
    <col min="54" max="54" width="21.5" style="11" customWidth="1"/>
    <col min="55" max="55" width="20" style="11" customWidth="1"/>
    <col min="56" max="60" width="10.875" style="11"/>
    <col min="61" max="65" width="5" style="11" bestFit="1" customWidth="1"/>
    <col min="66" max="16384" width="10.875" style="11"/>
  </cols>
  <sheetData>
    <row r="1" spans="1:65" ht="12.75" customHeight="1" x14ac:dyDescent="0.2">
      <c r="A1" s="158" t="s">
        <v>0</v>
      </c>
      <c r="B1" s="159"/>
      <c r="C1" s="159"/>
      <c r="D1" s="159"/>
      <c r="E1" s="159"/>
      <c r="F1" s="159"/>
      <c r="G1" s="159"/>
      <c r="H1" s="159"/>
      <c r="I1" s="159"/>
      <c r="J1" s="159"/>
      <c r="K1" s="159"/>
      <c r="L1" s="159"/>
      <c r="M1" s="159"/>
      <c r="N1" s="159"/>
      <c r="O1" s="159"/>
      <c r="P1" s="160"/>
      <c r="U1" s="164" t="s">
        <v>0</v>
      </c>
      <c r="V1" s="164"/>
      <c r="W1" s="164"/>
      <c r="X1" s="164"/>
      <c r="Y1" s="164"/>
      <c r="Z1" s="164"/>
      <c r="AA1" s="164"/>
      <c r="AB1" s="164"/>
      <c r="AC1" s="164"/>
      <c r="AD1" s="164"/>
      <c r="AE1" s="164" t="s">
        <v>1</v>
      </c>
      <c r="AF1" s="164"/>
      <c r="AG1" s="164"/>
      <c r="AK1" s="158" t="s">
        <v>0</v>
      </c>
      <c r="AL1" s="159"/>
      <c r="AM1" s="159"/>
      <c r="AN1" s="159"/>
      <c r="AO1" s="159"/>
      <c r="AP1" s="159"/>
      <c r="AQ1" s="159"/>
      <c r="AR1" s="159"/>
      <c r="AS1" s="159"/>
      <c r="AT1" s="159"/>
      <c r="AU1" s="159"/>
      <c r="AV1" s="159"/>
      <c r="AW1" s="159"/>
      <c r="AX1" s="159"/>
      <c r="AY1" s="160"/>
      <c r="BB1" s="158" t="s">
        <v>0</v>
      </c>
      <c r="BC1" s="159"/>
      <c r="BD1" s="159"/>
      <c r="BE1" s="159"/>
      <c r="BF1" s="159"/>
      <c r="BG1" s="159"/>
      <c r="BH1" s="159"/>
      <c r="BI1" s="159"/>
      <c r="BJ1" s="159"/>
      <c r="BK1" s="159"/>
      <c r="BL1" s="159"/>
      <c r="BM1" s="160"/>
    </row>
    <row r="2" spans="1:65" ht="33" customHeight="1" x14ac:dyDescent="0.2">
      <c r="A2" s="161" t="s">
        <v>2</v>
      </c>
      <c r="B2" s="162" t="s">
        <v>3</v>
      </c>
      <c r="C2" s="162" t="s">
        <v>4</v>
      </c>
      <c r="D2" s="162" t="s">
        <v>5</v>
      </c>
      <c r="E2" s="161" t="s">
        <v>6</v>
      </c>
      <c r="F2" s="165" t="s">
        <v>7</v>
      </c>
      <c r="G2" s="161" t="s">
        <v>8</v>
      </c>
      <c r="H2" s="162" t="s">
        <v>9</v>
      </c>
      <c r="I2" s="162" t="s">
        <v>10</v>
      </c>
      <c r="J2" s="162" t="s">
        <v>11</v>
      </c>
      <c r="K2" s="162" t="s">
        <v>12</v>
      </c>
      <c r="L2" s="167" t="s">
        <v>13</v>
      </c>
      <c r="M2" s="168"/>
      <c r="N2" s="168"/>
      <c r="O2" s="168"/>
      <c r="P2" s="169"/>
      <c r="U2" s="161" t="s">
        <v>2</v>
      </c>
      <c r="V2" s="161" t="s">
        <v>8</v>
      </c>
      <c r="W2" s="165" t="s">
        <v>14</v>
      </c>
      <c r="X2" s="165" t="s">
        <v>15</v>
      </c>
      <c r="Y2" s="167" t="s">
        <v>13</v>
      </c>
      <c r="Z2" s="168"/>
      <c r="AA2" s="168"/>
      <c r="AB2" s="168"/>
      <c r="AC2" s="169"/>
      <c r="AD2" s="161" t="s">
        <v>16</v>
      </c>
      <c r="AE2" s="161" t="s">
        <v>17</v>
      </c>
      <c r="AF2" s="161" t="s">
        <v>18</v>
      </c>
      <c r="AG2" s="161" t="s">
        <v>19</v>
      </c>
      <c r="AK2" s="161" t="s">
        <v>2</v>
      </c>
      <c r="AL2" s="162" t="s">
        <v>3</v>
      </c>
      <c r="AM2" s="162" t="s">
        <v>4</v>
      </c>
      <c r="AN2" s="162" t="s">
        <v>5</v>
      </c>
      <c r="AO2" s="161" t="s">
        <v>6</v>
      </c>
      <c r="AP2" s="165" t="s">
        <v>20</v>
      </c>
      <c r="AQ2" s="161" t="s">
        <v>8</v>
      </c>
      <c r="AR2" s="162" t="s">
        <v>9</v>
      </c>
      <c r="AS2" s="162" t="s">
        <v>10</v>
      </c>
      <c r="AT2" s="162" t="s">
        <v>21</v>
      </c>
      <c r="AU2" s="167" t="s">
        <v>13</v>
      </c>
      <c r="AV2" s="168"/>
      <c r="AW2" s="168"/>
      <c r="AX2" s="168"/>
      <c r="AY2" s="169"/>
      <c r="BB2" s="161" t="s">
        <v>2</v>
      </c>
      <c r="BC2" s="165" t="s">
        <v>3</v>
      </c>
      <c r="BD2" s="165" t="s">
        <v>4</v>
      </c>
      <c r="BE2" s="165" t="s">
        <v>5</v>
      </c>
      <c r="BF2" s="161" t="s">
        <v>6</v>
      </c>
      <c r="BG2" s="165" t="s">
        <v>22</v>
      </c>
      <c r="BH2" s="165" t="s">
        <v>23</v>
      </c>
      <c r="BI2" s="167" t="s">
        <v>13</v>
      </c>
      <c r="BJ2" s="168"/>
      <c r="BK2" s="168"/>
      <c r="BL2" s="168"/>
      <c r="BM2" s="169"/>
    </row>
    <row r="3" spans="1:65" ht="50.25" customHeight="1" x14ac:dyDescent="0.2">
      <c r="A3" s="161"/>
      <c r="B3" s="163"/>
      <c r="C3" s="163"/>
      <c r="D3" s="163"/>
      <c r="E3" s="161"/>
      <c r="F3" s="166"/>
      <c r="G3" s="161"/>
      <c r="H3" s="163"/>
      <c r="I3" s="163"/>
      <c r="J3" s="163"/>
      <c r="K3" s="163"/>
      <c r="L3" s="60">
        <v>2008</v>
      </c>
      <c r="M3" s="60">
        <v>2009</v>
      </c>
      <c r="N3" s="60">
        <v>2010</v>
      </c>
      <c r="O3" s="60">
        <v>2011</v>
      </c>
      <c r="P3" s="60">
        <v>2012</v>
      </c>
      <c r="U3" s="161"/>
      <c r="V3" s="161"/>
      <c r="W3" s="166"/>
      <c r="X3" s="166"/>
      <c r="Y3" s="60">
        <v>2008</v>
      </c>
      <c r="Z3" s="60">
        <v>2009</v>
      </c>
      <c r="AA3" s="60">
        <v>2010</v>
      </c>
      <c r="AB3" s="60">
        <v>2011</v>
      </c>
      <c r="AC3" s="60">
        <v>2012</v>
      </c>
      <c r="AD3" s="161"/>
      <c r="AE3" s="161"/>
      <c r="AF3" s="161"/>
      <c r="AG3" s="161"/>
      <c r="AK3" s="161"/>
      <c r="AL3" s="163"/>
      <c r="AM3" s="163"/>
      <c r="AN3" s="163"/>
      <c r="AO3" s="161"/>
      <c r="AP3" s="166"/>
      <c r="AQ3" s="161"/>
      <c r="AR3" s="163"/>
      <c r="AS3" s="163"/>
      <c r="AT3" s="163"/>
      <c r="AU3" s="60">
        <v>2008</v>
      </c>
      <c r="AV3" s="60">
        <v>2009</v>
      </c>
      <c r="AW3" s="60">
        <v>2010</v>
      </c>
      <c r="AX3" s="60">
        <v>2011</v>
      </c>
      <c r="AY3" s="60">
        <v>2012</v>
      </c>
      <c r="BB3" s="161"/>
      <c r="BC3" s="166"/>
      <c r="BD3" s="166"/>
      <c r="BE3" s="166"/>
      <c r="BF3" s="161"/>
      <c r="BG3" s="166"/>
      <c r="BH3" s="166"/>
      <c r="BI3" s="60">
        <v>2008</v>
      </c>
      <c r="BJ3" s="60">
        <v>2009</v>
      </c>
      <c r="BK3" s="60">
        <v>2010</v>
      </c>
      <c r="BL3" s="60">
        <v>2011</v>
      </c>
      <c r="BM3" s="60">
        <v>2012</v>
      </c>
    </row>
    <row r="4" spans="1:65" ht="48" customHeight="1" x14ac:dyDescent="0.2">
      <c r="A4" s="38" t="s">
        <v>24</v>
      </c>
      <c r="B4" s="38" t="s">
        <v>25</v>
      </c>
      <c r="C4" s="9" t="s">
        <v>26</v>
      </c>
      <c r="D4" s="9" t="s">
        <v>27</v>
      </c>
      <c r="E4" s="10">
        <f>+L4+M4+N4+O4+P4</f>
        <v>1</v>
      </c>
      <c r="F4" s="10">
        <f>+J4*E4/I4</f>
        <v>0.84444444444444444</v>
      </c>
      <c r="G4" s="10">
        <f>L4+M4+N4+J4</f>
        <v>0.88</v>
      </c>
      <c r="H4" s="10">
        <f>+L4+M4+N4+O4</f>
        <v>0.95</v>
      </c>
      <c r="I4" s="39">
        <f>+O4</f>
        <v>0.45</v>
      </c>
      <c r="J4" s="10">
        <v>0.38</v>
      </c>
      <c r="K4" s="10">
        <v>0.23</v>
      </c>
      <c r="L4" s="10">
        <v>0.1</v>
      </c>
      <c r="M4" s="10">
        <v>0.15</v>
      </c>
      <c r="N4" s="40">
        <v>0.25</v>
      </c>
      <c r="O4" s="39">
        <v>0.45</v>
      </c>
      <c r="P4" s="10">
        <v>0.05</v>
      </c>
      <c r="U4" s="38" t="s">
        <v>25</v>
      </c>
      <c r="V4" s="10">
        <f>+Y4+Z4+AA4+AD4</f>
        <v>0.88</v>
      </c>
      <c r="W4" s="10">
        <f>+G8</f>
        <v>0.38</v>
      </c>
      <c r="X4" s="10">
        <f>+SUM(Y4:AB4)</f>
        <v>0.95</v>
      </c>
      <c r="Y4" s="10">
        <v>0.1</v>
      </c>
      <c r="Z4" s="10">
        <v>0.15</v>
      </c>
      <c r="AA4" s="40">
        <v>0.25</v>
      </c>
      <c r="AB4" s="39">
        <v>0.45</v>
      </c>
      <c r="AC4" s="10">
        <v>0.05</v>
      </c>
      <c r="AD4" s="10">
        <v>0.38</v>
      </c>
      <c r="AE4" s="41">
        <f>+'[1]METAS-ACT '!S24+'[1]METAS-ACT '!S26</f>
        <v>1090000000</v>
      </c>
      <c r="AF4" s="41">
        <v>882716713</v>
      </c>
      <c r="AG4" s="42">
        <f>+AF4/AE4</f>
        <v>0.80983184678899078</v>
      </c>
      <c r="AK4" s="38" t="s">
        <v>24</v>
      </c>
      <c r="AL4" s="38" t="s">
        <v>25</v>
      </c>
      <c r="AM4" s="9" t="s">
        <v>26</v>
      </c>
      <c r="AN4" s="9" t="s">
        <v>27</v>
      </c>
      <c r="AO4" s="10">
        <f>+AU4+AV4+AW4+AX4+AY4</f>
        <v>1</v>
      </c>
      <c r="AP4" s="10">
        <f>+AT4*AO4/AS4</f>
        <v>0.15555555555555556</v>
      </c>
      <c r="AQ4" s="10">
        <f>AU4+AV4+AW4+AT4</f>
        <v>0.57000000000000006</v>
      </c>
      <c r="AR4" s="10">
        <f>+AU4+AV4+AW4+AX4</f>
        <v>0.95</v>
      </c>
      <c r="AS4" s="39">
        <f>+AX4</f>
        <v>0.45</v>
      </c>
      <c r="AT4" s="10">
        <v>7.0000000000000007E-2</v>
      </c>
      <c r="AU4" s="10">
        <v>0.1</v>
      </c>
      <c r="AV4" s="10">
        <v>0.15</v>
      </c>
      <c r="AW4" s="40">
        <v>0.25</v>
      </c>
      <c r="AX4" s="39">
        <v>0.45</v>
      </c>
      <c r="AY4" s="10">
        <v>0.05</v>
      </c>
      <c r="BB4" s="38" t="s">
        <v>28</v>
      </c>
      <c r="BC4" s="38" t="s">
        <v>29</v>
      </c>
      <c r="BD4" s="9" t="s">
        <v>30</v>
      </c>
      <c r="BE4" s="9" t="s">
        <v>31</v>
      </c>
      <c r="BF4" s="10">
        <f>+BI4+BJ4+BK4+BL4+BM4</f>
        <v>1</v>
      </c>
      <c r="BG4" s="10">
        <f>+SUM(BI4+BJ4+BK4+BL4)</f>
        <v>1</v>
      </c>
      <c r="BH4" s="39">
        <f>+BL4</f>
        <v>0.56999999999999995</v>
      </c>
      <c r="BI4" s="10">
        <v>0</v>
      </c>
      <c r="BJ4" s="10">
        <v>0.25</v>
      </c>
      <c r="BK4" s="40">
        <v>0.18</v>
      </c>
      <c r="BL4" s="39">
        <v>0.56999999999999995</v>
      </c>
      <c r="BM4" s="10">
        <v>0</v>
      </c>
    </row>
    <row r="5" spans="1:65" ht="22.5" x14ac:dyDescent="0.2">
      <c r="A5" s="43"/>
      <c r="B5" s="43"/>
      <c r="C5" s="44"/>
      <c r="D5" s="44"/>
      <c r="E5" s="45"/>
      <c r="F5" s="45"/>
      <c r="G5" s="45"/>
      <c r="H5" s="45"/>
      <c r="I5" s="46"/>
      <c r="J5" s="45"/>
      <c r="K5" s="45"/>
      <c r="L5" s="45"/>
      <c r="M5" s="45"/>
      <c r="N5" s="47"/>
      <c r="O5" s="45"/>
      <c r="P5" s="45"/>
      <c r="U5" s="38" t="s">
        <v>28</v>
      </c>
      <c r="V5" s="10">
        <f>+Y5+Z5+AA5+AD5</f>
        <v>0.78</v>
      </c>
      <c r="W5" s="10">
        <f>+J14</f>
        <v>0.35</v>
      </c>
      <c r="X5" s="10">
        <f>+SUM(Y5:AB5)</f>
        <v>1</v>
      </c>
      <c r="Y5" s="10">
        <v>0</v>
      </c>
      <c r="Z5" s="10">
        <v>0.25</v>
      </c>
      <c r="AA5" s="40">
        <v>0.18</v>
      </c>
      <c r="AB5" s="39">
        <v>0.56999999999999995</v>
      </c>
      <c r="AC5" s="10">
        <v>0</v>
      </c>
      <c r="AD5" s="10">
        <v>0.35</v>
      </c>
      <c r="AE5" s="41">
        <f>+'[1]METAS PROYECTO'!F17</f>
        <v>0</v>
      </c>
      <c r="AF5" s="41">
        <f>+'[1]METAS PROYECTO'!G17</f>
        <v>0</v>
      </c>
      <c r="AG5" s="10">
        <v>0</v>
      </c>
    </row>
    <row r="6" spans="1:65" ht="22.5" customHeight="1" x14ac:dyDescent="0.2">
      <c r="A6" s="161" t="s">
        <v>2</v>
      </c>
      <c r="B6" s="161" t="s">
        <v>6</v>
      </c>
      <c r="C6" s="161" t="s">
        <v>8</v>
      </c>
      <c r="D6" s="165" t="s">
        <v>32</v>
      </c>
      <c r="E6" s="165" t="s">
        <v>33</v>
      </c>
      <c r="F6" s="165" t="s">
        <v>34</v>
      </c>
      <c r="G6" s="165" t="s">
        <v>35</v>
      </c>
      <c r="H6" s="161" t="s">
        <v>13</v>
      </c>
      <c r="I6" s="161"/>
      <c r="J6" s="161"/>
      <c r="K6" s="161"/>
      <c r="L6" s="161"/>
      <c r="M6" s="48"/>
      <c r="N6" s="34"/>
      <c r="O6" s="34"/>
      <c r="U6" s="49" t="s">
        <v>36</v>
      </c>
      <c r="AE6" s="50">
        <f>+AE4+AE5</f>
        <v>1090000000</v>
      </c>
      <c r="AF6" s="50">
        <f>+AF4</f>
        <v>882716713</v>
      </c>
      <c r="AG6" s="51">
        <f>+AF6/AE6</f>
        <v>0.80983184678899078</v>
      </c>
    </row>
    <row r="7" spans="1:65" ht="39" customHeight="1" x14ac:dyDescent="0.2">
      <c r="A7" s="161"/>
      <c r="B7" s="161"/>
      <c r="C7" s="161"/>
      <c r="D7" s="166"/>
      <c r="E7" s="166"/>
      <c r="F7" s="166"/>
      <c r="G7" s="166"/>
      <c r="H7" s="60">
        <v>2008</v>
      </c>
      <c r="I7" s="60">
        <v>2009</v>
      </c>
      <c r="J7" s="60">
        <v>2010</v>
      </c>
      <c r="K7" s="60">
        <v>2011</v>
      </c>
      <c r="L7" s="60">
        <v>2012</v>
      </c>
      <c r="N7" s="34"/>
      <c r="O7" s="34"/>
      <c r="U7" s="43"/>
      <c r="V7" s="45"/>
      <c r="W7" s="45"/>
      <c r="X7" s="45"/>
      <c r="Y7" s="45"/>
      <c r="Z7" s="45"/>
      <c r="AA7" s="46"/>
      <c r="AB7" s="45"/>
      <c r="AC7" s="45"/>
      <c r="AD7" s="45"/>
      <c r="AE7" s="52"/>
      <c r="AF7" s="52"/>
      <c r="AG7" s="45"/>
    </row>
    <row r="8" spans="1:65" ht="22.5" x14ac:dyDescent="0.2">
      <c r="A8" s="38" t="s">
        <v>24</v>
      </c>
      <c r="B8" s="10">
        <v>1</v>
      </c>
      <c r="C8" s="10">
        <f>+H8+I8+J8+G8</f>
        <v>0.88</v>
      </c>
      <c r="D8" s="10">
        <f>+SUM(H8:K8)</f>
        <v>0.95</v>
      </c>
      <c r="E8" s="39">
        <f>+K8</f>
        <v>0.45</v>
      </c>
      <c r="F8" s="39">
        <f>(B8*G8)/E8</f>
        <v>0.84444444444444444</v>
      </c>
      <c r="G8" s="10">
        <f>+J4</f>
        <v>0.38</v>
      </c>
      <c r="H8" s="10">
        <v>0.1</v>
      </c>
      <c r="I8" s="10">
        <v>0.15</v>
      </c>
      <c r="J8" s="40">
        <v>0.25</v>
      </c>
      <c r="K8" s="39">
        <v>0.45</v>
      </c>
      <c r="L8" s="10">
        <v>0.05</v>
      </c>
      <c r="N8" s="34"/>
      <c r="O8" s="53"/>
      <c r="U8" s="43"/>
      <c r="V8" s="45"/>
      <c r="W8" s="45"/>
      <c r="X8" s="45"/>
      <c r="Y8" s="45"/>
      <c r="Z8" s="45"/>
      <c r="AA8" s="46"/>
      <c r="AB8" s="45"/>
      <c r="AC8" s="45"/>
      <c r="AD8" s="45"/>
      <c r="AE8" s="52"/>
      <c r="AF8" s="52"/>
      <c r="AG8" s="45"/>
    </row>
    <row r="9" spans="1:65" x14ac:dyDescent="0.2">
      <c r="J9" s="54"/>
      <c r="K9" s="54"/>
    </row>
    <row r="10" spans="1:65" x14ac:dyDescent="0.2">
      <c r="H10" s="54"/>
    </row>
    <row r="11" spans="1:65" x14ac:dyDescent="0.2">
      <c r="A11" s="158" t="s">
        <v>0</v>
      </c>
      <c r="B11" s="159"/>
      <c r="C11" s="159"/>
      <c r="D11" s="159"/>
      <c r="E11" s="159"/>
      <c r="F11" s="159"/>
      <c r="G11" s="159"/>
      <c r="H11" s="159"/>
      <c r="I11" s="159"/>
      <c r="J11" s="159"/>
      <c r="K11" s="159"/>
      <c r="L11" s="159"/>
      <c r="M11" s="159"/>
      <c r="N11" s="159"/>
      <c r="O11" s="159"/>
      <c r="P11" s="160"/>
    </row>
    <row r="12" spans="1:65" ht="27.75" customHeight="1" x14ac:dyDescent="0.2">
      <c r="A12" s="161" t="s">
        <v>2</v>
      </c>
      <c r="B12" s="165" t="s">
        <v>3</v>
      </c>
      <c r="C12" s="165" t="s">
        <v>4</v>
      </c>
      <c r="D12" s="165" t="s">
        <v>5</v>
      </c>
      <c r="E12" s="161" t="s">
        <v>6</v>
      </c>
      <c r="F12" s="165" t="s">
        <v>34</v>
      </c>
      <c r="G12" s="161" t="s">
        <v>37</v>
      </c>
      <c r="H12" s="165" t="s">
        <v>38</v>
      </c>
      <c r="I12" s="165" t="s">
        <v>23</v>
      </c>
      <c r="J12" s="162" t="s">
        <v>11</v>
      </c>
      <c r="K12" s="162" t="s">
        <v>12</v>
      </c>
      <c r="L12" s="167" t="s">
        <v>13</v>
      </c>
      <c r="M12" s="168"/>
      <c r="N12" s="168"/>
      <c r="O12" s="168"/>
      <c r="P12" s="169"/>
    </row>
    <row r="13" spans="1:65" ht="69.75" customHeight="1" x14ac:dyDescent="0.2">
      <c r="A13" s="161"/>
      <c r="B13" s="166"/>
      <c r="C13" s="166"/>
      <c r="D13" s="166"/>
      <c r="E13" s="161"/>
      <c r="F13" s="166"/>
      <c r="G13" s="161"/>
      <c r="H13" s="166"/>
      <c r="I13" s="166"/>
      <c r="J13" s="163"/>
      <c r="K13" s="163"/>
      <c r="L13" s="60">
        <v>2008</v>
      </c>
      <c r="M13" s="60">
        <v>2009</v>
      </c>
      <c r="N13" s="60">
        <v>2010</v>
      </c>
      <c r="O13" s="60">
        <v>2011</v>
      </c>
      <c r="P13" s="60">
        <v>2012</v>
      </c>
    </row>
    <row r="14" spans="1:65" ht="43.5" customHeight="1" x14ac:dyDescent="0.2">
      <c r="A14" s="38" t="s">
        <v>28</v>
      </c>
      <c r="B14" s="38" t="s">
        <v>29</v>
      </c>
      <c r="C14" s="9" t="s">
        <v>30</v>
      </c>
      <c r="D14" s="9" t="s">
        <v>31</v>
      </c>
      <c r="E14" s="10">
        <f>+L14+M14+N14+O14+P14</f>
        <v>1</v>
      </c>
      <c r="F14" s="10">
        <f>+J14*E14/I14</f>
        <v>0.61403508771929827</v>
      </c>
      <c r="G14" s="10">
        <f>+SUM(L14:N14)+J14</f>
        <v>0.78</v>
      </c>
      <c r="H14" s="10">
        <f>+SUM(L14+M14+N14+O14)</f>
        <v>1</v>
      </c>
      <c r="I14" s="39">
        <f>+O14</f>
        <v>0.56999999999999995</v>
      </c>
      <c r="J14" s="55">
        <f>15%+K14</f>
        <v>0.35</v>
      </c>
      <c r="K14" s="55">
        <v>0.2</v>
      </c>
      <c r="L14" s="10">
        <v>0</v>
      </c>
      <c r="M14" s="10">
        <v>0.25</v>
      </c>
      <c r="N14" s="40">
        <v>0.18</v>
      </c>
      <c r="O14" s="39">
        <v>0.56999999999999995</v>
      </c>
      <c r="P14" s="10">
        <v>0</v>
      </c>
    </row>
    <row r="17" spans="1:13" x14ac:dyDescent="0.2">
      <c r="H17" s="11" t="s">
        <v>39</v>
      </c>
    </row>
    <row r="18" spans="1:13" ht="23.25" customHeight="1" x14ac:dyDescent="0.2">
      <c r="A18" s="161" t="s">
        <v>2</v>
      </c>
      <c r="B18" s="165" t="s">
        <v>6</v>
      </c>
      <c r="C18" s="165" t="s">
        <v>37</v>
      </c>
      <c r="D18" s="165" t="s">
        <v>40</v>
      </c>
      <c r="E18" s="165" t="s">
        <v>41</v>
      </c>
      <c r="F18" s="162" t="s">
        <v>42</v>
      </c>
      <c r="G18" s="162" t="s">
        <v>11</v>
      </c>
      <c r="H18" s="161" t="s">
        <v>13</v>
      </c>
      <c r="I18" s="161"/>
      <c r="J18" s="161"/>
      <c r="K18" s="161"/>
      <c r="L18" s="161"/>
      <c r="M18" s="48"/>
    </row>
    <row r="19" spans="1:13" ht="50.25" customHeight="1" x14ac:dyDescent="0.2">
      <c r="A19" s="161"/>
      <c r="B19" s="166"/>
      <c r="C19" s="166"/>
      <c r="D19" s="166"/>
      <c r="E19" s="166"/>
      <c r="F19" s="163"/>
      <c r="G19" s="163"/>
      <c r="H19" s="60">
        <v>2008</v>
      </c>
      <c r="I19" s="60">
        <v>2009</v>
      </c>
      <c r="J19" s="60">
        <v>2010</v>
      </c>
      <c r="K19" s="60">
        <v>2011</v>
      </c>
      <c r="L19" s="60">
        <v>2012</v>
      </c>
      <c r="M19" s="56"/>
    </row>
    <row r="20" spans="1:13" ht="30" customHeight="1" x14ac:dyDescent="0.2">
      <c r="A20" s="38" t="s">
        <v>28</v>
      </c>
      <c r="B20" s="10">
        <v>1</v>
      </c>
      <c r="C20" s="10">
        <f>+H20+I20+J20+G20</f>
        <v>0.78</v>
      </c>
      <c r="D20" s="10">
        <f>+H20+I20+J20+L20+K20</f>
        <v>1</v>
      </c>
      <c r="E20" s="39">
        <f>+K20</f>
        <v>0.56999999999999995</v>
      </c>
      <c r="F20" s="39">
        <f>(B20*G20)/E20</f>
        <v>0.61403508771929827</v>
      </c>
      <c r="G20" s="10">
        <f>+J14</f>
        <v>0.35</v>
      </c>
      <c r="H20" s="10">
        <v>0</v>
      </c>
      <c r="I20" s="10">
        <v>0.25</v>
      </c>
      <c r="J20" s="55">
        <v>0.18</v>
      </c>
      <c r="K20" s="10">
        <v>0.56999999999999995</v>
      </c>
      <c r="L20" s="10">
        <v>0</v>
      </c>
      <c r="M20" s="53"/>
    </row>
    <row r="24" spans="1:13" x14ac:dyDescent="0.2">
      <c r="C24" s="54"/>
    </row>
    <row r="28" spans="1:13" ht="12.75" customHeight="1" x14ac:dyDescent="0.2"/>
  </sheetData>
  <mergeCells count="74">
    <mergeCell ref="G18:G19"/>
    <mergeCell ref="H18:L18"/>
    <mergeCell ref="A18:A19"/>
    <mergeCell ref="B18:B19"/>
    <mergeCell ref="C18:C19"/>
    <mergeCell ref="D18:D19"/>
    <mergeCell ref="E18:E19"/>
    <mergeCell ref="F18:F19"/>
    <mergeCell ref="G12:G13"/>
    <mergeCell ref="H12:H13"/>
    <mergeCell ref="I12:I13"/>
    <mergeCell ref="J12:J13"/>
    <mergeCell ref="K12:K13"/>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BE2:BE3"/>
    <mergeCell ref="BF2:BF3"/>
    <mergeCell ref="BG2:BG3"/>
    <mergeCell ref="BH2:BH3"/>
    <mergeCell ref="BI2:BM2"/>
    <mergeCell ref="BD2:BD3"/>
    <mergeCell ref="AM2:AM3"/>
    <mergeCell ref="AN2:AN3"/>
    <mergeCell ref="AO2:AO3"/>
    <mergeCell ref="AP2:AP3"/>
    <mergeCell ref="AQ2:AQ3"/>
    <mergeCell ref="AR2:AR3"/>
    <mergeCell ref="AS2:AS3"/>
    <mergeCell ref="AT2:AT3"/>
    <mergeCell ref="AU2:AY2"/>
    <mergeCell ref="BB2:BB3"/>
    <mergeCell ref="BC2:BC3"/>
    <mergeCell ref="AL2:AL3"/>
    <mergeCell ref="L2:P2"/>
    <mergeCell ref="U2:U3"/>
    <mergeCell ref="V2:V3"/>
    <mergeCell ref="W2:W3"/>
    <mergeCell ref="X2:X3"/>
    <mergeCell ref="Y2:AC2"/>
    <mergeCell ref="AD2:AD3"/>
    <mergeCell ref="AE2:AE3"/>
    <mergeCell ref="AF2:AF3"/>
    <mergeCell ref="AG2:AG3"/>
    <mergeCell ref="AK2:AK3"/>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topLeftCell="A13" workbookViewId="0">
      <selection activeCell="I17" sqref="I17"/>
    </sheetView>
  </sheetViews>
  <sheetFormatPr baseColWidth="10" defaultColWidth="10.875" defaultRowHeight="12.75" x14ac:dyDescent="0.2"/>
  <cols>
    <col min="1" max="1" width="12" style="11" bestFit="1" customWidth="1"/>
    <col min="2" max="2" width="41.875" style="11" customWidth="1"/>
    <col min="3" max="3" width="8.5" style="11" hidden="1" customWidth="1"/>
    <col min="4" max="4" width="11.125" style="11" hidden="1" customWidth="1"/>
    <col min="5" max="5" width="8.5" style="11" hidden="1" customWidth="1"/>
    <col min="6" max="6" width="21.5" style="11" customWidth="1"/>
    <col min="7" max="7" width="20.125" style="11" bestFit="1" customWidth="1"/>
    <col min="8" max="8" width="12.625" style="11" bestFit="1" customWidth="1"/>
    <col min="9" max="9" width="13.5" style="11" bestFit="1" customWidth="1"/>
    <col min="10" max="10" width="92.625" style="11" customWidth="1"/>
    <col min="11" max="16384" width="10.875" style="11"/>
  </cols>
  <sheetData>
    <row r="1" spans="1:10" ht="13.5" thickBot="1" x14ac:dyDescent="0.25">
      <c r="A1" s="175" t="s">
        <v>43</v>
      </c>
      <c r="B1" s="175"/>
      <c r="C1" s="175"/>
      <c r="D1" s="175"/>
      <c r="E1" s="175"/>
      <c r="F1" s="175"/>
      <c r="G1" s="175"/>
      <c r="H1" s="175"/>
      <c r="I1" s="175"/>
      <c r="J1" s="175"/>
    </row>
    <row r="2" spans="1:10" x14ac:dyDescent="0.2">
      <c r="A2" s="175"/>
      <c r="B2" s="175"/>
      <c r="C2" s="175"/>
      <c r="D2" s="175"/>
      <c r="E2" s="175"/>
      <c r="F2" s="175"/>
      <c r="G2" s="175"/>
      <c r="H2" s="175"/>
      <c r="I2" s="175"/>
      <c r="J2" s="175"/>
    </row>
    <row r="3" spans="1:10" ht="15" x14ac:dyDescent="0.2">
      <c r="A3" s="176" t="s">
        <v>44</v>
      </c>
      <c r="B3" s="176"/>
      <c r="C3" s="176"/>
      <c r="D3" s="176"/>
      <c r="E3" s="176"/>
      <c r="F3" s="176"/>
      <c r="G3" s="176"/>
      <c r="H3" s="176"/>
      <c r="I3" s="176"/>
      <c r="J3" s="176"/>
    </row>
    <row r="4" spans="1:10" s="14" customFormat="1" x14ac:dyDescent="0.2">
      <c r="A4" s="12"/>
      <c r="B4" s="13"/>
      <c r="C4" s="13"/>
      <c r="D4" s="13"/>
      <c r="E4" s="13"/>
      <c r="F4" s="13"/>
      <c r="G4" s="13"/>
      <c r="H4" s="13"/>
      <c r="I4" s="13"/>
      <c r="J4" s="13"/>
    </row>
    <row r="5" spans="1:10" x14ac:dyDescent="0.2">
      <c r="A5" s="15" t="s">
        <v>45</v>
      </c>
      <c r="B5" s="170" t="s">
        <v>46</v>
      </c>
      <c r="C5" s="170"/>
      <c r="D5" s="170"/>
      <c r="E5" s="170"/>
      <c r="F5" s="170"/>
      <c r="G5" s="170"/>
      <c r="H5" s="170"/>
      <c r="I5" s="170"/>
      <c r="J5" s="170"/>
    </row>
    <row r="6" spans="1:10" x14ac:dyDescent="0.2">
      <c r="A6" s="15" t="s">
        <v>47</v>
      </c>
      <c r="B6" s="170" t="s">
        <v>48</v>
      </c>
      <c r="C6" s="170"/>
      <c r="D6" s="170"/>
      <c r="E6" s="170"/>
      <c r="F6" s="170"/>
      <c r="G6" s="170"/>
      <c r="H6" s="170"/>
      <c r="I6" s="170"/>
      <c r="J6" s="170"/>
    </row>
    <row r="7" spans="1:10" x14ac:dyDescent="0.2">
      <c r="A7" s="15" t="s">
        <v>49</v>
      </c>
      <c r="B7" s="170" t="s">
        <v>50</v>
      </c>
      <c r="C7" s="170"/>
      <c r="D7" s="170"/>
      <c r="E7" s="170"/>
      <c r="F7" s="170"/>
      <c r="G7" s="170"/>
      <c r="H7" s="170"/>
      <c r="I7" s="170"/>
      <c r="J7" s="170"/>
    </row>
    <row r="8" spans="1:10" x14ac:dyDescent="0.2">
      <c r="A8" s="15" t="s">
        <v>51</v>
      </c>
      <c r="B8" s="170" t="s">
        <v>52</v>
      </c>
      <c r="C8" s="170"/>
      <c r="D8" s="170"/>
      <c r="E8" s="170"/>
      <c r="F8" s="170"/>
      <c r="G8" s="170"/>
      <c r="H8" s="170"/>
      <c r="I8" s="170"/>
      <c r="J8" s="170"/>
    </row>
    <row r="9" spans="1:10" x14ac:dyDescent="0.2">
      <c r="A9" s="15" t="s">
        <v>53</v>
      </c>
      <c r="B9" s="170" t="s">
        <v>54</v>
      </c>
      <c r="C9" s="170"/>
      <c r="D9" s="170"/>
      <c r="E9" s="170"/>
      <c r="F9" s="170"/>
      <c r="G9" s="170"/>
      <c r="H9" s="170"/>
      <c r="I9" s="170"/>
      <c r="J9" s="170"/>
    </row>
    <row r="10" spans="1:10" ht="15" x14ac:dyDescent="0.2">
      <c r="A10" s="171" t="s">
        <v>55</v>
      </c>
      <c r="B10" s="172"/>
      <c r="C10" s="172"/>
      <c r="D10" s="172"/>
      <c r="E10" s="172"/>
      <c r="F10" s="172"/>
      <c r="G10" s="172"/>
      <c r="H10" s="172"/>
      <c r="I10" s="172"/>
      <c r="J10" s="172"/>
    </row>
    <row r="12" spans="1:10" x14ac:dyDescent="0.2">
      <c r="A12" s="173" t="s">
        <v>56</v>
      </c>
      <c r="B12" s="173"/>
      <c r="C12" s="173"/>
      <c r="D12" s="173"/>
      <c r="E12" s="173"/>
      <c r="F12" s="173"/>
      <c r="G12" s="173"/>
      <c r="H12" s="173"/>
      <c r="I12" s="173"/>
      <c r="J12" s="173"/>
    </row>
    <row r="13" spans="1:10" x14ac:dyDescent="0.2">
      <c r="A13" s="173"/>
      <c r="B13" s="173"/>
      <c r="C13" s="173"/>
      <c r="D13" s="173"/>
      <c r="E13" s="173"/>
      <c r="F13" s="173"/>
      <c r="G13" s="173"/>
      <c r="H13" s="173"/>
      <c r="I13" s="173"/>
      <c r="J13" s="173"/>
    </row>
    <row r="14" spans="1:10" ht="42.75" customHeight="1" x14ac:dyDescent="0.2">
      <c r="A14" s="174" t="s">
        <v>57</v>
      </c>
      <c r="B14" s="174"/>
      <c r="C14" s="16" t="s">
        <v>58</v>
      </c>
      <c r="D14" s="16" t="s">
        <v>59</v>
      </c>
      <c r="E14" s="16" t="s">
        <v>60</v>
      </c>
      <c r="F14" s="16" t="s">
        <v>61</v>
      </c>
      <c r="G14" s="16" t="s">
        <v>62</v>
      </c>
      <c r="H14" s="16" t="s">
        <v>63</v>
      </c>
      <c r="I14" s="16" t="s">
        <v>64</v>
      </c>
      <c r="J14" s="16" t="s">
        <v>65</v>
      </c>
    </row>
    <row r="15" spans="1:10" ht="89.25" customHeight="1" x14ac:dyDescent="0.2">
      <c r="A15" s="17">
        <v>1</v>
      </c>
      <c r="B15" s="18" t="str">
        <f>+'[1]PROCESOS CONTRATACION'!D11</f>
        <v>Adelantar un (1)  programa para cubrir los Gastos Operativos de Inversión correspondientes a la Coordinación, control y supervisión del NUSE 123</v>
      </c>
      <c r="C15" s="19">
        <v>1</v>
      </c>
      <c r="D15" s="19">
        <v>1</v>
      </c>
      <c r="E15" s="20">
        <f>F15/G18</f>
        <v>0.31861889637623803</v>
      </c>
      <c r="F15" s="21">
        <f>+'[1]PROCESOS CONTRATACION'!F11</f>
        <v>271150006</v>
      </c>
      <c r="G15" s="21">
        <f>+'[1]PROCESOS CONTRATACION'!F12-'[1]PROCESOS CONTRATACION'!F87</f>
        <v>37027011</v>
      </c>
      <c r="H15" s="22">
        <f>+G15/F15</f>
        <v>0.13655544967976138</v>
      </c>
      <c r="I15" s="23">
        <v>0.7</v>
      </c>
      <c r="J15" s="18" t="s">
        <v>66</v>
      </c>
    </row>
    <row r="16" spans="1:10" ht="288" customHeight="1" x14ac:dyDescent="0.2">
      <c r="A16" s="17">
        <v>2</v>
      </c>
      <c r="B16" s="18"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9">
        <v>1</v>
      </c>
      <c r="D16" s="19">
        <v>1</v>
      </c>
      <c r="E16" s="20">
        <f>F16/G18</f>
        <v>0.96220201221743329</v>
      </c>
      <c r="F16" s="21">
        <f>+'[1]PROCESOS CONTRATACION'!F44</f>
        <v>818849994</v>
      </c>
      <c r="G16" s="21">
        <f>+'[1]PROCESOS CONTRATACION'!F45</f>
        <v>813989702.33333337</v>
      </c>
      <c r="H16" s="24">
        <f>+G16/F16</f>
        <v>0.9940644908074987</v>
      </c>
      <c r="I16" s="23">
        <v>0.75</v>
      </c>
      <c r="J16" s="18" t="s">
        <v>67</v>
      </c>
    </row>
    <row r="17" spans="1:10" ht="64.5" customHeight="1" x14ac:dyDescent="0.2">
      <c r="A17" s="17">
        <v>3</v>
      </c>
      <c r="B17" s="18" t="str">
        <f>+'[1]PROCESOS CONTRATACION'!D75</f>
        <v>Adelantar un (1)  programa de dotación de la Infraestructura Tecnológica de la Sala de Crisis de Bogota.</v>
      </c>
      <c r="C17" s="19">
        <v>1</v>
      </c>
      <c r="D17" s="19">
        <v>1</v>
      </c>
      <c r="E17" s="25">
        <f>F17/G18</f>
        <v>0</v>
      </c>
      <c r="F17" s="21">
        <f>+'[1]PROCESOS CONTRATACION'!F75</f>
        <v>0</v>
      </c>
      <c r="G17" s="21">
        <v>0</v>
      </c>
      <c r="H17" s="24"/>
      <c r="I17" s="23">
        <v>0.73</v>
      </c>
      <c r="J17" s="18" t="s">
        <v>68</v>
      </c>
    </row>
    <row r="18" spans="1:10" ht="22.5" customHeight="1" x14ac:dyDescent="0.2">
      <c r="A18" s="26"/>
      <c r="B18" s="27"/>
      <c r="C18" s="28"/>
      <c r="D18" s="28"/>
      <c r="E18" s="29">
        <f>SUM(E15:E17)</f>
        <v>1.2808209085936713</v>
      </c>
      <c r="F18" s="30">
        <f>SUM(F15:F17)</f>
        <v>1090000000</v>
      </c>
      <c r="G18" s="31">
        <f>SUM(G15:G17)</f>
        <v>851016713.33333337</v>
      </c>
      <c r="H18" s="32">
        <f>+G18/F18</f>
        <v>0.78074927828746177</v>
      </c>
      <c r="I18" s="28"/>
      <c r="J18" s="33"/>
    </row>
    <row r="19" spans="1:10" x14ac:dyDescent="0.2">
      <c r="B19" s="34"/>
      <c r="C19" s="34"/>
      <c r="D19" s="34"/>
      <c r="E19" s="34"/>
      <c r="F19" s="34"/>
      <c r="G19" s="35"/>
      <c r="H19" s="34"/>
    </row>
    <row r="20" spans="1:10" x14ac:dyDescent="0.2">
      <c r="C20" s="34"/>
      <c r="D20" s="34"/>
      <c r="E20" s="34"/>
      <c r="F20" s="34"/>
      <c r="G20" s="35"/>
      <c r="H20" s="34"/>
    </row>
    <row r="21" spans="1:10" x14ac:dyDescent="0.2">
      <c r="F21" s="36"/>
      <c r="G21" s="36"/>
      <c r="H21" s="37"/>
    </row>
    <row r="29" spans="1:10" x14ac:dyDescent="0.2">
      <c r="F29" s="36"/>
      <c r="G29" s="37"/>
      <c r="H29" s="37"/>
    </row>
    <row r="30" spans="1:10" x14ac:dyDescent="0.2">
      <c r="F30" s="36"/>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229"/>
  <sheetViews>
    <sheetView tabSelected="1" topLeftCell="Z4" zoomScale="60" zoomScaleNormal="60" workbookViewId="0">
      <selection activeCell="AQ9" sqref="AQ9"/>
    </sheetView>
  </sheetViews>
  <sheetFormatPr baseColWidth="10" defaultColWidth="11.5" defaultRowHeight="12.75" x14ac:dyDescent="0.25"/>
  <cols>
    <col min="1" max="1" width="19.125" style="2" customWidth="1"/>
    <col min="2" max="2" width="5.125" style="2" customWidth="1"/>
    <col min="3" max="3" width="29.5" style="2" customWidth="1"/>
    <col min="4" max="4" width="20.125" style="2" customWidth="1"/>
    <col min="5" max="5" width="68.875" style="2" bestFit="1" customWidth="1"/>
    <col min="6" max="6" width="9.125" style="2" customWidth="1"/>
    <col min="7" max="7" width="9.125" style="2" hidden="1" customWidth="1"/>
    <col min="8" max="8" width="12.75" style="2" customWidth="1"/>
    <col min="9" max="9" width="40.625" style="2" customWidth="1"/>
    <col min="10" max="10" width="14.125" style="2" customWidth="1"/>
    <col min="11" max="11" width="15" style="2" customWidth="1"/>
    <col min="12" max="12" width="14.375" style="2" customWidth="1"/>
    <col min="13" max="13" width="9.375" style="2" customWidth="1"/>
    <col min="14" max="14" width="11.875" style="2" customWidth="1"/>
    <col min="15" max="15" width="9.875" style="2" customWidth="1"/>
    <col min="16" max="16" width="10.875" style="2" customWidth="1"/>
    <col min="17" max="17" width="13.875" style="2" customWidth="1"/>
    <col min="18" max="18" width="8.5" style="2" customWidth="1"/>
    <col min="19" max="19" width="12.125" style="2" customWidth="1"/>
    <col min="20" max="20" width="12" style="2" customWidth="1"/>
    <col min="21" max="21" width="8.5" style="2" customWidth="1"/>
    <col min="22" max="22" width="10.75" style="2" customWidth="1"/>
    <col min="23" max="23" width="10.25" style="2" customWidth="1"/>
    <col min="24" max="24" width="9.75" style="2" customWidth="1"/>
    <col min="25" max="25" width="11.125" style="2" customWidth="1"/>
    <col min="26" max="26" width="11.25" style="2" customWidth="1"/>
    <col min="27" max="27" width="9.75" style="2" customWidth="1"/>
    <col min="28" max="28" width="9.875" style="2" customWidth="1"/>
    <col min="29" max="29" width="13.75" style="2" customWidth="1"/>
    <col min="30" max="31" width="9.75" style="2" customWidth="1"/>
    <col min="32" max="32" width="10.75" style="2" customWidth="1"/>
    <col min="33" max="33" width="12.75" style="2" customWidth="1"/>
    <col min="34" max="35" width="11.625" style="1" customWidth="1"/>
    <col min="36" max="36" width="12" style="1" customWidth="1"/>
    <col min="37" max="38" width="11.625" style="1" customWidth="1"/>
    <col min="39" max="39" width="12" style="1" customWidth="1"/>
    <col min="40" max="41" width="11.625" style="1" customWidth="1"/>
    <col min="42" max="42" width="12" style="1" customWidth="1"/>
    <col min="43" max="44" width="11.625" style="1" customWidth="1"/>
    <col min="45" max="45" width="12" style="1" customWidth="1"/>
    <col min="46" max="47" width="11.625" style="1" customWidth="1"/>
    <col min="48" max="50" width="12" style="1" bestFit="1" customWidth="1"/>
    <col min="51" max="16384" width="11.5" style="1"/>
  </cols>
  <sheetData>
    <row r="1" spans="1:50" ht="35.25" customHeight="1" x14ac:dyDescent="0.25">
      <c r="A1" s="192"/>
      <c r="B1" s="193"/>
      <c r="C1" s="206" t="s">
        <v>69</v>
      </c>
      <c r="D1" s="206"/>
      <c r="E1" s="206"/>
      <c r="F1" s="206"/>
      <c r="G1" s="206"/>
      <c r="H1" s="206"/>
      <c r="I1" s="206"/>
      <c r="J1" s="206"/>
      <c r="K1" s="206"/>
      <c r="L1" s="206"/>
      <c r="M1" s="206"/>
      <c r="N1" s="206"/>
      <c r="O1" s="206"/>
      <c r="P1" s="206"/>
      <c r="Q1" s="206"/>
      <c r="R1" s="206"/>
      <c r="S1" s="206"/>
      <c r="T1" s="206"/>
      <c r="U1" s="206"/>
      <c r="V1" s="206"/>
      <c r="W1" s="206"/>
      <c r="X1" s="206"/>
      <c r="Y1" s="206"/>
      <c r="Z1" s="206"/>
      <c r="AA1" s="206"/>
      <c r="AB1" s="206"/>
      <c r="AC1" s="206"/>
      <c r="AD1" s="206"/>
      <c r="AE1" s="206"/>
      <c r="AF1" s="206"/>
      <c r="AG1" s="206"/>
      <c r="AH1" s="206"/>
      <c r="AI1" s="206"/>
      <c r="AJ1" s="206"/>
      <c r="AK1" s="206"/>
      <c r="AL1" s="206"/>
      <c r="AM1" s="206"/>
      <c r="AN1" s="206"/>
      <c r="AO1" s="206"/>
      <c r="AP1" s="206"/>
      <c r="AQ1" s="206"/>
      <c r="AR1" s="206"/>
      <c r="AS1" s="206"/>
      <c r="AT1" s="206"/>
      <c r="AU1" s="206"/>
      <c r="AV1" s="202"/>
      <c r="AW1" s="202"/>
      <c r="AX1" s="203"/>
    </row>
    <row r="2" spans="1:50" ht="35.25" customHeight="1" x14ac:dyDescent="0.25">
      <c r="A2" s="194"/>
      <c r="B2" s="195"/>
      <c r="C2" s="207" t="s">
        <v>70</v>
      </c>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4"/>
      <c r="AW2" s="204"/>
      <c r="AX2" s="205"/>
    </row>
    <row r="3" spans="1:50" ht="35.25" customHeight="1" x14ac:dyDescent="0.25">
      <c r="A3" s="194"/>
      <c r="B3" s="195"/>
      <c r="C3" s="207" t="s">
        <v>71</v>
      </c>
      <c r="D3" s="207"/>
      <c r="E3" s="207"/>
      <c r="F3" s="207"/>
      <c r="G3" s="207"/>
      <c r="H3" s="207"/>
      <c r="I3" s="207"/>
      <c r="J3" s="207"/>
      <c r="K3" s="207"/>
      <c r="L3" s="207"/>
      <c r="M3" s="207"/>
      <c r="N3" s="207"/>
      <c r="O3" s="207"/>
      <c r="P3" s="207"/>
      <c r="Q3" s="207"/>
      <c r="R3" s="207"/>
      <c r="S3" s="207"/>
      <c r="T3" s="207"/>
      <c r="U3" s="207"/>
      <c r="V3" s="207"/>
      <c r="W3" s="207"/>
      <c r="X3" s="207"/>
      <c r="Y3" s="207"/>
      <c r="Z3" s="207"/>
      <c r="AA3" s="207" t="s">
        <v>72</v>
      </c>
      <c r="AB3" s="207"/>
      <c r="AC3" s="207"/>
      <c r="AD3" s="207"/>
      <c r="AE3" s="207"/>
      <c r="AF3" s="207"/>
      <c r="AG3" s="207"/>
      <c r="AH3" s="207"/>
      <c r="AI3" s="207"/>
      <c r="AJ3" s="207"/>
      <c r="AK3" s="207"/>
      <c r="AL3" s="207"/>
      <c r="AM3" s="207"/>
      <c r="AN3" s="207"/>
      <c r="AO3" s="207"/>
      <c r="AP3" s="207"/>
      <c r="AQ3" s="207"/>
      <c r="AR3" s="207"/>
      <c r="AS3" s="207"/>
      <c r="AT3" s="207"/>
      <c r="AU3" s="207"/>
      <c r="AV3" s="204"/>
      <c r="AW3" s="204"/>
      <c r="AX3" s="205"/>
    </row>
    <row r="4" spans="1:50" ht="27.75" customHeight="1" x14ac:dyDescent="0.25">
      <c r="A4" s="190" t="s">
        <v>73</v>
      </c>
      <c r="B4" s="191"/>
      <c r="C4" s="191"/>
      <c r="D4" s="196">
        <v>44348</v>
      </c>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7"/>
      <c r="AS4" s="197"/>
      <c r="AT4" s="197"/>
      <c r="AU4" s="197"/>
      <c r="AV4" s="197"/>
      <c r="AW4" s="197"/>
      <c r="AX4" s="198"/>
    </row>
    <row r="5" spans="1:50" s="2" customFormat="1" ht="40.5" customHeight="1" thickBot="1" x14ac:dyDescent="0.3">
      <c r="A5" s="188" t="s">
        <v>74</v>
      </c>
      <c r="B5" s="189"/>
      <c r="C5" s="189"/>
      <c r="D5" s="199" t="s">
        <v>311</v>
      </c>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1"/>
    </row>
    <row r="6" spans="1:50" s="3" customFormat="1" ht="15.75" customHeight="1" x14ac:dyDescent="0.25">
      <c r="A6" s="181" t="s">
        <v>75</v>
      </c>
      <c r="B6" s="183" t="s">
        <v>76</v>
      </c>
      <c r="C6" s="179" t="s">
        <v>77</v>
      </c>
      <c r="D6" s="179" t="s">
        <v>78</v>
      </c>
      <c r="E6" s="179" t="s">
        <v>79</v>
      </c>
      <c r="F6" s="183" t="s">
        <v>80</v>
      </c>
      <c r="G6" s="179" t="s">
        <v>81</v>
      </c>
      <c r="H6" s="179" t="s">
        <v>82</v>
      </c>
      <c r="I6" s="179" t="s">
        <v>83</v>
      </c>
      <c r="J6" s="179" t="s">
        <v>84</v>
      </c>
      <c r="K6" s="179" t="s">
        <v>85</v>
      </c>
      <c r="L6" s="208" t="s">
        <v>86</v>
      </c>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9"/>
    </row>
    <row r="7" spans="1:50" s="3" customFormat="1" ht="28.5" customHeight="1" x14ac:dyDescent="0.25">
      <c r="A7" s="182"/>
      <c r="B7" s="184"/>
      <c r="C7" s="180"/>
      <c r="D7" s="180"/>
      <c r="E7" s="180"/>
      <c r="F7" s="184"/>
      <c r="G7" s="180"/>
      <c r="H7" s="180"/>
      <c r="I7" s="180"/>
      <c r="J7" s="180"/>
      <c r="K7" s="180"/>
      <c r="L7" s="177" t="s">
        <v>87</v>
      </c>
      <c r="M7" s="177"/>
      <c r="N7" s="177"/>
      <c r="O7" s="177" t="s">
        <v>88</v>
      </c>
      <c r="P7" s="177"/>
      <c r="Q7" s="177"/>
      <c r="R7" s="177" t="s">
        <v>89</v>
      </c>
      <c r="S7" s="177"/>
      <c r="T7" s="177"/>
      <c r="U7" s="177" t="s">
        <v>90</v>
      </c>
      <c r="V7" s="177"/>
      <c r="W7" s="177"/>
      <c r="X7" s="177" t="s">
        <v>91</v>
      </c>
      <c r="Y7" s="177"/>
      <c r="Z7" s="177"/>
      <c r="AA7" s="177" t="s">
        <v>92</v>
      </c>
      <c r="AB7" s="177"/>
      <c r="AC7" s="177"/>
      <c r="AD7" s="177" t="s">
        <v>93</v>
      </c>
      <c r="AE7" s="177"/>
      <c r="AF7" s="177"/>
      <c r="AG7" s="177" t="s">
        <v>94</v>
      </c>
      <c r="AH7" s="177"/>
      <c r="AI7" s="177"/>
      <c r="AJ7" s="177" t="s">
        <v>95</v>
      </c>
      <c r="AK7" s="177"/>
      <c r="AL7" s="177"/>
      <c r="AM7" s="177" t="s">
        <v>96</v>
      </c>
      <c r="AN7" s="177"/>
      <c r="AO7" s="177"/>
      <c r="AP7" s="177" t="s">
        <v>97</v>
      </c>
      <c r="AQ7" s="177"/>
      <c r="AR7" s="177"/>
      <c r="AS7" s="177" t="s">
        <v>98</v>
      </c>
      <c r="AT7" s="177"/>
      <c r="AU7" s="177"/>
      <c r="AV7" s="177" t="s">
        <v>99</v>
      </c>
      <c r="AW7" s="177"/>
      <c r="AX7" s="210"/>
    </row>
    <row r="8" spans="1:50" s="3" customFormat="1" ht="24.75" customHeight="1" x14ac:dyDescent="0.25">
      <c r="A8" s="182"/>
      <c r="B8" s="184"/>
      <c r="C8" s="180"/>
      <c r="D8" s="180"/>
      <c r="E8" s="180"/>
      <c r="F8" s="184"/>
      <c r="G8" s="180"/>
      <c r="H8" s="180"/>
      <c r="I8" s="180"/>
      <c r="J8" s="180"/>
      <c r="K8" s="180"/>
      <c r="L8" s="154" t="s">
        <v>100</v>
      </c>
      <c r="M8" s="154" t="s">
        <v>101</v>
      </c>
      <c r="N8" s="59" t="s">
        <v>102</v>
      </c>
      <c r="O8" s="154" t="s">
        <v>100</v>
      </c>
      <c r="P8" s="154" t="s">
        <v>101</v>
      </c>
      <c r="Q8" s="59" t="s">
        <v>102</v>
      </c>
      <c r="R8" s="154" t="s">
        <v>100</v>
      </c>
      <c r="S8" s="154" t="s">
        <v>101</v>
      </c>
      <c r="T8" s="59" t="s">
        <v>102</v>
      </c>
      <c r="U8" s="154" t="s">
        <v>100</v>
      </c>
      <c r="V8" s="154" t="s">
        <v>101</v>
      </c>
      <c r="W8" s="59" t="s">
        <v>102</v>
      </c>
      <c r="X8" s="154" t="s">
        <v>100</v>
      </c>
      <c r="Y8" s="154" t="s">
        <v>101</v>
      </c>
      <c r="Z8" s="59" t="s">
        <v>102</v>
      </c>
      <c r="AA8" s="154" t="s">
        <v>100</v>
      </c>
      <c r="AB8" s="154" t="s">
        <v>101</v>
      </c>
      <c r="AC8" s="59" t="s">
        <v>102</v>
      </c>
      <c r="AD8" s="154" t="s">
        <v>100</v>
      </c>
      <c r="AE8" s="154" t="s">
        <v>101</v>
      </c>
      <c r="AF8" s="59" t="s">
        <v>102</v>
      </c>
      <c r="AG8" s="154" t="s">
        <v>100</v>
      </c>
      <c r="AH8" s="154" t="s">
        <v>101</v>
      </c>
      <c r="AI8" s="59" t="s">
        <v>102</v>
      </c>
      <c r="AJ8" s="154" t="s">
        <v>100</v>
      </c>
      <c r="AK8" s="154" t="s">
        <v>101</v>
      </c>
      <c r="AL8" s="59" t="s">
        <v>102</v>
      </c>
      <c r="AM8" s="154" t="s">
        <v>100</v>
      </c>
      <c r="AN8" s="154" t="s">
        <v>101</v>
      </c>
      <c r="AO8" s="59" t="s">
        <v>102</v>
      </c>
      <c r="AP8" s="154" t="s">
        <v>100</v>
      </c>
      <c r="AQ8" s="154" t="s">
        <v>101</v>
      </c>
      <c r="AR8" s="59" t="s">
        <v>102</v>
      </c>
      <c r="AS8" s="154" t="s">
        <v>100</v>
      </c>
      <c r="AT8" s="154" t="s">
        <v>101</v>
      </c>
      <c r="AU8" s="59" t="s">
        <v>102</v>
      </c>
      <c r="AV8" s="154" t="s">
        <v>103</v>
      </c>
      <c r="AW8" s="154" t="s">
        <v>104</v>
      </c>
      <c r="AX8" s="155" t="s">
        <v>102</v>
      </c>
    </row>
    <row r="9" spans="1:50" s="3" customFormat="1" ht="45" x14ac:dyDescent="0.25">
      <c r="A9" s="178" t="s">
        <v>189</v>
      </c>
      <c r="B9" s="185">
        <v>1</v>
      </c>
      <c r="C9" s="185" t="s">
        <v>190</v>
      </c>
      <c r="D9" s="186" t="s">
        <v>116</v>
      </c>
      <c r="E9" s="187" t="str">
        <f>IF(D9="","",VLOOKUP(D9,$C$145:$L$158,10,FALSE))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9" s="148">
        <v>0.25</v>
      </c>
      <c r="G9" s="148"/>
      <c r="H9" s="96" t="s">
        <v>312</v>
      </c>
      <c r="I9" s="61" t="s">
        <v>191</v>
      </c>
      <c r="J9" s="62" t="s">
        <v>180</v>
      </c>
      <c r="K9" s="62" t="s">
        <v>183</v>
      </c>
      <c r="L9" s="67">
        <v>0.5</v>
      </c>
      <c r="M9" s="67">
        <v>0.5</v>
      </c>
      <c r="N9" s="67">
        <f>+M9/L9</f>
        <v>1</v>
      </c>
      <c r="O9" s="67">
        <v>0.5</v>
      </c>
      <c r="P9" s="68">
        <v>0.5</v>
      </c>
      <c r="Q9" s="67">
        <f>+P9/O9</f>
        <v>1</v>
      </c>
      <c r="R9" s="67">
        <v>0</v>
      </c>
      <c r="S9" s="67">
        <v>0</v>
      </c>
      <c r="T9" s="67">
        <v>0</v>
      </c>
      <c r="U9" s="67">
        <v>0</v>
      </c>
      <c r="V9" s="68">
        <v>0</v>
      </c>
      <c r="W9" s="67">
        <v>0</v>
      </c>
      <c r="X9" s="67">
        <v>0</v>
      </c>
      <c r="Y9" s="68">
        <v>0</v>
      </c>
      <c r="Z9" s="67">
        <v>0</v>
      </c>
      <c r="AA9" s="67">
        <v>0</v>
      </c>
      <c r="AB9" s="68">
        <v>0</v>
      </c>
      <c r="AC9" s="67">
        <v>0</v>
      </c>
      <c r="AD9" s="67">
        <v>0</v>
      </c>
      <c r="AE9" s="68">
        <v>0</v>
      </c>
      <c r="AF9" s="67">
        <v>0</v>
      </c>
      <c r="AG9" s="67">
        <v>0</v>
      </c>
      <c r="AH9" s="68">
        <v>0</v>
      </c>
      <c r="AI9" s="67">
        <v>0</v>
      </c>
      <c r="AJ9" s="67">
        <v>0</v>
      </c>
      <c r="AK9" s="68">
        <v>0</v>
      </c>
      <c r="AL9" s="67">
        <v>0</v>
      </c>
      <c r="AM9" s="67">
        <v>0</v>
      </c>
      <c r="AN9" s="68">
        <v>0</v>
      </c>
      <c r="AO9" s="67">
        <v>0</v>
      </c>
      <c r="AP9" s="67">
        <v>0</v>
      </c>
      <c r="AQ9" s="68">
        <v>0</v>
      </c>
      <c r="AR9" s="67">
        <v>0</v>
      </c>
      <c r="AS9" s="67">
        <v>0</v>
      </c>
      <c r="AT9" s="68">
        <v>0</v>
      </c>
      <c r="AU9" s="67">
        <v>0</v>
      </c>
      <c r="AV9" s="69">
        <f>IF(K9="SUMA",(L9+O9+R9+U9+X9+AA9+AD9+AG9+AP9+AS9+AJ9+AM9),(AD9))</f>
        <v>1</v>
      </c>
      <c r="AW9" s="70">
        <f>IF(ISERROR(IF(K9="Suma",(AE9+AH9+AQ9+AT9+AK9+AN9+AB9+Y9+V9+S9+P9+M9),AVERAGE(AE9,AH9,AQ9,AT9,AK9,AN9,AB9,Y9,V9,S9,P9,M9))),0,IF(K9="Suma",(AE9+AH9+AQ9+AT9+AK9+AN9+AB9+Y9+V9+S9+P9+M9),AVERAGE(AE9,AH9,AQ9,AT9,AK9,AN9,AB9,Y9,V9,S9,P9,M9)))</f>
        <v>1</v>
      </c>
      <c r="AX9" s="100">
        <f>IF(ISERROR(AW9/AV9),0,(AW9/AV9))</f>
        <v>1</v>
      </c>
    </row>
    <row r="10" spans="1:50" s="3" customFormat="1" ht="51" customHeight="1" x14ac:dyDescent="0.25">
      <c r="A10" s="178"/>
      <c r="B10" s="185"/>
      <c r="C10" s="185"/>
      <c r="D10" s="186"/>
      <c r="E10" s="187"/>
      <c r="F10" s="148">
        <v>0.25</v>
      </c>
      <c r="G10" s="148"/>
      <c r="H10" s="96" t="s">
        <v>313</v>
      </c>
      <c r="I10" s="61" t="s">
        <v>192</v>
      </c>
      <c r="J10" s="62" t="s">
        <v>180</v>
      </c>
      <c r="K10" s="62" t="s">
        <v>183</v>
      </c>
      <c r="L10" s="67">
        <v>0</v>
      </c>
      <c r="M10" s="67">
        <v>0</v>
      </c>
      <c r="N10" s="67">
        <v>0</v>
      </c>
      <c r="O10" s="67">
        <v>0</v>
      </c>
      <c r="P10" s="68">
        <v>0</v>
      </c>
      <c r="Q10" s="67">
        <v>0</v>
      </c>
      <c r="R10" s="67">
        <v>0</v>
      </c>
      <c r="S10" s="67">
        <v>0</v>
      </c>
      <c r="T10" s="67">
        <v>0</v>
      </c>
      <c r="U10" s="67">
        <v>0</v>
      </c>
      <c r="V10" s="68">
        <v>0</v>
      </c>
      <c r="W10" s="67">
        <v>0</v>
      </c>
      <c r="X10" s="67">
        <v>0</v>
      </c>
      <c r="Y10" s="68">
        <v>0</v>
      </c>
      <c r="Z10" s="67">
        <v>0</v>
      </c>
      <c r="AA10" s="67">
        <v>0</v>
      </c>
      <c r="AB10" s="67">
        <v>0</v>
      </c>
      <c r="AC10" s="67">
        <v>0</v>
      </c>
      <c r="AD10" s="67">
        <v>0</v>
      </c>
      <c r="AE10" s="67">
        <v>0</v>
      </c>
      <c r="AF10" s="67">
        <v>0</v>
      </c>
      <c r="AG10" s="67">
        <v>0</v>
      </c>
      <c r="AH10" s="67">
        <v>0</v>
      </c>
      <c r="AI10" s="67">
        <v>0</v>
      </c>
      <c r="AJ10" s="67">
        <v>0</v>
      </c>
      <c r="AK10" s="68">
        <v>0</v>
      </c>
      <c r="AL10" s="67">
        <v>0</v>
      </c>
      <c r="AM10" s="68">
        <v>0.33</v>
      </c>
      <c r="AN10" s="131">
        <v>0.17490000000000003</v>
      </c>
      <c r="AO10" s="67">
        <v>0</v>
      </c>
      <c r="AP10" s="67">
        <v>0.33</v>
      </c>
      <c r="AQ10" s="68">
        <v>0</v>
      </c>
      <c r="AR10" s="67">
        <v>0</v>
      </c>
      <c r="AS10" s="67">
        <v>0.34</v>
      </c>
      <c r="AT10" s="67"/>
      <c r="AU10" s="67">
        <v>0</v>
      </c>
      <c r="AV10" s="69">
        <f t="shared" ref="AV10:AV72" si="0">IF(K10="SUMA",(L10+O10+R10+U10+X10+AA10+AD10+AG10+AP10+AS10+AJ10+AM10),(AD10))</f>
        <v>1</v>
      </c>
      <c r="AW10" s="70">
        <f t="shared" ref="AW10:AW72" si="1">IF(ISERROR(IF(K10="Suma",(AE10+AH10+AQ10+AT10+AK10+AN10+AB10+Y10+V10+S10+P10+M10),AVERAGE(AE10,AH10,AQ10,AT10,AK10,AN10,AB10,Y10,V10,S10,P10,M10))),0,IF(K10="Suma",(AE10+AH10+AQ10+AT10+AK10+AN10+AB10+Y10+V10+S10+P10+M10),AVERAGE(AE10,AH10,AQ10,AT10,AK10,AN10,AB10,Y10,V10,S10,P10,M10)))</f>
        <v>0.17490000000000003</v>
      </c>
      <c r="AX10" s="100">
        <f t="shared" ref="AX10:AX72" si="2">IF(ISERROR(AW10/AV10),0,(AW10/AV10))</f>
        <v>0.17490000000000003</v>
      </c>
    </row>
    <row r="11" spans="1:50" s="3" customFormat="1" ht="51" customHeight="1" x14ac:dyDescent="0.25">
      <c r="A11" s="178"/>
      <c r="B11" s="185"/>
      <c r="C11" s="185"/>
      <c r="D11" s="186"/>
      <c r="E11" s="187"/>
      <c r="F11" s="148">
        <v>0.25</v>
      </c>
      <c r="G11" s="148"/>
      <c r="H11" s="96" t="s">
        <v>314</v>
      </c>
      <c r="I11" s="61" t="s">
        <v>193</v>
      </c>
      <c r="J11" s="62" t="s">
        <v>180</v>
      </c>
      <c r="K11" s="62" t="s">
        <v>183</v>
      </c>
      <c r="L11" s="67">
        <v>0</v>
      </c>
      <c r="M11" s="67">
        <v>0</v>
      </c>
      <c r="N11" s="67">
        <v>0</v>
      </c>
      <c r="O11" s="67">
        <v>0</v>
      </c>
      <c r="P11" s="68">
        <v>0</v>
      </c>
      <c r="Q11" s="67">
        <v>0</v>
      </c>
      <c r="R11" s="67">
        <v>0</v>
      </c>
      <c r="S11" s="67">
        <v>0</v>
      </c>
      <c r="T11" s="67">
        <v>0</v>
      </c>
      <c r="U11" s="67">
        <v>0</v>
      </c>
      <c r="V11" s="68">
        <v>0</v>
      </c>
      <c r="W11" s="67">
        <v>0</v>
      </c>
      <c r="X11" s="67">
        <v>0</v>
      </c>
      <c r="Y11" s="68">
        <v>0</v>
      </c>
      <c r="Z11" s="67">
        <v>0</v>
      </c>
      <c r="AA11" s="67">
        <v>0</v>
      </c>
      <c r="AB11" s="67">
        <v>0</v>
      </c>
      <c r="AC11" s="67">
        <v>0</v>
      </c>
      <c r="AD11" s="67">
        <v>0</v>
      </c>
      <c r="AE11" s="67">
        <v>0</v>
      </c>
      <c r="AF11" s="67">
        <v>0</v>
      </c>
      <c r="AG11" s="67">
        <v>0</v>
      </c>
      <c r="AH11" s="67">
        <v>0</v>
      </c>
      <c r="AI11" s="67">
        <v>0</v>
      </c>
      <c r="AJ11" s="67">
        <v>0</v>
      </c>
      <c r="AK11" s="68">
        <v>0</v>
      </c>
      <c r="AL11" s="67">
        <v>0</v>
      </c>
      <c r="AM11" s="68">
        <v>0.33</v>
      </c>
      <c r="AN11" s="131">
        <v>0.17490000000000003</v>
      </c>
      <c r="AO11" s="67">
        <v>0</v>
      </c>
      <c r="AP11" s="67">
        <v>0.33</v>
      </c>
      <c r="AQ11" s="68">
        <v>0</v>
      </c>
      <c r="AR11" s="67">
        <v>0</v>
      </c>
      <c r="AS11" s="67">
        <v>0.34</v>
      </c>
      <c r="AT11" s="67"/>
      <c r="AU11" s="67">
        <v>0</v>
      </c>
      <c r="AV11" s="69">
        <f>IF(K11="SUMA",(L11+O11+R11+U11+X11+AA11+AD11+AG11+AP11+AS11+AJ11+AM11),(AD11))</f>
        <v>1</v>
      </c>
      <c r="AW11" s="70">
        <f t="shared" si="1"/>
        <v>0.17490000000000003</v>
      </c>
      <c r="AX11" s="100">
        <f t="shared" si="2"/>
        <v>0.17490000000000003</v>
      </c>
    </row>
    <row r="12" spans="1:50" s="3" customFormat="1" ht="119.25" customHeight="1" x14ac:dyDescent="0.25">
      <c r="A12" s="178" t="s">
        <v>188</v>
      </c>
      <c r="B12" s="185">
        <v>2</v>
      </c>
      <c r="C12" s="185" t="s">
        <v>194</v>
      </c>
      <c r="D12" s="186" t="s">
        <v>121</v>
      </c>
      <c r="E12" s="187" t="str">
        <f>IF(D12="","",VLOOKUP(D12,$C$145:$L$158,10,FALSE))</f>
        <v xml:space="preserve">Planear y ejecutar estrategias y políticas eficaces de comunicación interna y externa que socialicen la gestión de la entidad y contribuyan al posicionamiento de la imagen institucional en el distrito. </v>
      </c>
      <c r="F12" s="148">
        <v>0.25</v>
      </c>
      <c r="G12" s="148"/>
      <c r="H12" s="96">
        <v>2.1</v>
      </c>
      <c r="I12" s="61" t="s">
        <v>195</v>
      </c>
      <c r="J12" s="62" t="s">
        <v>180</v>
      </c>
      <c r="K12" s="62" t="s">
        <v>184</v>
      </c>
      <c r="L12" s="67">
        <v>1</v>
      </c>
      <c r="M12" s="67">
        <v>1</v>
      </c>
      <c r="N12" s="67">
        <f>+M12/L12</f>
        <v>1</v>
      </c>
      <c r="O12" s="67">
        <v>1</v>
      </c>
      <c r="P12" s="68">
        <v>1</v>
      </c>
      <c r="Q12" s="67">
        <f t="shared" ref="Q12:Q71" si="3">+P12/O12</f>
        <v>1</v>
      </c>
      <c r="R12" s="67">
        <v>1</v>
      </c>
      <c r="S12" s="67">
        <v>1</v>
      </c>
      <c r="T12" s="67">
        <f>+S12/R12</f>
        <v>1</v>
      </c>
      <c r="U12" s="67">
        <v>1</v>
      </c>
      <c r="V12" s="68">
        <v>1</v>
      </c>
      <c r="W12" s="67">
        <f>+V12/U12</f>
        <v>1</v>
      </c>
      <c r="X12" s="67">
        <v>1</v>
      </c>
      <c r="Y12" s="68">
        <v>1</v>
      </c>
      <c r="Z12" s="67">
        <f>+Y12/X12</f>
        <v>1</v>
      </c>
      <c r="AA12" s="67">
        <v>1</v>
      </c>
      <c r="AB12" s="67">
        <v>1</v>
      </c>
      <c r="AC12" s="67">
        <f>+AB12/AA12</f>
        <v>1</v>
      </c>
      <c r="AD12" s="67">
        <v>1</v>
      </c>
      <c r="AE12" s="67">
        <v>1</v>
      </c>
      <c r="AF12" s="67">
        <f>+AE12/AD12</f>
        <v>1</v>
      </c>
      <c r="AG12" s="67">
        <v>1</v>
      </c>
      <c r="AH12" s="67">
        <v>1</v>
      </c>
      <c r="AI12" s="67">
        <f>+AH12/AG12</f>
        <v>1</v>
      </c>
      <c r="AJ12" s="67">
        <v>1</v>
      </c>
      <c r="AK12" s="68">
        <v>1</v>
      </c>
      <c r="AL12" s="67">
        <f>+AK12/AJ12</f>
        <v>1</v>
      </c>
      <c r="AM12" s="67">
        <v>1</v>
      </c>
      <c r="AN12" s="68">
        <v>1</v>
      </c>
      <c r="AO12" s="67">
        <f>+AN12/AM12</f>
        <v>1</v>
      </c>
      <c r="AP12" s="67">
        <v>1</v>
      </c>
      <c r="AQ12" s="68">
        <v>1</v>
      </c>
      <c r="AR12" s="67">
        <f>+AQ12/AP12</f>
        <v>1</v>
      </c>
      <c r="AS12" s="67">
        <v>1</v>
      </c>
      <c r="AT12" s="67"/>
      <c r="AU12" s="67">
        <f>+AT12/AS12</f>
        <v>0</v>
      </c>
      <c r="AV12" s="69">
        <f t="shared" si="0"/>
        <v>1</v>
      </c>
      <c r="AW12" s="70">
        <f t="shared" si="1"/>
        <v>1</v>
      </c>
      <c r="AX12" s="100">
        <f t="shared" si="2"/>
        <v>1</v>
      </c>
    </row>
    <row r="13" spans="1:50" s="3" customFormat="1" ht="133.5" customHeight="1" x14ac:dyDescent="0.25">
      <c r="A13" s="178"/>
      <c r="B13" s="185"/>
      <c r="C13" s="185"/>
      <c r="D13" s="186"/>
      <c r="E13" s="187"/>
      <c r="F13" s="148">
        <v>0.25</v>
      </c>
      <c r="G13" s="148"/>
      <c r="H13" s="96">
        <v>2.2000000000000002</v>
      </c>
      <c r="I13" s="61" t="s">
        <v>196</v>
      </c>
      <c r="J13" s="62" t="s">
        <v>180</v>
      </c>
      <c r="K13" s="62" t="s">
        <v>184</v>
      </c>
      <c r="L13" s="67">
        <v>1</v>
      </c>
      <c r="M13" s="67">
        <v>1</v>
      </c>
      <c r="N13" s="67">
        <f t="shared" ref="N13:N51" si="4">+M13/L13</f>
        <v>1</v>
      </c>
      <c r="O13" s="67">
        <v>1</v>
      </c>
      <c r="P13" s="68">
        <v>1</v>
      </c>
      <c r="Q13" s="67">
        <f t="shared" si="3"/>
        <v>1</v>
      </c>
      <c r="R13" s="67">
        <v>1</v>
      </c>
      <c r="S13" s="67">
        <v>1</v>
      </c>
      <c r="T13" s="67">
        <f t="shared" ref="T13:T71" si="5">+S13/R13</f>
        <v>1</v>
      </c>
      <c r="U13" s="67">
        <v>1</v>
      </c>
      <c r="V13" s="68">
        <v>1</v>
      </c>
      <c r="W13" s="67">
        <f t="shared" ref="W13:W71" si="6">+V13/U13</f>
        <v>1</v>
      </c>
      <c r="X13" s="67">
        <v>1</v>
      </c>
      <c r="Y13" s="68">
        <v>1</v>
      </c>
      <c r="Z13" s="67">
        <f t="shared" ref="Z13:Z71" si="7">+Y13/X13</f>
        <v>1</v>
      </c>
      <c r="AA13" s="67">
        <v>1</v>
      </c>
      <c r="AB13" s="67">
        <v>1</v>
      </c>
      <c r="AC13" s="67">
        <f t="shared" ref="AC13:AC71" si="8">+AB13/AA13</f>
        <v>1</v>
      </c>
      <c r="AD13" s="67">
        <v>1</v>
      </c>
      <c r="AE13" s="67">
        <v>1</v>
      </c>
      <c r="AF13" s="67">
        <f t="shared" ref="AF13:AF71" si="9">+AE13/AD13</f>
        <v>1</v>
      </c>
      <c r="AG13" s="67">
        <v>1</v>
      </c>
      <c r="AH13" s="67">
        <v>1</v>
      </c>
      <c r="AI13" s="67">
        <f t="shared" ref="AI13:AI71" si="10">+AH13/AG13</f>
        <v>1</v>
      </c>
      <c r="AJ13" s="67">
        <v>1</v>
      </c>
      <c r="AK13" s="68">
        <v>1</v>
      </c>
      <c r="AL13" s="67">
        <f t="shared" ref="AL13:AL71" si="11">+AK13/AJ13</f>
        <v>1</v>
      </c>
      <c r="AM13" s="67">
        <v>1</v>
      </c>
      <c r="AN13" s="68">
        <v>1</v>
      </c>
      <c r="AO13" s="67">
        <f t="shared" ref="AO13:AO71" si="12">+AN13/AM13</f>
        <v>1</v>
      </c>
      <c r="AP13" s="67">
        <v>1</v>
      </c>
      <c r="AQ13" s="68">
        <v>1</v>
      </c>
      <c r="AR13" s="67">
        <f t="shared" ref="AR13:AR71" si="13">+AQ13/AP13</f>
        <v>1</v>
      </c>
      <c r="AS13" s="67">
        <v>1</v>
      </c>
      <c r="AT13" s="67"/>
      <c r="AU13" s="67">
        <f t="shared" ref="AU13:AU70" si="14">+AT13/AS13</f>
        <v>0</v>
      </c>
      <c r="AV13" s="69">
        <f t="shared" si="0"/>
        <v>1</v>
      </c>
      <c r="AW13" s="70">
        <f t="shared" si="1"/>
        <v>1</v>
      </c>
      <c r="AX13" s="100">
        <f t="shared" si="2"/>
        <v>1</v>
      </c>
    </row>
    <row r="14" spans="1:50" s="3" customFormat="1" ht="45" x14ac:dyDescent="0.25">
      <c r="A14" s="178"/>
      <c r="B14" s="185"/>
      <c r="C14" s="185"/>
      <c r="D14" s="186"/>
      <c r="E14" s="187"/>
      <c r="F14" s="148">
        <v>0.25</v>
      </c>
      <c r="G14" s="148"/>
      <c r="H14" s="96">
        <v>2.2999999999999998</v>
      </c>
      <c r="I14" s="61" t="s">
        <v>197</v>
      </c>
      <c r="J14" s="62" t="s">
        <v>180</v>
      </c>
      <c r="K14" s="62" t="s">
        <v>184</v>
      </c>
      <c r="L14" s="67">
        <v>1</v>
      </c>
      <c r="M14" s="67">
        <v>1</v>
      </c>
      <c r="N14" s="67">
        <f t="shared" si="4"/>
        <v>1</v>
      </c>
      <c r="O14" s="67">
        <v>1</v>
      </c>
      <c r="P14" s="68">
        <v>1</v>
      </c>
      <c r="Q14" s="67">
        <f t="shared" si="3"/>
        <v>1</v>
      </c>
      <c r="R14" s="67">
        <v>1</v>
      </c>
      <c r="S14" s="67">
        <v>1</v>
      </c>
      <c r="T14" s="67">
        <f t="shared" si="5"/>
        <v>1</v>
      </c>
      <c r="U14" s="67">
        <v>1</v>
      </c>
      <c r="V14" s="68">
        <v>1</v>
      </c>
      <c r="W14" s="67">
        <f t="shared" si="6"/>
        <v>1</v>
      </c>
      <c r="X14" s="67">
        <v>1</v>
      </c>
      <c r="Y14" s="68">
        <v>1</v>
      </c>
      <c r="Z14" s="67">
        <f t="shared" si="7"/>
        <v>1</v>
      </c>
      <c r="AA14" s="67">
        <v>1</v>
      </c>
      <c r="AB14" s="67">
        <v>1</v>
      </c>
      <c r="AC14" s="67">
        <f t="shared" si="8"/>
        <v>1</v>
      </c>
      <c r="AD14" s="67">
        <v>1</v>
      </c>
      <c r="AE14" s="67">
        <v>1</v>
      </c>
      <c r="AF14" s="67">
        <f t="shared" si="9"/>
        <v>1</v>
      </c>
      <c r="AG14" s="67">
        <v>1</v>
      </c>
      <c r="AH14" s="67">
        <v>1</v>
      </c>
      <c r="AI14" s="67">
        <f t="shared" si="10"/>
        <v>1</v>
      </c>
      <c r="AJ14" s="67">
        <v>1</v>
      </c>
      <c r="AK14" s="68">
        <v>1</v>
      </c>
      <c r="AL14" s="67">
        <f t="shared" si="11"/>
        <v>1</v>
      </c>
      <c r="AM14" s="67">
        <v>1</v>
      </c>
      <c r="AN14" s="68">
        <v>1</v>
      </c>
      <c r="AO14" s="67">
        <f t="shared" si="12"/>
        <v>1</v>
      </c>
      <c r="AP14" s="67">
        <v>1</v>
      </c>
      <c r="AQ14" s="68">
        <v>1</v>
      </c>
      <c r="AR14" s="67">
        <f t="shared" si="13"/>
        <v>1</v>
      </c>
      <c r="AS14" s="67">
        <v>1</v>
      </c>
      <c r="AT14" s="67"/>
      <c r="AU14" s="67">
        <f t="shared" si="14"/>
        <v>0</v>
      </c>
      <c r="AV14" s="69">
        <f t="shared" si="0"/>
        <v>1</v>
      </c>
      <c r="AW14" s="70">
        <f t="shared" si="1"/>
        <v>1</v>
      </c>
      <c r="AX14" s="100">
        <f t="shared" si="2"/>
        <v>1</v>
      </c>
    </row>
    <row r="15" spans="1:50" s="3" customFormat="1" ht="45" x14ac:dyDescent="0.25">
      <c r="A15" s="178"/>
      <c r="B15" s="185"/>
      <c r="C15" s="185"/>
      <c r="D15" s="186"/>
      <c r="E15" s="187"/>
      <c r="F15" s="148">
        <v>0.25</v>
      </c>
      <c r="G15" s="148"/>
      <c r="H15" s="96">
        <v>2.4</v>
      </c>
      <c r="I15" s="61" t="s">
        <v>198</v>
      </c>
      <c r="J15" s="62" t="s">
        <v>180</v>
      </c>
      <c r="K15" s="62" t="s">
        <v>184</v>
      </c>
      <c r="L15" s="67">
        <v>1</v>
      </c>
      <c r="M15" s="67">
        <v>1</v>
      </c>
      <c r="N15" s="67">
        <f t="shared" si="4"/>
        <v>1</v>
      </c>
      <c r="O15" s="67">
        <v>1</v>
      </c>
      <c r="P15" s="68">
        <v>1</v>
      </c>
      <c r="Q15" s="67">
        <f t="shared" si="3"/>
        <v>1</v>
      </c>
      <c r="R15" s="67">
        <v>1</v>
      </c>
      <c r="S15" s="67">
        <v>1</v>
      </c>
      <c r="T15" s="67">
        <f t="shared" si="5"/>
        <v>1</v>
      </c>
      <c r="U15" s="67">
        <v>1</v>
      </c>
      <c r="V15" s="68">
        <v>1</v>
      </c>
      <c r="W15" s="67">
        <f t="shared" si="6"/>
        <v>1</v>
      </c>
      <c r="X15" s="67">
        <v>1</v>
      </c>
      <c r="Y15" s="68">
        <v>1</v>
      </c>
      <c r="Z15" s="67">
        <f t="shared" si="7"/>
        <v>1</v>
      </c>
      <c r="AA15" s="67">
        <v>1</v>
      </c>
      <c r="AB15" s="67">
        <v>1</v>
      </c>
      <c r="AC15" s="67">
        <f t="shared" si="8"/>
        <v>1</v>
      </c>
      <c r="AD15" s="67">
        <v>1</v>
      </c>
      <c r="AE15" s="67">
        <v>1</v>
      </c>
      <c r="AF15" s="67">
        <f t="shared" si="9"/>
        <v>1</v>
      </c>
      <c r="AG15" s="67">
        <v>1</v>
      </c>
      <c r="AH15" s="67">
        <v>1</v>
      </c>
      <c r="AI15" s="67">
        <f t="shared" si="10"/>
        <v>1</v>
      </c>
      <c r="AJ15" s="67">
        <v>1</v>
      </c>
      <c r="AK15" s="68">
        <v>1</v>
      </c>
      <c r="AL15" s="67">
        <f t="shared" si="11"/>
        <v>1</v>
      </c>
      <c r="AM15" s="67">
        <v>1</v>
      </c>
      <c r="AN15" s="68">
        <v>1</v>
      </c>
      <c r="AO15" s="67">
        <f t="shared" si="12"/>
        <v>1</v>
      </c>
      <c r="AP15" s="67">
        <v>1</v>
      </c>
      <c r="AQ15" s="68">
        <v>1</v>
      </c>
      <c r="AR15" s="67">
        <f t="shared" si="13"/>
        <v>1</v>
      </c>
      <c r="AS15" s="67">
        <v>1</v>
      </c>
      <c r="AT15" s="67"/>
      <c r="AU15" s="67">
        <f t="shared" si="14"/>
        <v>0</v>
      </c>
      <c r="AV15" s="69">
        <f t="shared" si="0"/>
        <v>1</v>
      </c>
      <c r="AW15" s="70">
        <f t="shared" si="1"/>
        <v>1</v>
      </c>
      <c r="AX15" s="100">
        <f t="shared" si="2"/>
        <v>1</v>
      </c>
    </row>
    <row r="16" spans="1:50" s="3" customFormat="1" ht="75" customHeight="1" x14ac:dyDescent="0.25">
      <c r="A16" s="213" t="s">
        <v>188</v>
      </c>
      <c r="B16" s="214">
        <v>3</v>
      </c>
      <c r="C16" s="214" t="s">
        <v>199</v>
      </c>
      <c r="D16" s="186" t="s">
        <v>109</v>
      </c>
      <c r="E16" s="187" t="str">
        <f>IF(D16="","",VLOOKUP(D16,$C$145:$L$158,10,FALSE))</f>
        <v>Establecer lineamientos, directrices y metodologías mediante herramientas de gestión que den cumplimiento a los requisitos de las partes interesadas del proceso.</v>
      </c>
      <c r="F16" s="62">
        <v>0.2</v>
      </c>
      <c r="G16" s="62"/>
      <c r="H16" s="96">
        <v>1</v>
      </c>
      <c r="I16" s="61" t="s">
        <v>358</v>
      </c>
      <c r="J16" s="62" t="s">
        <v>181</v>
      </c>
      <c r="K16" s="62" t="s">
        <v>183</v>
      </c>
      <c r="L16" s="88">
        <v>5</v>
      </c>
      <c r="M16" s="88">
        <v>5</v>
      </c>
      <c r="N16" s="82">
        <f t="shared" ref="N16:N25" si="15">IF(ISERROR(M16/L16),0,(M16/L16))</f>
        <v>1</v>
      </c>
      <c r="O16" s="88">
        <v>5</v>
      </c>
      <c r="P16" s="89">
        <v>5</v>
      </c>
      <c r="Q16" s="67">
        <f t="shared" si="3"/>
        <v>1</v>
      </c>
      <c r="R16" s="88">
        <v>4</v>
      </c>
      <c r="S16" s="151">
        <v>4</v>
      </c>
      <c r="T16" s="82">
        <f t="shared" ref="T16:T25" si="16">IF(ISERROR(S16/R16),0,(S16/R16))</f>
        <v>1</v>
      </c>
      <c r="U16" s="88">
        <v>5</v>
      </c>
      <c r="V16" s="157">
        <v>5</v>
      </c>
      <c r="W16" s="82">
        <f t="shared" ref="W16:W25" si="17">IF(ISERROR(V16/U16),0,(V16/U16))</f>
        <v>1</v>
      </c>
      <c r="X16" s="88">
        <v>4</v>
      </c>
      <c r="Y16" s="89">
        <v>4</v>
      </c>
      <c r="Z16" s="82">
        <f t="shared" ref="Z16:Z25" si="18">IF(ISERROR(Y16/X16),0,(Y16/X16))</f>
        <v>1</v>
      </c>
      <c r="AA16" s="88">
        <v>4</v>
      </c>
      <c r="AB16" s="151">
        <v>4</v>
      </c>
      <c r="AC16" s="82">
        <f t="shared" ref="AC16:AC25" si="19">IF(ISERROR(AB16/AA16),0,(AB16/AA16))</f>
        <v>1</v>
      </c>
      <c r="AD16" s="88">
        <v>5</v>
      </c>
      <c r="AE16" s="151">
        <v>5</v>
      </c>
      <c r="AF16" s="82">
        <f t="shared" ref="AF16:AF25" si="20">IF(ISERROR(AE16/AD16),0,(AE16/AD16))</f>
        <v>1</v>
      </c>
      <c r="AG16" s="88">
        <v>4</v>
      </c>
      <c r="AH16" s="151">
        <v>4</v>
      </c>
      <c r="AI16" s="67">
        <f t="shared" si="10"/>
        <v>1</v>
      </c>
      <c r="AJ16" s="88">
        <v>4</v>
      </c>
      <c r="AK16" s="153">
        <v>4</v>
      </c>
      <c r="AL16" s="82">
        <f t="shared" ref="AL16:AL25" si="21">IF(ISERROR(AK16/AJ16),0,(AK16/AJ16))</f>
        <v>1</v>
      </c>
      <c r="AM16" s="88">
        <v>5</v>
      </c>
      <c r="AN16" s="157">
        <v>5</v>
      </c>
      <c r="AO16" s="82">
        <f t="shared" ref="AO16:AO25" si="22">IF(ISERROR(AN16/AM16),0,(AN16/AM16))</f>
        <v>1</v>
      </c>
      <c r="AP16" s="88">
        <v>4</v>
      </c>
      <c r="AQ16" s="219">
        <v>4</v>
      </c>
      <c r="AR16" s="82">
        <f t="shared" ref="AR16:AR25" si="23">IF(ISERROR(AQ16/AP16),0,(AQ16/AP16))</f>
        <v>1</v>
      </c>
      <c r="AS16" s="88">
        <v>4</v>
      </c>
      <c r="AT16" s="151"/>
      <c r="AU16" s="82">
        <f t="shared" ref="AU16:AU25" si="24">IF(ISERROR(AT16/AS16),0,(AT16/AS16))</f>
        <v>0</v>
      </c>
      <c r="AV16" s="88">
        <f t="shared" si="0"/>
        <v>53</v>
      </c>
      <c r="AW16" s="156">
        <f t="shared" si="1"/>
        <v>49</v>
      </c>
      <c r="AX16" s="100">
        <f t="shared" si="2"/>
        <v>0.92452830188679247</v>
      </c>
    </row>
    <row r="17" spans="1:50" s="3" customFormat="1" ht="75" customHeight="1" x14ac:dyDescent="0.25">
      <c r="A17" s="213"/>
      <c r="B17" s="214"/>
      <c r="C17" s="214"/>
      <c r="D17" s="186"/>
      <c r="E17" s="187"/>
      <c r="F17" s="62">
        <v>0.2</v>
      </c>
      <c r="G17" s="62"/>
      <c r="H17" s="96">
        <v>2</v>
      </c>
      <c r="I17" s="61" t="s">
        <v>200</v>
      </c>
      <c r="J17" s="62" t="s">
        <v>180</v>
      </c>
      <c r="K17" s="62" t="s">
        <v>184</v>
      </c>
      <c r="L17" s="148">
        <v>1</v>
      </c>
      <c r="M17" s="148">
        <v>1</v>
      </c>
      <c r="N17" s="82">
        <f t="shared" si="15"/>
        <v>1</v>
      </c>
      <c r="O17" s="148">
        <v>1</v>
      </c>
      <c r="P17" s="90">
        <v>1</v>
      </c>
      <c r="Q17" s="67">
        <f t="shared" si="3"/>
        <v>1</v>
      </c>
      <c r="R17" s="148">
        <v>1</v>
      </c>
      <c r="S17" s="148">
        <v>1</v>
      </c>
      <c r="T17" s="82">
        <f t="shared" si="16"/>
        <v>1</v>
      </c>
      <c r="U17" s="148">
        <v>1</v>
      </c>
      <c r="V17" s="90">
        <v>1</v>
      </c>
      <c r="W17" s="82">
        <f t="shared" si="17"/>
        <v>1</v>
      </c>
      <c r="X17" s="148">
        <v>1</v>
      </c>
      <c r="Y17" s="90">
        <v>1</v>
      </c>
      <c r="Z17" s="82">
        <f t="shared" si="18"/>
        <v>1</v>
      </c>
      <c r="AA17" s="148">
        <v>1</v>
      </c>
      <c r="AB17" s="148">
        <v>1</v>
      </c>
      <c r="AC17" s="82">
        <f t="shared" si="19"/>
        <v>1</v>
      </c>
      <c r="AD17" s="148">
        <v>1</v>
      </c>
      <c r="AE17" s="148">
        <v>1</v>
      </c>
      <c r="AF17" s="82">
        <f t="shared" si="20"/>
        <v>1</v>
      </c>
      <c r="AG17" s="148">
        <v>1</v>
      </c>
      <c r="AH17" s="148">
        <v>1</v>
      </c>
      <c r="AI17" s="67">
        <f t="shared" si="10"/>
        <v>1</v>
      </c>
      <c r="AJ17" s="148">
        <v>1</v>
      </c>
      <c r="AK17" s="139">
        <v>1</v>
      </c>
      <c r="AL17" s="82">
        <f t="shared" si="21"/>
        <v>1</v>
      </c>
      <c r="AM17" s="148">
        <v>1</v>
      </c>
      <c r="AN17" s="139">
        <v>1</v>
      </c>
      <c r="AO17" s="82">
        <f t="shared" si="22"/>
        <v>1</v>
      </c>
      <c r="AP17" s="148">
        <v>1</v>
      </c>
      <c r="AQ17" s="90">
        <v>1</v>
      </c>
      <c r="AR17" s="82">
        <f t="shared" si="23"/>
        <v>1</v>
      </c>
      <c r="AS17" s="148">
        <v>1</v>
      </c>
      <c r="AT17" s="156"/>
      <c r="AU17" s="82">
        <f t="shared" si="24"/>
        <v>0</v>
      </c>
      <c r="AV17" s="81">
        <f t="shared" si="0"/>
        <v>1</v>
      </c>
      <c r="AW17" s="82">
        <f t="shared" si="1"/>
        <v>1</v>
      </c>
      <c r="AX17" s="100">
        <f t="shared" si="2"/>
        <v>1</v>
      </c>
    </row>
    <row r="18" spans="1:50" s="3" customFormat="1" ht="75" customHeight="1" x14ac:dyDescent="0.25">
      <c r="A18" s="213"/>
      <c r="B18" s="214"/>
      <c r="C18" s="214"/>
      <c r="D18" s="186"/>
      <c r="E18" s="187"/>
      <c r="F18" s="62">
        <v>0.2</v>
      </c>
      <c r="G18" s="62"/>
      <c r="H18" s="96">
        <v>3</v>
      </c>
      <c r="I18" s="61" t="s">
        <v>201</v>
      </c>
      <c r="J18" s="62" t="s">
        <v>181</v>
      </c>
      <c r="K18" s="62" t="s">
        <v>183</v>
      </c>
      <c r="L18" s="81">
        <v>0</v>
      </c>
      <c r="M18" s="156">
        <v>0</v>
      </c>
      <c r="N18" s="82">
        <f t="shared" si="15"/>
        <v>0</v>
      </c>
      <c r="O18" s="81">
        <v>0</v>
      </c>
      <c r="P18" s="91">
        <v>0</v>
      </c>
      <c r="Q18" s="67">
        <v>0</v>
      </c>
      <c r="R18" s="81">
        <v>0</v>
      </c>
      <c r="S18" s="81">
        <v>0</v>
      </c>
      <c r="T18" s="82">
        <f t="shared" si="16"/>
        <v>0</v>
      </c>
      <c r="U18" s="81">
        <v>0</v>
      </c>
      <c r="V18" s="92">
        <v>0</v>
      </c>
      <c r="W18" s="82">
        <f t="shared" si="17"/>
        <v>0</v>
      </c>
      <c r="X18" s="81">
        <v>0</v>
      </c>
      <c r="Y18" s="81">
        <v>0</v>
      </c>
      <c r="Z18" s="82">
        <f t="shared" si="18"/>
        <v>0</v>
      </c>
      <c r="AA18" s="81">
        <v>0</v>
      </c>
      <c r="AB18" s="81">
        <v>0</v>
      </c>
      <c r="AC18" s="82">
        <f t="shared" si="19"/>
        <v>0</v>
      </c>
      <c r="AD18" s="81">
        <v>0</v>
      </c>
      <c r="AE18" s="81">
        <v>0</v>
      </c>
      <c r="AF18" s="82">
        <f t="shared" si="20"/>
        <v>0</v>
      </c>
      <c r="AG18" s="81">
        <v>0.1</v>
      </c>
      <c r="AH18" s="81">
        <v>0.1</v>
      </c>
      <c r="AI18" s="67">
        <f t="shared" si="10"/>
        <v>1</v>
      </c>
      <c r="AJ18" s="81">
        <v>0.9</v>
      </c>
      <c r="AK18" s="140">
        <v>0.9</v>
      </c>
      <c r="AL18" s="82">
        <f t="shared" si="21"/>
        <v>1</v>
      </c>
      <c r="AM18" s="81">
        <v>0</v>
      </c>
      <c r="AN18" s="140">
        <v>0</v>
      </c>
      <c r="AO18" s="82">
        <f t="shared" si="22"/>
        <v>0</v>
      </c>
      <c r="AP18" s="81">
        <v>0</v>
      </c>
      <c r="AQ18" s="91">
        <v>0</v>
      </c>
      <c r="AR18" s="82">
        <f t="shared" si="23"/>
        <v>0</v>
      </c>
      <c r="AS18" s="81">
        <v>0</v>
      </c>
      <c r="AT18" s="156"/>
      <c r="AU18" s="82">
        <f t="shared" si="24"/>
        <v>0</v>
      </c>
      <c r="AV18" s="81">
        <f t="shared" si="0"/>
        <v>1</v>
      </c>
      <c r="AW18" s="82">
        <f t="shared" si="1"/>
        <v>1</v>
      </c>
      <c r="AX18" s="100">
        <f>IF(ISERROR(AW18/AV18),0,(AW18/AV18))</f>
        <v>1</v>
      </c>
    </row>
    <row r="19" spans="1:50" s="3" customFormat="1" ht="75" customHeight="1" x14ac:dyDescent="0.25">
      <c r="A19" s="213"/>
      <c r="B19" s="214"/>
      <c r="C19" s="214"/>
      <c r="D19" s="186"/>
      <c r="E19" s="187"/>
      <c r="F19" s="62">
        <v>0.2</v>
      </c>
      <c r="G19" s="62"/>
      <c r="H19" s="96">
        <v>4</v>
      </c>
      <c r="I19" s="61" t="s">
        <v>202</v>
      </c>
      <c r="J19" s="62" t="s">
        <v>180</v>
      </c>
      <c r="K19" s="62" t="s">
        <v>183</v>
      </c>
      <c r="L19" s="82">
        <v>0.14000000000000001</v>
      </c>
      <c r="M19" s="82">
        <v>0.14000000000000001</v>
      </c>
      <c r="N19" s="82">
        <f t="shared" si="15"/>
        <v>1</v>
      </c>
      <c r="O19" s="82">
        <v>0.04</v>
      </c>
      <c r="P19" s="92">
        <v>0.04</v>
      </c>
      <c r="Q19" s="67">
        <f t="shared" si="3"/>
        <v>1</v>
      </c>
      <c r="R19" s="82">
        <v>0.05</v>
      </c>
      <c r="S19" s="82">
        <v>0.05</v>
      </c>
      <c r="T19" s="82">
        <f t="shared" si="16"/>
        <v>1</v>
      </c>
      <c r="U19" s="82">
        <v>0.17</v>
      </c>
      <c r="V19" s="92">
        <v>0.15</v>
      </c>
      <c r="W19" s="82">
        <f t="shared" si="17"/>
        <v>0.88235294117647045</v>
      </c>
      <c r="X19" s="82">
        <v>0.04</v>
      </c>
      <c r="Y19" s="92">
        <v>0.06</v>
      </c>
      <c r="Z19" s="82">
        <f t="shared" si="18"/>
        <v>1.5</v>
      </c>
      <c r="AA19" s="82">
        <v>0.05</v>
      </c>
      <c r="AB19" s="82">
        <v>0.05</v>
      </c>
      <c r="AC19" s="82">
        <f t="shared" si="19"/>
        <v>1</v>
      </c>
      <c r="AD19" s="82">
        <v>0.17</v>
      </c>
      <c r="AE19" s="82">
        <v>0.17</v>
      </c>
      <c r="AF19" s="82">
        <f t="shared" si="20"/>
        <v>1</v>
      </c>
      <c r="AG19" s="82">
        <v>0.04</v>
      </c>
      <c r="AH19" s="82">
        <v>0.04</v>
      </c>
      <c r="AI19" s="67">
        <f t="shared" si="10"/>
        <v>1</v>
      </c>
      <c r="AJ19" s="82">
        <v>0.18</v>
      </c>
      <c r="AK19" s="140">
        <v>0.18</v>
      </c>
      <c r="AL19" s="82">
        <f t="shared" si="21"/>
        <v>1</v>
      </c>
      <c r="AM19" s="82">
        <v>0.02</v>
      </c>
      <c r="AN19" s="140">
        <v>0.02</v>
      </c>
      <c r="AO19" s="82">
        <f t="shared" si="22"/>
        <v>1</v>
      </c>
      <c r="AP19" s="82">
        <v>0.06</v>
      </c>
      <c r="AQ19" s="92">
        <v>0.06</v>
      </c>
      <c r="AR19" s="82">
        <f t="shared" si="23"/>
        <v>1</v>
      </c>
      <c r="AS19" s="82">
        <v>0.04</v>
      </c>
      <c r="AT19" s="82"/>
      <c r="AU19" s="82">
        <f t="shared" si="24"/>
        <v>0</v>
      </c>
      <c r="AV19" s="81">
        <f t="shared" si="0"/>
        <v>1</v>
      </c>
      <c r="AW19" s="82">
        <f t="shared" si="1"/>
        <v>0.96000000000000019</v>
      </c>
      <c r="AX19" s="100">
        <f t="shared" si="2"/>
        <v>0.96000000000000019</v>
      </c>
    </row>
    <row r="20" spans="1:50" s="3" customFormat="1" ht="75" customHeight="1" x14ac:dyDescent="0.25">
      <c r="A20" s="213"/>
      <c r="B20" s="214"/>
      <c r="C20" s="214"/>
      <c r="D20" s="186"/>
      <c r="E20" s="187"/>
      <c r="F20" s="62">
        <v>0.2</v>
      </c>
      <c r="G20" s="62"/>
      <c r="H20" s="96">
        <v>5</v>
      </c>
      <c r="I20" s="61" t="s">
        <v>203</v>
      </c>
      <c r="J20" s="62" t="s">
        <v>181</v>
      </c>
      <c r="K20" s="62" t="s">
        <v>183</v>
      </c>
      <c r="L20" s="156">
        <v>0</v>
      </c>
      <c r="M20" s="156">
        <v>0</v>
      </c>
      <c r="N20" s="82">
        <f t="shared" si="15"/>
        <v>0</v>
      </c>
      <c r="O20" s="156">
        <v>0</v>
      </c>
      <c r="P20" s="157">
        <v>0</v>
      </c>
      <c r="Q20" s="67">
        <v>0</v>
      </c>
      <c r="R20" s="156">
        <v>0</v>
      </c>
      <c r="S20" s="156">
        <v>0</v>
      </c>
      <c r="T20" s="82">
        <f t="shared" si="16"/>
        <v>0</v>
      </c>
      <c r="U20" s="156">
        <v>0</v>
      </c>
      <c r="V20" s="157">
        <v>0</v>
      </c>
      <c r="W20" s="82">
        <f t="shared" si="17"/>
        <v>0</v>
      </c>
      <c r="X20" s="156">
        <v>0</v>
      </c>
      <c r="Y20" s="157">
        <v>0</v>
      </c>
      <c r="Z20" s="82">
        <f t="shared" si="18"/>
        <v>0</v>
      </c>
      <c r="AA20" s="156">
        <v>0</v>
      </c>
      <c r="AB20" s="156">
        <v>0</v>
      </c>
      <c r="AC20" s="82">
        <f t="shared" si="19"/>
        <v>0</v>
      </c>
      <c r="AD20" s="156">
        <v>0</v>
      </c>
      <c r="AE20" s="156">
        <v>0</v>
      </c>
      <c r="AF20" s="82">
        <f t="shared" si="20"/>
        <v>0</v>
      </c>
      <c r="AG20" s="156">
        <v>0</v>
      </c>
      <c r="AH20" s="156">
        <v>0</v>
      </c>
      <c r="AI20" s="67">
        <v>0</v>
      </c>
      <c r="AJ20" s="156">
        <v>1</v>
      </c>
      <c r="AK20" s="153">
        <v>1</v>
      </c>
      <c r="AL20" s="82">
        <f t="shared" si="21"/>
        <v>1</v>
      </c>
      <c r="AM20" s="156">
        <v>0</v>
      </c>
      <c r="AN20" s="153">
        <v>0</v>
      </c>
      <c r="AO20" s="82">
        <f t="shared" si="22"/>
        <v>0</v>
      </c>
      <c r="AP20" s="156">
        <v>1</v>
      </c>
      <c r="AQ20" s="157">
        <v>0</v>
      </c>
      <c r="AR20" s="82">
        <f t="shared" si="23"/>
        <v>0</v>
      </c>
      <c r="AS20" s="156">
        <v>3</v>
      </c>
      <c r="AT20" s="156"/>
      <c r="AU20" s="82">
        <f t="shared" si="24"/>
        <v>0</v>
      </c>
      <c r="AV20" s="83">
        <f t="shared" si="0"/>
        <v>5</v>
      </c>
      <c r="AW20" s="156">
        <f t="shared" si="1"/>
        <v>1</v>
      </c>
      <c r="AX20" s="100">
        <f t="shared" si="2"/>
        <v>0.2</v>
      </c>
    </row>
    <row r="21" spans="1:50" s="3" customFormat="1" ht="75" customHeight="1" x14ac:dyDescent="0.25">
      <c r="A21" s="213"/>
      <c r="B21" s="214">
        <v>4</v>
      </c>
      <c r="C21" s="214" t="s">
        <v>204</v>
      </c>
      <c r="D21" s="186" t="s">
        <v>109</v>
      </c>
      <c r="E21" s="187" t="str">
        <f>IF(D21="","",VLOOKUP(D21,$C$145:$L$158,10,FALSE))</f>
        <v>Establecer lineamientos, directrices y metodologías mediante herramientas de gestión que den cumplimiento a los requisitos de las partes interesadas del proceso.</v>
      </c>
      <c r="F21" s="62">
        <v>0.2</v>
      </c>
      <c r="G21" s="62"/>
      <c r="H21" s="96">
        <v>6</v>
      </c>
      <c r="I21" s="61" t="s">
        <v>205</v>
      </c>
      <c r="J21" s="62" t="s">
        <v>180</v>
      </c>
      <c r="K21" s="62" t="s">
        <v>183</v>
      </c>
      <c r="L21" s="82">
        <v>0</v>
      </c>
      <c r="M21" s="82">
        <f>IF(J21="Cantidad",#REF!,IF(ISERROR(#REF!/#REF!),0,#REF!/#REF!))</f>
        <v>0</v>
      </c>
      <c r="N21" s="82">
        <f t="shared" si="15"/>
        <v>0</v>
      </c>
      <c r="O21" s="82">
        <v>3.3000000000000002E-2</v>
      </c>
      <c r="P21" s="92">
        <v>0</v>
      </c>
      <c r="Q21" s="67">
        <f t="shared" si="3"/>
        <v>0</v>
      </c>
      <c r="R21" s="82">
        <v>0</v>
      </c>
      <c r="S21" s="82">
        <v>3.3000000000000002E-2</v>
      </c>
      <c r="T21" s="82">
        <f t="shared" si="16"/>
        <v>0</v>
      </c>
      <c r="U21" s="82">
        <v>0.63300000000000001</v>
      </c>
      <c r="V21" s="92">
        <v>0</v>
      </c>
      <c r="W21" s="82">
        <f t="shared" si="17"/>
        <v>0</v>
      </c>
      <c r="X21" s="82">
        <v>3.3000000000000002E-2</v>
      </c>
      <c r="Y21" s="92">
        <v>0</v>
      </c>
      <c r="Z21" s="72">
        <v>0</v>
      </c>
      <c r="AA21" s="82">
        <v>0</v>
      </c>
      <c r="AB21" s="82">
        <v>0.5</v>
      </c>
      <c r="AC21" s="82">
        <f t="shared" si="19"/>
        <v>0</v>
      </c>
      <c r="AD21" s="82">
        <v>0</v>
      </c>
      <c r="AE21" s="82">
        <v>0.13300000000000001</v>
      </c>
      <c r="AF21" s="82">
        <f t="shared" si="20"/>
        <v>0</v>
      </c>
      <c r="AG21" s="82">
        <v>0.13300000000000001</v>
      </c>
      <c r="AH21" s="82">
        <v>0.16600000000000001</v>
      </c>
      <c r="AI21" s="137">
        <f t="shared" si="10"/>
        <v>1.2481203007518797</v>
      </c>
      <c r="AJ21" s="82">
        <v>3.3000000000000002E-2</v>
      </c>
      <c r="AK21" s="140">
        <v>3.3000000000000002E-2</v>
      </c>
      <c r="AL21" s="82">
        <f t="shared" si="21"/>
        <v>1</v>
      </c>
      <c r="AM21" s="82">
        <v>0</v>
      </c>
      <c r="AN21" s="140">
        <v>0</v>
      </c>
      <c r="AO21" s="82">
        <f t="shared" si="22"/>
        <v>0</v>
      </c>
      <c r="AP21" s="82">
        <v>0</v>
      </c>
      <c r="AQ21" s="92">
        <v>0</v>
      </c>
      <c r="AR21" s="82">
        <f t="shared" si="23"/>
        <v>0</v>
      </c>
      <c r="AS21" s="82">
        <v>0.13500000000000001</v>
      </c>
      <c r="AT21" s="82"/>
      <c r="AU21" s="82">
        <f t="shared" si="24"/>
        <v>0</v>
      </c>
      <c r="AV21" s="81">
        <f t="shared" si="0"/>
        <v>1</v>
      </c>
      <c r="AW21" s="82">
        <f t="shared" si="1"/>
        <v>0.8650000000000001</v>
      </c>
      <c r="AX21" s="100">
        <f t="shared" si="2"/>
        <v>0.8650000000000001</v>
      </c>
    </row>
    <row r="22" spans="1:50" s="3" customFormat="1" ht="75" customHeight="1" x14ac:dyDescent="0.25">
      <c r="A22" s="213"/>
      <c r="B22" s="214"/>
      <c r="C22" s="214"/>
      <c r="D22" s="186"/>
      <c r="E22" s="187"/>
      <c r="F22" s="62">
        <v>0.2</v>
      </c>
      <c r="G22" s="62"/>
      <c r="H22" s="96">
        <v>7</v>
      </c>
      <c r="I22" s="61" t="s">
        <v>206</v>
      </c>
      <c r="J22" s="62" t="s">
        <v>180</v>
      </c>
      <c r="K22" s="62" t="s">
        <v>183</v>
      </c>
      <c r="L22" s="82">
        <v>0.56699999999999995</v>
      </c>
      <c r="M22" s="82">
        <v>0.56699999999999995</v>
      </c>
      <c r="N22" s="82">
        <f t="shared" si="15"/>
        <v>1</v>
      </c>
      <c r="O22" s="82">
        <v>0</v>
      </c>
      <c r="P22" s="92">
        <v>0</v>
      </c>
      <c r="Q22" s="67">
        <v>0</v>
      </c>
      <c r="R22" s="82">
        <v>0</v>
      </c>
      <c r="S22" s="82">
        <v>0</v>
      </c>
      <c r="T22" s="82">
        <f t="shared" si="16"/>
        <v>0</v>
      </c>
      <c r="U22" s="82">
        <v>0.1</v>
      </c>
      <c r="V22" s="92">
        <v>0.1</v>
      </c>
      <c r="W22" s="82">
        <f t="shared" si="17"/>
        <v>1</v>
      </c>
      <c r="X22" s="82">
        <v>6.7000000000000004E-2</v>
      </c>
      <c r="Y22" s="92">
        <v>6.7000000000000004E-2</v>
      </c>
      <c r="Z22" s="82">
        <f t="shared" si="18"/>
        <v>1</v>
      </c>
      <c r="AA22" s="82">
        <v>0</v>
      </c>
      <c r="AB22" s="82">
        <v>0</v>
      </c>
      <c r="AC22" s="82">
        <f t="shared" si="19"/>
        <v>0</v>
      </c>
      <c r="AD22" s="82">
        <v>0</v>
      </c>
      <c r="AE22" s="82">
        <v>0</v>
      </c>
      <c r="AF22" s="82">
        <f t="shared" si="20"/>
        <v>0</v>
      </c>
      <c r="AG22" s="82">
        <v>0.1</v>
      </c>
      <c r="AH22" s="82">
        <v>0.1</v>
      </c>
      <c r="AI22" s="67">
        <f t="shared" si="10"/>
        <v>1</v>
      </c>
      <c r="AJ22" s="82">
        <v>6.6000000000000003E-2</v>
      </c>
      <c r="AK22" s="140">
        <v>6.6000000000000003E-2</v>
      </c>
      <c r="AL22" s="82">
        <f t="shared" si="21"/>
        <v>1</v>
      </c>
      <c r="AM22" s="82">
        <v>0</v>
      </c>
      <c r="AN22" s="140">
        <v>0</v>
      </c>
      <c r="AO22" s="82">
        <f t="shared" si="22"/>
        <v>0</v>
      </c>
      <c r="AP22" s="82">
        <v>0</v>
      </c>
      <c r="AQ22" s="92">
        <v>0</v>
      </c>
      <c r="AR22" s="82">
        <f t="shared" si="23"/>
        <v>0</v>
      </c>
      <c r="AS22" s="82">
        <v>0.1</v>
      </c>
      <c r="AT22" s="82"/>
      <c r="AU22" s="82">
        <f t="shared" si="24"/>
        <v>0</v>
      </c>
      <c r="AV22" s="81">
        <f t="shared" si="0"/>
        <v>1</v>
      </c>
      <c r="AW22" s="82">
        <f t="shared" si="1"/>
        <v>0.89999999999999991</v>
      </c>
      <c r="AX22" s="100">
        <f t="shared" si="2"/>
        <v>0.89999999999999991</v>
      </c>
    </row>
    <row r="23" spans="1:50" s="3" customFormat="1" ht="75" customHeight="1" x14ac:dyDescent="0.25">
      <c r="A23" s="213"/>
      <c r="B23" s="214"/>
      <c r="C23" s="214"/>
      <c r="D23" s="186"/>
      <c r="E23" s="187"/>
      <c r="F23" s="62">
        <v>0.2</v>
      </c>
      <c r="G23" s="62"/>
      <c r="H23" s="96">
        <v>8</v>
      </c>
      <c r="I23" s="61" t="s">
        <v>207</v>
      </c>
      <c r="J23" s="62" t="s">
        <v>180</v>
      </c>
      <c r="K23" s="62" t="s">
        <v>183</v>
      </c>
      <c r="L23" s="82">
        <v>0.53300000000000003</v>
      </c>
      <c r="M23" s="82">
        <v>0.53300000000000003</v>
      </c>
      <c r="N23" s="82">
        <f t="shared" si="15"/>
        <v>1</v>
      </c>
      <c r="O23" s="82">
        <v>0</v>
      </c>
      <c r="P23" s="92">
        <v>0</v>
      </c>
      <c r="Q23" s="67">
        <v>0</v>
      </c>
      <c r="R23" s="82">
        <v>0</v>
      </c>
      <c r="S23" s="82">
        <v>0</v>
      </c>
      <c r="T23" s="82">
        <f t="shared" si="16"/>
        <v>0</v>
      </c>
      <c r="U23" s="82">
        <v>0.13300000000000001</v>
      </c>
      <c r="V23" s="92">
        <v>0.13300000000000001</v>
      </c>
      <c r="W23" s="82">
        <f t="shared" si="17"/>
        <v>1</v>
      </c>
      <c r="X23" s="82">
        <v>3.3000000000000002E-2</v>
      </c>
      <c r="Y23" s="92">
        <v>3.3000000000000002E-2</v>
      </c>
      <c r="Z23" s="82">
        <f t="shared" si="18"/>
        <v>1</v>
      </c>
      <c r="AA23" s="82">
        <v>0</v>
      </c>
      <c r="AB23" s="82">
        <v>0</v>
      </c>
      <c r="AC23" s="82">
        <f t="shared" si="19"/>
        <v>0</v>
      </c>
      <c r="AD23" s="82">
        <v>0</v>
      </c>
      <c r="AE23" s="82">
        <v>0</v>
      </c>
      <c r="AF23" s="82">
        <f t="shared" si="20"/>
        <v>0</v>
      </c>
      <c r="AG23" s="82">
        <v>0.13400000000000001</v>
      </c>
      <c r="AH23" s="82">
        <v>0.13400000000000001</v>
      </c>
      <c r="AI23" s="67">
        <f t="shared" si="10"/>
        <v>1</v>
      </c>
      <c r="AJ23" s="82">
        <v>3.3000000000000002E-2</v>
      </c>
      <c r="AK23" s="140">
        <v>3.3000000000000002E-2</v>
      </c>
      <c r="AL23" s="82">
        <f t="shared" si="21"/>
        <v>1</v>
      </c>
      <c r="AM23" s="82">
        <v>0</v>
      </c>
      <c r="AN23" s="140">
        <v>0</v>
      </c>
      <c r="AO23" s="82">
        <f t="shared" si="22"/>
        <v>0</v>
      </c>
      <c r="AP23" s="82">
        <v>0</v>
      </c>
      <c r="AQ23" s="92">
        <v>0</v>
      </c>
      <c r="AR23" s="82">
        <f t="shared" si="23"/>
        <v>0</v>
      </c>
      <c r="AS23" s="82">
        <v>0.13400000000000001</v>
      </c>
      <c r="AT23" s="82"/>
      <c r="AU23" s="82">
        <f t="shared" si="24"/>
        <v>0</v>
      </c>
      <c r="AV23" s="81">
        <f t="shared" si="0"/>
        <v>1</v>
      </c>
      <c r="AW23" s="82">
        <f t="shared" si="1"/>
        <v>0.8660000000000001</v>
      </c>
      <c r="AX23" s="100">
        <f t="shared" si="2"/>
        <v>0.8660000000000001</v>
      </c>
    </row>
    <row r="24" spans="1:50" s="3" customFormat="1" ht="75" customHeight="1" x14ac:dyDescent="0.25">
      <c r="A24" s="213"/>
      <c r="B24" s="214"/>
      <c r="C24" s="214"/>
      <c r="D24" s="186"/>
      <c r="E24" s="187"/>
      <c r="F24" s="62">
        <v>0.2</v>
      </c>
      <c r="G24" s="62"/>
      <c r="H24" s="96">
        <v>9</v>
      </c>
      <c r="I24" s="61" t="s">
        <v>208</v>
      </c>
      <c r="J24" s="62" t="s">
        <v>180</v>
      </c>
      <c r="K24" s="62" t="s">
        <v>184</v>
      </c>
      <c r="L24" s="148">
        <v>1</v>
      </c>
      <c r="M24" s="148">
        <v>1</v>
      </c>
      <c r="N24" s="82">
        <f t="shared" si="15"/>
        <v>1</v>
      </c>
      <c r="O24" s="148">
        <v>1</v>
      </c>
      <c r="P24" s="148">
        <v>1</v>
      </c>
      <c r="Q24" s="67">
        <f t="shared" si="3"/>
        <v>1</v>
      </c>
      <c r="R24" s="148">
        <v>1</v>
      </c>
      <c r="S24" s="148">
        <v>1</v>
      </c>
      <c r="T24" s="82">
        <f t="shared" si="16"/>
        <v>1</v>
      </c>
      <c r="U24" s="148">
        <v>1</v>
      </c>
      <c r="V24" s="92">
        <v>1</v>
      </c>
      <c r="W24" s="82">
        <f t="shared" si="17"/>
        <v>1</v>
      </c>
      <c r="X24" s="148">
        <v>1</v>
      </c>
      <c r="Y24" s="92">
        <v>1</v>
      </c>
      <c r="Z24" s="82">
        <f t="shared" si="18"/>
        <v>1</v>
      </c>
      <c r="AA24" s="148">
        <v>1</v>
      </c>
      <c r="AB24" s="82">
        <v>1</v>
      </c>
      <c r="AC24" s="82">
        <f t="shared" si="19"/>
        <v>1</v>
      </c>
      <c r="AD24" s="148">
        <v>1</v>
      </c>
      <c r="AE24" s="148">
        <v>1</v>
      </c>
      <c r="AF24" s="82">
        <f t="shared" si="20"/>
        <v>1</v>
      </c>
      <c r="AG24" s="148">
        <v>1</v>
      </c>
      <c r="AH24" s="82">
        <v>1</v>
      </c>
      <c r="AI24" s="71">
        <f t="shared" si="10"/>
        <v>1</v>
      </c>
      <c r="AJ24" s="148">
        <v>1</v>
      </c>
      <c r="AK24" s="140">
        <v>1</v>
      </c>
      <c r="AL24" s="82">
        <f t="shared" si="21"/>
        <v>1</v>
      </c>
      <c r="AM24" s="148">
        <v>1</v>
      </c>
      <c r="AN24" s="140">
        <v>1</v>
      </c>
      <c r="AO24" s="82">
        <f t="shared" si="22"/>
        <v>1</v>
      </c>
      <c r="AP24" s="148">
        <v>1</v>
      </c>
      <c r="AQ24" s="92">
        <v>1</v>
      </c>
      <c r="AR24" s="82">
        <f t="shared" si="23"/>
        <v>1</v>
      </c>
      <c r="AS24" s="148">
        <v>1</v>
      </c>
      <c r="AT24" s="82"/>
      <c r="AU24" s="82">
        <f t="shared" si="24"/>
        <v>0</v>
      </c>
      <c r="AV24" s="81">
        <f t="shared" si="0"/>
        <v>1</v>
      </c>
      <c r="AW24" s="82">
        <f t="shared" si="1"/>
        <v>1</v>
      </c>
      <c r="AX24" s="100">
        <f t="shared" si="2"/>
        <v>1</v>
      </c>
    </row>
    <row r="25" spans="1:50" s="3" customFormat="1" ht="75" customHeight="1" x14ac:dyDescent="0.25">
      <c r="A25" s="213"/>
      <c r="B25" s="214"/>
      <c r="C25" s="214"/>
      <c r="D25" s="186"/>
      <c r="E25" s="187"/>
      <c r="F25" s="62">
        <v>0.2</v>
      </c>
      <c r="G25" s="62"/>
      <c r="H25" s="96">
        <v>10</v>
      </c>
      <c r="I25" s="61" t="s">
        <v>209</v>
      </c>
      <c r="J25" s="62" t="s">
        <v>180</v>
      </c>
      <c r="K25" s="62" t="s">
        <v>183</v>
      </c>
      <c r="L25" s="148">
        <v>0.05</v>
      </c>
      <c r="M25" s="148">
        <v>0.05</v>
      </c>
      <c r="N25" s="82">
        <f t="shared" si="15"/>
        <v>1</v>
      </c>
      <c r="O25" s="148">
        <v>0.05</v>
      </c>
      <c r="P25" s="148">
        <v>0.05</v>
      </c>
      <c r="Q25" s="67">
        <f t="shared" si="3"/>
        <v>1</v>
      </c>
      <c r="R25" s="148">
        <v>0.05</v>
      </c>
      <c r="S25" s="148">
        <v>0.05</v>
      </c>
      <c r="T25" s="82">
        <f t="shared" si="16"/>
        <v>1</v>
      </c>
      <c r="U25" s="148">
        <v>0.05</v>
      </c>
      <c r="V25" s="90">
        <v>0.05</v>
      </c>
      <c r="W25" s="82">
        <f t="shared" si="17"/>
        <v>1</v>
      </c>
      <c r="X25" s="148">
        <v>0.05</v>
      </c>
      <c r="Y25" s="90">
        <v>0.05</v>
      </c>
      <c r="Z25" s="82">
        <f t="shared" si="18"/>
        <v>1</v>
      </c>
      <c r="AA25" s="148">
        <v>0.05</v>
      </c>
      <c r="AB25" s="82">
        <v>0.05</v>
      </c>
      <c r="AC25" s="82">
        <f t="shared" si="19"/>
        <v>1</v>
      </c>
      <c r="AD25" s="148">
        <v>0.05</v>
      </c>
      <c r="AE25" s="82">
        <v>0.05</v>
      </c>
      <c r="AF25" s="82">
        <f t="shared" si="20"/>
        <v>1</v>
      </c>
      <c r="AG25" s="82">
        <v>0.05</v>
      </c>
      <c r="AH25" s="82">
        <v>0.05</v>
      </c>
      <c r="AI25" s="67">
        <f t="shared" si="10"/>
        <v>1</v>
      </c>
      <c r="AJ25" s="82">
        <v>0.05</v>
      </c>
      <c r="AK25" s="140">
        <v>0.05</v>
      </c>
      <c r="AL25" s="82">
        <f t="shared" si="21"/>
        <v>1</v>
      </c>
      <c r="AM25" s="82">
        <v>0.25</v>
      </c>
      <c r="AN25" s="140">
        <v>5.0999999999999997E-2</v>
      </c>
      <c r="AO25" s="82">
        <f t="shared" si="22"/>
        <v>0.20399999999999999</v>
      </c>
      <c r="AP25" s="82">
        <v>0.05</v>
      </c>
      <c r="AQ25" s="92">
        <v>0.25</v>
      </c>
      <c r="AR25" s="82">
        <f t="shared" si="23"/>
        <v>5</v>
      </c>
      <c r="AS25" s="82">
        <v>0.25</v>
      </c>
      <c r="AT25" s="82"/>
      <c r="AU25" s="82">
        <f t="shared" si="24"/>
        <v>0</v>
      </c>
      <c r="AV25" s="81">
        <f>IF(K25="SUMA",(L25+O25+R25+U25+X25+AA25+AD25+AG25+AP25+AS25+AJ25+AM25),(AD25))</f>
        <v>1</v>
      </c>
      <c r="AW25" s="82">
        <f t="shared" si="1"/>
        <v>0.75100000000000022</v>
      </c>
      <c r="AX25" s="100">
        <f t="shared" si="2"/>
        <v>0.75100000000000022</v>
      </c>
    </row>
    <row r="26" spans="1:50" s="3" customFormat="1" ht="75" customHeight="1" x14ac:dyDescent="0.25">
      <c r="A26" s="211" t="s">
        <v>189</v>
      </c>
      <c r="B26" s="212">
        <v>5</v>
      </c>
      <c r="C26" s="212" t="s">
        <v>210</v>
      </c>
      <c r="D26" s="186" t="s">
        <v>153</v>
      </c>
      <c r="E26" s="187" t="str">
        <f>IF(D26="","",VLOOKUP(D26,$C$145:$L$158,10,FALSE))</f>
        <v>Asesorar, defender, asistir y representar en asuntos jurídicos-administrativos internos y externos relacionados con las actividades desarrolladas por la entidad,  así mismo, gestionar las etapas contractuales de los procesos de contratación para proveer de manera eficiente y oportuna los bienes, obras y servicios a fin de satisfacer las necesidades de la entidad, garantizando el cumplimiento de las normatividad vigente.</v>
      </c>
      <c r="F26" s="62">
        <v>0.5</v>
      </c>
      <c r="G26" s="62"/>
      <c r="H26" s="96" t="s">
        <v>315</v>
      </c>
      <c r="I26" s="61" t="s">
        <v>211</v>
      </c>
      <c r="J26" s="62" t="s">
        <v>180</v>
      </c>
      <c r="K26" s="62" t="s">
        <v>184</v>
      </c>
      <c r="L26" s="67">
        <v>1</v>
      </c>
      <c r="M26" s="67">
        <v>1</v>
      </c>
      <c r="N26" s="67">
        <f t="shared" si="4"/>
        <v>1</v>
      </c>
      <c r="O26" s="67">
        <v>1</v>
      </c>
      <c r="P26" s="68">
        <v>1</v>
      </c>
      <c r="Q26" s="67">
        <f t="shared" si="3"/>
        <v>1</v>
      </c>
      <c r="R26" s="67">
        <v>1</v>
      </c>
      <c r="S26" s="67">
        <v>1</v>
      </c>
      <c r="T26" s="67">
        <f t="shared" si="5"/>
        <v>1</v>
      </c>
      <c r="U26" s="67">
        <v>1</v>
      </c>
      <c r="V26" s="68">
        <v>1</v>
      </c>
      <c r="W26" s="67">
        <f t="shared" si="6"/>
        <v>1</v>
      </c>
      <c r="X26" s="67">
        <v>1</v>
      </c>
      <c r="Y26" s="68">
        <v>1</v>
      </c>
      <c r="Z26" s="67">
        <f t="shared" si="7"/>
        <v>1</v>
      </c>
      <c r="AA26" s="67">
        <v>1</v>
      </c>
      <c r="AB26" s="67">
        <v>1</v>
      </c>
      <c r="AC26" s="67">
        <f t="shared" si="8"/>
        <v>1</v>
      </c>
      <c r="AD26" s="67">
        <v>1</v>
      </c>
      <c r="AE26" s="67">
        <v>1</v>
      </c>
      <c r="AF26" s="67">
        <f t="shared" si="9"/>
        <v>1</v>
      </c>
      <c r="AG26" s="67">
        <v>1</v>
      </c>
      <c r="AH26" s="67">
        <v>1</v>
      </c>
      <c r="AI26" s="67">
        <f t="shared" si="10"/>
        <v>1</v>
      </c>
      <c r="AJ26" s="67">
        <v>1</v>
      </c>
      <c r="AK26" s="68">
        <v>1</v>
      </c>
      <c r="AL26" s="67">
        <f t="shared" si="11"/>
        <v>1</v>
      </c>
      <c r="AM26" s="67">
        <v>1</v>
      </c>
      <c r="AN26" s="68">
        <v>1</v>
      </c>
      <c r="AO26" s="67">
        <f t="shared" si="12"/>
        <v>1</v>
      </c>
      <c r="AP26" s="67">
        <v>1</v>
      </c>
      <c r="AQ26" s="144">
        <v>1</v>
      </c>
      <c r="AR26" s="67">
        <f t="shared" si="13"/>
        <v>1</v>
      </c>
      <c r="AS26" s="67">
        <v>1</v>
      </c>
      <c r="AT26" s="67"/>
      <c r="AU26" s="67">
        <f t="shared" si="14"/>
        <v>0</v>
      </c>
      <c r="AV26" s="69">
        <f t="shared" si="0"/>
        <v>1</v>
      </c>
      <c r="AW26" s="70">
        <f t="shared" si="1"/>
        <v>1</v>
      </c>
      <c r="AX26" s="100">
        <f t="shared" si="2"/>
        <v>1</v>
      </c>
    </row>
    <row r="27" spans="1:50" s="3" customFormat="1" ht="75" customHeight="1" x14ac:dyDescent="0.25">
      <c r="A27" s="211"/>
      <c r="B27" s="212"/>
      <c r="C27" s="212"/>
      <c r="D27" s="186"/>
      <c r="E27" s="187"/>
      <c r="F27" s="62">
        <v>0.4</v>
      </c>
      <c r="G27" s="62"/>
      <c r="H27" s="96" t="s">
        <v>316</v>
      </c>
      <c r="I27" s="61" t="s">
        <v>212</v>
      </c>
      <c r="J27" s="62" t="s">
        <v>180</v>
      </c>
      <c r="K27" s="62" t="s">
        <v>184</v>
      </c>
      <c r="L27" s="67">
        <v>1</v>
      </c>
      <c r="M27" s="67">
        <v>1</v>
      </c>
      <c r="N27" s="67">
        <f t="shared" si="4"/>
        <v>1</v>
      </c>
      <c r="O27" s="67">
        <v>1</v>
      </c>
      <c r="P27" s="68">
        <v>1</v>
      </c>
      <c r="Q27" s="67">
        <f t="shared" si="3"/>
        <v>1</v>
      </c>
      <c r="R27" s="67">
        <v>1</v>
      </c>
      <c r="S27" s="67">
        <v>1</v>
      </c>
      <c r="T27" s="67">
        <f t="shared" si="5"/>
        <v>1</v>
      </c>
      <c r="U27" s="67">
        <v>1</v>
      </c>
      <c r="V27" s="68">
        <v>1</v>
      </c>
      <c r="W27" s="67">
        <f t="shared" si="6"/>
        <v>1</v>
      </c>
      <c r="X27" s="67">
        <v>1</v>
      </c>
      <c r="Y27" s="68">
        <v>1</v>
      </c>
      <c r="Z27" s="67">
        <f t="shared" si="7"/>
        <v>1</v>
      </c>
      <c r="AA27" s="67">
        <v>1</v>
      </c>
      <c r="AB27" s="67">
        <v>1</v>
      </c>
      <c r="AC27" s="67">
        <f t="shared" si="8"/>
        <v>1</v>
      </c>
      <c r="AD27" s="67">
        <v>1</v>
      </c>
      <c r="AE27" s="67">
        <v>1</v>
      </c>
      <c r="AF27" s="67">
        <f t="shared" si="9"/>
        <v>1</v>
      </c>
      <c r="AG27" s="67">
        <v>1</v>
      </c>
      <c r="AH27" s="67">
        <v>1</v>
      </c>
      <c r="AI27" s="67">
        <f t="shared" si="10"/>
        <v>1</v>
      </c>
      <c r="AJ27" s="67">
        <v>1</v>
      </c>
      <c r="AK27" s="68">
        <v>1</v>
      </c>
      <c r="AL27" s="67">
        <f t="shared" si="11"/>
        <v>1</v>
      </c>
      <c r="AM27" s="67">
        <v>1</v>
      </c>
      <c r="AN27" s="68">
        <v>1</v>
      </c>
      <c r="AO27" s="67">
        <f t="shared" si="12"/>
        <v>1</v>
      </c>
      <c r="AP27" s="67">
        <v>1</v>
      </c>
      <c r="AQ27" s="144">
        <v>1</v>
      </c>
      <c r="AR27" s="67">
        <f t="shared" si="13"/>
        <v>1</v>
      </c>
      <c r="AS27" s="67">
        <v>1</v>
      </c>
      <c r="AT27" s="67"/>
      <c r="AU27" s="67">
        <f t="shared" si="14"/>
        <v>0</v>
      </c>
      <c r="AV27" s="69">
        <f t="shared" si="0"/>
        <v>1</v>
      </c>
      <c r="AW27" s="70">
        <f t="shared" si="1"/>
        <v>1</v>
      </c>
      <c r="AX27" s="100">
        <f t="shared" si="2"/>
        <v>1</v>
      </c>
    </row>
    <row r="28" spans="1:50" s="3" customFormat="1" ht="75" customHeight="1" x14ac:dyDescent="0.25">
      <c r="A28" s="211"/>
      <c r="B28" s="212"/>
      <c r="C28" s="212"/>
      <c r="D28" s="186"/>
      <c r="E28" s="187"/>
      <c r="F28" s="62">
        <v>0.1</v>
      </c>
      <c r="G28" s="62"/>
      <c r="H28" s="96" t="s">
        <v>317</v>
      </c>
      <c r="I28" s="61" t="s">
        <v>213</v>
      </c>
      <c r="J28" s="62" t="s">
        <v>180</v>
      </c>
      <c r="K28" s="62" t="s">
        <v>184</v>
      </c>
      <c r="L28" s="67">
        <v>1</v>
      </c>
      <c r="M28" s="67">
        <v>1</v>
      </c>
      <c r="N28" s="67">
        <f t="shared" si="4"/>
        <v>1</v>
      </c>
      <c r="O28" s="67">
        <v>1</v>
      </c>
      <c r="P28" s="68">
        <v>1</v>
      </c>
      <c r="Q28" s="67">
        <f t="shared" si="3"/>
        <v>1</v>
      </c>
      <c r="R28" s="67">
        <v>1</v>
      </c>
      <c r="S28" s="67">
        <v>1</v>
      </c>
      <c r="T28" s="67">
        <f t="shared" si="5"/>
        <v>1</v>
      </c>
      <c r="U28" s="67">
        <v>1</v>
      </c>
      <c r="V28" s="68">
        <v>1</v>
      </c>
      <c r="W28" s="67">
        <f t="shared" si="6"/>
        <v>1</v>
      </c>
      <c r="X28" s="67">
        <v>1</v>
      </c>
      <c r="Y28" s="68">
        <v>1</v>
      </c>
      <c r="Z28" s="67">
        <f t="shared" si="7"/>
        <v>1</v>
      </c>
      <c r="AA28" s="67">
        <v>1</v>
      </c>
      <c r="AB28" s="67">
        <v>1</v>
      </c>
      <c r="AC28" s="67">
        <f t="shared" si="8"/>
        <v>1</v>
      </c>
      <c r="AD28" s="67">
        <v>1</v>
      </c>
      <c r="AE28" s="67">
        <v>1</v>
      </c>
      <c r="AF28" s="67">
        <f t="shared" si="9"/>
        <v>1</v>
      </c>
      <c r="AG28" s="67">
        <v>1</v>
      </c>
      <c r="AH28" s="67">
        <v>1</v>
      </c>
      <c r="AI28" s="67">
        <f t="shared" si="10"/>
        <v>1</v>
      </c>
      <c r="AJ28" s="67">
        <v>1</v>
      </c>
      <c r="AK28" s="68">
        <v>1</v>
      </c>
      <c r="AL28" s="67">
        <f t="shared" si="11"/>
        <v>1</v>
      </c>
      <c r="AM28" s="67">
        <v>1</v>
      </c>
      <c r="AN28" s="68">
        <v>1</v>
      </c>
      <c r="AO28" s="67">
        <f t="shared" si="12"/>
        <v>1</v>
      </c>
      <c r="AP28" s="67">
        <v>1</v>
      </c>
      <c r="AQ28" s="144">
        <v>1</v>
      </c>
      <c r="AR28" s="67">
        <f t="shared" si="13"/>
        <v>1</v>
      </c>
      <c r="AS28" s="67">
        <v>1</v>
      </c>
      <c r="AT28" s="67"/>
      <c r="AU28" s="67">
        <f t="shared" si="14"/>
        <v>0</v>
      </c>
      <c r="AV28" s="69">
        <f t="shared" si="0"/>
        <v>1</v>
      </c>
      <c r="AW28" s="70">
        <f t="shared" si="1"/>
        <v>1</v>
      </c>
      <c r="AX28" s="100">
        <f t="shared" si="2"/>
        <v>1</v>
      </c>
    </row>
    <row r="29" spans="1:50" s="3" customFormat="1" ht="75" customHeight="1" x14ac:dyDescent="0.25">
      <c r="A29" s="211" t="s">
        <v>214</v>
      </c>
      <c r="B29" s="212" t="s">
        <v>215</v>
      </c>
      <c r="C29" s="212" t="s">
        <v>216</v>
      </c>
      <c r="D29" s="186" t="s">
        <v>148</v>
      </c>
      <c r="E29" s="187" t="str">
        <f>IF(D29="","",VLOOKUP(D29,$C$145:$L$158,10,FALSE))</f>
        <v>Brindar la atención oportuna a las partes interesadas del Instituto, mediante la implementación de lineamientos para la atención y servicio de cara al ciudadano, el tramite a peticiones, quejas, reclamos, sugerencias y denuncias y las  actividades requeridas para la divulgación de la información pública relacionada con la misionalidad del Instituto, con el fin de aumentar la satisfacción  de las partes interesadas a través de los planes de mejora.</v>
      </c>
      <c r="F29" s="62">
        <v>0.3</v>
      </c>
      <c r="G29" s="62"/>
      <c r="H29" s="96" t="s">
        <v>318</v>
      </c>
      <c r="I29" s="61" t="s">
        <v>217</v>
      </c>
      <c r="J29" s="62" t="s">
        <v>180</v>
      </c>
      <c r="K29" s="62" t="s">
        <v>184</v>
      </c>
      <c r="L29" s="67">
        <v>1</v>
      </c>
      <c r="M29" s="67">
        <v>1</v>
      </c>
      <c r="N29" s="67">
        <f t="shared" si="4"/>
        <v>1</v>
      </c>
      <c r="O29" s="67">
        <v>1</v>
      </c>
      <c r="P29" s="68">
        <v>1</v>
      </c>
      <c r="Q29" s="67">
        <f t="shared" si="3"/>
        <v>1</v>
      </c>
      <c r="R29" s="67">
        <v>1</v>
      </c>
      <c r="S29" s="67">
        <v>1</v>
      </c>
      <c r="T29" s="67">
        <f t="shared" si="5"/>
        <v>1</v>
      </c>
      <c r="U29" s="67">
        <v>1</v>
      </c>
      <c r="V29" s="68">
        <v>1</v>
      </c>
      <c r="W29" s="67">
        <f t="shared" si="6"/>
        <v>1</v>
      </c>
      <c r="X29" s="67">
        <v>1</v>
      </c>
      <c r="Y29" s="68">
        <v>1</v>
      </c>
      <c r="Z29" s="67">
        <f t="shared" si="7"/>
        <v>1</v>
      </c>
      <c r="AA29" s="67">
        <v>1</v>
      </c>
      <c r="AB29" s="67">
        <v>1</v>
      </c>
      <c r="AC29" s="67">
        <f t="shared" si="8"/>
        <v>1</v>
      </c>
      <c r="AD29" s="67">
        <v>1</v>
      </c>
      <c r="AE29" s="67">
        <v>1</v>
      </c>
      <c r="AF29" s="67">
        <f t="shared" si="9"/>
        <v>1</v>
      </c>
      <c r="AG29" s="67">
        <v>1</v>
      </c>
      <c r="AH29" s="67">
        <v>1</v>
      </c>
      <c r="AI29" s="67">
        <f t="shared" si="10"/>
        <v>1</v>
      </c>
      <c r="AJ29" s="67">
        <v>1</v>
      </c>
      <c r="AK29" s="68">
        <v>1</v>
      </c>
      <c r="AL29" s="67">
        <f t="shared" si="11"/>
        <v>1</v>
      </c>
      <c r="AM29" s="67">
        <v>1</v>
      </c>
      <c r="AN29" s="68">
        <v>1</v>
      </c>
      <c r="AO29" s="67">
        <f t="shared" si="12"/>
        <v>1</v>
      </c>
      <c r="AP29" s="67">
        <v>1</v>
      </c>
      <c r="AQ29" s="144">
        <v>1</v>
      </c>
      <c r="AR29" s="67">
        <f t="shared" si="13"/>
        <v>1</v>
      </c>
      <c r="AS29" s="67">
        <v>1</v>
      </c>
      <c r="AT29" s="67"/>
      <c r="AU29" s="67">
        <f t="shared" si="14"/>
        <v>0</v>
      </c>
      <c r="AV29" s="69">
        <f t="shared" si="0"/>
        <v>1</v>
      </c>
      <c r="AW29" s="70">
        <f t="shared" si="1"/>
        <v>1</v>
      </c>
      <c r="AX29" s="100">
        <f t="shared" si="2"/>
        <v>1</v>
      </c>
    </row>
    <row r="30" spans="1:50" s="3" customFormat="1" ht="75" customHeight="1" x14ac:dyDescent="0.25">
      <c r="A30" s="211"/>
      <c r="B30" s="212"/>
      <c r="C30" s="212"/>
      <c r="D30" s="186"/>
      <c r="E30" s="187"/>
      <c r="F30" s="62">
        <v>6.6000000000000003E-2</v>
      </c>
      <c r="G30" s="62"/>
      <c r="H30" s="96" t="s">
        <v>319</v>
      </c>
      <c r="I30" s="61" t="s">
        <v>218</v>
      </c>
      <c r="J30" s="62" t="s">
        <v>180</v>
      </c>
      <c r="K30" s="62" t="s">
        <v>184</v>
      </c>
      <c r="L30" s="67">
        <v>1</v>
      </c>
      <c r="M30" s="67">
        <v>1</v>
      </c>
      <c r="N30" s="67">
        <f t="shared" si="4"/>
        <v>1</v>
      </c>
      <c r="O30" s="67">
        <v>1</v>
      </c>
      <c r="P30" s="68">
        <v>1</v>
      </c>
      <c r="Q30" s="67">
        <f t="shared" si="3"/>
        <v>1</v>
      </c>
      <c r="R30" s="67">
        <v>1</v>
      </c>
      <c r="S30" s="67">
        <v>1</v>
      </c>
      <c r="T30" s="67">
        <f t="shared" si="5"/>
        <v>1</v>
      </c>
      <c r="U30" s="67">
        <v>1</v>
      </c>
      <c r="V30" s="68">
        <v>1</v>
      </c>
      <c r="W30" s="67">
        <f t="shared" si="6"/>
        <v>1</v>
      </c>
      <c r="X30" s="67">
        <v>1</v>
      </c>
      <c r="Y30" s="68">
        <v>1</v>
      </c>
      <c r="Z30" s="67">
        <f t="shared" si="7"/>
        <v>1</v>
      </c>
      <c r="AA30" s="67">
        <v>1</v>
      </c>
      <c r="AB30" s="67">
        <v>1</v>
      </c>
      <c r="AC30" s="67">
        <f t="shared" si="8"/>
        <v>1</v>
      </c>
      <c r="AD30" s="67">
        <v>1</v>
      </c>
      <c r="AE30" s="67">
        <v>1</v>
      </c>
      <c r="AF30" s="67">
        <f t="shared" si="9"/>
        <v>1</v>
      </c>
      <c r="AG30" s="67">
        <v>1</v>
      </c>
      <c r="AH30" s="67">
        <v>1</v>
      </c>
      <c r="AI30" s="67">
        <f t="shared" si="10"/>
        <v>1</v>
      </c>
      <c r="AJ30" s="67">
        <v>1</v>
      </c>
      <c r="AK30" s="68">
        <v>1</v>
      </c>
      <c r="AL30" s="67">
        <f t="shared" si="11"/>
        <v>1</v>
      </c>
      <c r="AM30" s="67">
        <v>1</v>
      </c>
      <c r="AN30" s="68">
        <v>1</v>
      </c>
      <c r="AO30" s="67">
        <f t="shared" si="12"/>
        <v>1</v>
      </c>
      <c r="AP30" s="67">
        <v>1</v>
      </c>
      <c r="AQ30" s="144">
        <v>1</v>
      </c>
      <c r="AR30" s="67">
        <f t="shared" si="13"/>
        <v>1</v>
      </c>
      <c r="AS30" s="67">
        <v>1</v>
      </c>
      <c r="AT30" s="67"/>
      <c r="AU30" s="67">
        <f t="shared" si="14"/>
        <v>0</v>
      </c>
      <c r="AV30" s="69">
        <f t="shared" si="0"/>
        <v>1</v>
      </c>
      <c r="AW30" s="70">
        <f t="shared" si="1"/>
        <v>1</v>
      </c>
      <c r="AX30" s="100">
        <f>IF(ISERROR(AW30/AV30),0,(AW30/AV30))</f>
        <v>1</v>
      </c>
    </row>
    <row r="31" spans="1:50" s="3" customFormat="1" ht="75" customHeight="1" x14ac:dyDescent="0.25">
      <c r="A31" s="211"/>
      <c r="B31" s="212"/>
      <c r="C31" s="212"/>
      <c r="D31" s="186"/>
      <c r="E31" s="187"/>
      <c r="F31" s="62">
        <v>6.6000000000000003E-2</v>
      </c>
      <c r="G31" s="62"/>
      <c r="H31" s="96" t="s">
        <v>320</v>
      </c>
      <c r="I31" s="61" t="s">
        <v>219</v>
      </c>
      <c r="J31" s="62" t="s">
        <v>181</v>
      </c>
      <c r="K31" s="62" t="s">
        <v>183</v>
      </c>
      <c r="L31" s="84">
        <v>1</v>
      </c>
      <c r="M31" s="84">
        <v>1</v>
      </c>
      <c r="N31" s="67">
        <f t="shared" si="4"/>
        <v>1</v>
      </c>
      <c r="O31" s="84">
        <v>1</v>
      </c>
      <c r="P31" s="85">
        <v>1</v>
      </c>
      <c r="Q31" s="67">
        <f t="shared" si="3"/>
        <v>1</v>
      </c>
      <c r="R31" s="84">
        <v>1</v>
      </c>
      <c r="S31" s="84">
        <v>1</v>
      </c>
      <c r="T31" s="67">
        <f t="shared" si="5"/>
        <v>1</v>
      </c>
      <c r="U31" s="84">
        <v>1</v>
      </c>
      <c r="V31" s="85">
        <v>1</v>
      </c>
      <c r="W31" s="67">
        <f t="shared" si="6"/>
        <v>1</v>
      </c>
      <c r="X31" s="84">
        <v>1</v>
      </c>
      <c r="Y31" s="85">
        <v>1</v>
      </c>
      <c r="Z31" s="67">
        <f t="shared" si="7"/>
        <v>1</v>
      </c>
      <c r="AA31" s="84">
        <v>1</v>
      </c>
      <c r="AB31" s="84">
        <v>1</v>
      </c>
      <c r="AC31" s="67">
        <f t="shared" si="8"/>
        <v>1</v>
      </c>
      <c r="AD31" s="84">
        <v>1</v>
      </c>
      <c r="AE31" s="84">
        <v>1</v>
      </c>
      <c r="AF31" s="67">
        <f t="shared" si="9"/>
        <v>1</v>
      </c>
      <c r="AG31" s="84">
        <v>1</v>
      </c>
      <c r="AH31" s="84">
        <v>1</v>
      </c>
      <c r="AI31" s="67">
        <f t="shared" si="10"/>
        <v>1</v>
      </c>
      <c r="AJ31" s="84">
        <v>1</v>
      </c>
      <c r="AK31" s="84">
        <v>1</v>
      </c>
      <c r="AL31" s="67">
        <f t="shared" si="11"/>
        <v>1</v>
      </c>
      <c r="AM31" s="84">
        <v>1</v>
      </c>
      <c r="AN31" s="85">
        <v>1</v>
      </c>
      <c r="AO31" s="67">
        <f t="shared" si="12"/>
        <v>1</v>
      </c>
      <c r="AP31" s="84">
        <v>1</v>
      </c>
      <c r="AQ31" s="141">
        <v>1</v>
      </c>
      <c r="AR31" s="67">
        <f t="shared" si="13"/>
        <v>1</v>
      </c>
      <c r="AS31" s="84">
        <v>1</v>
      </c>
      <c r="AT31" s="67"/>
      <c r="AU31" s="67">
        <f t="shared" si="14"/>
        <v>0</v>
      </c>
      <c r="AV31" s="151">
        <f t="shared" si="0"/>
        <v>12</v>
      </c>
      <c r="AW31" s="151">
        <f t="shared" si="1"/>
        <v>11</v>
      </c>
      <c r="AX31" s="100">
        <f t="shared" ref="AX31:AX35" si="25">IF(ISERROR(AW31/AV31),0,(AW31/AV31))</f>
        <v>0.91666666666666663</v>
      </c>
    </row>
    <row r="32" spans="1:50" s="3" customFormat="1" ht="75" customHeight="1" x14ac:dyDescent="0.25">
      <c r="A32" s="211"/>
      <c r="B32" s="212"/>
      <c r="C32" s="212"/>
      <c r="D32" s="186"/>
      <c r="E32" s="187"/>
      <c r="F32" s="62">
        <v>6.2E-2</v>
      </c>
      <c r="G32" s="62"/>
      <c r="H32" s="96" t="s">
        <v>321</v>
      </c>
      <c r="I32" s="61" t="s">
        <v>220</v>
      </c>
      <c r="J32" s="62" t="s">
        <v>181</v>
      </c>
      <c r="K32" s="62" t="s">
        <v>183</v>
      </c>
      <c r="L32" s="84">
        <v>1</v>
      </c>
      <c r="M32" s="84">
        <v>1</v>
      </c>
      <c r="N32" s="67">
        <f t="shared" si="4"/>
        <v>1</v>
      </c>
      <c r="O32" s="84">
        <v>1</v>
      </c>
      <c r="P32" s="85">
        <v>1</v>
      </c>
      <c r="Q32" s="67">
        <f t="shared" si="3"/>
        <v>1</v>
      </c>
      <c r="R32" s="84">
        <v>1</v>
      </c>
      <c r="S32" s="84">
        <v>1</v>
      </c>
      <c r="T32" s="67">
        <f t="shared" si="5"/>
        <v>1</v>
      </c>
      <c r="U32" s="84">
        <v>1</v>
      </c>
      <c r="V32" s="85">
        <v>1</v>
      </c>
      <c r="W32" s="67">
        <f t="shared" si="6"/>
        <v>1</v>
      </c>
      <c r="X32" s="84">
        <v>1</v>
      </c>
      <c r="Y32" s="85">
        <v>1</v>
      </c>
      <c r="Z32" s="67">
        <f t="shared" si="7"/>
        <v>1</v>
      </c>
      <c r="AA32" s="84">
        <v>1</v>
      </c>
      <c r="AB32" s="84">
        <v>1</v>
      </c>
      <c r="AC32" s="67">
        <f t="shared" si="8"/>
        <v>1</v>
      </c>
      <c r="AD32" s="84">
        <v>1</v>
      </c>
      <c r="AE32" s="84">
        <v>1</v>
      </c>
      <c r="AF32" s="67">
        <f t="shared" si="9"/>
        <v>1</v>
      </c>
      <c r="AG32" s="84">
        <v>1</v>
      </c>
      <c r="AH32" s="84">
        <v>1</v>
      </c>
      <c r="AI32" s="67">
        <f t="shared" si="10"/>
        <v>1</v>
      </c>
      <c r="AJ32" s="84">
        <v>1</v>
      </c>
      <c r="AK32" s="141">
        <v>1</v>
      </c>
      <c r="AL32" s="67">
        <f t="shared" si="11"/>
        <v>1</v>
      </c>
      <c r="AM32" s="84">
        <v>1</v>
      </c>
      <c r="AN32" s="85">
        <v>1</v>
      </c>
      <c r="AO32" s="67">
        <f t="shared" si="12"/>
        <v>1</v>
      </c>
      <c r="AP32" s="84">
        <v>1</v>
      </c>
      <c r="AQ32" s="141">
        <v>1</v>
      </c>
      <c r="AR32" s="67">
        <f t="shared" si="13"/>
        <v>1</v>
      </c>
      <c r="AS32" s="84">
        <v>1</v>
      </c>
      <c r="AT32" s="67"/>
      <c r="AU32" s="67"/>
      <c r="AV32" s="151">
        <f t="shared" si="0"/>
        <v>12</v>
      </c>
      <c r="AW32" s="151">
        <f t="shared" si="1"/>
        <v>11</v>
      </c>
      <c r="AX32" s="100">
        <f t="shared" si="25"/>
        <v>0.91666666666666663</v>
      </c>
    </row>
    <row r="33" spans="1:50" s="3" customFormat="1" ht="75" customHeight="1" x14ac:dyDescent="0.25">
      <c r="A33" s="211"/>
      <c r="B33" s="212"/>
      <c r="C33" s="212"/>
      <c r="D33" s="186"/>
      <c r="E33" s="187"/>
      <c r="F33" s="62">
        <v>6.6000000000000003E-2</v>
      </c>
      <c r="G33" s="62"/>
      <c r="H33" s="96" t="s">
        <v>322</v>
      </c>
      <c r="I33" s="61" t="s">
        <v>221</v>
      </c>
      <c r="J33" s="62" t="s">
        <v>181</v>
      </c>
      <c r="K33" s="62" t="s">
        <v>183</v>
      </c>
      <c r="L33" s="84">
        <v>1</v>
      </c>
      <c r="M33" s="84">
        <v>1</v>
      </c>
      <c r="N33" s="67">
        <f t="shared" si="4"/>
        <v>1</v>
      </c>
      <c r="O33" s="84">
        <v>1</v>
      </c>
      <c r="P33" s="85">
        <v>1</v>
      </c>
      <c r="Q33" s="67">
        <f t="shared" si="3"/>
        <v>1</v>
      </c>
      <c r="R33" s="84">
        <v>1</v>
      </c>
      <c r="S33" s="84">
        <v>1</v>
      </c>
      <c r="T33" s="67">
        <f t="shared" si="5"/>
        <v>1</v>
      </c>
      <c r="U33" s="84">
        <v>1</v>
      </c>
      <c r="V33" s="85">
        <v>1</v>
      </c>
      <c r="W33" s="67">
        <f t="shared" si="6"/>
        <v>1</v>
      </c>
      <c r="X33" s="84">
        <v>1</v>
      </c>
      <c r="Y33" s="85">
        <v>1</v>
      </c>
      <c r="Z33" s="67">
        <f t="shared" si="7"/>
        <v>1</v>
      </c>
      <c r="AA33" s="84">
        <v>1</v>
      </c>
      <c r="AB33" s="84">
        <v>1</v>
      </c>
      <c r="AC33" s="67">
        <f t="shared" si="8"/>
        <v>1</v>
      </c>
      <c r="AD33" s="84">
        <v>1</v>
      </c>
      <c r="AE33" s="84">
        <v>1</v>
      </c>
      <c r="AF33" s="67">
        <f t="shared" si="9"/>
        <v>1</v>
      </c>
      <c r="AG33" s="84">
        <v>1</v>
      </c>
      <c r="AH33" s="84">
        <v>1</v>
      </c>
      <c r="AI33" s="67">
        <f t="shared" si="10"/>
        <v>1</v>
      </c>
      <c r="AJ33" s="84">
        <v>1</v>
      </c>
      <c r="AK33" s="141">
        <v>1</v>
      </c>
      <c r="AL33" s="67">
        <f t="shared" si="11"/>
        <v>1</v>
      </c>
      <c r="AM33" s="84">
        <v>1</v>
      </c>
      <c r="AN33" s="85">
        <v>1</v>
      </c>
      <c r="AO33" s="67">
        <f t="shared" si="12"/>
        <v>1</v>
      </c>
      <c r="AP33" s="84">
        <v>1</v>
      </c>
      <c r="AQ33" s="141">
        <v>1</v>
      </c>
      <c r="AR33" s="67">
        <f t="shared" si="13"/>
        <v>1</v>
      </c>
      <c r="AS33" s="84">
        <v>1</v>
      </c>
      <c r="AT33" s="67"/>
      <c r="AU33" s="67"/>
      <c r="AV33" s="151">
        <f t="shared" si="0"/>
        <v>12</v>
      </c>
      <c r="AW33" s="151">
        <f t="shared" si="1"/>
        <v>11</v>
      </c>
      <c r="AX33" s="100">
        <f t="shared" si="25"/>
        <v>0.91666666666666663</v>
      </c>
    </row>
    <row r="34" spans="1:50" s="3" customFormat="1" ht="75" customHeight="1" x14ac:dyDescent="0.25">
      <c r="A34" s="211"/>
      <c r="B34" s="212"/>
      <c r="C34" s="212"/>
      <c r="D34" s="186"/>
      <c r="E34" s="187"/>
      <c r="F34" s="62">
        <v>0.14000000000000001</v>
      </c>
      <c r="G34" s="62"/>
      <c r="H34" s="96" t="s">
        <v>323</v>
      </c>
      <c r="I34" s="61" t="s">
        <v>222</v>
      </c>
      <c r="J34" s="62" t="s">
        <v>181</v>
      </c>
      <c r="K34" s="62" t="s">
        <v>183</v>
      </c>
      <c r="L34" s="84">
        <v>1</v>
      </c>
      <c r="M34" s="84">
        <v>1</v>
      </c>
      <c r="N34" s="67">
        <f t="shared" si="4"/>
        <v>1</v>
      </c>
      <c r="O34" s="84">
        <v>1</v>
      </c>
      <c r="P34" s="85">
        <v>1</v>
      </c>
      <c r="Q34" s="67">
        <f t="shared" si="3"/>
        <v>1</v>
      </c>
      <c r="R34" s="84">
        <v>1</v>
      </c>
      <c r="S34" s="84">
        <v>1</v>
      </c>
      <c r="T34" s="67">
        <f t="shared" si="5"/>
        <v>1</v>
      </c>
      <c r="U34" s="84">
        <v>1</v>
      </c>
      <c r="V34" s="85">
        <v>1</v>
      </c>
      <c r="W34" s="67">
        <f t="shared" si="6"/>
        <v>1</v>
      </c>
      <c r="X34" s="84">
        <v>1</v>
      </c>
      <c r="Y34" s="85">
        <v>1</v>
      </c>
      <c r="Z34" s="67">
        <f t="shared" si="7"/>
        <v>1</v>
      </c>
      <c r="AA34" s="84">
        <v>1</v>
      </c>
      <c r="AB34" s="84">
        <v>1</v>
      </c>
      <c r="AC34" s="67">
        <f t="shared" si="8"/>
        <v>1</v>
      </c>
      <c r="AD34" s="84">
        <v>1</v>
      </c>
      <c r="AE34" s="84">
        <v>1</v>
      </c>
      <c r="AF34" s="67">
        <f t="shared" si="9"/>
        <v>1</v>
      </c>
      <c r="AG34" s="84">
        <v>1</v>
      </c>
      <c r="AH34" s="84">
        <v>1</v>
      </c>
      <c r="AI34" s="67">
        <f t="shared" si="10"/>
        <v>1</v>
      </c>
      <c r="AJ34" s="84">
        <v>1</v>
      </c>
      <c r="AK34" s="141">
        <v>1</v>
      </c>
      <c r="AL34" s="67">
        <f t="shared" si="11"/>
        <v>1</v>
      </c>
      <c r="AM34" s="84">
        <v>1</v>
      </c>
      <c r="AN34" s="85">
        <v>1</v>
      </c>
      <c r="AO34" s="67">
        <f t="shared" si="12"/>
        <v>1</v>
      </c>
      <c r="AP34" s="84">
        <v>1</v>
      </c>
      <c r="AQ34" s="141">
        <v>1</v>
      </c>
      <c r="AR34" s="67">
        <f t="shared" si="13"/>
        <v>1</v>
      </c>
      <c r="AS34" s="84">
        <v>1</v>
      </c>
      <c r="AT34" s="67"/>
      <c r="AU34" s="67"/>
      <c r="AV34" s="151">
        <f t="shared" si="0"/>
        <v>12</v>
      </c>
      <c r="AW34" s="151">
        <f t="shared" si="1"/>
        <v>11</v>
      </c>
      <c r="AX34" s="100">
        <f t="shared" si="25"/>
        <v>0.91666666666666663</v>
      </c>
    </row>
    <row r="35" spans="1:50" s="3" customFormat="1" ht="75" customHeight="1" x14ac:dyDescent="0.25">
      <c r="A35" s="211"/>
      <c r="B35" s="212"/>
      <c r="C35" s="212"/>
      <c r="D35" s="186"/>
      <c r="E35" s="187"/>
      <c r="F35" s="62">
        <v>0.3</v>
      </c>
      <c r="G35" s="62"/>
      <c r="H35" s="96" t="s">
        <v>324</v>
      </c>
      <c r="I35" s="61" t="s">
        <v>223</v>
      </c>
      <c r="J35" s="62" t="s">
        <v>181</v>
      </c>
      <c r="K35" s="62" t="s">
        <v>183</v>
      </c>
      <c r="L35" s="84">
        <v>0</v>
      </c>
      <c r="M35" s="84">
        <v>0</v>
      </c>
      <c r="N35" s="67">
        <v>0</v>
      </c>
      <c r="O35" s="84">
        <v>0</v>
      </c>
      <c r="P35" s="85">
        <v>0</v>
      </c>
      <c r="Q35" s="67">
        <v>0</v>
      </c>
      <c r="R35" s="84">
        <v>0</v>
      </c>
      <c r="S35" s="84">
        <v>0</v>
      </c>
      <c r="T35" s="67">
        <v>0</v>
      </c>
      <c r="U35" s="84">
        <v>1</v>
      </c>
      <c r="V35" s="85">
        <v>1</v>
      </c>
      <c r="W35" s="67">
        <f t="shared" si="6"/>
        <v>1</v>
      </c>
      <c r="X35" s="84">
        <v>0</v>
      </c>
      <c r="Y35" s="85">
        <v>1</v>
      </c>
      <c r="Z35" s="67">
        <v>0</v>
      </c>
      <c r="AA35" s="84">
        <v>1</v>
      </c>
      <c r="AB35" s="84">
        <v>1</v>
      </c>
      <c r="AC35" s="67">
        <f t="shared" si="8"/>
        <v>1</v>
      </c>
      <c r="AD35" s="84">
        <v>0</v>
      </c>
      <c r="AE35" s="84">
        <v>0</v>
      </c>
      <c r="AF35" s="67">
        <v>0</v>
      </c>
      <c r="AG35" s="84">
        <v>0</v>
      </c>
      <c r="AH35" s="84">
        <v>0</v>
      </c>
      <c r="AI35" s="67">
        <v>0</v>
      </c>
      <c r="AJ35" s="84">
        <v>0</v>
      </c>
      <c r="AK35" s="141">
        <v>0</v>
      </c>
      <c r="AL35" s="67">
        <v>0</v>
      </c>
      <c r="AM35" s="84">
        <v>0</v>
      </c>
      <c r="AN35" s="85">
        <v>0</v>
      </c>
      <c r="AO35" s="67">
        <v>0</v>
      </c>
      <c r="AP35" s="84">
        <v>0</v>
      </c>
      <c r="AQ35" s="141">
        <v>0</v>
      </c>
      <c r="AR35" s="67">
        <v>0</v>
      </c>
      <c r="AS35" s="84">
        <v>1</v>
      </c>
      <c r="AT35" s="67"/>
      <c r="AU35" s="67"/>
      <c r="AV35" s="151">
        <f t="shared" si="0"/>
        <v>3</v>
      </c>
      <c r="AW35" s="151">
        <f t="shared" si="1"/>
        <v>3</v>
      </c>
      <c r="AX35" s="100">
        <f t="shared" si="25"/>
        <v>1</v>
      </c>
    </row>
    <row r="36" spans="1:50" s="3" customFormat="1" ht="75" customHeight="1" x14ac:dyDescent="0.25">
      <c r="A36" s="211"/>
      <c r="B36" s="185" t="s">
        <v>224</v>
      </c>
      <c r="C36" s="185" t="s">
        <v>225</v>
      </c>
      <c r="D36" s="186" t="s">
        <v>116</v>
      </c>
      <c r="E36" s="187" t="str">
        <f>IF(D36="","",VLOOKUP(D36,$C$145:$L$158,10,FALSE))</f>
        <v>Planear, organizar, ejecutar y controlar las acciones relacionadas con las situaciones administrativas y el desarrollo del Talento Humano del Instituto, en búsqueda del mejoramiento continuo, la satisfacción del personal y el desarrollo institucional, reconociendo los derechos laborales, promoviendo los valores éticos que permita contar con servidores idóneos y competentes, en un apropiado ambiente de trabajo, para atender la misión y objetivos de la Entidad.</v>
      </c>
      <c r="F36" s="62">
        <v>0.25</v>
      </c>
      <c r="G36" s="62"/>
      <c r="H36" s="96" t="s">
        <v>325</v>
      </c>
      <c r="I36" s="61" t="s">
        <v>226</v>
      </c>
      <c r="J36" s="62" t="s">
        <v>180</v>
      </c>
      <c r="K36" s="62" t="s">
        <v>183</v>
      </c>
      <c r="L36" s="71">
        <v>8.3333333333333329E-2</v>
      </c>
      <c r="M36" s="71">
        <v>8.3333333333333329E-2</v>
      </c>
      <c r="N36" s="67">
        <f t="shared" si="4"/>
        <v>1</v>
      </c>
      <c r="O36" s="71">
        <v>8.3333333333333329E-2</v>
      </c>
      <c r="P36" s="130">
        <f>+O36*0.33</f>
        <v>2.75E-2</v>
      </c>
      <c r="Q36" s="67">
        <f t="shared" si="3"/>
        <v>0.33</v>
      </c>
      <c r="R36" s="71">
        <v>8.3333333333333329E-2</v>
      </c>
      <c r="S36" s="71">
        <f>+R36*0.29</f>
        <v>2.4166666666666663E-2</v>
      </c>
      <c r="T36" s="67">
        <f t="shared" si="5"/>
        <v>0.28999999999999998</v>
      </c>
      <c r="U36" s="71">
        <v>8.3333333333333329E-2</v>
      </c>
      <c r="V36" s="131">
        <f>+(U36/12)*4</f>
        <v>2.7777777777777776E-2</v>
      </c>
      <c r="W36" s="67">
        <f t="shared" si="6"/>
        <v>0.33333333333333331</v>
      </c>
      <c r="X36" s="71">
        <v>8.3333333333333329E-2</v>
      </c>
      <c r="Y36" s="131">
        <v>9.2499999999999999E-2</v>
      </c>
      <c r="Z36" s="67">
        <f t="shared" si="7"/>
        <v>1.1100000000000001</v>
      </c>
      <c r="AA36" s="71">
        <v>8.3333333333333329E-2</v>
      </c>
      <c r="AB36" s="71">
        <f>+AA36*1.014</f>
        <v>8.4499999999999992E-2</v>
      </c>
      <c r="AC36" s="67">
        <f t="shared" si="8"/>
        <v>1.014</v>
      </c>
      <c r="AD36" s="71">
        <v>8.3333333333333329E-2</v>
      </c>
      <c r="AE36" s="71">
        <v>7.4999999999999997E-2</v>
      </c>
      <c r="AF36" s="67">
        <f t="shared" si="9"/>
        <v>0.9</v>
      </c>
      <c r="AG36" s="71">
        <v>8.3333333333333329E-2</v>
      </c>
      <c r="AH36" s="71">
        <v>9.2499999999999999E-2</v>
      </c>
      <c r="AI36" s="67">
        <f t="shared" si="10"/>
        <v>1.1100000000000001</v>
      </c>
      <c r="AJ36" s="71">
        <v>8.3333333333333329E-2</v>
      </c>
      <c r="AK36" s="68">
        <v>0.12037037037037036</v>
      </c>
      <c r="AL36" s="67">
        <f t="shared" si="11"/>
        <v>1.4444444444444444</v>
      </c>
      <c r="AM36" s="71">
        <v>8.3333333333333329E-2</v>
      </c>
      <c r="AN36" s="131">
        <v>9.7100000000000006E-2</v>
      </c>
      <c r="AO36" s="67">
        <f t="shared" si="12"/>
        <v>1.1652000000000002</v>
      </c>
      <c r="AP36" s="71">
        <v>8.3333333333333329E-2</v>
      </c>
      <c r="AQ36" s="147">
        <v>8.3333333333333329E-2</v>
      </c>
      <c r="AR36" s="67">
        <f t="shared" si="13"/>
        <v>1</v>
      </c>
      <c r="AS36" s="71">
        <v>8.3333333333333329E-2</v>
      </c>
      <c r="AT36" s="67"/>
      <c r="AU36" s="67">
        <f t="shared" si="14"/>
        <v>0</v>
      </c>
      <c r="AV36" s="69">
        <f t="shared" si="0"/>
        <v>1</v>
      </c>
      <c r="AW36" s="70">
        <f t="shared" si="1"/>
        <v>0.80808148148148151</v>
      </c>
      <c r="AX36" s="100">
        <f t="shared" si="2"/>
        <v>0.80808148148148151</v>
      </c>
    </row>
    <row r="37" spans="1:50" s="3" customFormat="1" ht="75" customHeight="1" x14ac:dyDescent="0.25">
      <c r="A37" s="211"/>
      <c r="B37" s="185"/>
      <c r="C37" s="185"/>
      <c r="D37" s="186"/>
      <c r="E37" s="187"/>
      <c r="F37" s="62">
        <v>0.25</v>
      </c>
      <c r="G37" s="62"/>
      <c r="H37" s="96" t="s">
        <v>326</v>
      </c>
      <c r="I37" s="61" t="s">
        <v>227</v>
      </c>
      <c r="J37" s="62" t="s">
        <v>180</v>
      </c>
      <c r="K37" s="62" t="s">
        <v>183</v>
      </c>
      <c r="L37" s="71">
        <v>8.3333333333333329E-2</v>
      </c>
      <c r="M37" s="71">
        <v>8.3333333333333329E-2</v>
      </c>
      <c r="N37" s="67">
        <f t="shared" si="4"/>
        <v>1</v>
      </c>
      <c r="O37" s="71">
        <v>8.3333333333333329E-2</v>
      </c>
      <c r="P37" s="130">
        <v>0.05</v>
      </c>
      <c r="Q37" s="67">
        <f t="shared" si="3"/>
        <v>0.60000000000000009</v>
      </c>
      <c r="R37" s="71">
        <v>8.3333333333333329E-2</v>
      </c>
      <c r="S37" s="71">
        <v>2.1000000000000001E-2</v>
      </c>
      <c r="T37" s="67">
        <f t="shared" si="5"/>
        <v>0.25200000000000006</v>
      </c>
      <c r="U37" s="71">
        <v>8.3333333333333329E-2</v>
      </c>
      <c r="V37" s="131">
        <f>+(U37/3)*2</f>
        <v>5.5555555555555552E-2</v>
      </c>
      <c r="W37" s="67">
        <f t="shared" si="6"/>
        <v>0.66666666666666663</v>
      </c>
      <c r="X37" s="71">
        <v>8.3333333333333329E-2</v>
      </c>
      <c r="Y37" s="131">
        <v>0.33333333333333331</v>
      </c>
      <c r="Z37" s="67">
        <f t="shared" si="7"/>
        <v>4</v>
      </c>
      <c r="AA37" s="71">
        <v>8.3333333333333329E-2</v>
      </c>
      <c r="AB37" s="71">
        <v>8.3333333333333329E-2</v>
      </c>
      <c r="AC37" s="67">
        <f t="shared" si="8"/>
        <v>1</v>
      </c>
      <c r="AD37" s="71">
        <v>8.3333333333333329E-2</v>
      </c>
      <c r="AE37" s="71">
        <v>8.3333333333333329E-2</v>
      </c>
      <c r="AF37" s="67">
        <f t="shared" si="9"/>
        <v>1</v>
      </c>
      <c r="AG37" s="71">
        <v>8.3333333333333329E-2</v>
      </c>
      <c r="AH37" s="71">
        <v>5.5555555555555552E-2</v>
      </c>
      <c r="AI37" s="67">
        <f t="shared" si="10"/>
        <v>0.66666666666666663</v>
      </c>
      <c r="AJ37" s="71">
        <v>8.3333333333333329E-2</v>
      </c>
      <c r="AK37" s="131">
        <v>8.3333333333333329E-2</v>
      </c>
      <c r="AL37" s="67">
        <f t="shared" si="11"/>
        <v>1</v>
      </c>
      <c r="AM37" s="71">
        <v>8.3333333333333329E-2</v>
      </c>
      <c r="AN37" s="131">
        <v>8.3333333333333329E-2</v>
      </c>
      <c r="AO37" s="67">
        <f t="shared" si="12"/>
        <v>1</v>
      </c>
      <c r="AP37" s="71">
        <v>8.3333333333333329E-2</v>
      </c>
      <c r="AQ37" s="147">
        <v>8.3333333333333329E-2</v>
      </c>
      <c r="AR37" s="67">
        <f t="shared" si="13"/>
        <v>1</v>
      </c>
      <c r="AS37" s="71">
        <v>8.3333333333333329E-2</v>
      </c>
      <c r="AT37" s="67"/>
      <c r="AU37" s="67">
        <f t="shared" si="14"/>
        <v>0</v>
      </c>
      <c r="AV37" s="69">
        <f t="shared" si="0"/>
        <v>1</v>
      </c>
      <c r="AW37" s="70">
        <f t="shared" si="1"/>
        <v>1.0154444444444444</v>
      </c>
      <c r="AX37" s="100">
        <f t="shared" si="2"/>
        <v>1.0154444444444444</v>
      </c>
    </row>
    <row r="38" spans="1:50" s="3" customFormat="1" ht="75" customHeight="1" x14ac:dyDescent="0.25">
      <c r="A38" s="211"/>
      <c r="B38" s="185"/>
      <c r="C38" s="185"/>
      <c r="D38" s="186"/>
      <c r="E38" s="187"/>
      <c r="F38" s="62">
        <v>0.25</v>
      </c>
      <c r="G38" s="62"/>
      <c r="H38" s="96" t="s">
        <v>327</v>
      </c>
      <c r="I38" s="61" t="s">
        <v>228</v>
      </c>
      <c r="J38" s="62" t="s">
        <v>180</v>
      </c>
      <c r="K38" s="62" t="s">
        <v>183</v>
      </c>
      <c r="L38" s="71">
        <v>8.3333333333333329E-2</v>
      </c>
      <c r="M38" s="71">
        <v>8.3333333333333329E-2</v>
      </c>
      <c r="N38" s="67">
        <f t="shared" si="4"/>
        <v>1</v>
      </c>
      <c r="O38" s="71">
        <v>8.3333333333333329E-2</v>
      </c>
      <c r="P38" s="131">
        <v>8.3333333333333329E-2</v>
      </c>
      <c r="Q38" s="67">
        <f t="shared" si="3"/>
        <v>1</v>
      </c>
      <c r="R38" s="71">
        <v>8.3333333333333329E-2</v>
      </c>
      <c r="S38" s="71">
        <v>8.3333333333333329E-2</v>
      </c>
      <c r="T38" s="67">
        <f t="shared" si="5"/>
        <v>1</v>
      </c>
      <c r="U38" s="71">
        <v>8.3333333333333329E-2</v>
      </c>
      <c r="V38" s="131">
        <f>+(U38/9)*9</f>
        <v>8.3333333333333329E-2</v>
      </c>
      <c r="W38" s="67">
        <f t="shared" si="6"/>
        <v>1</v>
      </c>
      <c r="X38" s="71">
        <v>8.3333333333333329E-2</v>
      </c>
      <c r="Y38" s="131">
        <v>8.3333333333333329E-2</v>
      </c>
      <c r="Z38" s="67">
        <f t="shared" si="7"/>
        <v>1</v>
      </c>
      <c r="AA38" s="71">
        <v>8.3333333333333329E-2</v>
      </c>
      <c r="AB38" s="71">
        <v>8.3333333333333329E-2</v>
      </c>
      <c r="AC38" s="67">
        <f t="shared" si="8"/>
        <v>1</v>
      </c>
      <c r="AD38" s="71">
        <v>8.3333333333333329E-2</v>
      </c>
      <c r="AE38" s="71">
        <v>8.3333333333333329E-2</v>
      </c>
      <c r="AF38" s="67">
        <f t="shared" si="9"/>
        <v>1</v>
      </c>
      <c r="AG38" s="71">
        <v>8.3333333333333329E-2</v>
      </c>
      <c r="AH38" s="71">
        <v>8.3333333333333329E-2</v>
      </c>
      <c r="AI38" s="67">
        <f t="shared" si="10"/>
        <v>1</v>
      </c>
      <c r="AJ38" s="71">
        <v>8.3333333333333329E-2</v>
      </c>
      <c r="AK38" s="131">
        <v>8.3333333333333329E-2</v>
      </c>
      <c r="AL38" s="67">
        <f t="shared" si="11"/>
        <v>1</v>
      </c>
      <c r="AM38" s="71">
        <v>8.3333333333333329E-2</v>
      </c>
      <c r="AN38" s="131">
        <v>8.3333333333333329E-2</v>
      </c>
      <c r="AO38" s="67">
        <f t="shared" si="12"/>
        <v>1</v>
      </c>
      <c r="AP38" s="71">
        <v>8.3333333333333329E-2</v>
      </c>
      <c r="AQ38" s="147">
        <v>8.3333333333333329E-2</v>
      </c>
      <c r="AR38" s="67">
        <f t="shared" si="13"/>
        <v>1</v>
      </c>
      <c r="AS38" s="71">
        <v>8.3333333333333329E-2</v>
      </c>
      <c r="AT38" s="67"/>
      <c r="AU38" s="67">
        <f t="shared" si="14"/>
        <v>0</v>
      </c>
      <c r="AV38" s="69">
        <f>IF(K38="SUMA",(L38+O38+R38+U38+X38+AA38+AD38+AG38+AP38+AS38+AJ38+AM38),(AD38))</f>
        <v>1</v>
      </c>
      <c r="AW38" s="70">
        <f t="shared" si="1"/>
        <v>0.91666666666666674</v>
      </c>
      <c r="AX38" s="100">
        <f t="shared" si="2"/>
        <v>0.91666666666666674</v>
      </c>
    </row>
    <row r="39" spans="1:50" s="3" customFormat="1" ht="75" customHeight="1" x14ac:dyDescent="0.25">
      <c r="A39" s="211"/>
      <c r="B39" s="185"/>
      <c r="C39" s="185"/>
      <c r="D39" s="186"/>
      <c r="E39" s="187"/>
      <c r="F39" s="62">
        <v>0.15</v>
      </c>
      <c r="G39" s="62"/>
      <c r="H39" s="96" t="s">
        <v>328</v>
      </c>
      <c r="I39" s="61" t="s">
        <v>229</v>
      </c>
      <c r="J39" s="62" t="s">
        <v>180</v>
      </c>
      <c r="K39" s="62" t="s">
        <v>183</v>
      </c>
      <c r="L39" s="71">
        <v>8.3333333333333329E-2</v>
      </c>
      <c r="M39" s="71">
        <v>8.3333333333333329E-2</v>
      </c>
      <c r="N39" s="67">
        <f t="shared" si="4"/>
        <v>1</v>
      </c>
      <c r="O39" s="71">
        <v>8.3333333333333329E-2</v>
      </c>
      <c r="P39" s="131">
        <v>8.3333333333333329E-2</v>
      </c>
      <c r="Q39" s="67">
        <f t="shared" si="3"/>
        <v>1</v>
      </c>
      <c r="R39" s="71">
        <v>8.3333333333333329E-2</v>
      </c>
      <c r="S39" s="71">
        <v>8.3333333333333329E-2</v>
      </c>
      <c r="T39" s="67">
        <f t="shared" si="5"/>
        <v>1</v>
      </c>
      <c r="U39" s="71">
        <v>8.3333333333333329E-2</v>
      </c>
      <c r="V39" s="131">
        <f>+(U39/5)*5</f>
        <v>8.3333333333333329E-2</v>
      </c>
      <c r="W39" s="67">
        <f t="shared" si="6"/>
        <v>1</v>
      </c>
      <c r="X39" s="71">
        <v>8.3333333333333329E-2</v>
      </c>
      <c r="Y39" s="131">
        <v>8.3333333333333329E-2</v>
      </c>
      <c r="Z39" s="67">
        <f t="shared" si="7"/>
        <v>1</v>
      </c>
      <c r="AA39" s="71">
        <v>8.3333333333333329E-2</v>
      </c>
      <c r="AB39" s="71">
        <v>8.3333333333333329E-2</v>
      </c>
      <c r="AC39" s="67">
        <f t="shared" si="8"/>
        <v>1</v>
      </c>
      <c r="AD39" s="71">
        <v>8.3333333333333329E-2</v>
      </c>
      <c r="AE39" s="71">
        <v>8.3333333333333329E-2</v>
      </c>
      <c r="AF39" s="67">
        <f t="shared" si="9"/>
        <v>1</v>
      </c>
      <c r="AG39" s="71">
        <v>8.3333333333333329E-2</v>
      </c>
      <c r="AH39" s="71">
        <v>8.3333333333333329E-2</v>
      </c>
      <c r="AI39" s="67">
        <f t="shared" si="10"/>
        <v>1</v>
      </c>
      <c r="AJ39" s="71">
        <v>8.3333333333333329E-2</v>
      </c>
      <c r="AK39" s="131">
        <v>8.3333333333333329E-2</v>
      </c>
      <c r="AL39" s="67">
        <f t="shared" si="11"/>
        <v>1</v>
      </c>
      <c r="AM39" s="71">
        <v>8.3333333333333329E-2</v>
      </c>
      <c r="AN39" s="131">
        <v>8.3333333333333329E-2</v>
      </c>
      <c r="AO39" s="67">
        <f t="shared" si="12"/>
        <v>1</v>
      </c>
      <c r="AP39" s="71">
        <v>8.3333333333333329E-2</v>
      </c>
      <c r="AQ39" s="147">
        <v>8.3333333333333329E-2</v>
      </c>
      <c r="AR39" s="67">
        <f t="shared" si="13"/>
        <v>1</v>
      </c>
      <c r="AS39" s="71">
        <v>8.3333333333333329E-2</v>
      </c>
      <c r="AT39" s="67"/>
      <c r="AU39" s="67">
        <f t="shared" si="14"/>
        <v>0</v>
      </c>
      <c r="AV39" s="132">
        <f t="shared" si="0"/>
        <v>1</v>
      </c>
      <c r="AW39" s="70">
        <f t="shared" si="1"/>
        <v>0.91666666666666674</v>
      </c>
      <c r="AX39" s="100">
        <f t="shared" si="2"/>
        <v>0.91666666666666674</v>
      </c>
    </row>
    <row r="40" spans="1:50" s="3" customFormat="1" ht="75" customHeight="1" x14ac:dyDescent="0.25">
      <c r="A40" s="211"/>
      <c r="B40" s="185"/>
      <c r="C40" s="185"/>
      <c r="D40" s="186"/>
      <c r="E40" s="187"/>
      <c r="F40" s="62">
        <v>0.1</v>
      </c>
      <c r="G40" s="62"/>
      <c r="H40" s="96" t="s">
        <v>329</v>
      </c>
      <c r="I40" s="61" t="s">
        <v>230</v>
      </c>
      <c r="J40" s="62" t="s">
        <v>180</v>
      </c>
      <c r="K40" s="62" t="s">
        <v>183</v>
      </c>
      <c r="L40" s="71">
        <v>8.3333333333333329E-2</v>
      </c>
      <c r="M40" s="71">
        <v>8.3333333333333329E-2</v>
      </c>
      <c r="N40" s="67">
        <f t="shared" si="4"/>
        <v>1</v>
      </c>
      <c r="O40" s="71">
        <v>8.3333333333333329E-2</v>
      </c>
      <c r="P40" s="131">
        <v>8.3333333333333329E-2</v>
      </c>
      <c r="Q40" s="67">
        <f t="shared" si="3"/>
        <v>1</v>
      </c>
      <c r="R40" s="71">
        <v>8.3333333333333329E-2</v>
      </c>
      <c r="S40" s="71">
        <v>8.3333333333333329E-2</v>
      </c>
      <c r="T40" s="67">
        <f t="shared" si="5"/>
        <v>1</v>
      </c>
      <c r="U40" s="71">
        <v>8.3333333333333329E-2</v>
      </c>
      <c r="V40" s="131">
        <f>+(U40/4)*4</f>
        <v>8.3333333333333329E-2</v>
      </c>
      <c r="W40" s="67">
        <f t="shared" si="6"/>
        <v>1</v>
      </c>
      <c r="X40" s="71">
        <v>8.3333333333333329E-2</v>
      </c>
      <c r="Y40" s="131">
        <v>8.3333333333333329E-2</v>
      </c>
      <c r="Z40" s="67">
        <f t="shared" si="7"/>
        <v>1</v>
      </c>
      <c r="AA40" s="71">
        <v>8.3333333333333329E-2</v>
      </c>
      <c r="AB40" s="71">
        <v>8.3333333333333329E-2</v>
      </c>
      <c r="AC40" s="67">
        <f t="shared" si="8"/>
        <v>1</v>
      </c>
      <c r="AD40" s="71">
        <v>8.3333333333333329E-2</v>
      </c>
      <c r="AE40" s="71">
        <v>8.3333333333333329E-2</v>
      </c>
      <c r="AF40" s="67">
        <f t="shared" si="9"/>
        <v>1</v>
      </c>
      <c r="AG40" s="71">
        <v>8.3333333333333329E-2</v>
      </c>
      <c r="AH40" s="71">
        <v>8.3333333333333329E-2</v>
      </c>
      <c r="AI40" s="67">
        <f t="shared" si="10"/>
        <v>1</v>
      </c>
      <c r="AJ40" s="71">
        <v>8.3333333333333329E-2</v>
      </c>
      <c r="AK40" s="131">
        <v>8.3333333333333329E-2</v>
      </c>
      <c r="AL40" s="67">
        <f t="shared" si="11"/>
        <v>1</v>
      </c>
      <c r="AM40" s="71">
        <v>8.3333333333333329E-2</v>
      </c>
      <c r="AN40" s="131">
        <v>8.3333333333333329E-2</v>
      </c>
      <c r="AO40" s="67">
        <f t="shared" si="12"/>
        <v>1</v>
      </c>
      <c r="AP40" s="71">
        <v>8.3333333333333329E-2</v>
      </c>
      <c r="AQ40" s="147">
        <v>8.3333333333333329E-2</v>
      </c>
      <c r="AR40" s="67">
        <f t="shared" si="13"/>
        <v>1</v>
      </c>
      <c r="AS40" s="71">
        <v>8.3333333333333329E-2</v>
      </c>
      <c r="AT40" s="67"/>
      <c r="AU40" s="67">
        <f t="shared" si="14"/>
        <v>0</v>
      </c>
      <c r="AV40" s="132">
        <f t="shared" si="0"/>
        <v>1</v>
      </c>
      <c r="AW40" s="70">
        <f t="shared" si="1"/>
        <v>0.91666666666666674</v>
      </c>
      <c r="AX40" s="100">
        <f t="shared" si="2"/>
        <v>0.91666666666666674</v>
      </c>
    </row>
    <row r="41" spans="1:50" s="3" customFormat="1" ht="75" customHeight="1" x14ac:dyDescent="0.25">
      <c r="A41" s="211"/>
      <c r="B41" s="185" t="s">
        <v>231</v>
      </c>
      <c r="C41" s="185" t="s">
        <v>232</v>
      </c>
      <c r="D41" s="186" t="s">
        <v>158</v>
      </c>
      <c r="E41" s="187" t="str">
        <f>IF(D41="","",VLOOKUP(D41,$C$145:$L$158,10,FALSE))</f>
        <v>Administrar los recursos físicos (tangibles e intangibles) propiedad o en calidad de alquiler del instituto, así como gestionar el manejo del  flujo documental de la entidad, con el fin de garantizar la memoria institucional.</v>
      </c>
      <c r="F41" s="62">
        <f>1/6</f>
        <v>0.16666666666666666</v>
      </c>
      <c r="G41" s="62"/>
      <c r="H41" s="96" t="s">
        <v>330</v>
      </c>
      <c r="I41" s="61" t="s">
        <v>233</v>
      </c>
      <c r="J41" s="62" t="s">
        <v>180</v>
      </c>
      <c r="K41" s="62" t="s">
        <v>184</v>
      </c>
      <c r="L41" s="67">
        <v>1</v>
      </c>
      <c r="M41" s="67">
        <v>1</v>
      </c>
      <c r="N41" s="67">
        <f t="shared" si="4"/>
        <v>1</v>
      </c>
      <c r="O41" s="67">
        <v>1</v>
      </c>
      <c r="P41" s="68">
        <v>1</v>
      </c>
      <c r="Q41" s="67">
        <f t="shared" si="3"/>
        <v>1</v>
      </c>
      <c r="R41" s="67">
        <v>1</v>
      </c>
      <c r="S41" s="67">
        <v>1</v>
      </c>
      <c r="T41" s="67">
        <f t="shared" si="5"/>
        <v>1</v>
      </c>
      <c r="U41" s="67">
        <v>1</v>
      </c>
      <c r="V41" s="68">
        <v>1</v>
      </c>
      <c r="W41" s="67">
        <f t="shared" si="6"/>
        <v>1</v>
      </c>
      <c r="X41" s="67">
        <v>1</v>
      </c>
      <c r="Y41" s="68">
        <v>1</v>
      </c>
      <c r="Z41" s="67">
        <f t="shared" si="7"/>
        <v>1</v>
      </c>
      <c r="AA41" s="67">
        <v>1</v>
      </c>
      <c r="AB41" s="67">
        <v>1.01</v>
      </c>
      <c r="AC41" s="67">
        <f t="shared" si="8"/>
        <v>1.01</v>
      </c>
      <c r="AD41" s="67">
        <v>1</v>
      </c>
      <c r="AE41" s="67">
        <v>1</v>
      </c>
      <c r="AF41" s="67">
        <f t="shared" si="9"/>
        <v>1</v>
      </c>
      <c r="AG41" s="67">
        <v>1</v>
      </c>
      <c r="AH41" s="67">
        <v>1</v>
      </c>
      <c r="AI41" s="67">
        <f t="shared" si="10"/>
        <v>1</v>
      </c>
      <c r="AJ41" s="67">
        <v>1</v>
      </c>
      <c r="AK41" s="68">
        <v>1</v>
      </c>
      <c r="AL41" s="67">
        <f t="shared" si="11"/>
        <v>1</v>
      </c>
      <c r="AM41" s="67">
        <v>1</v>
      </c>
      <c r="AN41" s="68">
        <v>1</v>
      </c>
      <c r="AO41" s="67">
        <f t="shared" si="12"/>
        <v>1</v>
      </c>
      <c r="AP41" s="67">
        <v>1</v>
      </c>
      <c r="AQ41" s="144">
        <v>1</v>
      </c>
      <c r="AR41" s="67">
        <f t="shared" si="13"/>
        <v>1</v>
      </c>
      <c r="AS41" s="67">
        <v>1</v>
      </c>
      <c r="AT41" s="67"/>
      <c r="AU41" s="67">
        <f t="shared" si="14"/>
        <v>0</v>
      </c>
      <c r="AV41" s="69">
        <f t="shared" si="0"/>
        <v>1</v>
      </c>
      <c r="AW41" s="70">
        <f t="shared" si="1"/>
        <v>1.000909090909091</v>
      </c>
      <c r="AX41" s="100">
        <f t="shared" si="2"/>
        <v>1.000909090909091</v>
      </c>
    </row>
    <row r="42" spans="1:50" s="3" customFormat="1" ht="75" customHeight="1" x14ac:dyDescent="0.25">
      <c r="A42" s="211"/>
      <c r="B42" s="185"/>
      <c r="C42" s="185"/>
      <c r="D42" s="186"/>
      <c r="E42" s="187"/>
      <c r="F42" s="62">
        <f t="shared" ref="F42:F46" si="26">1/6</f>
        <v>0.16666666666666666</v>
      </c>
      <c r="G42" s="62"/>
      <c r="H42" s="96" t="s">
        <v>331</v>
      </c>
      <c r="I42" s="61" t="s">
        <v>234</v>
      </c>
      <c r="J42" s="62" t="s">
        <v>180</v>
      </c>
      <c r="K42" s="62" t="s">
        <v>184</v>
      </c>
      <c r="L42" s="67">
        <v>1</v>
      </c>
      <c r="M42" s="67">
        <v>1</v>
      </c>
      <c r="N42" s="67">
        <f t="shared" si="4"/>
        <v>1</v>
      </c>
      <c r="O42" s="67">
        <v>1</v>
      </c>
      <c r="P42" s="68">
        <v>1</v>
      </c>
      <c r="Q42" s="67">
        <f t="shared" si="3"/>
        <v>1</v>
      </c>
      <c r="R42" s="67">
        <v>1</v>
      </c>
      <c r="S42" s="67">
        <v>1</v>
      </c>
      <c r="T42" s="67">
        <f t="shared" si="5"/>
        <v>1</v>
      </c>
      <c r="U42" s="67">
        <v>1</v>
      </c>
      <c r="V42" s="68">
        <v>1</v>
      </c>
      <c r="W42" s="67">
        <f t="shared" si="6"/>
        <v>1</v>
      </c>
      <c r="X42" s="67">
        <v>1</v>
      </c>
      <c r="Y42" s="68">
        <v>1</v>
      </c>
      <c r="Z42" s="67">
        <f t="shared" si="7"/>
        <v>1</v>
      </c>
      <c r="AA42" s="67">
        <v>1</v>
      </c>
      <c r="AB42" s="67">
        <v>1</v>
      </c>
      <c r="AC42" s="67">
        <f t="shared" si="8"/>
        <v>1</v>
      </c>
      <c r="AD42" s="67">
        <v>1</v>
      </c>
      <c r="AE42" s="67">
        <v>1</v>
      </c>
      <c r="AF42" s="67">
        <f t="shared" si="9"/>
        <v>1</v>
      </c>
      <c r="AG42" s="67">
        <v>1</v>
      </c>
      <c r="AH42" s="67">
        <v>1</v>
      </c>
      <c r="AI42" s="67">
        <f t="shared" si="10"/>
        <v>1</v>
      </c>
      <c r="AJ42" s="67">
        <v>1</v>
      </c>
      <c r="AK42" s="68">
        <v>1</v>
      </c>
      <c r="AL42" s="67">
        <f t="shared" si="11"/>
        <v>1</v>
      </c>
      <c r="AM42" s="67">
        <v>1</v>
      </c>
      <c r="AN42" s="68">
        <v>1</v>
      </c>
      <c r="AO42" s="67">
        <f t="shared" si="12"/>
        <v>1</v>
      </c>
      <c r="AP42" s="67">
        <v>1</v>
      </c>
      <c r="AQ42" s="144">
        <v>1</v>
      </c>
      <c r="AR42" s="67">
        <f t="shared" si="13"/>
        <v>1</v>
      </c>
      <c r="AS42" s="67">
        <v>1</v>
      </c>
      <c r="AT42" s="67"/>
      <c r="AU42" s="67">
        <f t="shared" si="14"/>
        <v>0</v>
      </c>
      <c r="AV42" s="69">
        <f t="shared" si="0"/>
        <v>1</v>
      </c>
      <c r="AW42" s="70">
        <f t="shared" si="1"/>
        <v>1</v>
      </c>
      <c r="AX42" s="100">
        <f t="shared" si="2"/>
        <v>1</v>
      </c>
    </row>
    <row r="43" spans="1:50" s="3" customFormat="1" ht="75" customHeight="1" x14ac:dyDescent="0.25">
      <c r="A43" s="211"/>
      <c r="B43" s="185"/>
      <c r="C43" s="185"/>
      <c r="D43" s="186"/>
      <c r="E43" s="187"/>
      <c r="F43" s="62">
        <f t="shared" si="26"/>
        <v>0.16666666666666666</v>
      </c>
      <c r="G43" s="62"/>
      <c r="H43" s="96" t="s">
        <v>332</v>
      </c>
      <c r="I43" s="61" t="s">
        <v>235</v>
      </c>
      <c r="J43" s="62" t="s">
        <v>181</v>
      </c>
      <c r="K43" s="62" t="s">
        <v>183</v>
      </c>
      <c r="L43" s="84">
        <v>1</v>
      </c>
      <c r="M43" s="84">
        <v>1</v>
      </c>
      <c r="N43" s="67">
        <f t="shared" si="4"/>
        <v>1</v>
      </c>
      <c r="O43" s="84">
        <v>1</v>
      </c>
      <c r="P43" s="85">
        <v>1</v>
      </c>
      <c r="Q43" s="67">
        <f t="shared" si="3"/>
        <v>1</v>
      </c>
      <c r="R43" s="84">
        <v>1</v>
      </c>
      <c r="S43" s="84">
        <v>1</v>
      </c>
      <c r="T43" s="67">
        <f t="shared" si="5"/>
        <v>1</v>
      </c>
      <c r="U43" s="84">
        <v>1</v>
      </c>
      <c r="V43" s="85">
        <v>1</v>
      </c>
      <c r="W43" s="67">
        <f t="shared" si="6"/>
        <v>1</v>
      </c>
      <c r="X43" s="84">
        <v>1</v>
      </c>
      <c r="Y43" s="85">
        <v>1</v>
      </c>
      <c r="Z43" s="67">
        <f t="shared" si="7"/>
        <v>1</v>
      </c>
      <c r="AA43" s="84">
        <v>1</v>
      </c>
      <c r="AB43" s="84">
        <v>1</v>
      </c>
      <c r="AC43" s="67">
        <f t="shared" si="8"/>
        <v>1</v>
      </c>
      <c r="AD43" s="84">
        <v>1</v>
      </c>
      <c r="AE43" s="84">
        <v>1</v>
      </c>
      <c r="AF43" s="67">
        <f t="shared" si="9"/>
        <v>1</v>
      </c>
      <c r="AG43" s="84">
        <v>1</v>
      </c>
      <c r="AH43" s="84">
        <v>1</v>
      </c>
      <c r="AI43" s="67">
        <f t="shared" si="10"/>
        <v>1</v>
      </c>
      <c r="AJ43" s="84">
        <v>1</v>
      </c>
      <c r="AK43" s="84">
        <v>1</v>
      </c>
      <c r="AL43" s="67">
        <f t="shared" si="11"/>
        <v>1</v>
      </c>
      <c r="AM43" s="84">
        <v>1</v>
      </c>
      <c r="AN43" s="85">
        <v>1</v>
      </c>
      <c r="AO43" s="67">
        <f t="shared" si="12"/>
        <v>1</v>
      </c>
      <c r="AP43" s="84">
        <v>1</v>
      </c>
      <c r="AQ43" s="141">
        <v>1</v>
      </c>
      <c r="AR43" s="67">
        <f t="shared" si="13"/>
        <v>1</v>
      </c>
      <c r="AS43" s="84">
        <v>1</v>
      </c>
      <c r="AT43" s="67"/>
      <c r="AU43" s="67">
        <f t="shared" si="14"/>
        <v>0</v>
      </c>
      <c r="AV43" s="74">
        <f t="shared" si="0"/>
        <v>12</v>
      </c>
      <c r="AW43" s="74">
        <f t="shared" si="1"/>
        <v>11</v>
      </c>
      <c r="AX43" s="100">
        <f t="shared" si="2"/>
        <v>0.91666666666666663</v>
      </c>
    </row>
    <row r="44" spans="1:50" s="3" customFormat="1" ht="75" customHeight="1" x14ac:dyDescent="0.25">
      <c r="A44" s="211"/>
      <c r="B44" s="185"/>
      <c r="C44" s="185"/>
      <c r="D44" s="186"/>
      <c r="E44" s="187"/>
      <c r="F44" s="62">
        <f t="shared" si="26"/>
        <v>0.16666666666666666</v>
      </c>
      <c r="G44" s="62"/>
      <c r="H44" s="96" t="s">
        <v>333</v>
      </c>
      <c r="I44" s="61" t="s">
        <v>236</v>
      </c>
      <c r="J44" s="62" t="s">
        <v>181</v>
      </c>
      <c r="K44" s="62" t="s">
        <v>183</v>
      </c>
      <c r="L44" s="84">
        <v>1</v>
      </c>
      <c r="M44" s="84">
        <v>1</v>
      </c>
      <c r="N44" s="67">
        <f t="shared" si="4"/>
        <v>1</v>
      </c>
      <c r="O44" s="84">
        <v>1</v>
      </c>
      <c r="P44" s="85">
        <v>1</v>
      </c>
      <c r="Q44" s="67">
        <f t="shared" si="3"/>
        <v>1</v>
      </c>
      <c r="R44" s="84">
        <v>1</v>
      </c>
      <c r="S44" s="84">
        <v>1</v>
      </c>
      <c r="T44" s="67">
        <f t="shared" si="5"/>
        <v>1</v>
      </c>
      <c r="U44" s="84">
        <v>1</v>
      </c>
      <c r="V44" s="85">
        <v>1</v>
      </c>
      <c r="W44" s="67">
        <f t="shared" si="6"/>
        <v>1</v>
      </c>
      <c r="X44" s="84">
        <v>1</v>
      </c>
      <c r="Y44" s="85">
        <v>1</v>
      </c>
      <c r="Z44" s="67">
        <f t="shared" si="7"/>
        <v>1</v>
      </c>
      <c r="AA44" s="84">
        <v>1</v>
      </c>
      <c r="AB44" s="84">
        <v>1</v>
      </c>
      <c r="AC44" s="67">
        <f t="shared" si="8"/>
        <v>1</v>
      </c>
      <c r="AD44" s="84">
        <v>1</v>
      </c>
      <c r="AE44" s="84">
        <v>1</v>
      </c>
      <c r="AF44" s="67">
        <f t="shared" si="9"/>
        <v>1</v>
      </c>
      <c r="AG44" s="84">
        <v>1</v>
      </c>
      <c r="AH44" s="84">
        <v>1</v>
      </c>
      <c r="AI44" s="67">
        <f t="shared" si="10"/>
        <v>1</v>
      </c>
      <c r="AJ44" s="84">
        <v>1</v>
      </c>
      <c r="AK44" s="84">
        <v>1</v>
      </c>
      <c r="AL44" s="67">
        <f t="shared" si="11"/>
        <v>1</v>
      </c>
      <c r="AM44" s="84">
        <v>1</v>
      </c>
      <c r="AN44" s="85">
        <v>1</v>
      </c>
      <c r="AO44" s="67">
        <f t="shared" si="12"/>
        <v>1</v>
      </c>
      <c r="AP44" s="84">
        <v>1</v>
      </c>
      <c r="AQ44" s="141">
        <v>1</v>
      </c>
      <c r="AR44" s="67">
        <f t="shared" si="13"/>
        <v>1</v>
      </c>
      <c r="AS44" s="84">
        <v>1</v>
      </c>
      <c r="AT44" s="67"/>
      <c r="AU44" s="67">
        <f t="shared" si="14"/>
        <v>0</v>
      </c>
      <c r="AV44" s="74">
        <f t="shared" si="0"/>
        <v>12</v>
      </c>
      <c r="AW44" s="74">
        <f t="shared" si="1"/>
        <v>11</v>
      </c>
      <c r="AX44" s="100">
        <f t="shared" si="2"/>
        <v>0.91666666666666663</v>
      </c>
    </row>
    <row r="45" spans="1:50" s="3" customFormat="1" ht="75" customHeight="1" x14ac:dyDescent="0.25">
      <c r="A45" s="211"/>
      <c r="B45" s="185"/>
      <c r="C45" s="185"/>
      <c r="D45" s="186"/>
      <c r="E45" s="187"/>
      <c r="F45" s="62">
        <f t="shared" si="26"/>
        <v>0.16666666666666666</v>
      </c>
      <c r="G45" s="62"/>
      <c r="H45" s="96" t="s">
        <v>334</v>
      </c>
      <c r="I45" s="61" t="s">
        <v>237</v>
      </c>
      <c r="J45" s="62" t="s">
        <v>180</v>
      </c>
      <c r="K45" s="62" t="s">
        <v>184</v>
      </c>
      <c r="L45" s="67">
        <v>1</v>
      </c>
      <c r="M45" s="67">
        <v>1</v>
      </c>
      <c r="N45" s="67">
        <f t="shared" si="4"/>
        <v>1</v>
      </c>
      <c r="O45" s="67">
        <v>1</v>
      </c>
      <c r="P45" s="68">
        <v>1</v>
      </c>
      <c r="Q45" s="67">
        <f t="shared" si="3"/>
        <v>1</v>
      </c>
      <c r="R45" s="67">
        <v>1</v>
      </c>
      <c r="S45" s="67">
        <v>1</v>
      </c>
      <c r="T45" s="67">
        <f t="shared" si="5"/>
        <v>1</v>
      </c>
      <c r="U45" s="67">
        <v>1</v>
      </c>
      <c r="V45" s="68">
        <v>1</v>
      </c>
      <c r="W45" s="67">
        <f t="shared" si="6"/>
        <v>1</v>
      </c>
      <c r="X45" s="67">
        <v>1</v>
      </c>
      <c r="Y45" s="68">
        <v>1</v>
      </c>
      <c r="Z45" s="67">
        <f t="shared" si="7"/>
        <v>1</v>
      </c>
      <c r="AA45" s="67">
        <v>1</v>
      </c>
      <c r="AB45" s="67">
        <v>1</v>
      </c>
      <c r="AC45" s="67">
        <f t="shared" si="8"/>
        <v>1</v>
      </c>
      <c r="AD45" s="67">
        <v>1</v>
      </c>
      <c r="AE45" s="67">
        <v>1</v>
      </c>
      <c r="AF45" s="67">
        <f t="shared" si="9"/>
        <v>1</v>
      </c>
      <c r="AG45" s="67">
        <v>1</v>
      </c>
      <c r="AH45" s="67">
        <v>1</v>
      </c>
      <c r="AI45" s="67">
        <f t="shared" si="10"/>
        <v>1</v>
      </c>
      <c r="AJ45" s="67">
        <v>1</v>
      </c>
      <c r="AK45" s="68">
        <v>1</v>
      </c>
      <c r="AL45" s="67">
        <f t="shared" si="11"/>
        <v>1</v>
      </c>
      <c r="AM45" s="67">
        <v>1</v>
      </c>
      <c r="AN45" s="68">
        <v>1</v>
      </c>
      <c r="AO45" s="67">
        <f t="shared" si="12"/>
        <v>1</v>
      </c>
      <c r="AP45" s="67">
        <v>1</v>
      </c>
      <c r="AQ45" s="144">
        <v>1</v>
      </c>
      <c r="AR45" s="67">
        <f t="shared" si="13"/>
        <v>1</v>
      </c>
      <c r="AS45" s="67">
        <v>1</v>
      </c>
      <c r="AT45" s="67"/>
      <c r="AU45" s="67">
        <f t="shared" si="14"/>
        <v>0</v>
      </c>
      <c r="AV45" s="69">
        <f t="shared" si="0"/>
        <v>1</v>
      </c>
      <c r="AW45" s="70">
        <f t="shared" si="1"/>
        <v>1</v>
      </c>
      <c r="AX45" s="100">
        <f t="shared" si="2"/>
        <v>1</v>
      </c>
    </row>
    <row r="46" spans="1:50" s="3" customFormat="1" ht="75" customHeight="1" x14ac:dyDescent="0.25">
      <c r="A46" s="211"/>
      <c r="B46" s="185"/>
      <c r="C46" s="185"/>
      <c r="D46" s="186"/>
      <c r="E46" s="187"/>
      <c r="F46" s="62">
        <f t="shared" si="26"/>
        <v>0.16666666666666666</v>
      </c>
      <c r="G46" s="62"/>
      <c r="H46" s="96" t="s">
        <v>335</v>
      </c>
      <c r="I46" s="61" t="s">
        <v>238</v>
      </c>
      <c r="J46" s="62" t="s">
        <v>180</v>
      </c>
      <c r="K46" s="62" t="s">
        <v>184</v>
      </c>
      <c r="L46" s="67">
        <v>0</v>
      </c>
      <c r="M46" s="67">
        <v>0</v>
      </c>
      <c r="N46" s="67">
        <v>0</v>
      </c>
      <c r="O46" s="67">
        <v>0</v>
      </c>
      <c r="P46" s="68">
        <v>0</v>
      </c>
      <c r="Q46" s="67">
        <v>0</v>
      </c>
      <c r="R46" s="67">
        <v>0</v>
      </c>
      <c r="S46" s="67">
        <v>0</v>
      </c>
      <c r="T46" s="67">
        <v>0</v>
      </c>
      <c r="U46" s="67">
        <v>0</v>
      </c>
      <c r="V46" s="68">
        <v>0</v>
      </c>
      <c r="W46" s="67">
        <v>0</v>
      </c>
      <c r="X46" s="67">
        <v>0</v>
      </c>
      <c r="Y46" s="68">
        <v>1</v>
      </c>
      <c r="Z46" s="67">
        <v>0</v>
      </c>
      <c r="AA46" s="67">
        <v>1</v>
      </c>
      <c r="AB46" s="67">
        <v>0</v>
      </c>
      <c r="AC46" s="67">
        <f t="shared" si="8"/>
        <v>0</v>
      </c>
      <c r="AD46" s="67">
        <v>1</v>
      </c>
      <c r="AE46" s="67">
        <v>1</v>
      </c>
      <c r="AF46" s="67">
        <f t="shared" si="9"/>
        <v>1</v>
      </c>
      <c r="AG46" s="67">
        <v>1</v>
      </c>
      <c r="AH46" s="67">
        <v>1</v>
      </c>
      <c r="AI46" s="67">
        <f t="shared" si="10"/>
        <v>1</v>
      </c>
      <c r="AJ46" s="67">
        <v>1</v>
      </c>
      <c r="AK46" s="68">
        <v>1</v>
      </c>
      <c r="AL46" s="67">
        <f t="shared" si="11"/>
        <v>1</v>
      </c>
      <c r="AM46" s="67">
        <v>1</v>
      </c>
      <c r="AN46" s="68">
        <v>1</v>
      </c>
      <c r="AO46" s="67">
        <f t="shared" si="12"/>
        <v>1</v>
      </c>
      <c r="AP46" s="67">
        <v>1</v>
      </c>
      <c r="AQ46" s="144">
        <v>1</v>
      </c>
      <c r="AR46" s="67">
        <f t="shared" si="13"/>
        <v>1</v>
      </c>
      <c r="AS46" s="67">
        <v>1</v>
      </c>
      <c r="AT46" s="67"/>
      <c r="AU46" s="67">
        <f t="shared" si="14"/>
        <v>0</v>
      </c>
      <c r="AV46" s="69">
        <f t="shared" si="0"/>
        <v>1</v>
      </c>
      <c r="AW46" s="70">
        <f t="shared" si="1"/>
        <v>0.54545454545454541</v>
      </c>
      <c r="AX46" s="100">
        <f t="shared" si="2"/>
        <v>0.54545454545454541</v>
      </c>
    </row>
    <row r="47" spans="1:50" s="3" customFormat="1" ht="75" customHeight="1" x14ac:dyDescent="0.25">
      <c r="A47" s="211"/>
      <c r="B47" s="185" t="s">
        <v>239</v>
      </c>
      <c r="C47" s="185" t="s">
        <v>240</v>
      </c>
      <c r="D47" s="186" t="s">
        <v>158</v>
      </c>
      <c r="E47" s="187" t="str">
        <f>IF(D47="","",VLOOKUP(D47,$C$145:$L$158,10,FALSE))</f>
        <v>Administrar los recursos físicos (tangibles e intangibles) propiedad o en calidad de alquiler del instituto, así como gestionar el manejo del  flujo documental de la entidad, con el fin de garantizar la memoria institucional.</v>
      </c>
      <c r="F47" s="62">
        <v>0.4</v>
      </c>
      <c r="G47" s="62"/>
      <c r="H47" s="97" t="s">
        <v>336</v>
      </c>
      <c r="I47" s="61" t="s">
        <v>241</v>
      </c>
      <c r="J47" s="62" t="s">
        <v>181</v>
      </c>
      <c r="K47" s="62" t="s">
        <v>183</v>
      </c>
      <c r="L47" s="74">
        <v>9</v>
      </c>
      <c r="M47" s="74">
        <v>9</v>
      </c>
      <c r="N47" s="69">
        <f t="shared" si="4"/>
        <v>1</v>
      </c>
      <c r="O47" s="74">
        <v>9</v>
      </c>
      <c r="P47" s="73">
        <v>10</v>
      </c>
      <c r="Q47" s="67">
        <f t="shared" si="3"/>
        <v>1.1111111111111112</v>
      </c>
      <c r="R47" s="74">
        <v>9</v>
      </c>
      <c r="S47" s="74">
        <v>11</v>
      </c>
      <c r="T47" s="67">
        <f t="shared" si="5"/>
        <v>1.2222222222222223</v>
      </c>
      <c r="U47" s="74">
        <v>9</v>
      </c>
      <c r="V47" s="73">
        <v>9</v>
      </c>
      <c r="W47" s="67">
        <f t="shared" si="6"/>
        <v>1</v>
      </c>
      <c r="X47" s="74">
        <v>9</v>
      </c>
      <c r="Y47" s="73">
        <v>8</v>
      </c>
      <c r="Z47" s="74">
        <f t="shared" si="7"/>
        <v>0.88888888888888884</v>
      </c>
      <c r="AA47" s="74">
        <v>9</v>
      </c>
      <c r="AB47" s="74">
        <v>10</v>
      </c>
      <c r="AC47" s="67">
        <f t="shared" si="8"/>
        <v>1.1111111111111112</v>
      </c>
      <c r="AD47" s="74">
        <v>9</v>
      </c>
      <c r="AE47" s="74">
        <v>9</v>
      </c>
      <c r="AF47" s="67">
        <f t="shared" si="9"/>
        <v>1</v>
      </c>
      <c r="AG47" s="74">
        <v>9</v>
      </c>
      <c r="AH47" s="74">
        <v>9</v>
      </c>
      <c r="AI47" s="67">
        <f t="shared" si="10"/>
        <v>1</v>
      </c>
      <c r="AJ47" s="74">
        <v>9</v>
      </c>
      <c r="AK47" s="142">
        <v>9</v>
      </c>
      <c r="AL47" s="67">
        <f t="shared" si="11"/>
        <v>1</v>
      </c>
      <c r="AM47" s="74">
        <v>9</v>
      </c>
      <c r="AN47" s="73">
        <v>9</v>
      </c>
      <c r="AO47" s="67">
        <f t="shared" si="12"/>
        <v>1</v>
      </c>
      <c r="AP47" s="74">
        <v>9</v>
      </c>
      <c r="AQ47" s="218">
        <v>9</v>
      </c>
      <c r="AR47" s="67">
        <f t="shared" si="13"/>
        <v>1</v>
      </c>
      <c r="AS47" s="74">
        <v>9</v>
      </c>
      <c r="AT47" s="67"/>
      <c r="AU47" s="67">
        <f t="shared" si="14"/>
        <v>0</v>
      </c>
      <c r="AV47" s="74">
        <f t="shared" si="0"/>
        <v>108</v>
      </c>
      <c r="AW47" s="74">
        <f t="shared" si="1"/>
        <v>102</v>
      </c>
      <c r="AX47" s="100">
        <f t="shared" si="2"/>
        <v>0.94444444444444442</v>
      </c>
    </row>
    <row r="48" spans="1:50" s="3" customFormat="1" ht="75" customHeight="1" x14ac:dyDescent="0.25">
      <c r="A48" s="211"/>
      <c r="B48" s="185"/>
      <c r="C48" s="185"/>
      <c r="D48" s="186"/>
      <c r="E48" s="187"/>
      <c r="F48" s="62">
        <v>0.1</v>
      </c>
      <c r="G48" s="62"/>
      <c r="H48" s="97" t="s">
        <v>337</v>
      </c>
      <c r="I48" s="61" t="s">
        <v>242</v>
      </c>
      <c r="J48" s="62" t="s">
        <v>181</v>
      </c>
      <c r="K48" s="62" t="s">
        <v>183</v>
      </c>
      <c r="L48" s="74">
        <v>0</v>
      </c>
      <c r="M48" s="74">
        <v>0</v>
      </c>
      <c r="N48" s="74">
        <v>0</v>
      </c>
      <c r="O48" s="74">
        <v>2</v>
      </c>
      <c r="P48" s="73">
        <v>3</v>
      </c>
      <c r="Q48" s="67">
        <f t="shared" si="3"/>
        <v>1.5</v>
      </c>
      <c r="R48" s="74">
        <v>0</v>
      </c>
      <c r="S48" s="74">
        <v>0</v>
      </c>
      <c r="T48" s="67">
        <v>0</v>
      </c>
      <c r="U48" s="74">
        <v>0</v>
      </c>
      <c r="V48" s="73">
        <v>0</v>
      </c>
      <c r="W48" s="74">
        <v>0</v>
      </c>
      <c r="X48" s="74">
        <v>0</v>
      </c>
      <c r="Y48" s="73">
        <v>0</v>
      </c>
      <c r="Z48" s="74">
        <v>0</v>
      </c>
      <c r="AA48" s="74">
        <v>0</v>
      </c>
      <c r="AB48" s="74">
        <v>2</v>
      </c>
      <c r="AC48" s="148">
        <f t="shared" ref="AC48" si="27">IF(ISERROR(AB48/AA48),0,(AB48/AA48))</f>
        <v>0</v>
      </c>
      <c r="AD48" s="74">
        <v>1</v>
      </c>
      <c r="AE48" s="74">
        <v>0</v>
      </c>
      <c r="AF48" s="74">
        <f t="shared" si="9"/>
        <v>0</v>
      </c>
      <c r="AG48" s="74">
        <v>1</v>
      </c>
      <c r="AH48" s="74">
        <v>1</v>
      </c>
      <c r="AI48" s="67">
        <f t="shared" si="10"/>
        <v>1</v>
      </c>
      <c r="AJ48" s="74">
        <v>0</v>
      </c>
      <c r="AK48" s="142">
        <v>0</v>
      </c>
      <c r="AL48" s="67">
        <v>0</v>
      </c>
      <c r="AM48" s="74">
        <v>0</v>
      </c>
      <c r="AN48" s="73">
        <v>0</v>
      </c>
      <c r="AO48" s="74">
        <v>0</v>
      </c>
      <c r="AP48" s="74">
        <v>0</v>
      </c>
      <c r="AQ48" s="218">
        <v>0</v>
      </c>
      <c r="AR48" s="74">
        <v>0</v>
      </c>
      <c r="AS48" s="74">
        <v>1</v>
      </c>
      <c r="AT48" s="67"/>
      <c r="AU48" s="67">
        <f t="shared" si="14"/>
        <v>0</v>
      </c>
      <c r="AV48" s="74">
        <f t="shared" si="0"/>
        <v>5</v>
      </c>
      <c r="AW48" s="74">
        <f t="shared" si="1"/>
        <v>6</v>
      </c>
      <c r="AX48" s="100">
        <f t="shared" si="2"/>
        <v>1.2</v>
      </c>
    </row>
    <row r="49" spans="1:50" s="3" customFormat="1" ht="75" customHeight="1" x14ac:dyDescent="0.25">
      <c r="A49" s="211"/>
      <c r="B49" s="185"/>
      <c r="C49" s="185"/>
      <c r="D49" s="186"/>
      <c r="E49" s="187"/>
      <c r="F49" s="62">
        <v>0.05</v>
      </c>
      <c r="G49" s="62"/>
      <c r="H49" s="97" t="s">
        <v>338</v>
      </c>
      <c r="I49" s="61" t="s">
        <v>243</v>
      </c>
      <c r="J49" s="62" t="s">
        <v>180</v>
      </c>
      <c r="K49" s="62" t="s">
        <v>184</v>
      </c>
      <c r="L49" s="69">
        <v>1</v>
      </c>
      <c r="M49" s="69">
        <v>1</v>
      </c>
      <c r="N49" s="69">
        <f t="shared" si="4"/>
        <v>1</v>
      </c>
      <c r="O49" s="69">
        <v>1</v>
      </c>
      <c r="P49" s="75">
        <v>1</v>
      </c>
      <c r="Q49" s="67">
        <f t="shared" si="3"/>
        <v>1</v>
      </c>
      <c r="R49" s="69">
        <v>1</v>
      </c>
      <c r="S49" s="69">
        <v>1</v>
      </c>
      <c r="T49" s="67">
        <f t="shared" si="5"/>
        <v>1</v>
      </c>
      <c r="U49" s="69">
        <v>1</v>
      </c>
      <c r="V49" s="75">
        <v>1</v>
      </c>
      <c r="W49" s="69">
        <f t="shared" si="6"/>
        <v>1</v>
      </c>
      <c r="X49" s="69">
        <v>1</v>
      </c>
      <c r="Y49" s="75">
        <v>1</v>
      </c>
      <c r="Z49" s="69">
        <f t="shared" si="7"/>
        <v>1</v>
      </c>
      <c r="AA49" s="69">
        <v>1</v>
      </c>
      <c r="AB49" s="69">
        <v>1</v>
      </c>
      <c r="AC49" s="69">
        <f t="shared" si="8"/>
        <v>1</v>
      </c>
      <c r="AD49" s="69">
        <v>1</v>
      </c>
      <c r="AE49" s="69">
        <v>1</v>
      </c>
      <c r="AF49" s="69">
        <f t="shared" si="9"/>
        <v>1</v>
      </c>
      <c r="AG49" s="69">
        <v>1</v>
      </c>
      <c r="AH49" s="69">
        <v>1</v>
      </c>
      <c r="AI49" s="67">
        <f t="shared" si="10"/>
        <v>1</v>
      </c>
      <c r="AJ49" s="69">
        <v>1</v>
      </c>
      <c r="AK49" s="143">
        <v>1</v>
      </c>
      <c r="AL49" s="69">
        <f t="shared" si="11"/>
        <v>1</v>
      </c>
      <c r="AM49" s="69">
        <v>1</v>
      </c>
      <c r="AN49" s="75">
        <v>1</v>
      </c>
      <c r="AO49" s="69">
        <f t="shared" si="12"/>
        <v>1</v>
      </c>
      <c r="AP49" s="69">
        <v>1</v>
      </c>
      <c r="AQ49" s="145">
        <v>1</v>
      </c>
      <c r="AR49" s="69">
        <f t="shared" si="13"/>
        <v>1</v>
      </c>
      <c r="AS49" s="69">
        <v>1</v>
      </c>
      <c r="AT49" s="67"/>
      <c r="AU49" s="67">
        <f t="shared" si="14"/>
        <v>0</v>
      </c>
      <c r="AV49" s="69">
        <f t="shared" si="0"/>
        <v>1</v>
      </c>
      <c r="AW49" s="69">
        <f t="shared" si="1"/>
        <v>1</v>
      </c>
      <c r="AX49" s="100">
        <f t="shared" si="2"/>
        <v>1</v>
      </c>
    </row>
    <row r="50" spans="1:50" s="3" customFormat="1" ht="75" customHeight="1" x14ac:dyDescent="0.25">
      <c r="A50" s="211"/>
      <c r="B50" s="185"/>
      <c r="C50" s="185"/>
      <c r="D50" s="186"/>
      <c r="E50" s="187"/>
      <c r="F50" s="62">
        <v>0.05</v>
      </c>
      <c r="G50" s="62"/>
      <c r="H50" s="97" t="s">
        <v>339</v>
      </c>
      <c r="I50" s="61" t="s">
        <v>244</v>
      </c>
      <c r="J50" s="62" t="s">
        <v>180</v>
      </c>
      <c r="K50" s="62" t="s">
        <v>184</v>
      </c>
      <c r="L50" s="69">
        <v>1</v>
      </c>
      <c r="M50" s="69">
        <v>1</v>
      </c>
      <c r="N50" s="69">
        <f t="shared" si="4"/>
        <v>1</v>
      </c>
      <c r="O50" s="69">
        <v>1</v>
      </c>
      <c r="P50" s="75">
        <v>1</v>
      </c>
      <c r="Q50" s="67">
        <f t="shared" si="3"/>
        <v>1</v>
      </c>
      <c r="R50" s="69">
        <v>1</v>
      </c>
      <c r="S50" s="69">
        <v>1</v>
      </c>
      <c r="T50" s="67">
        <f t="shared" si="5"/>
        <v>1</v>
      </c>
      <c r="U50" s="69">
        <v>1</v>
      </c>
      <c r="V50" s="75">
        <v>1</v>
      </c>
      <c r="W50" s="69">
        <f t="shared" si="6"/>
        <v>1</v>
      </c>
      <c r="X50" s="69">
        <v>1</v>
      </c>
      <c r="Y50" s="75">
        <v>1</v>
      </c>
      <c r="Z50" s="69">
        <f t="shared" si="7"/>
        <v>1</v>
      </c>
      <c r="AA50" s="69">
        <v>1</v>
      </c>
      <c r="AB50" s="69">
        <v>1</v>
      </c>
      <c r="AC50" s="69">
        <f t="shared" si="8"/>
        <v>1</v>
      </c>
      <c r="AD50" s="69">
        <v>1</v>
      </c>
      <c r="AE50" s="69">
        <v>1</v>
      </c>
      <c r="AF50" s="69">
        <f t="shared" si="9"/>
        <v>1</v>
      </c>
      <c r="AG50" s="69">
        <v>1</v>
      </c>
      <c r="AH50" s="69">
        <v>1</v>
      </c>
      <c r="AI50" s="67">
        <f t="shared" si="10"/>
        <v>1</v>
      </c>
      <c r="AJ50" s="69">
        <v>1</v>
      </c>
      <c r="AK50" s="143">
        <v>1</v>
      </c>
      <c r="AL50" s="69">
        <f t="shared" si="11"/>
        <v>1</v>
      </c>
      <c r="AM50" s="69">
        <v>1</v>
      </c>
      <c r="AN50" s="75">
        <v>1</v>
      </c>
      <c r="AO50" s="69">
        <f t="shared" si="12"/>
        <v>1</v>
      </c>
      <c r="AP50" s="69">
        <v>1</v>
      </c>
      <c r="AQ50" s="145">
        <v>1</v>
      </c>
      <c r="AR50" s="69">
        <f t="shared" si="13"/>
        <v>1</v>
      </c>
      <c r="AS50" s="69">
        <v>1</v>
      </c>
      <c r="AT50" s="67"/>
      <c r="AU50" s="67">
        <f t="shared" si="14"/>
        <v>0</v>
      </c>
      <c r="AV50" s="69">
        <f t="shared" si="0"/>
        <v>1</v>
      </c>
      <c r="AW50" s="69">
        <f t="shared" si="1"/>
        <v>1</v>
      </c>
      <c r="AX50" s="100">
        <f t="shared" si="2"/>
        <v>1</v>
      </c>
    </row>
    <row r="51" spans="1:50" s="3" customFormat="1" ht="75" customHeight="1" x14ac:dyDescent="0.25">
      <c r="A51" s="211"/>
      <c r="B51" s="185"/>
      <c r="C51" s="185"/>
      <c r="D51" s="186"/>
      <c r="E51" s="187"/>
      <c r="F51" s="62">
        <v>0.3</v>
      </c>
      <c r="G51" s="62"/>
      <c r="H51" s="97" t="s">
        <v>340</v>
      </c>
      <c r="I51" s="61" t="s">
        <v>245</v>
      </c>
      <c r="J51" s="62" t="s">
        <v>181</v>
      </c>
      <c r="K51" s="62" t="s">
        <v>183</v>
      </c>
      <c r="L51" s="74">
        <v>6</v>
      </c>
      <c r="M51" s="74">
        <v>6</v>
      </c>
      <c r="N51" s="74">
        <f t="shared" si="4"/>
        <v>1</v>
      </c>
      <c r="O51" s="74">
        <v>2</v>
      </c>
      <c r="P51" s="73">
        <v>3</v>
      </c>
      <c r="Q51" s="67">
        <f t="shared" si="3"/>
        <v>1.5</v>
      </c>
      <c r="R51" s="74">
        <v>1</v>
      </c>
      <c r="S51" s="74">
        <v>1</v>
      </c>
      <c r="T51" s="67">
        <f t="shared" si="5"/>
        <v>1</v>
      </c>
      <c r="U51" s="74">
        <v>1</v>
      </c>
      <c r="V51" s="73">
        <v>1</v>
      </c>
      <c r="W51" s="69">
        <f t="shared" si="6"/>
        <v>1</v>
      </c>
      <c r="X51" s="74">
        <v>0</v>
      </c>
      <c r="Y51" s="73">
        <v>0</v>
      </c>
      <c r="Z51" s="74">
        <v>0</v>
      </c>
      <c r="AA51" s="74">
        <v>0</v>
      </c>
      <c r="AB51" s="74">
        <v>0</v>
      </c>
      <c r="AC51" s="74">
        <v>0</v>
      </c>
      <c r="AD51" s="74">
        <v>5</v>
      </c>
      <c r="AE51" s="74">
        <v>5</v>
      </c>
      <c r="AF51" s="69">
        <f t="shared" si="9"/>
        <v>1</v>
      </c>
      <c r="AG51" s="74">
        <v>0</v>
      </c>
      <c r="AH51" s="74">
        <v>2</v>
      </c>
      <c r="AI51" s="67">
        <v>0</v>
      </c>
      <c r="AJ51" s="74">
        <v>0</v>
      </c>
      <c r="AK51" s="142">
        <v>0</v>
      </c>
      <c r="AL51" s="69">
        <v>0</v>
      </c>
      <c r="AM51" s="74">
        <v>1</v>
      </c>
      <c r="AN51" s="73">
        <v>1</v>
      </c>
      <c r="AO51" s="74">
        <f t="shared" si="12"/>
        <v>1</v>
      </c>
      <c r="AP51" s="74">
        <v>0</v>
      </c>
      <c r="AQ51" s="218">
        <v>0</v>
      </c>
      <c r="AR51" s="74">
        <v>0</v>
      </c>
      <c r="AS51" s="74">
        <v>5</v>
      </c>
      <c r="AT51" s="67"/>
      <c r="AU51" s="67">
        <f t="shared" si="14"/>
        <v>0</v>
      </c>
      <c r="AV51" s="74">
        <f t="shared" si="0"/>
        <v>21</v>
      </c>
      <c r="AW51" s="74">
        <f t="shared" si="1"/>
        <v>19</v>
      </c>
      <c r="AX51" s="100">
        <f t="shared" si="2"/>
        <v>0.90476190476190477</v>
      </c>
    </row>
    <row r="52" spans="1:50" s="3" customFormat="1" ht="75" customHeight="1" x14ac:dyDescent="0.25">
      <c r="A52" s="211"/>
      <c r="B52" s="185"/>
      <c r="C52" s="185"/>
      <c r="D52" s="186"/>
      <c r="E52" s="187"/>
      <c r="F52" s="62">
        <v>0.1</v>
      </c>
      <c r="G52" s="62"/>
      <c r="H52" s="97" t="s">
        <v>341</v>
      </c>
      <c r="I52" s="61" t="s">
        <v>246</v>
      </c>
      <c r="J52" s="62" t="s">
        <v>181</v>
      </c>
      <c r="K52" s="62" t="s">
        <v>183</v>
      </c>
      <c r="L52" s="74">
        <v>0</v>
      </c>
      <c r="M52" s="74">
        <v>0</v>
      </c>
      <c r="N52" s="74">
        <v>0</v>
      </c>
      <c r="O52" s="74">
        <v>0</v>
      </c>
      <c r="P52" s="73">
        <v>0</v>
      </c>
      <c r="Q52" s="67">
        <v>0</v>
      </c>
      <c r="R52" s="74">
        <v>3</v>
      </c>
      <c r="S52" s="74">
        <v>4</v>
      </c>
      <c r="T52" s="67">
        <f t="shared" si="5"/>
        <v>1.3333333333333333</v>
      </c>
      <c r="U52" s="74">
        <v>2</v>
      </c>
      <c r="V52" s="73">
        <v>3</v>
      </c>
      <c r="W52" s="69">
        <f t="shared" si="6"/>
        <v>1.5</v>
      </c>
      <c r="X52" s="74">
        <v>2</v>
      </c>
      <c r="Y52" s="73">
        <v>2</v>
      </c>
      <c r="Z52" s="74">
        <f t="shared" si="7"/>
        <v>1</v>
      </c>
      <c r="AA52" s="74">
        <v>3</v>
      </c>
      <c r="AB52" s="74">
        <v>7</v>
      </c>
      <c r="AC52" s="69">
        <f t="shared" si="8"/>
        <v>2.3333333333333335</v>
      </c>
      <c r="AD52" s="74">
        <v>1</v>
      </c>
      <c r="AE52" s="74">
        <v>2</v>
      </c>
      <c r="AF52" s="69">
        <f t="shared" si="9"/>
        <v>2</v>
      </c>
      <c r="AG52" s="74">
        <v>2</v>
      </c>
      <c r="AH52" s="74">
        <v>4</v>
      </c>
      <c r="AI52" s="67">
        <f t="shared" si="10"/>
        <v>2</v>
      </c>
      <c r="AJ52" s="74">
        <v>1</v>
      </c>
      <c r="AK52" s="142">
        <v>3</v>
      </c>
      <c r="AL52" s="69">
        <f t="shared" si="11"/>
        <v>3</v>
      </c>
      <c r="AM52" s="74">
        <v>2</v>
      </c>
      <c r="AN52" s="73">
        <v>2</v>
      </c>
      <c r="AO52" s="74">
        <f t="shared" si="12"/>
        <v>1</v>
      </c>
      <c r="AP52" s="74">
        <v>2</v>
      </c>
      <c r="AQ52" s="218">
        <v>2</v>
      </c>
      <c r="AR52" s="69">
        <f t="shared" si="13"/>
        <v>1</v>
      </c>
      <c r="AS52" s="74">
        <v>3</v>
      </c>
      <c r="AT52" s="67"/>
      <c r="AU52" s="67">
        <f t="shared" si="14"/>
        <v>0</v>
      </c>
      <c r="AV52" s="74">
        <f t="shared" si="0"/>
        <v>21</v>
      </c>
      <c r="AW52" s="74">
        <f t="shared" si="1"/>
        <v>29</v>
      </c>
      <c r="AX52" s="100">
        <f t="shared" si="2"/>
        <v>1.3809523809523809</v>
      </c>
    </row>
    <row r="53" spans="1:50" s="3" customFormat="1" ht="75" customHeight="1" x14ac:dyDescent="0.25">
      <c r="A53" s="211"/>
      <c r="B53" s="185" t="s">
        <v>247</v>
      </c>
      <c r="C53" s="185" t="s">
        <v>248</v>
      </c>
      <c r="D53" s="186" t="s">
        <v>166</v>
      </c>
      <c r="E53" s="187" t="str">
        <f>IF(D53="","",VLOOKUP(D53,$C$145:$L$158,10,FALSE))</f>
        <v>Planear, ejecutar y controlar los recursos financieros apropiados a la entidad, para el cumplimiento de su misionalidad y normatividad vigente.</v>
      </c>
      <c r="F53" s="62">
        <v>8.3000000000000004E-2</v>
      </c>
      <c r="G53" s="62"/>
      <c r="H53" s="96" t="s">
        <v>342</v>
      </c>
      <c r="I53" s="61" t="s">
        <v>249</v>
      </c>
      <c r="J53" s="62" t="s">
        <v>180</v>
      </c>
      <c r="K53" s="62" t="s">
        <v>184</v>
      </c>
      <c r="L53" s="67">
        <v>1</v>
      </c>
      <c r="M53" s="67">
        <v>1</v>
      </c>
      <c r="N53" s="67">
        <f t="shared" ref="N53:N71" si="28">+M53/L53</f>
        <v>1</v>
      </c>
      <c r="O53" s="67">
        <v>1</v>
      </c>
      <c r="P53" s="68">
        <v>1</v>
      </c>
      <c r="Q53" s="67">
        <f t="shared" si="3"/>
        <v>1</v>
      </c>
      <c r="R53" s="67">
        <v>1</v>
      </c>
      <c r="S53" s="67">
        <v>1</v>
      </c>
      <c r="T53" s="67">
        <f t="shared" si="5"/>
        <v>1</v>
      </c>
      <c r="U53" s="67">
        <v>1</v>
      </c>
      <c r="V53" s="68">
        <v>1</v>
      </c>
      <c r="W53" s="67">
        <f t="shared" si="6"/>
        <v>1</v>
      </c>
      <c r="X53" s="67">
        <v>1</v>
      </c>
      <c r="Y53" s="68">
        <v>1</v>
      </c>
      <c r="Z53" s="67">
        <f t="shared" si="7"/>
        <v>1</v>
      </c>
      <c r="AA53" s="67">
        <v>1</v>
      </c>
      <c r="AB53" s="67">
        <v>1</v>
      </c>
      <c r="AC53" s="67">
        <f t="shared" si="8"/>
        <v>1</v>
      </c>
      <c r="AD53" s="67">
        <v>1</v>
      </c>
      <c r="AE53" s="67">
        <v>1</v>
      </c>
      <c r="AF53" s="67">
        <f t="shared" si="9"/>
        <v>1</v>
      </c>
      <c r="AG53" s="67">
        <v>1</v>
      </c>
      <c r="AH53" s="67">
        <v>1</v>
      </c>
      <c r="AI53" s="67">
        <f t="shared" si="10"/>
        <v>1</v>
      </c>
      <c r="AJ53" s="67">
        <v>1</v>
      </c>
      <c r="AK53" s="144">
        <v>1</v>
      </c>
      <c r="AL53" s="67">
        <f t="shared" si="11"/>
        <v>1</v>
      </c>
      <c r="AM53" s="67">
        <v>1</v>
      </c>
      <c r="AN53" s="144">
        <v>1</v>
      </c>
      <c r="AO53" s="67">
        <f t="shared" si="12"/>
        <v>1</v>
      </c>
      <c r="AP53" s="67">
        <v>1</v>
      </c>
      <c r="AQ53" s="144">
        <v>1</v>
      </c>
      <c r="AR53" s="67">
        <f t="shared" si="13"/>
        <v>1</v>
      </c>
      <c r="AS53" s="67">
        <v>1</v>
      </c>
      <c r="AT53" s="67"/>
      <c r="AU53" s="67">
        <f t="shared" si="14"/>
        <v>0</v>
      </c>
      <c r="AV53" s="69">
        <f t="shared" si="0"/>
        <v>1</v>
      </c>
      <c r="AW53" s="70">
        <f t="shared" si="1"/>
        <v>1</v>
      </c>
      <c r="AX53" s="100">
        <f t="shared" si="2"/>
        <v>1</v>
      </c>
    </row>
    <row r="54" spans="1:50" s="3" customFormat="1" ht="75" customHeight="1" x14ac:dyDescent="0.25">
      <c r="A54" s="211"/>
      <c r="B54" s="185"/>
      <c r="C54" s="185"/>
      <c r="D54" s="186"/>
      <c r="E54" s="187"/>
      <c r="F54" s="62">
        <v>8.3000000000000004E-2</v>
      </c>
      <c r="G54" s="62"/>
      <c r="H54" s="96" t="s">
        <v>343</v>
      </c>
      <c r="I54" s="61" t="s">
        <v>250</v>
      </c>
      <c r="J54" s="62" t="s">
        <v>181</v>
      </c>
      <c r="K54" s="62" t="s">
        <v>183</v>
      </c>
      <c r="L54" s="84">
        <v>1</v>
      </c>
      <c r="M54" s="84">
        <v>1</v>
      </c>
      <c r="N54" s="67">
        <f t="shared" si="28"/>
        <v>1</v>
      </c>
      <c r="O54" s="84">
        <v>1</v>
      </c>
      <c r="P54" s="85">
        <v>1</v>
      </c>
      <c r="Q54" s="67">
        <f t="shared" si="3"/>
        <v>1</v>
      </c>
      <c r="R54" s="84">
        <v>1</v>
      </c>
      <c r="S54" s="67">
        <v>1</v>
      </c>
      <c r="T54" s="67">
        <f t="shared" si="5"/>
        <v>1</v>
      </c>
      <c r="U54" s="84">
        <v>1</v>
      </c>
      <c r="V54" s="85">
        <v>1</v>
      </c>
      <c r="W54" s="67">
        <f t="shared" si="6"/>
        <v>1</v>
      </c>
      <c r="X54" s="84">
        <v>1</v>
      </c>
      <c r="Y54" s="85">
        <v>1</v>
      </c>
      <c r="Z54" s="67">
        <f t="shared" si="7"/>
        <v>1</v>
      </c>
      <c r="AA54" s="84">
        <v>1</v>
      </c>
      <c r="AB54" s="67">
        <v>1</v>
      </c>
      <c r="AC54" s="67">
        <f t="shared" si="8"/>
        <v>1</v>
      </c>
      <c r="AD54" s="84">
        <v>1</v>
      </c>
      <c r="AE54" s="84">
        <v>1</v>
      </c>
      <c r="AF54" s="67">
        <f t="shared" si="9"/>
        <v>1</v>
      </c>
      <c r="AG54" s="84">
        <v>1</v>
      </c>
      <c r="AH54" s="84">
        <v>1</v>
      </c>
      <c r="AI54" s="67">
        <f t="shared" si="10"/>
        <v>1</v>
      </c>
      <c r="AJ54" s="84">
        <v>1</v>
      </c>
      <c r="AK54" s="141">
        <v>1</v>
      </c>
      <c r="AL54" s="67">
        <f t="shared" si="11"/>
        <v>1</v>
      </c>
      <c r="AM54" s="84">
        <v>1</v>
      </c>
      <c r="AN54" s="141">
        <v>1</v>
      </c>
      <c r="AO54" s="67">
        <f t="shared" si="12"/>
        <v>1</v>
      </c>
      <c r="AP54" s="84">
        <v>1</v>
      </c>
      <c r="AQ54" s="141">
        <v>1</v>
      </c>
      <c r="AR54" s="67">
        <f t="shared" si="13"/>
        <v>1</v>
      </c>
      <c r="AS54" s="84">
        <v>1</v>
      </c>
      <c r="AT54" s="67"/>
      <c r="AU54" s="67">
        <f t="shared" si="14"/>
        <v>0</v>
      </c>
      <c r="AV54" s="74">
        <f t="shared" si="0"/>
        <v>12</v>
      </c>
      <c r="AW54" s="74">
        <f t="shared" si="1"/>
        <v>11</v>
      </c>
      <c r="AX54" s="100">
        <f t="shared" si="2"/>
        <v>0.91666666666666663</v>
      </c>
    </row>
    <row r="55" spans="1:50" s="3" customFormat="1" ht="75" customHeight="1" x14ac:dyDescent="0.25">
      <c r="A55" s="211"/>
      <c r="B55" s="185"/>
      <c r="C55" s="185"/>
      <c r="D55" s="186"/>
      <c r="E55" s="187"/>
      <c r="F55" s="62">
        <v>8.3000000000000004E-2</v>
      </c>
      <c r="G55" s="62"/>
      <c r="H55" s="96" t="s">
        <v>344</v>
      </c>
      <c r="I55" s="61" t="s">
        <v>251</v>
      </c>
      <c r="J55" s="62" t="s">
        <v>181</v>
      </c>
      <c r="K55" s="62" t="s">
        <v>183</v>
      </c>
      <c r="L55" s="84">
        <v>1</v>
      </c>
      <c r="M55" s="84">
        <v>1</v>
      </c>
      <c r="N55" s="67">
        <f t="shared" si="28"/>
        <v>1</v>
      </c>
      <c r="O55" s="84">
        <v>1</v>
      </c>
      <c r="P55" s="85">
        <v>1</v>
      </c>
      <c r="Q55" s="67">
        <f t="shared" si="3"/>
        <v>1</v>
      </c>
      <c r="R55" s="84">
        <v>1</v>
      </c>
      <c r="S55" s="67">
        <v>1</v>
      </c>
      <c r="T55" s="67">
        <f t="shared" si="5"/>
        <v>1</v>
      </c>
      <c r="U55" s="84">
        <v>1</v>
      </c>
      <c r="V55" s="85">
        <v>1</v>
      </c>
      <c r="W55" s="67">
        <f t="shared" si="6"/>
        <v>1</v>
      </c>
      <c r="X55" s="84">
        <v>1</v>
      </c>
      <c r="Y55" s="85">
        <v>1</v>
      </c>
      <c r="Z55" s="67">
        <f t="shared" si="7"/>
        <v>1</v>
      </c>
      <c r="AA55" s="84">
        <v>1</v>
      </c>
      <c r="AB55" s="84">
        <v>1</v>
      </c>
      <c r="AC55" s="67">
        <f t="shared" si="8"/>
        <v>1</v>
      </c>
      <c r="AD55" s="84">
        <v>1</v>
      </c>
      <c r="AE55" s="84">
        <v>1</v>
      </c>
      <c r="AF55" s="67">
        <f t="shared" si="9"/>
        <v>1</v>
      </c>
      <c r="AG55" s="84">
        <v>1</v>
      </c>
      <c r="AH55" s="84">
        <v>1</v>
      </c>
      <c r="AI55" s="67">
        <f t="shared" si="10"/>
        <v>1</v>
      </c>
      <c r="AJ55" s="84">
        <v>1</v>
      </c>
      <c r="AK55" s="141">
        <v>1</v>
      </c>
      <c r="AL55" s="67">
        <f t="shared" si="11"/>
        <v>1</v>
      </c>
      <c r="AM55" s="84">
        <v>1</v>
      </c>
      <c r="AN55" s="141">
        <v>1</v>
      </c>
      <c r="AO55" s="67">
        <f t="shared" si="12"/>
        <v>1</v>
      </c>
      <c r="AP55" s="84">
        <v>1</v>
      </c>
      <c r="AQ55" s="141">
        <v>1</v>
      </c>
      <c r="AR55" s="67">
        <f t="shared" si="13"/>
        <v>1</v>
      </c>
      <c r="AS55" s="84">
        <v>1</v>
      </c>
      <c r="AT55" s="67"/>
      <c r="AU55" s="67">
        <f t="shared" si="14"/>
        <v>0</v>
      </c>
      <c r="AV55" s="74">
        <f t="shared" si="0"/>
        <v>12</v>
      </c>
      <c r="AW55" s="74">
        <f t="shared" si="1"/>
        <v>11</v>
      </c>
      <c r="AX55" s="100">
        <f t="shared" si="2"/>
        <v>0.91666666666666663</v>
      </c>
    </row>
    <row r="56" spans="1:50" s="3" customFormat="1" ht="75" customHeight="1" x14ac:dyDescent="0.25">
      <c r="A56" s="211"/>
      <c r="B56" s="185"/>
      <c r="C56" s="185"/>
      <c r="D56" s="186"/>
      <c r="E56" s="187"/>
      <c r="F56" s="62">
        <v>8.4000000000000005E-2</v>
      </c>
      <c r="G56" s="62"/>
      <c r="H56" s="96" t="s">
        <v>345</v>
      </c>
      <c r="I56" s="61" t="s">
        <v>252</v>
      </c>
      <c r="J56" s="62" t="s">
        <v>180</v>
      </c>
      <c r="K56" s="62" t="s">
        <v>183</v>
      </c>
      <c r="L56" s="67">
        <v>8.3333333333333343E-2</v>
      </c>
      <c r="M56" s="67">
        <v>8.3333333333333343E-2</v>
      </c>
      <c r="N56" s="67">
        <f t="shared" si="28"/>
        <v>1</v>
      </c>
      <c r="O56" s="67">
        <v>0</v>
      </c>
      <c r="P56" s="68">
        <v>0</v>
      </c>
      <c r="Q56" s="67">
        <v>0</v>
      </c>
      <c r="R56" s="67">
        <v>0</v>
      </c>
      <c r="S56" s="67">
        <v>0</v>
      </c>
      <c r="T56" s="67">
        <v>0</v>
      </c>
      <c r="U56" s="67">
        <v>0</v>
      </c>
      <c r="V56" s="68">
        <v>0</v>
      </c>
      <c r="W56" s="67">
        <v>0</v>
      </c>
      <c r="X56" s="67">
        <v>0</v>
      </c>
      <c r="Y56" s="68">
        <v>0</v>
      </c>
      <c r="Z56" s="67">
        <v>0</v>
      </c>
      <c r="AA56" s="67">
        <v>0</v>
      </c>
      <c r="AB56" s="67">
        <v>0</v>
      </c>
      <c r="AC56" s="67">
        <v>0</v>
      </c>
      <c r="AD56" s="67">
        <v>0.30555555555555552</v>
      </c>
      <c r="AE56" s="67">
        <v>0.30555555555555552</v>
      </c>
      <c r="AF56" s="67">
        <f t="shared" si="9"/>
        <v>1</v>
      </c>
      <c r="AG56" s="67">
        <v>0</v>
      </c>
      <c r="AH56" s="67">
        <v>0</v>
      </c>
      <c r="AI56" s="67">
        <v>0</v>
      </c>
      <c r="AJ56" s="67">
        <v>0.30555555555555552</v>
      </c>
      <c r="AK56" s="144">
        <v>0.30555555555555552</v>
      </c>
      <c r="AL56" s="67">
        <f t="shared" si="11"/>
        <v>1</v>
      </c>
      <c r="AM56" s="67">
        <v>0</v>
      </c>
      <c r="AN56" s="144">
        <v>0</v>
      </c>
      <c r="AO56" s="67">
        <v>0</v>
      </c>
      <c r="AP56" s="67">
        <v>0.30555555555555552</v>
      </c>
      <c r="AQ56" s="144">
        <v>0.30555555555555552</v>
      </c>
      <c r="AR56" s="67">
        <f t="shared" si="13"/>
        <v>1</v>
      </c>
      <c r="AS56" s="67">
        <v>0</v>
      </c>
      <c r="AT56" s="67"/>
      <c r="AU56" s="67" t="e">
        <f t="shared" si="14"/>
        <v>#DIV/0!</v>
      </c>
      <c r="AV56" s="69">
        <f t="shared" si="0"/>
        <v>1</v>
      </c>
      <c r="AW56" s="70">
        <f t="shared" si="1"/>
        <v>0.99999999999999989</v>
      </c>
      <c r="AX56" s="100">
        <f t="shared" si="2"/>
        <v>0.99999999999999989</v>
      </c>
    </row>
    <row r="57" spans="1:50" s="3" customFormat="1" ht="75" customHeight="1" x14ac:dyDescent="0.25">
      <c r="A57" s="211"/>
      <c r="B57" s="185"/>
      <c r="C57" s="185"/>
      <c r="D57" s="186"/>
      <c r="E57" s="187"/>
      <c r="F57" s="62">
        <v>8.5000000000000006E-2</v>
      </c>
      <c r="G57" s="62"/>
      <c r="H57" s="96" t="s">
        <v>346</v>
      </c>
      <c r="I57" s="61" t="s">
        <v>253</v>
      </c>
      <c r="J57" s="62" t="s">
        <v>180</v>
      </c>
      <c r="K57" s="62" t="s">
        <v>183</v>
      </c>
      <c r="L57" s="67">
        <v>8.3333333333333329E-2</v>
      </c>
      <c r="M57" s="67">
        <v>8.3333333333333329E-2</v>
      </c>
      <c r="N57" s="67">
        <f t="shared" si="28"/>
        <v>1</v>
      </c>
      <c r="O57" s="67">
        <v>0</v>
      </c>
      <c r="P57" s="68">
        <v>0</v>
      </c>
      <c r="Q57" s="67">
        <v>0</v>
      </c>
      <c r="R57" s="67">
        <v>0</v>
      </c>
      <c r="S57" s="67">
        <v>0</v>
      </c>
      <c r="T57" s="67">
        <v>0</v>
      </c>
      <c r="U57" s="86">
        <v>0.30555555555555558</v>
      </c>
      <c r="V57" s="68">
        <v>0</v>
      </c>
      <c r="W57" s="67">
        <f t="shared" si="6"/>
        <v>0</v>
      </c>
      <c r="X57" s="67">
        <v>0</v>
      </c>
      <c r="Y57" s="68">
        <v>0</v>
      </c>
      <c r="Z57" s="67">
        <v>0</v>
      </c>
      <c r="AA57" s="67">
        <v>0</v>
      </c>
      <c r="AB57" s="67">
        <v>0</v>
      </c>
      <c r="AC57" s="67">
        <v>0</v>
      </c>
      <c r="AD57" s="86">
        <v>0</v>
      </c>
      <c r="AE57" s="67">
        <v>0</v>
      </c>
      <c r="AF57" s="67">
        <v>0</v>
      </c>
      <c r="AG57" s="86">
        <v>0.30555555555555558</v>
      </c>
      <c r="AH57" s="67">
        <v>0</v>
      </c>
      <c r="AI57" s="67">
        <f t="shared" si="10"/>
        <v>0</v>
      </c>
      <c r="AJ57" s="67">
        <v>0</v>
      </c>
      <c r="AK57" s="144">
        <v>0</v>
      </c>
      <c r="AL57" s="67">
        <v>0</v>
      </c>
      <c r="AM57" s="67">
        <v>0</v>
      </c>
      <c r="AN57" s="144">
        <v>0</v>
      </c>
      <c r="AO57" s="67">
        <v>0</v>
      </c>
      <c r="AP57" s="67">
        <v>0</v>
      </c>
      <c r="AQ57" s="144">
        <v>0</v>
      </c>
      <c r="AR57" s="67">
        <v>0</v>
      </c>
      <c r="AS57" s="86">
        <v>0.30555555555555558</v>
      </c>
      <c r="AT57" s="67"/>
      <c r="AU57" s="67">
        <f t="shared" si="14"/>
        <v>0</v>
      </c>
      <c r="AV57" s="69">
        <f t="shared" si="0"/>
        <v>1</v>
      </c>
      <c r="AW57" s="70">
        <f t="shared" si="1"/>
        <v>8.3333333333333329E-2</v>
      </c>
      <c r="AX57" s="100">
        <f t="shared" si="2"/>
        <v>8.3333333333333329E-2</v>
      </c>
    </row>
    <row r="58" spans="1:50" s="3" customFormat="1" ht="75" customHeight="1" x14ac:dyDescent="0.25">
      <c r="A58" s="211"/>
      <c r="B58" s="185"/>
      <c r="C58" s="185"/>
      <c r="D58" s="186"/>
      <c r="E58" s="187"/>
      <c r="F58" s="62">
        <v>8.3000000000000004E-2</v>
      </c>
      <c r="G58" s="62"/>
      <c r="H58" s="96" t="s">
        <v>347</v>
      </c>
      <c r="I58" s="61" t="s">
        <v>254</v>
      </c>
      <c r="J58" s="62" t="s">
        <v>180</v>
      </c>
      <c r="K58" s="62" t="s">
        <v>184</v>
      </c>
      <c r="L58" s="67">
        <v>1</v>
      </c>
      <c r="M58" s="67">
        <v>1</v>
      </c>
      <c r="N58" s="67">
        <f t="shared" si="28"/>
        <v>1</v>
      </c>
      <c r="O58" s="67">
        <v>1</v>
      </c>
      <c r="P58" s="68">
        <v>1</v>
      </c>
      <c r="Q58" s="67">
        <f t="shared" si="3"/>
        <v>1</v>
      </c>
      <c r="R58" s="67">
        <v>1</v>
      </c>
      <c r="S58" s="67">
        <v>1</v>
      </c>
      <c r="T58" s="67">
        <f t="shared" si="5"/>
        <v>1</v>
      </c>
      <c r="U58" s="67">
        <v>1</v>
      </c>
      <c r="V58" s="68">
        <v>1</v>
      </c>
      <c r="W58" s="67">
        <f t="shared" si="6"/>
        <v>1</v>
      </c>
      <c r="X58" s="67">
        <v>1</v>
      </c>
      <c r="Y58" s="68">
        <v>1</v>
      </c>
      <c r="Z58" s="67">
        <f t="shared" si="7"/>
        <v>1</v>
      </c>
      <c r="AA58" s="67">
        <v>1</v>
      </c>
      <c r="AB58" s="67">
        <v>1</v>
      </c>
      <c r="AC58" s="67">
        <f t="shared" si="8"/>
        <v>1</v>
      </c>
      <c r="AD58" s="67">
        <v>1</v>
      </c>
      <c r="AE58" s="67">
        <v>1</v>
      </c>
      <c r="AF58" s="67">
        <f t="shared" si="9"/>
        <v>1</v>
      </c>
      <c r="AG58" s="67">
        <v>1</v>
      </c>
      <c r="AH58" s="67">
        <v>1</v>
      </c>
      <c r="AI58" s="67">
        <f t="shared" si="10"/>
        <v>1</v>
      </c>
      <c r="AJ58" s="67">
        <v>1</v>
      </c>
      <c r="AK58" s="144">
        <v>1</v>
      </c>
      <c r="AL58" s="67">
        <f t="shared" si="11"/>
        <v>1</v>
      </c>
      <c r="AM58" s="67">
        <v>1</v>
      </c>
      <c r="AN58" s="144">
        <v>1</v>
      </c>
      <c r="AO58" s="67">
        <f t="shared" si="12"/>
        <v>1</v>
      </c>
      <c r="AP58" s="67">
        <v>1</v>
      </c>
      <c r="AQ58" s="144">
        <v>1</v>
      </c>
      <c r="AR58" s="67">
        <f t="shared" si="13"/>
        <v>1</v>
      </c>
      <c r="AS58" s="67">
        <v>1</v>
      </c>
      <c r="AT58" s="67"/>
      <c r="AU58" s="67">
        <f t="shared" si="14"/>
        <v>0</v>
      </c>
      <c r="AV58" s="69">
        <f t="shared" si="0"/>
        <v>1</v>
      </c>
      <c r="AW58" s="70">
        <f t="shared" si="1"/>
        <v>1</v>
      </c>
      <c r="AX58" s="100">
        <f t="shared" si="2"/>
        <v>1</v>
      </c>
    </row>
    <row r="59" spans="1:50" s="3" customFormat="1" ht="75" customHeight="1" x14ac:dyDescent="0.25">
      <c r="A59" s="211"/>
      <c r="B59" s="185"/>
      <c r="C59" s="185"/>
      <c r="D59" s="186"/>
      <c r="E59" s="187"/>
      <c r="F59" s="62">
        <v>8.3000000000000004E-2</v>
      </c>
      <c r="G59" s="62"/>
      <c r="H59" s="96" t="s">
        <v>348</v>
      </c>
      <c r="I59" s="61" t="s">
        <v>255</v>
      </c>
      <c r="J59" s="62" t="s">
        <v>180</v>
      </c>
      <c r="K59" s="62" t="s">
        <v>184</v>
      </c>
      <c r="L59" s="67">
        <v>1</v>
      </c>
      <c r="M59" s="67">
        <v>1</v>
      </c>
      <c r="N59" s="67">
        <f t="shared" si="28"/>
        <v>1</v>
      </c>
      <c r="O59" s="67">
        <v>1</v>
      </c>
      <c r="P59" s="68">
        <v>1</v>
      </c>
      <c r="Q59" s="67">
        <f t="shared" si="3"/>
        <v>1</v>
      </c>
      <c r="R59" s="67">
        <v>1</v>
      </c>
      <c r="S59" s="67">
        <v>1</v>
      </c>
      <c r="T59" s="67">
        <f t="shared" si="5"/>
        <v>1</v>
      </c>
      <c r="U59" s="67">
        <v>1</v>
      </c>
      <c r="V59" s="68">
        <v>1</v>
      </c>
      <c r="W59" s="67">
        <f t="shared" si="6"/>
        <v>1</v>
      </c>
      <c r="X59" s="67">
        <v>1</v>
      </c>
      <c r="Y59" s="68">
        <v>1</v>
      </c>
      <c r="Z59" s="67">
        <f t="shared" si="7"/>
        <v>1</v>
      </c>
      <c r="AA59" s="67">
        <v>1</v>
      </c>
      <c r="AB59" s="67">
        <v>1</v>
      </c>
      <c r="AC59" s="67">
        <f t="shared" si="8"/>
        <v>1</v>
      </c>
      <c r="AD59" s="67">
        <v>1</v>
      </c>
      <c r="AE59" s="67">
        <v>1</v>
      </c>
      <c r="AF59" s="67">
        <f t="shared" si="9"/>
        <v>1</v>
      </c>
      <c r="AG59" s="67">
        <v>1</v>
      </c>
      <c r="AH59" s="67">
        <v>1</v>
      </c>
      <c r="AI59" s="67">
        <f t="shared" si="10"/>
        <v>1</v>
      </c>
      <c r="AJ59" s="67">
        <v>1</v>
      </c>
      <c r="AK59" s="144">
        <v>1</v>
      </c>
      <c r="AL59" s="67">
        <f t="shared" si="11"/>
        <v>1</v>
      </c>
      <c r="AM59" s="67">
        <v>1</v>
      </c>
      <c r="AN59" s="144">
        <v>1</v>
      </c>
      <c r="AO59" s="67">
        <f t="shared" si="12"/>
        <v>1</v>
      </c>
      <c r="AP59" s="67">
        <v>1</v>
      </c>
      <c r="AQ59" s="144">
        <v>1</v>
      </c>
      <c r="AR59" s="67">
        <f t="shared" si="13"/>
        <v>1</v>
      </c>
      <c r="AS59" s="67">
        <v>1</v>
      </c>
      <c r="AT59" s="67"/>
      <c r="AU59" s="67">
        <f t="shared" si="14"/>
        <v>0</v>
      </c>
      <c r="AV59" s="69">
        <f t="shared" si="0"/>
        <v>1</v>
      </c>
      <c r="AW59" s="70">
        <f t="shared" si="1"/>
        <v>1</v>
      </c>
      <c r="AX59" s="100">
        <f t="shared" si="2"/>
        <v>1</v>
      </c>
    </row>
    <row r="60" spans="1:50" s="3" customFormat="1" ht="75" customHeight="1" x14ac:dyDescent="0.25">
      <c r="A60" s="211"/>
      <c r="B60" s="185"/>
      <c r="C60" s="185"/>
      <c r="D60" s="186"/>
      <c r="E60" s="187"/>
      <c r="F60" s="62">
        <v>8.3000000000000004E-2</v>
      </c>
      <c r="G60" s="62"/>
      <c r="H60" s="96" t="s">
        <v>349</v>
      </c>
      <c r="I60" s="61" t="s">
        <v>256</v>
      </c>
      <c r="J60" s="62" t="s">
        <v>181</v>
      </c>
      <c r="K60" s="62" t="s">
        <v>183</v>
      </c>
      <c r="L60" s="84">
        <v>1</v>
      </c>
      <c r="M60" s="84">
        <v>1</v>
      </c>
      <c r="N60" s="67">
        <f t="shared" si="28"/>
        <v>1</v>
      </c>
      <c r="O60" s="84">
        <v>1</v>
      </c>
      <c r="P60" s="85">
        <v>1</v>
      </c>
      <c r="Q60" s="67">
        <f t="shared" si="3"/>
        <v>1</v>
      </c>
      <c r="R60" s="84">
        <v>1</v>
      </c>
      <c r="S60" s="84">
        <v>1</v>
      </c>
      <c r="T60" s="67">
        <f t="shared" si="5"/>
        <v>1</v>
      </c>
      <c r="U60" s="84">
        <v>1</v>
      </c>
      <c r="V60" s="85">
        <v>1</v>
      </c>
      <c r="W60" s="67">
        <f t="shared" si="6"/>
        <v>1</v>
      </c>
      <c r="X60" s="84">
        <v>1</v>
      </c>
      <c r="Y60" s="85">
        <v>1</v>
      </c>
      <c r="Z60" s="67">
        <f t="shared" si="7"/>
        <v>1</v>
      </c>
      <c r="AA60" s="84">
        <v>1</v>
      </c>
      <c r="AB60" s="85">
        <v>1</v>
      </c>
      <c r="AC60" s="67">
        <f t="shared" si="8"/>
        <v>1</v>
      </c>
      <c r="AD60" s="84">
        <v>1</v>
      </c>
      <c r="AE60" s="84">
        <v>1</v>
      </c>
      <c r="AF60" s="67">
        <f t="shared" si="9"/>
        <v>1</v>
      </c>
      <c r="AG60" s="84">
        <v>1</v>
      </c>
      <c r="AH60" s="67">
        <v>1</v>
      </c>
      <c r="AI60" s="67">
        <f t="shared" si="10"/>
        <v>1</v>
      </c>
      <c r="AJ60" s="84">
        <v>1</v>
      </c>
      <c r="AK60" s="141">
        <v>1</v>
      </c>
      <c r="AL60" s="67">
        <f t="shared" si="11"/>
        <v>1</v>
      </c>
      <c r="AM60" s="84">
        <v>1</v>
      </c>
      <c r="AN60" s="141">
        <v>1</v>
      </c>
      <c r="AO60" s="67">
        <f t="shared" si="12"/>
        <v>1</v>
      </c>
      <c r="AP60" s="84">
        <v>1</v>
      </c>
      <c r="AQ60" s="141">
        <v>1</v>
      </c>
      <c r="AR60" s="67">
        <f t="shared" si="13"/>
        <v>1</v>
      </c>
      <c r="AS60" s="84">
        <v>1</v>
      </c>
      <c r="AT60" s="67"/>
      <c r="AU60" s="67">
        <f t="shared" si="14"/>
        <v>0</v>
      </c>
      <c r="AV60" s="74">
        <f t="shared" si="0"/>
        <v>12</v>
      </c>
      <c r="AW60" s="74">
        <f t="shared" si="1"/>
        <v>11</v>
      </c>
      <c r="AX60" s="100">
        <f t="shared" si="2"/>
        <v>0.91666666666666663</v>
      </c>
    </row>
    <row r="61" spans="1:50" s="3" customFormat="1" ht="75" customHeight="1" x14ac:dyDescent="0.25">
      <c r="A61" s="211"/>
      <c r="B61" s="185"/>
      <c r="C61" s="185"/>
      <c r="D61" s="186"/>
      <c r="E61" s="187"/>
      <c r="F61" s="62">
        <v>8.4000000000000005E-2</v>
      </c>
      <c r="G61" s="62"/>
      <c r="H61" s="96" t="s">
        <v>350</v>
      </c>
      <c r="I61" s="61" t="s">
        <v>257</v>
      </c>
      <c r="J61" s="62" t="s">
        <v>180</v>
      </c>
      <c r="K61" s="62" t="s">
        <v>184</v>
      </c>
      <c r="L61" s="67">
        <v>1</v>
      </c>
      <c r="M61" s="67">
        <v>1</v>
      </c>
      <c r="N61" s="67">
        <f t="shared" si="28"/>
        <v>1</v>
      </c>
      <c r="O61" s="67">
        <v>1</v>
      </c>
      <c r="P61" s="68">
        <v>1</v>
      </c>
      <c r="Q61" s="67">
        <f t="shared" si="3"/>
        <v>1</v>
      </c>
      <c r="R61" s="67">
        <v>1</v>
      </c>
      <c r="S61" s="67">
        <v>1</v>
      </c>
      <c r="T61" s="67">
        <f t="shared" si="5"/>
        <v>1</v>
      </c>
      <c r="U61" s="67">
        <v>1</v>
      </c>
      <c r="V61" s="68">
        <v>1</v>
      </c>
      <c r="W61" s="67">
        <f t="shared" si="6"/>
        <v>1</v>
      </c>
      <c r="X61" s="67">
        <v>1</v>
      </c>
      <c r="Y61" s="68">
        <v>1</v>
      </c>
      <c r="Z61" s="67">
        <f t="shared" si="7"/>
        <v>1</v>
      </c>
      <c r="AA61" s="67">
        <v>1</v>
      </c>
      <c r="AB61" s="67">
        <v>1</v>
      </c>
      <c r="AC61" s="67">
        <f t="shared" si="8"/>
        <v>1</v>
      </c>
      <c r="AD61" s="67">
        <v>1</v>
      </c>
      <c r="AE61" s="67">
        <v>1</v>
      </c>
      <c r="AF61" s="67">
        <f t="shared" si="9"/>
        <v>1</v>
      </c>
      <c r="AG61" s="67">
        <v>1</v>
      </c>
      <c r="AH61" s="67">
        <v>1</v>
      </c>
      <c r="AI61" s="67">
        <f t="shared" si="10"/>
        <v>1</v>
      </c>
      <c r="AJ61" s="67">
        <v>1</v>
      </c>
      <c r="AK61" s="144">
        <v>1</v>
      </c>
      <c r="AL61" s="67">
        <f t="shared" si="11"/>
        <v>1</v>
      </c>
      <c r="AM61" s="67">
        <v>1</v>
      </c>
      <c r="AN61" s="144">
        <v>1</v>
      </c>
      <c r="AO61" s="67">
        <f t="shared" si="12"/>
        <v>1</v>
      </c>
      <c r="AP61" s="67">
        <v>1</v>
      </c>
      <c r="AQ61" s="144">
        <v>1</v>
      </c>
      <c r="AR61" s="67">
        <f t="shared" si="13"/>
        <v>1</v>
      </c>
      <c r="AS61" s="67">
        <v>1</v>
      </c>
      <c r="AT61" s="67"/>
      <c r="AU61" s="67">
        <f t="shared" si="14"/>
        <v>0</v>
      </c>
      <c r="AV61" s="69">
        <f t="shared" si="0"/>
        <v>1</v>
      </c>
      <c r="AW61" s="70">
        <f t="shared" si="1"/>
        <v>1</v>
      </c>
      <c r="AX61" s="100">
        <f t="shared" si="2"/>
        <v>1</v>
      </c>
    </row>
    <row r="62" spans="1:50" s="3" customFormat="1" ht="75" customHeight="1" x14ac:dyDescent="0.25">
      <c r="A62" s="211"/>
      <c r="B62" s="185"/>
      <c r="C62" s="185"/>
      <c r="D62" s="186"/>
      <c r="E62" s="187"/>
      <c r="F62" s="62">
        <v>8.3000000000000004E-2</v>
      </c>
      <c r="G62" s="62"/>
      <c r="H62" s="96" t="s">
        <v>351</v>
      </c>
      <c r="I62" s="61" t="s">
        <v>258</v>
      </c>
      <c r="J62" s="62" t="s">
        <v>180</v>
      </c>
      <c r="K62" s="62" t="s">
        <v>183</v>
      </c>
      <c r="L62" s="67">
        <v>8.3333333333333343E-2</v>
      </c>
      <c r="M62" s="67">
        <v>8.3333333333333343E-2</v>
      </c>
      <c r="N62" s="67">
        <f t="shared" si="28"/>
        <v>1</v>
      </c>
      <c r="O62" s="67">
        <v>0</v>
      </c>
      <c r="P62" s="68">
        <v>0</v>
      </c>
      <c r="Q62" s="67">
        <v>0</v>
      </c>
      <c r="R62" s="67">
        <v>0</v>
      </c>
      <c r="S62" s="67">
        <v>0</v>
      </c>
      <c r="T62" s="67">
        <v>0</v>
      </c>
      <c r="U62" s="67">
        <v>0</v>
      </c>
      <c r="V62" s="68">
        <v>0</v>
      </c>
      <c r="W62" s="67">
        <v>0</v>
      </c>
      <c r="X62" s="67">
        <v>0</v>
      </c>
      <c r="Y62" s="68">
        <v>0</v>
      </c>
      <c r="Z62" s="67">
        <v>0</v>
      </c>
      <c r="AA62" s="67">
        <v>0</v>
      </c>
      <c r="AB62" s="67">
        <v>0</v>
      </c>
      <c r="AC62" s="67">
        <v>0</v>
      </c>
      <c r="AD62" s="67">
        <v>0.30555555555555552</v>
      </c>
      <c r="AE62" s="67">
        <v>0.30555555555555552</v>
      </c>
      <c r="AF62" s="67">
        <f t="shared" si="9"/>
        <v>1</v>
      </c>
      <c r="AG62" s="67">
        <v>0</v>
      </c>
      <c r="AH62" s="67">
        <v>0</v>
      </c>
      <c r="AI62" s="67">
        <v>0</v>
      </c>
      <c r="AJ62" s="67">
        <v>0.30555555555555552</v>
      </c>
      <c r="AK62" s="144">
        <v>0.30555555555555552</v>
      </c>
      <c r="AL62" s="67">
        <f t="shared" si="11"/>
        <v>1</v>
      </c>
      <c r="AM62" s="67">
        <v>0</v>
      </c>
      <c r="AN62" s="144">
        <v>0</v>
      </c>
      <c r="AO62" s="67">
        <v>0</v>
      </c>
      <c r="AP62" s="67">
        <v>0.30555555555555552</v>
      </c>
      <c r="AQ62" s="144">
        <v>0.30555555555555552</v>
      </c>
      <c r="AR62" s="67">
        <f t="shared" si="13"/>
        <v>1</v>
      </c>
      <c r="AS62" s="67">
        <v>0</v>
      </c>
      <c r="AT62" s="67"/>
      <c r="AU62" s="67" t="e">
        <f t="shared" si="14"/>
        <v>#DIV/0!</v>
      </c>
      <c r="AV62" s="69">
        <f t="shared" si="0"/>
        <v>1</v>
      </c>
      <c r="AW62" s="70">
        <f t="shared" si="1"/>
        <v>0.99999999999999989</v>
      </c>
      <c r="AX62" s="100">
        <f t="shared" si="2"/>
        <v>0.99999999999999989</v>
      </c>
    </row>
    <row r="63" spans="1:50" s="3" customFormat="1" ht="75" customHeight="1" x14ac:dyDescent="0.25">
      <c r="A63" s="211"/>
      <c r="B63" s="185"/>
      <c r="C63" s="185"/>
      <c r="D63" s="186"/>
      <c r="E63" s="187"/>
      <c r="F63" s="62">
        <v>8.3000000000000004E-2</v>
      </c>
      <c r="G63" s="62"/>
      <c r="H63" s="96" t="s">
        <v>352</v>
      </c>
      <c r="I63" s="61" t="s">
        <v>259</v>
      </c>
      <c r="J63" s="62" t="s">
        <v>180</v>
      </c>
      <c r="K63" s="62" t="s">
        <v>184</v>
      </c>
      <c r="L63" s="67">
        <v>1</v>
      </c>
      <c r="M63" s="67">
        <v>1</v>
      </c>
      <c r="N63" s="67">
        <f t="shared" si="28"/>
        <v>1</v>
      </c>
      <c r="O63" s="67">
        <v>1</v>
      </c>
      <c r="P63" s="68">
        <v>1</v>
      </c>
      <c r="Q63" s="67">
        <f t="shared" si="3"/>
        <v>1</v>
      </c>
      <c r="R63" s="67">
        <v>1</v>
      </c>
      <c r="S63" s="67">
        <v>1</v>
      </c>
      <c r="T63" s="67">
        <f t="shared" si="5"/>
        <v>1</v>
      </c>
      <c r="U63" s="67">
        <v>1</v>
      </c>
      <c r="V63" s="68">
        <v>1</v>
      </c>
      <c r="W63" s="67">
        <f t="shared" si="6"/>
        <v>1</v>
      </c>
      <c r="X63" s="67">
        <v>1</v>
      </c>
      <c r="Y63" s="68">
        <v>1</v>
      </c>
      <c r="Z63" s="67">
        <f t="shared" si="7"/>
        <v>1</v>
      </c>
      <c r="AA63" s="67">
        <v>1</v>
      </c>
      <c r="AB63" s="67">
        <v>1</v>
      </c>
      <c r="AC63" s="67">
        <f t="shared" si="8"/>
        <v>1</v>
      </c>
      <c r="AD63" s="67">
        <v>1</v>
      </c>
      <c r="AE63" s="67">
        <v>1</v>
      </c>
      <c r="AF63" s="67">
        <f t="shared" si="9"/>
        <v>1</v>
      </c>
      <c r="AG63" s="67">
        <v>1</v>
      </c>
      <c r="AH63" s="67">
        <v>1</v>
      </c>
      <c r="AI63" s="67">
        <f t="shared" si="10"/>
        <v>1</v>
      </c>
      <c r="AJ63" s="67">
        <v>1</v>
      </c>
      <c r="AK63" s="144">
        <v>1</v>
      </c>
      <c r="AL63" s="67">
        <f t="shared" si="11"/>
        <v>1</v>
      </c>
      <c r="AM63" s="67">
        <v>1</v>
      </c>
      <c r="AN63" s="144">
        <v>1</v>
      </c>
      <c r="AO63" s="67">
        <f t="shared" si="12"/>
        <v>1</v>
      </c>
      <c r="AP63" s="67">
        <v>1</v>
      </c>
      <c r="AQ63" s="144">
        <v>1</v>
      </c>
      <c r="AR63" s="67">
        <f t="shared" si="13"/>
        <v>1</v>
      </c>
      <c r="AS63" s="67">
        <v>1</v>
      </c>
      <c r="AT63" s="67"/>
      <c r="AU63" s="67">
        <f t="shared" si="14"/>
        <v>0</v>
      </c>
      <c r="AV63" s="69">
        <f t="shared" si="0"/>
        <v>1</v>
      </c>
      <c r="AW63" s="70">
        <f t="shared" si="1"/>
        <v>1</v>
      </c>
      <c r="AX63" s="100">
        <f t="shared" si="2"/>
        <v>1</v>
      </c>
    </row>
    <row r="64" spans="1:50" s="3" customFormat="1" ht="75" customHeight="1" x14ac:dyDescent="0.25">
      <c r="A64" s="211"/>
      <c r="B64" s="185"/>
      <c r="C64" s="185"/>
      <c r="D64" s="186"/>
      <c r="E64" s="187"/>
      <c r="F64" s="62">
        <v>8.3000000000000004E-2</v>
      </c>
      <c r="G64" s="62"/>
      <c r="H64" s="96" t="s">
        <v>353</v>
      </c>
      <c r="I64" s="61" t="s">
        <v>260</v>
      </c>
      <c r="J64" s="62" t="s">
        <v>181</v>
      </c>
      <c r="K64" s="62" t="s">
        <v>183</v>
      </c>
      <c r="L64" s="84">
        <v>1</v>
      </c>
      <c r="M64" s="84">
        <v>1</v>
      </c>
      <c r="N64" s="67">
        <f t="shared" si="28"/>
        <v>1</v>
      </c>
      <c r="O64" s="84">
        <v>1</v>
      </c>
      <c r="P64" s="85">
        <v>1</v>
      </c>
      <c r="Q64" s="67">
        <f t="shared" si="3"/>
        <v>1</v>
      </c>
      <c r="R64" s="84">
        <v>1</v>
      </c>
      <c r="S64" s="84">
        <v>1</v>
      </c>
      <c r="T64" s="67">
        <f t="shared" si="5"/>
        <v>1</v>
      </c>
      <c r="U64" s="84">
        <v>1</v>
      </c>
      <c r="V64" s="85">
        <v>1</v>
      </c>
      <c r="W64" s="67">
        <f t="shared" si="6"/>
        <v>1</v>
      </c>
      <c r="X64" s="84">
        <v>1</v>
      </c>
      <c r="Y64" s="85">
        <v>1</v>
      </c>
      <c r="Z64" s="67">
        <f t="shared" si="7"/>
        <v>1</v>
      </c>
      <c r="AA64" s="84">
        <v>1</v>
      </c>
      <c r="AB64" s="84">
        <v>1</v>
      </c>
      <c r="AC64" s="67">
        <f t="shared" si="8"/>
        <v>1</v>
      </c>
      <c r="AD64" s="84">
        <v>1</v>
      </c>
      <c r="AE64" s="84">
        <v>1</v>
      </c>
      <c r="AF64" s="67">
        <f t="shared" si="9"/>
        <v>1</v>
      </c>
      <c r="AG64" s="84">
        <v>1</v>
      </c>
      <c r="AH64" s="67">
        <v>1</v>
      </c>
      <c r="AI64" s="67">
        <f t="shared" si="10"/>
        <v>1</v>
      </c>
      <c r="AJ64" s="84">
        <v>1</v>
      </c>
      <c r="AK64" s="141">
        <v>1</v>
      </c>
      <c r="AL64" s="67">
        <f t="shared" si="11"/>
        <v>1</v>
      </c>
      <c r="AM64" s="84">
        <v>1</v>
      </c>
      <c r="AN64" s="141">
        <v>1</v>
      </c>
      <c r="AO64" s="67">
        <f t="shared" si="12"/>
        <v>1</v>
      </c>
      <c r="AP64" s="84">
        <v>1</v>
      </c>
      <c r="AQ64" s="141">
        <v>1</v>
      </c>
      <c r="AR64" s="67">
        <f t="shared" si="13"/>
        <v>1</v>
      </c>
      <c r="AS64" s="84">
        <v>1</v>
      </c>
      <c r="AT64" s="67"/>
      <c r="AU64" s="67">
        <f t="shared" si="14"/>
        <v>0</v>
      </c>
      <c r="AV64" s="74">
        <f t="shared" si="0"/>
        <v>12</v>
      </c>
      <c r="AW64" s="74">
        <f t="shared" si="1"/>
        <v>11</v>
      </c>
      <c r="AX64" s="100">
        <f t="shared" si="2"/>
        <v>0.91666666666666663</v>
      </c>
    </row>
    <row r="65" spans="1:50" s="3" customFormat="1" ht="75" customHeight="1" x14ac:dyDescent="0.25">
      <c r="A65" s="211"/>
      <c r="B65" s="185" t="s">
        <v>261</v>
      </c>
      <c r="C65" s="185" t="s">
        <v>262</v>
      </c>
      <c r="D65" s="186" t="s">
        <v>158</v>
      </c>
      <c r="E65" s="187" t="str">
        <f>IF(D65="","",VLOOKUP(D47,$C$145:$L$158,10,FALSE))</f>
        <v>Administrar los recursos físicos (tangibles e intangibles) propiedad o en calidad de alquiler del instituto, así como gestionar el manejo del  flujo documental de la entidad, con el fin de garantizar la memoria institucional.</v>
      </c>
      <c r="F65" s="62">
        <v>0.4</v>
      </c>
      <c r="G65" s="62"/>
      <c r="H65" s="97" t="s">
        <v>354</v>
      </c>
      <c r="I65" s="61" t="s">
        <v>263</v>
      </c>
      <c r="J65" s="62" t="s">
        <v>180</v>
      </c>
      <c r="K65" s="62" t="s">
        <v>183</v>
      </c>
      <c r="L65" s="69">
        <v>0.1</v>
      </c>
      <c r="M65" s="69">
        <v>0.1</v>
      </c>
      <c r="N65" s="67">
        <f t="shared" si="28"/>
        <v>1</v>
      </c>
      <c r="O65" s="69">
        <v>0</v>
      </c>
      <c r="P65" s="75">
        <v>0</v>
      </c>
      <c r="Q65" s="67">
        <v>0</v>
      </c>
      <c r="R65" s="69">
        <v>0</v>
      </c>
      <c r="S65" s="69">
        <v>0</v>
      </c>
      <c r="T65" s="67">
        <v>0</v>
      </c>
      <c r="U65" s="69">
        <v>0</v>
      </c>
      <c r="V65" s="75">
        <v>0</v>
      </c>
      <c r="W65" s="67">
        <v>0</v>
      </c>
      <c r="X65" s="77">
        <v>0.22500000000000001</v>
      </c>
      <c r="Y65" s="76">
        <v>0.115</v>
      </c>
      <c r="Z65" s="72">
        <v>0</v>
      </c>
      <c r="AA65" s="69">
        <v>0.25</v>
      </c>
      <c r="AB65" s="69">
        <v>0.09</v>
      </c>
      <c r="AC65" s="67">
        <f t="shared" si="8"/>
        <v>0.36</v>
      </c>
      <c r="AD65" s="87">
        <v>0.22500000000000001</v>
      </c>
      <c r="AE65" s="69">
        <v>0.05</v>
      </c>
      <c r="AF65" s="69">
        <f t="shared" si="9"/>
        <v>0.22222222222222224</v>
      </c>
      <c r="AG65" s="69">
        <v>0</v>
      </c>
      <c r="AH65" s="69">
        <v>0</v>
      </c>
      <c r="AI65" s="67">
        <v>0</v>
      </c>
      <c r="AJ65" s="69">
        <v>0</v>
      </c>
      <c r="AK65" s="145">
        <v>0.25</v>
      </c>
      <c r="AL65" s="67">
        <v>0</v>
      </c>
      <c r="AM65" s="69">
        <v>0</v>
      </c>
      <c r="AN65" s="145">
        <v>0</v>
      </c>
      <c r="AO65" s="69">
        <v>0</v>
      </c>
      <c r="AP65" s="69">
        <v>0</v>
      </c>
      <c r="AQ65" s="145">
        <v>0</v>
      </c>
      <c r="AR65" s="69">
        <v>0</v>
      </c>
      <c r="AS65" s="69">
        <v>0.22500000000000001</v>
      </c>
      <c r="AT65" s="67"/>
      <c r="AU65" s="67">
        <f t="shared" si="14"/>
        <v>0</v>
      </c>
      <c r="AV65" s="69">
        <f t="shared" si="0"/>
        <v>1.0249999999999999</v>
      </c>
      <c r="AW65" s="70">
        <f t="shared" si="1"/>
        <v>0.60499999999999998</v>
      </c>
      <c r="AX65" s="100">
        <f t="shared" si="2"/>
        <v>0.59024390243902447</v>
      </c>
    </row>
    <row r="66" spans="1:50" s="3" customFormat="1" ht="75" customHeight="1" x14ac:dyDescent="0.25">
      <c r="A66" s="211"/>
      <c r="B66" s="185"/>
      <c r="C66" s="185"/>
      <c r="D66" s="186"/>
      <c r="E66" s="187"/>
      <c r="F66" s="62">
        <v>0.2</v>
      </c>
      <c r="G66" s="62"/>
      <c r="H66" s="97" t="s">
        <v>355</v>
      </c>
      <c r="I66" s="61" t="s">
        <v>264</v>
      </c>
      <c r="J66" s="62" t="s">
        <v>180</v>
      </c>
      <c r="K66" s="62" t="s">
        <v>183</v>
      </c>
      <c r="L66" s="69">
        <v>0</v>
      </c>
      <c r="M66" s="69">
        <v>0</v>
      </c>
      <c r="N66" s="69">
        <v>0</v>
      </c>
      <c r="O66" s="69">
        <v>0</v>
      </c>
      <c r="P66" s="75">
        <v>0</v>
      </c>
      <c r="Q66" s="67">
        <v>0</v>
      </c>
      <c r="R66" s="69">
        <v>0</v>
      </c>
      <c r="S66" s="69">
        <v>0</v>
      </c>
      <c r="T66" s="67">
        <v>0</v>
      </c>
      <c r="U66" s="77">
        <v>0.1666</v>
      </c>
      <c r="V66" s="76">
        <v>2.4E-2</v>
      </c>
      <c r="W66" s="67">
        <f t="shared" si="6"/>
        <v>0.14405762304921968</v>
      </c>
      <c r="X66" s="77">
        <v>0.1666</v>
      </c>
      <c r="Y66" s="76">
        <v>4.1700000000000001E-2</v>
      </c>
      <c r="Z66" s="77">
        <f t="shared" ref="Z66" si="29">+Y66/X66</f>
        <v>0.25030012004801921</v>
      </c>
      <c r="AA66" s="77">
        <v>0.1666</v>
      </c>
      <c r="AB66" s="77">
        <v>0.11</v>
      </c>
      <c r="AC66" s="67">
        <f t="shared" si="8"/>
        <v>0.6602641056422569</v>
      </c>
      <c r="AD66" s="77">
        <v>0.1666</v>
      </c>
      <c r="AE66" s="77">
        <v>0.1666</v>
      </c>
      <c r="AF66" s="77">
        <f t="shared" si="9"/>
        <v>1</v>
      </c>
      <c r="AG66" s="77">
        <v>0.1666</v>
      </c>
      <c r="AH66" s="77">
        <v>0</v>
      </c>
      <c r="AI66" s="67">
        <f t="shared" si="10"/>
        <v>0</v>
      </c>
      <c r="AJ66" s="77">
        <v>0.17</v>
      </c>
      <c r="AK66" s="146">
        <v>0.17</v>
      </c>
      <c r="AL66" s="69">
        <f t="shared" si="11"/>
        <v>1</v>
      </c>
      <c r="AM66" s="69">
        <v>0</v>
      </c>
      <c r="AN66" s="145">
        <v>0</v>
      </c>
      <c r="AO66" s="69">
        <v>0</v>
      </c>
      <c r="AP66" s="69">
        <v>0</v>
      </c>
      <c r="AQ66" s="145">
        <v>0</v>
      </c>
      <c r="AR66" s="69">
        <v>0</v>
      </c>
      <c r="AS66" s="69">
        <v>0</v>
      </c>
      <c r="AT66" s="67"/>
      <c r="AU66" s="67" t="e">
        <f t="shared" si="14"/>
        <v>#DIV/0!</v>
      </c>
      <c r="AV66" s="69">
        <f t="shared" si="0"/>
        <v>1.0029999999999999</v>
      </c>
      <c r="AW66" s="70">
        <f t="shared" si="1"/>
        <v>0.51229999999999998</v>
      </c>
      <c r="AX66" s="100">
        <f t="shared" si="2"/>
        <v>0.51076769690927226</v>
      </c>
    </row>
    <row r="67" spans="1:50" s="3" customFormat="1" ht="75" customHeight="1" x14ac:dyDescent="0.25">
      <c r="A67" s="211"/>
      <c r="B67" s="185"/>
      <c r="C67" s="185"/>
      <c r="D67" s="186"/>
      <c r="E67" s="187"/>
      <c r="F67" s="62">
        <v>0.2</v>
      </c>
      <c r="G67" s="62"/>
      <c r="H67" s="97" t="s">
        <v>356</v>
      </c>
      <c r="I67" s="61" t="s">
        <v>265</v>
      </c>
      <c r="J67" s="62" t="s">
        <v>180</v>
      </c>
      <c r="K67" s="62" t="s">
        <v>183</v>
      </c>
      <c r="L67" s="69">
        <v>0</v>
      </c>
      <c r="M67" s="69">
        <v>0</v>
      </c>
      <c r="N67" s="69">
        <v>0</v>
      </c>
      <c r="O67" s="69">
        <v>0</v>
      </c>
      <c r="P67" s="75">
        <v>0.1</v>
      </c>
      <c r="Q67" s="67">
        <v>0</v>
      </c>
      <c r="R67" s="69">
        <v>0</v>
      </c>
      <c r="S67" s="69">
        <v>0</v>
      </c>
      <c r="T67" s="67">
        <v>0</v>
      </c>
      <c r="U67" s="69">
        <v>0</v>
      </c>
      <c r="V67" s="76">
        <v>0</v>
      </c>
      <c r="W67" s="67">
        <v>0</v>
      </c>
      <c r="X67" s="69">
        <v>0</v>
      </c>
      <c r="Y67" s="76">
        <v>0</v>
      </c>
      <c r="Z67" s="77">
        <v>0</v>
      </c>
      <c r="AA67" s="77">
        <v>0.2</v>
      </c>
      <c r="AB67" s="77">
        <v>0.2</v>
      </c>
      <c r="AC67" s="67">
        <f t="shared" si="8"/>
        <v>1</v>
      </c>
      <c r="AD67" s="69">
        <v>0</v>
      </c>
      <c r="AE67" s="132">
        <v>0</v>
      </c>
      <c r="AF67" s="77">
        <v>0</v>
      </c>
      <c r="AG67" s="69">
        <v>0</v>
      </c>
      <c r="AH67" s="77">
        <v>0</v>
      </c>
      <c r="AI67" s="67">
        <v>0</v>
      </c>
      <c r="AJ67" s="69">
        <v>0</v>
      </c>
      <c r="AK67" s="145">
        <v>0</v>
      </c>
      <c r="AL67" s="69">
        <v>0</v>
      </c>
      <c r="AM67" s="69">
        <v>0</v>
      </c>
      <c r="AN67" s="145">
        <v>0</v>
      </c>
      <c r="AO67" s="69">
        <v>0</v>
      </c>
      <c r="AP67" s="69">
        <v>0</v>
      </c>
      <c r="AQ67" s="145">
        <v>0</v>
      </c>
      <c r="AR67" s="69">
        <v>0</v>
      </c>
      <c r="AS67" s="69">
        <v>0.4</v>
      </c>
      <c r="AT67" s="67"/>
      <c r="AU67" s="67">
        <f t="shared" si="14"/>
        <v>0</v>
      </c>
      <c r="AV67" s="69">
        <f t="shared" si="0"/>
        <v>0.60000000000000009</v>
      </c>
      <c r="AW67" s="70">
        <f t="shared" si="1"/>
        <v>0.30000000000000004</v>
      </c>
      <c r="AX67" s="100">
        <f t="shared" si="2"/>
        <v>0.5</v>
      </c>
    </row>
    <row r="68" spans="1:50" s="3" customFormat="1" ht="75" customHeight="1" x14ac:dyDescent="0.25">
      <c r="A68" s="211"/>
      <c r="B68" s="185"/>
      <c r="C68" s="185"/>
      <c r="D68" s="186"/>
      <c r="E68" s="187"/>
      <c r="F68" s="62">
        <v>0.2</v>
      </c>
      <c r="G68" s="62"/>
      <c r="H68" s="97" t="s">
        <v>357</v>
      </c>
      <c r="I68" s="61" t="s">
        <v>266</v>
      </c>
      <c r="J68" s="62" t="s">
        <v>180</v>
      </c>
      <c r="K68" s="62" t="s">
        <v>183</v>
      </c>
      <c r="L68" s="69">
        <v>0</v>
      </c>
      <c r="M68" s="69">
        <v>0</v>
      </c>
      <c r="N68" s="69">
        <v>0</v>
      </c>
      <c r="O68" s="69">
        <v>0.12</v>
      </c>
      <c r="P68" s="75">
        <v>0.12</v>
      </c>
      <c r="Q68" s="67">
        <f t="shared" si="3"/>
        <v>1</v>
      </c>
      <c r="R68" s="69">
        <v>0.12</v>
      </c>
      <c r="S68" s="69">
        <v>0.12</v>
      </c>
      <c r="T68" s="67">
        <f t="shared" si="5"/>
        <v>1</v>
      </c>
      <c r="U68" s="69">
        <v>0.12</v>
      </c>
      <c r="V68" s="75">
        <v>0.12</v>
      </c>
      <c r="W68" s="67">
        <f t="shared" si="6"/>
        <v>1</v>
      </c>
      <c r="X68" s="69">
        <v>0.14000000000000001</v>
      </c>
      <c r="Y68" s="75">
        <v>0.14000000000000001</v>
      </c>
      <c r="Z68" s="69">
        <f t="shared" si="7"/>
        <v>1</v>
      </c>
      <c r="AA68" s="69">
        <v>0.5</v>
      </c>
      <c r="AB68" s="69">
        <v>0.5</v>
      </c>
      <c r="AC68" s="69">
        <f t="shared" si="8"/>
        <v>1</v>
      </c>
      <c r="AD68" s="69">
        <v>0</v>
      </c>
      <c r="AE68" s="69">
        <v>0</v>
      </c>
      <c r="AF68" s="69">
        <v>0</v>
      </c>
      <c r="AG68" s="69">
        <v>0</v>
      </c>
      <c r="AH68" s="69">
        <v>0</v>
      </c>
      <c r="AI68" s="67">
        <v>0</v>
      </c>
      <c r="AJ68" s="69">
        <v>0</v>
      </c>
      <c r="AK68" s="145">
        <v>0</v>
      </c>
      <c r="AL68" s="69">
        <v>0</v>
      </c>
      <c r="AM68" s="69">
        <v>0</v>
      </c>
      <c r="AN68" s="145">
        <v>0</v>
      </c>
      <c r="AO68" s="69">
        <v>0</v>
      </c>
      <c r="AP68" s="69">
        <v>0</v>
      </c>
      <c r="AQ68" s="145">
        <v>0</v>
      </c>
      <c r="AR68" s="69">
        <v>0</v>
      </c>
      <c r="AS68" s="69">
        <v>0</v>
      </c>
      <c r="AT68" s="67"/>
      <c r="AU68" s="67" t="e">
        <f t="shared" si="14"/>
        <v>#DIV/0!</v>
      </c>
      <c r="AV68" s="69">
        <f t="shared" si="0"/>
        <v>1</v>
      </c>
      <c r="AW68" s="70">
        <f t="shared" si="1"/>
        <v>1</v>
      </c>
      <c r="AX68" s="100">
        <f t="shared" si="2"/>
        <v>1</v>
      </c>
    </row>
    <row r="69" spans="1:50" s="3" customFormat="1" ht="75" customHeight="1" x14ac:dyDescent="0.25">
      <c r="A69" s="178" t="s">
        <v>267</v>
      </c>
      <c r="B69" s="185">
        <v>7</v>
      </c>
      <c r="C69" s="185" t="s">
        <v>268</v>
      </c>
      <c r="D69" s="186" t="s">
        <v>162</v>
      </c>
      <c r="E69" s="187" t="str">
        <f>IF(D69="","",VLOOKUP(D69,$C$145:$L$158,10,FALSE))</f>
        <v>Gestionar, incorporar y asegurar los recursos y herramientas de las Tecnologías de información y comunicación mediante conceptos técnicos, estructuraciones, evaluaciones técnicas y soporte a la infraestructura tecnológica y seguimiento de los proyectos de tecnología, generados en el Instituto para apoyar el cumplimiento de la misión y los objetivos institucionales.</v>
      </c>
      <c r="F69" s="98"/>
      <c r="G69" s="98"/>
      <c r="H69" s="97">
        <v>7.1</v>
      </c>
      <c r="I69" s="61" t="s">
        <v>269</v>
      </c>
      <c r="J69" s="62" t="s">
        <v>180</v>
      </c>
      <c r="K69" s="62" t="s">
        <v>183</v>
      </c>
      <c r="L69" s="71">
        <v>8.3333333333333329E-2</v>
      </c>
      <c r="M69" s="71">
        <v>8.3333333333333329E-2</v>
      </c>
      <c r="N69" s="67">
        <f t="shared" si="28"/>
        <v>1</v>
      </c>
      <c r="O69" s="71">
        <v>8.3333333333333329E-2</v>
      </c>
      <c r="P69" s="131">
        <v>8.3333333333333329E-2</v>
      </c>
      <c r="Q69" s="67">
        <f t="shared" si="3"/>
        <v>1</v>
      </c>
      <c r="R69" s="71">
        <v>8.3333333333333329E-2</v>
      </c>
      <c r="S69" s="71">
        <v>8.3333333333333329E-2</v>
      </c>
      <c r="T69" s="67">
        <f t="shared" si="5"/>
        <v>1</v>
      </c>
      <c r="U69" s="71">
        <v>8.3333333333333301E-2</v>
      </c>
      <c r="V69" s="131">
        <v>8.3333333333333329E-2</v>
      </c>
      <c r="W69" s="67">
        <f t="shared" si="6"/>
        <v>1.0000000000000004</v>
      </c>
      <c r="X69" s="71">
        <v>8.3333333333333329E-2</v>
      </c>
      <c r="Y69" s="131">
        <v>8.3333333333333329E-2</v>
      </c>
      <c r="Z69" s="67">
        <f t="shared" si="7"/>
        <v>1</v>
      </c>
      <c r="AA69" s="71">
        <v>8.3333333333333329E-2</v>
      </c>
      <c r="AB69" s="71">
        <f>+AA69</f>
        <v>8.3333333333333329E-2</v>
      </c>
      <c r="AC69" s="67">
        <f t="shared" si="8"/>
        <v>1</v>
      </c>
      <c r="AD69" s="71">
        <v>8.3333333333333329E-2</v>
      </c>
      <c r="AE69" s="71">
        <v>8.3333333333333329E-2</v>
      </c>
      <c r="AF69" s="67">
        <f t="shared" si="9"/>
        <v>1</v>
      </c>
      <c r="AG69" s="71">
        <v>8.3333333333333329E-2</v>
      </c>
      <c r="AH69" s="67">
        <v>7.4999999999999997E-2</v>
      </c>
      <c r="AI69" s="67">
        <f t="shared" si="10"/>
        <v>0.9</v>
      </c>
      <c r="AJ69" s="71">
        <v>8.3333333333333329E-2</v>
      </c>
      <c r="AK69" s="147">
        <v>8.3333333333333329E-2</v>
      </c>
      <c r="AL69" s="67">
        <f t="shared" si="11"/>
        <v>1</v>
      </c>
      <c r="AM69" s="71">
        <v>8.3333333333333329E-2</v>
      </c>
      <c r="AN69" s="147">
        <v>8.3333333333333329E-2</v>
      </c>
      <c r="AO69" s="67">
        <f t="shared" si="12"/>
        <v>1</v>
      </c>
      <c r="AP69" s="71">
        <v>8.3333333333333329E-2</v>
      </c>
      <c r="AQ69" s="147">
        <v>8.3333333333333329E-2</v>
      </c>
      <c r="AR69" s="67">
        <f t="shared" si="13"/>
        <v>1</v>
      </c>
      <c r="AS69" s="71">
        <v>8.3333333333333329E-2</v>
      </c>
      <c r="AT69" s="67"/>
      <c r="AU69" s="67">
        <f t="shared" si="14"/>
        <v>0</v>
      </c>
      <c r="AV69" s="69">
        <f t="shared" si="0"/>
        <v>1</v>
      </c>
      <c r="AW69" s="70">
        <f t="shared" si="1"/>
        <v>0.90833333333333344</v>
      </c>
      <c r="AX69" s="100">
        <f t="shared" si="2"/>
        <v>0.90833333333333344</v>
      </c>
    </row>
    <row r="70" spans="1:50" s="3" customFormat="1" ht="75" customHeight="1" x14ac:dyDescent="0.25">
      <c r="A70" s="178"/>
      <c r="B70" s="185"/>
      <c r="C70" s="185"/>
      <c r="D70" s="186"/>
      <c r="E70" s="187"/>
      <c r="F70" s="98"/>
      <c r="G70" s="98"/>
      <c r="H70" s="97">
        <v>7.2</v>
      </c>
      <c r="I70" s="61" t="s">
        <v>270</v>
      </c>
      <c r="J70" s="62" t="s">
        <v>180</v>
      </c>
      <c r="K70" s="62" t="s">
        <v>183</v>
      </c>
      <c r="L70" s="71">
        <v>8.3333333333333329E-2</v>
      </c>
      <c r="M70" s="71">
        <v>8.3333333333333329E-2</v>
      </c>
      <c r="N70" s="67">
        <f t="shared" si="28"/>
        <v>1</v>
      </c>
      <c r="O70" s="71">
        <v>8.3333333333333329E-2</v>
      </c>
      <c r="P70" s="131">
        <v>8.3333333333333329E-2</v>
      </c>
      <c r="Q70" s="67">
        <f t="shared" si="3"/>
        <v>1</v>
      </c>
      <c r="R70" s="71">
        <v>8.3333333333333329E-2</v>
      </c>
      <c r="S70" s="71">
        <v>8.3333333333333329E-2</v>
      </c>
      <c r="T70" s="67">
        <f t="shared" si="5"/>
        <v>1</v>
      </c>
      <c r="U70" s="71">
        <v>8.3333333333333329E-2</v>
      </c>
      <c r="V70" s="131">
        <v>8.3333333333333329E-2</v>
      </c>
      <c r="W70" s="67">
        <f t="shared" si="6"/>
        <v>1</v>
      </c>
      <c r="X70" s="71">
        <v>8.3333333333333329E-2</v>
      </c>
      <c r="Y70" s="131">
        <v>8.3333333333333329E-2</v>
      </c>
      <c r="Z70" s="67">
        <f t="shared" si="7"/>
        <v>1</v>
      </c>
      <c r="AA70" s="71">
        <v>8.3333333333333329E-2</v>
      </c>
      <c r="AB70" s="71">
        <f>+AA70*0.89</f>
        <v>7.4166666666666659E-2</v>
      </c>
      <c r="AC70" s="67">
        <f t="shared" si="8"/>
        <v>0.8899999999999999</v>
      </c>
      <c r="AD70" s="71">
        <v>8.3333333333333329E-2</v>
      </c>
      <c r="AE70" s="71">
        <v>8.3333333333333329E-2</v>
      </c>
      <c r="AF70" s="67">
        <f t="shared" si="9"/>
        <v>1</v>
      </c>
      <c r="AG70" s="71">
        <v>8.3333333333333329E-2</v>
      </c>
      <c r="AH70" s="67">
        <v>8.3333333333333329E-2</v>
      </c>
      <c r="AI70" s="67">
        <f t="shared" si="10"/>
        <v>1</v>
      </c>
      <c r="AJ70" s="71">
        <v>8.3333333333333329E-2</v>
      </c>
      <c r="AK70" s="147">
        <v>8.3333333333333329E-2</v>
      </c>
      <c r="AL70" s="67">
        <f t="shared" si="11"/>
        <v>1</v>
      </c>
      <c r="AM70" s="71">
        <v>8.3333333333333329E-2</v>
      </c>
      <c r="AN70" s="147">
        <v>8.3333333333333329E-2</v>
      </c>
      <c r="AO70" s="67">
        <f t="shared" si="12"/>
        <v>1</v>
      </c>
      <c r="AP70" s="71">
        <v>8.3333333333333329E-2</v>
      </c>
      <c r="AQ70" s="147">
        <v>8.3333333333333329E-2</v>
      </c>
      <c r="AR70" s="67">
        <f t="shared" si="13"/>
        <v>1</v>
      </c>
      <c r="AS70" s="71">
        <v>8.3333333333333329E-2</v>
      </c>
      <c r="AT70" s="67"/>
      <c r="AU70" s="67">
        <f t="shared" si="14"/>
        <v>0</v>
      </c>
      <c r="AV70" s="69">
        <f t="shared" si="0"/>
        <v>1</v>
      </c>
      <c r="AW70" s="70">
        <f t="shared" si="1"/>
        <v>0.90750000000000008</v>
      </c>
      <c r="AX70" s="100">
        <f t="shared" si="2"/>
        <v>0.90750000000000008</v>
      </c>
    </row>
    <row r="71" spans="1:50" s="3" customFormat="1" ht="75" customHeight="1" x14ac:dyDescent="0.25">
      <c r="A71" s="178"/>
      <c r="B71" s="185"/>
      <c r="C71" s="185"/>
      <c r="D71" s="186"/>
      <c r="E71" s="187"/>
      <c r="F71" s="99"/>
      <c r="G71" s="99"/>
      <c r="H71" s="97">
        <v>7.3</v>
      </c>
      <c r="I71" s="61" t="s">
        <v>271</v>
      </c>
      <c r="J71" s="62" t="s">
        <v>180</v>
      </c>
      <c r="K71" s="62" t="s">
        <v>184</v>
      </c>
      <c r="L71" s="67">
        <v>1</v>
      </c>
      <c r="M71" s="67">
        <v>1</v>
      </c>
      <c r="N71" s="67">
        <f t="shared" si="28"/>
        <v>1</v>
      </c>
      <c r="O71" s="67">
        <v>1</v>
      </c>
      <c r="P71" s="68">
        <v>1</v>
      </c>
      <c r="Q71" s="67">
        <f t="shared" si="3"/>
        <v>1</v>
      </c>
      <c r="R71" s="67">
        <v>1</v>
      </c>
      <c r="S71" s="67">
        <v>1</v>
      </c>
      <c r="T71" s="67">
        <f t="shared" si="5"/>
        <v>1</v>
      </c>
      <c r="U71" s="67">
        <v>1</v>
      </c>
      <c r="V71" s="68">
        <v>1</v>
      </c>
      <c r="W71" s="67">
        <f t="shared" si="6"/>
        <v>1</v>
      </c>
      <c r="X71" s="67">
        <v>1</v>
      </c>
      <c r="Y71" s="68">
        <v>1</v>
      </c>
      <c r="Z71" s="67">
        <f t="shared" si="7"/>
        <v>1</v>
      </c>
      <c r="AA71" s="67">
        <v>1</v>
      </c>
      <c r="AB71" s="67">
        <v>1</v>
      </c>
      <c r="AC71" s="67">
        <f t="shared" si="8"/>
        <v>1</v>
      </c>
      <c r="AD71" s="67">
        <v>1</v>
      </c>
      <c r="AE71" s="67">
        <v>1</v>
      </c>
      <c r="AF71" s="67">
        <f t="shared" si="9"/>
        <v>1</v>
      </c>
      <c r="AG71" s="67">
        <v>1</v>
      </c>
      <c r="AH71" s="67">
        <v>1</v>
      </c>
      <c r="AI71" s="67">
        <f t="shared" si="10"/>
        <v>1</v>
      </c>
      <c r="AJ71" s="67">
        <v>1</v>
      </c>
      <c r="AK71" s="144">
        <v>1</v>
      </c>
      <c r="AL71" s="67">
        <f t="shared" si="11"/>
        <v>1</v>
      </c>
      <c r="AM71" s="67">
        <v>1</v>
      </c>
      <c r="AN71" s="144">
        <v>1</v>
      </c>
      <c r="AO71" s="67">
        <f t="shared" si="12"/>
        <v>1</v>
      </c>
      <c r="AP71" s="67">
        <v>1</v>
      </c>
      <c r="AQ71" s="144">
        <v>1</v>
      </c>
      <c r="AR71" s="67">
        <f t="shared" si="13"/>
        <v>1</v>
      </c>
      <c r="AS71" s="67">
        <v>1</v>
      </c>
      <c r="AT71" s="67"/>
      <c r="AU71" s="67">
        <f>+AT71/AS71</f>
        <v>0</v>
      </c>
      <c r="AV71" s="69">
        <f t="shared" si="0"/>
        <v>1</v>
      </c>
      <c r="AW71" s="67">
        <f t="shared" si="1"/>
        <v>1</v>
      </c>
      <c r="AX71" s="100">
        <f t="shared" si="2"/>
        <v>1</v>
      </c>
    </row>
    <row r="72" spans="1:50" s="3" customFormat="1" ht="75" customHeight="1" x14ac:dyDescent="0.25">
      <c r="A72" s="213" t="s">
        <v>185</v>
      </c>
      <c r="B72" s="215">
        <v>1</v>
      </c>
      <c r="C72" s="216" t="s">
        <v>272</v>
      </c>
      <c r="D72" s="186" t="s">
        <v>125</v>
      </c>
      <c r="E72" s="187" t="str">
        <f>IF(D72="","",VLOOKUP(D72,$C$145:$L$158,10,FALSE))</f>
        <v>Prestar los servicios medico veterinarios y la identificación de los animales en el Distrito Capital con el fin de mejorar sus condiciones de salud y bienestar.</v>
      </c>
      <c r="F72" s="148">
        <v>0.5</v>
      </c>
      <c r="G72" s="148"/>
      <c r="H72" s="156">
        <v>1.1000000000000001</v>
      </c>
      <c r="I72" s="156" t="s">
        <v>273</v>
      </c>
      <c r="J72" s="156" t="s">
        <v>181</v>
      </c>
      <c r="K72" s="156" t="s">
        <v>183</v>
      </c>
      <c r="L72" s="156">
        <v>8</v>
      </c>
      <c r="M72" s="156">
        <v>7</v>
      </c>
      <c r="N72" s="148">
        <f t="shared" ref="N72:N102" si="30">IF(ISERROR(M72/L72),0,(M72/L72))</f>
        <v>0.875</v>
      </c>
      <c r="O72" s="156">
        <v>8</v>
      </c>
      <c r="P72" s="157">
        <v>8</v>
      </c>
      <c r="Q72" s="148">
        <f t="shared" ref="Q72:Q84" si="31">IF(ISERROR(P72/O72),0,(P72/O72))</f>
        <v>1</v>
      </c>
      <c r="R72" s="156">
        <v>8</v>
      </c>
      <c r="S72" s="156">
        <v>8</v>
      </c>
      <c r="T72" s="148">
        <f t="shared" ref="T72:T102" si="32">IF(ISERROR(S72/R72),0,(S72/R72))</f>
        <v>1</v>
      </c>
      <c r="U72" s="156">
        <v>8</v>
      </c>
      <c r="V72" s="156">
        <v>8</v>
      </c>
      <c r="W72" s="148">
        <f t="shared" ref="W72:W102" si="33">IF(ISERROR(V72/U72),0,(V72/U72))</f>
        <v>1</v>
      </c>
      <c r="X72" s="156">
        <v>8</v>
      </c>
      <c r="Y72" s="156">
        <v>8</v>
      </c>
      <c r="Z72" s="148">
        <f t="shared" ref="Z72:Z102" si="34">IF(ISERROR(Y72/X72),0,(Y72/X72))</f>
        <v>1</v>
      </c>
      <c r="AA72" s="156">
        <v>8</v>
      </c>
      <c r="AB72" s="156">
        <v>9</v>
      </c>
      <c r="AC72" s="148">
        <f t="shared" ref="AC72:AC102" si="35">IF(ISERROR(AB72/AA72),0,(AB72/AA72))</f>
        <v>1.125</v>
      </c>
      <c r="AD72" s="156">
        <v>8</v>
      </c>
      <c r="AE72" s="156">
        <v>8</v>
      </c>
      <c r="AF72" s="148">
        <f t="shared" ref="AF72:AF102" si="36">IF(ISERROR(AE72/AD72),0,(AE72/AD72))</f>
        <v>1</v>
      </c>
      <c r="AG72" s="156">
        <v>8</v>
      </c>
      <c r="AH72" s="156">
        <v>8</v>
      </c>
      <c r="AI72" s="148">
        <f>IF(ISERROR(AH72/AG72),0,(AH72/AG72))</f>
        <v>1</v>
      </c>
      <c r="AJ72" s="156">
        <v>8</v>
      </c>
      <c r="AK72" s="156">
        <v>8</v>
      </c>
      <c r="AL72" s="148">
        <f>IF(ISERROR(AK72/AJ72),0,(AK72/AJ72))</f>
        <v>1</v>
      </c>
      <c r="AM72" s="156">
        <v>8</v>
      </c>
      <c r="AN72" s="156">
        <v>8</v>
      </c>
      <c r="AO72" s="148">
        <f>IF(ISERROR(AN72/AM72),0,(AN72/AM72))</f>
        <v>1</v>
      </c>
      <c r="AP72" s="156">
        <v>8</v>
      </c>
      <c r="AQ72" s="156">
        <v>8</v>
      </c>
      <c r="AR72" s="148">
        <f t="shared" ref="AR72:AR82" si="37">IF(ISERROR(AQ72/AP72),0,(AQ72/AP72))</f>
        <v>1</v>
      </c>
      <c r="AS72" s="156">
        <v>8</v>
      </c>
      <c r="AT72" s="156"/>
      <c r="AU72" s="148">
        <f t="shared" ref="AU72:AU82" si="38">IF(ISERROR(AT72/AS72),0,(AT72/AS72))</f>
        <v>0</v>
      </c>
      <c r="AV72" s="93">
        <f t="shared" si="0"/>
        <v>96</v>
      </c>
      <c r="AW72" s="156">
        <f t="shared" si="1"/>
        <v>88</v>
      </c>
      <c r="AX72" s="100">
        <f t="shared" si="2"/>
        <v>0.91666666666666663</v>
      </c>
    </row>
    <row r="73" spans="1:50" s="3" customFormat="1" ht="75" customHeight="1" x14ac:dyDescent="0.25">
      <c r="A73" s="213"/>
      <c r="B73" s="215"/>
      <c r="C73" s="216"/>
      <c r="D73" s="186"/>
      <c r="E73" s="187"/>
      <c r="F73" s="148">
        <v>0.5</v>
      </c>
      <c r="G73" s="148"/>
      <c r="H73" s="156">
        <v>1.2</v>
      </c>
      <c r="I73" s="156" t="s">
        <v>274</v>
      </c>
      <c r="J73" s="148" t="s">
        <v>180</v>
      </c>
      <c r="K73" s="148" t="s">
        <v>184</v>
      </c>
      <c r="L73" s="148">
        <v>1</v>
      </c>
      <c r="M73" s="133">
        <v>1</v>
      </c>
      <c r="N73" s="148">
        <f t="shared" si="30"/>
        <v>1</v>
      </c>
      <c r="O73" s="148">
        <v>1</v>
      </c>
      <c r="P73" s="78">
        <v>1</v>
      </c>
      <c r="Q73" s="148">
        <f t="shared" si="31"/>
        <v>1</v>
      </c>
      <c r="R73" s="148">
        <v>1</v>
      </c>
      <c r="S73" s="133">
        <v>1</v>
      </c>
      <c r="T73" s="148">
        <f t="shared" si="32"/>
        <v>1</v>
      </c>
      <c r="U73" s="148">
        <v>1</v>
      </c>
      <c r="V73" s="133">
        <v>1</v>
      </c>
      <c r="W73" s="148">
        <f t="shared" si="33"/>
        <v>1</v>
      </c>
      <c r="X73" s="148">
        <v>1</v>
      </c>
      <c r="Y73" s="79">
        <v>1</v>
      </c>
      <c r="Z73" s="148">
        <f t="shared" si="34"/>
        <v>1</v>
      </c>
      <c r="AA73" s="148">
        <v>1</v>
      </c>
      <c r="AB73" s="133">
        <v>1</v>
      </c>
      <c r="AC73" s="148">
        <f t="shared" si="35"/>
        <v>1</v>
      </c>
      <c r="AD73" s="148">
        <v>1</v>
      </c>
      <c r="AE73" s="133">
        <v>1</v>
      </c>
      <c r="AF73" s="148">
        <f t="shared" si="36"/>
        <v>1</v>
      </c>
      <c r="AG73" s="133">
        <v>1</v>
      </c>
      <c r="AH73" s="138">
        <v>1</v>
      </c>
      <c r="AI73" s="148">
        <f>IF(ISERROR(AH73/AG73),0,(AH73/AG73))</f>
        <v>1</v>
      </c>
      <c r="AJ73" s="133">
        <v>1</v>
      </c>
      <c r="AK73" s="149">
        <v>1</v>
      </c>
      <c r="AL73" s="148">
        <f>IF(ISERROR(AK73/AJ73),0,(AK73/AJ73))</f>
        <v>1</v>
      </c>
      <c r="AM73" s="133">
        <v>1</v>
      </c>
      <c r="AN73" s="80">
        <v>1</v>
      </c>
      <c r="AO73" s="148">
        <f>IF(ISERROR(AN73/AM73),0,(AN73/AM73))</f>
        <v>1</v>
      </c>
      <c r="AP73" s="133">
        <v>1</v>
      </c>
      <c r="AQ73" s="80">
        <v>1</v>
      </c>
      <c r="AR73" s="148">
        <f t="shared" si="37"/>
        <v>1</v>
      </c>
      <c r="AS73" s="133">
        <v>1</v>
      </c>
      <c r="AT73" s="80"/>
      <c r="AU73" s="148">
        <f t="shared" si="38"/>
        <v>0</v>
      </c>
      <c r="AV73" s="94">
        <f t="shared" ref="AV73:AV102" si="39">IF(K73="SUMA",(L73+O73+R73+U73+X73+AA73+AD73+AG73+AP73+AS73+AJ73+AM73),(AD73))</f>
        <v>1</v>
      </c>
      <c r="AW73" s="94">
        <f t="shared" ref="AW73:AW102" si="40">IF(ISERROR(IF(K73="Suma",(AE73+AH73+AQ73+AT73+AK73+AN73+AB73+Y73+V73+S73+P73+M73),AVERAGE(AE73,AH73,AQ73,AT73,AK73,AN73,AB73,Y73,V73,S73,P73,M73))),0,IF(K73="Suma",(AE73+AH73+AQ73+AT73+AK73+AN73+AB73+Y73+V73+S73+P73+M73),AVERAGE(AE73,AH73,AQ73,AT73,AK73,AN73,AB73,Y73,V73,S73,P73,M73)))</f>
        <v>1</v>
      </c>
      <c r="AX73" s="100">
        <f t="shared" ref="AX73:AX102" si="41">IF(ISERROR(AW73/AV73),0,(AW73/AV73))</f>
        <v>1</v>
      </c>
    </row>
    <row r="74" spans="1:50" s="3" customFormat="1" ht="75" customHeight="1" x14ac:dyDescent="0.25">
      <c r="A74" s="213"/>
      <c r="B74" s="215">
        <v>2</v>
      </c>
      <c r="C74" s="216" t="s">
        <v>275</v>
      </c>
      <c r="D74" s="186" t="s">
        <v>125</v>
      </c>
      <c r="E74" s="187" t="str">
        <f>IF(D74="","",VLOOKUP(D74,$C$145:$L$158,10,FALSE))</f>
        <v>Prestar los servicios medico veterinarios y la identificación de los animales en el Distrito Capital con el fin de mejorar sus condiciones de salud y bienestar.</v>
      </c>
      <c r="F74" s="148">
        <v>0.25</v>
      </c>
      <c r="G74" s="148"/>
      <c r="H74" s="156">
        <v>2.1</v>
      </c>
      <c r="I74" s="156" t="s">
        <v>359</v>
      </c>
      <c r="J74" s="156" t="s">
        <v>181</v>
      </c>
      <c r="K74" s="156" t="s">
        <v>183</v>
      </c>
      <c r="L74" s="156">
        <v>304</v>
      </c>
      <c r="M74" s="156">
        <v>304</v>
      </c>
      <c r="N74" s="148">
        <f t="shared" si="30"/>
        <v>1</v>
      </c>
      <c r="O74" s="156">
        <v>101</v>
      </c>
      <c r="P74" s="157">
        <v>101</v>
      </c>
      <c r="Q74" s="148">
        <f t="shared" si="31"/>
        <v>1</v>
      </c>
      <c r="R74" s="156">
        <v>700</v>
      </c>
      <c r="S74" s="156">
        <v>830</v>
      </c>
      <c r="T74" s="148">
        <f t="shared" si="32"/>
        <v>1.1857142857142857</v>
      </c>
      <c r="U74" s="156">
        <v>286</v>
      </c>
      <c r="V74" s="156">
        <v>485</v>
      </c>
      <c r="W74" s="148">
        <f t="shared" si="33"/>
        <v>1.6958041958041958</v>
      </c>
      <c r="X74" s="156">
        <v>286</v>
      </c>
      <c r="Y74" s="156">
        <v>622</v>
      </c>
      <c r="Z74" s="148">
        <f t="shared" si="34"/>
        <v>2.174825174825175</v>
      </c>
      <c r="AA74" s="156">
        <v>286</v>
      </c>
      <c r="AB74" s="156">
        <v>604</v>
      </c>
      <c r="AC74" s="148">
        <f t="shared" si="35"/>
        <v>2.1118881118881121</v>
      </c>
      <c r="AD74" s="156">
        <v>286</v>
      </c>
      <c r="AE74" s="156">
        <v>427</v>
      </c>
      <c r="AF74" s="148">
        <f t="shared" si="36"/>
        <v>1.4930069930069929</v>
      </c>
      <c r="AG74" s="156">
        <v>286</v>
      </c>
      <c r="AH74" s="156">
        <v>550</v>
      </c>
      <c r="AI74" s="148">
        <f>IF(ISERROR(AH74/AG74),0,(AH74/AG74))</f>
        <v>1.9230769230769231</v>
      </c>
      <c r="AJ74" s="156">
        <v>286</v>
      </c>
      <c r="AK74" s="156">
        <v>560</v>
      </c>
      <c r="AL74" s="148">
        <f>IF(ISERROR(AK74/AJ74),0,(AK74/AJ74))</f>
        <v>1.9580419580419581</v>
      </c>
      <c r="AM74" s="156">
        <v>929</v>
      </c>
      <c r="AN74" s="156">
        <v>392</v>
      </c>
      <c r="AO74" s="148">
        <f>IF(ISERROR(AN74/AM74),0,(AN74/AM74))</f>
        <v>0.42195909580193758</v>
      </c>
      <c r="AP74" s="156">
        <v>929</v>
      </c>
      <c r="AQ74" s="156">
        <v>572</v>
      </c>
      <c r="AR74" s="148">
        <f t="shared" si="37"/>
        <v>0.61571582346609255</v>
      </c>
      <c r="AS74" s="156">
        <v>929</v>
      </c>
      <c r="AT74" s="156"/>
      <c r="AU74" s="148">
        <f t="shared" si="38"/>
        <v>0</v>
      </c>
      <c r="AV74" s="93">
        <f t="shared" si="39"/>
        <v>5608</v>
      </c>
      <c r="AW74" s="156">
        <f t="shared" si="40"/>
        <v>5447</v>
      </c>
      <c r="AX74" s="100">
        <f t="shared" si="41"/>
        <v>0.9712910128388017</v>
      </c>
    </row>
    <row r="75" spans="1:50" s="3" customFormat="1" ht="75" customHeight="1" x14ac:dyDescent="0.25">
      <c r="A75" s="213"/>
      <c r="B75" s="215"/>
      <c r="C75" s="216"/>
      <c r="D75" s="186"/>
      <c r="E75" s="187"/>
      <c r="F75" s="148">
        <v>0.12</v>
      </c>
      <c r="G75" s="148"/>
      <c r="H75" s="156">
        <v>2.2000000000000002</v>
      </c>
      <c r="I75" s="156" t="s">
        <v>276</v>
      </c>
      <c r="J75" s="156" t="s">
        <v>181</v>
      </c>
      <c r="K75" s="156" t="s">
        <v>183</v>
      </c>
      <c r="L75" s="156">
        <v>192</v>
      </c>
      <c r="M75" s="156">
        <v>192</v>
      </c>
      <c r="N75" s="148">
        <f t="shared" si="30"/>
        <v>1</v>
      </c>
      <c r="O75" s="156">
        <v>156</v>
      </c>
      <c r="P75" s="157">
        <v>156</v>
      </c>
      <c r="Q75" s="148">
        <f t="shared" si="31"/>
        <v>1</v>
      </c>
      <c r="R75" s="156">
        <v>80</v>
      </c>
      <c r="S75" s="156">
        <v>101</v>
      </c>
      <c r="T75" s="148">
        <f t="shared" si="32"/>
        <v>1.2625</v>
      </c>
      <c r="U75" s="156">
        <v>120</v>
      </c>
      <c r="V75" s="156">
        <v>116</v>
      </c>
      <c r="W75" s="148">
        <f t="shared" si="33"/>
        <v>0.96666666666666667</v>
      </c>
      <c r="X75" s="156">
        <v>120</v>
      </c>
      <c r="Y75" s="156">
        <v>110</v>
      </c>
      <c r="Z75" s="148">
        <f t="shared" si="34"/>
        <v>0.91666666666666663</v>
      </c>
      <c r="AA75" s="156">
        <v>172</v>
      </c>
      <c r="AB75" s="156">
        <v>108</v>
      </c>
      <c r="AC75" s="148">
        <f t="shared" si="35"/>
        <v>0.62790697674418605</v>
      </c>
      <c r="AD75" s="156">
        <v>172</v>
      </c>
      <c r="AE75" s="156">
        <v>204</v>
      </c>
      <c r="AF75" s="148">
        <f t="shared" si="36"/>
        <v>1.1860465116279071</v>
      </c>
      <c r="AG75" s="151">
        <v>172</v>
      </c>
      <c r="AH75" s="156">
        <v>224</v>
      </c>
      <c r="AI75" s="148">
        <f t="shared" ref="AI75:AI79" si="42">IF(ISERROR(AH75/AG75),0,(AH75/AG75))</f>
        <v>1.3023255813953489</v>
      </c>
      <c r="AJ75" s="156">
        <v>172</v>
      </c>
      <c r="AK75" s="156">
        <v>178</v>
      </c>
      <c r="AL75" s="148">
        <f t="shared" ref="AL75:AL79" si="43">IF(ISERROR(AK75/AJ75),0,(AK75/AJ75))</f>
        <v>1.0348837209302326</v>
      </c>
      <c r="AM75" s="156">
        <v>172</v>
      </c>
      <c r="AN75" s="156">
        <v>167</v>
      </c>
      <c r="AO75" s="148">
        <f t="shared" ref="AO75:AO79" si="44">IF(ISERROR(AN75/AM75),0,(AN75/AM75))</f>
        <v>0.97093023255813948</v>
      </c>
      <c r="AP75" s="156">
        <v>172</v>
      </c>
      <c r="AQ75" s="156">
        <v>157</v>
      </c>
      <c r="AR75" s="148">
        <f t="shared" si="37"/>
        <v>0.91279069767441856</v>
      </c>
      <c r="AS75" s="156">
        <v>170</v>
      </c>
      <c r="AT75" s="156"/>
      <c r="AU75" s="148">
        <f t="shared" si="38"/>
        <v>0</v>
      </c>
      <c r="AV75" s="93">
        <f t="shared" si="39"/>
        <v>1870</v>
      </c>
      <c r="AW75" s="156">
        <f t="shared" si="40"/>
        <v>1713</v>
      </c>
      <c r="AX75" s="100">
        <f t="shared" si="41"/>
        <v>0.91604278074866308</v>
      </c>
    </row>
    <row r="76" spans="1:50" s="3" customFormat="1" ht="75" customHeight="1" x14ac:dyDescent="0.25">
      <c r="A76" s="213"/>
      <c r="B76" s="215"/>
      <c r="C76" s="216"/>
      <c r="D76" s="186"/>
      <c r="E76" s="187"/>
      <c r="F76" s="148">
        <v>0.14000000000000001</v>
      </c>
      <c r="G76" s="148"/>
      <c r="H76" s="156">
        <v>2.2999999999999998</v>
      </c>
      <c r="I76" s="156" t="s">
        <v>277</v>
      </c>
      <c r="J76" s="156" t="s">
        <v>181</v>
      </c>
      <c r="K76" s="156" t="s">
        <v>183</v>
      </c>
      <c r="L76" s="156">
        <v>282</v>
      </c>
      <c r="M76" s="156">
        <v>282</v>
      </c>
      <c r="N76" s="148">
        <f t="shared" si="30"/>
        <v>1</v>
      </c>
      <c r="O76" s="156">
        <v>49</v>
      </c>
      <c r="P76" s="157">
        <v>49</v>
      </c>
      <c r="Q76" s="148">
        <f t="shared" si="31"/>
        <v>1</v>
      </c>
      <c r="R76" s="156">
        <v>120</v>
      </c>
      <c r="S76" s="156">
        <v>236</v>
      </c>
      <c r="T76" s="148">
        <f t="shared" si="32"/>
        <v>1.9666666666666666</v>
      </c>
      <c r="U76" s="156">
        <v>625</v>
      </c>
      <c r="V76" s="156">
        <v>374</v>
      </c>
      <c r="W76" s="148">
        <f t="shared" si="33"/>
        <v>0.59840000000000004</v>
      </c>
      <c r="X76" s="156">
        <v>625</v>
      </c>
      <c r="Y76" s="156">
        <v>519</v>
      </c>
      <c r="Z76" s="148">
        <f t="shared" si="34"/>
        <v>0.83040000000000003</v>
      </c>
      <c r="AA76" s="156">
        <v>625</v>
      </c>
      <c r="AB76" s="156">
        <v>463</v>
      </c>
      <c r="AC76" s="148">
        <f t="shared" si="35"/>
        <v>0.74080000000000001</v>
      </c>
      <c r="AD76" s="156">
        <v>625</v>
      </c>
      <c r="AE76" s="156">
        <v>889</v>
      </c>
      <c r="AF76" s="148">
        <f t="shared" si="36"/>
        <v>1.4224000000000001</v>
      </c>
      <c r="AG76" s="151">
        <v>625</v>
      </c>
      <c r="AH76" s="156">
        <v>812</v>
      </c>
      <c r="AI76" s="148">
        <f t="shared" si="42"/>
        <v>1.2991999999999999</v>
      </c>
      <c r="AJ76" s="156">
        <v>625</v>
      </c>
      <c r="AK76" s="156">
        <v>799</v>
      </c>
      <c r="AL76" s="148">
        <f t="shared" si="43"/>
        <v>1.2784</v>
      </c>
      <c r="AM76" s="156">
        <v>625</v>
      </c>
      <c r="AN76" s="156">
        <v>750</v>
      </c>
      <c r="AO76" s="148">
        <f t="shared" si="44"/>
        <v>1.2</v>
      </c>
      <c r="AP76" s="156">
        <v>625</v>
      </c>
      <c r="AQ76" s="156">
        <v>449</v>
      </c>
      <c r="AR76" s="148">
        <f t="shared" si="37"/>
        <v>0.71840000000000004</v>
      </c>
      <c r="AS76" s="156">
        <v>621</v>
      </c>
      <c r="AT76" s="156"/>
      <c r="AU76" s="148">
        <f t="shared" si="38"/>
        <v>0</v>
      </c>
      <c r="AV76" s="93">
        <f t="shared" si="39"/>
        <v>6072</v>
      </c>
      <c r="AW76" s="156">
        <f t="shared" si="40"/>
        <v>5622</v>
      </c>
      <c r="AX76" s="100">
        <f t="shared" si="41"/>
        <v>0.92588932806324109</v>
      </c>
    </row>
    <row r="77" spans="1:50" s="3" customFormat="1" ht="75" customHeight="1" x14ac:dyDescent="0.25">
      <c r="A77" s="213"/>
      <c r="B77" s="215"/>
      <c r="C77" s="216"/>
      <c r="D77" s="186"/>
      <c r="E77" s="187"/>
      <c r="F77" s="148">
        <v>0.1</v>
      </c>
      <c r="G77" s="148"/>
      <c r="H77" s="156">
        <v>2.4</v>
      </c>
      <c r="I77" s="156" t="s">
        <v>278</v>
      </c>
      <c r="J77" s="156" t="s">
        <v>181</v>
      </c>
      <c r="K77" s="156" t="s">
        <v>183</v>
      </c>
      <c r="L77" s="156">
        <v>58</v>
      </c>
      <c r="M77" s="156">
        <v>58</v>
      </c>
      <c r="N77" s="148">
        <f t="shared" si="30"/>
        <v>1</v>
      </c>
      <c r="O77" s="156">
        <v>132</v>
      </c>
      <c r="P77" s="157">
        <v>132</v>
      </c>
      <c r="Q77" s="148">
        <f t="shared" si="31"/>
        <v>1</v>
      </c>
      <c r="R77" s="156">
        <v>11</v>
      </c>
      <c r="S77" s="156">
        <v>10</v>
      </c>
      <c r="T77" s="148">
        <f t="shared" si="32"/>
        <v>0.90909090909090906</v>
      </c>
      <c r="U77" s="156">
        <v>66</v>
      </c>
      <c r="V77" s="156">
        <v>47</v>
      </c>
      <c r="W77" s="148">
        <f t="shared" si="33"/>
        <v>0.71212121212121215</v>
      </c>
      <c r="X77" s="156">
        <v>66</v>
      </c>
      <c r="Y77" s="156">
        <v>55</v>
      </c>
      <c r="Z77" s="148">
        <f t="shared" si="34"/>
        <v>0.83333333333333337</v>
      </c>
      <c r="AA77" s="156">
        <v>66</v>
      </c>
      <c r="AB77" s="156">
        <v>36</v>
      </c>
      <c r="AC77" s="148">
        <f t="shared" si="35"/>
        <v>0.54545454545454541</v>
      </c>
      <c r="AD77" s="156">
        <v>66</v>
      </c>
      <c r="AE77" s="156">
        <v>50</v>
      </c>
      <c r="AF77" s="148">
        <f t="shared" si="36"/>
        <v>0.75757575757575757</v>
      </c>
      <c r="AG77" s="156">
        <v>66</v>
      </c>
      <c r="AH77" s="156">
        <v>29</v>
      </c>
      <c r="AI77" s="148">
        <f t="shared" si="42"/>
        <v>0.43939393939393939</v>
      </c>
      <c r="AJ77" s="156">
        <v>66</v>
      </c>
      <c r="AK77" s="156">
        <v>61</v>
      </c>
      <c r="AL77" s="148">
        <f t="shared" si="43"/>
        <v>0.9242424242424242</v>
      </c>
      <c r="AM77" s="156">
        <v>66</v>
      </c>
      <c r="AN77" s="156">
        <v>76</v>
      </c>
      <c r="AO77" s="148">
        <f t="shared" si="44"/>
        <v>1.1515151515151516</v>
      </c>
      <c r="AP77" s="156">
        <v>66</v>
      </c>
      <c r="AQ77" s="156">
        <v>54</v>
      </c>
      <c r="AR77" s="148">
        <f t="shared" si="37"/>
        <v>0.81818181818181823</v>
      </c>
      <c r="AS77" s="156">
        <v>63</v>
      </c>
      <c r="AT77" s="156"/>
      <c r="AU77" s="148">
        <f t="shared" si="38"/>
        <v>0</v>
      </c>
      <c r="AV77" s="93">
        <f t="shared" si="39"/>
        <v>792</v>
      </c>
      <c r="AW77" s="156">
        <f t="shared" si="40"/>
        <v>608</v>
      </c>
      <c r="AX77" s="100">
        <f t="shared" si="41"/>
        <v>0.76767676767676762</v>
      </c>
    </row>
    <row r="78" spans="1:50" s="3" customFormat="1" ht="75" customHeight="1" x14ac:dyDescent="0.25">
      <c r="A78" s="213"/>
      <c r="B78" s="215"/>
      <c r="C78" s="216"/>
      <c r="D78" s="186"/>
      <c r="E78" s="187"/>
      <c r="F78" s="148">
        <v>0.08</v>
      </c>
      <c r="G78" s="148"/>
      <c r="H78" s="156">
        <v>2.5</v>
      </c>
      <c r="I78" s="156" t="s">
        <v>279</v>
      </c>
      <c r="J78" s="156" t="s">
        <v>181</v>
      </c>
      <c r="K78" s="156" t="s">
        <v>183</v>
      </c>
      <c r="L78" s="156">
        <v>17</v>
      </c>
      <c r="M78" s="156">
        <v>17</v>
      </c>
      <c r="N78" s="148">
        <f t="shared" si="30"/>
        <v>1</v>
      </c>
      <c r="O78" s="156">
        <v>18</v>
      </c>
      <c r="P78" s="157">
        <v>18</v>
      </c>
      <c r="Q78" s="148">
        <f t="shared" si="31"/>
        <v>1</v>
      </c>
      <c r="R78" s="156">
        <v>10</v>
      </c>
      <c r="S78" s="156">
        <v>17</v>
      </c>
      <c r="T78" s="148">
        <f t="shared" si="32"/>
        <v>1.7</v>
      </c>
      <c r="U78" s="156">
        <v>49</v>
      </c>
      <c r="V78" s="156">
        <v>26</v>
      </c>
      <c r="W78" s="148">
        <f t="shared" si="33"/>
        <v>0.53061224489795922</v>
      </c>
      <c r="X78" s="156">
        <v>46</v>
      </c>
      <c r="Y78" s="156">
        <v>22</v>
      </c>
      <c r="Z78" s="148">
        <f t="shared" si="34"/>
        <v>0.47826086956521741</v>
      </c>
      <c r="AA78" s="156">
        <v>46</v>
      </c>
      <c r="AB78" s="156">
        <v>54</v>
      </c>
      <c r="AC78" s="148">
        <f t="shared" si="35"/>
        <v>1.173913043478261</v>
      </c>
      <c r="AD78" s="156">
        <v>46</v>
      </c>
      <c r="AE78" s="156">
        <v>23</v>
      </c>
      <c r="AF78" s="148">
        <f t="shared" si="36"/>
        <v>0.5</v>
      </c>
      <c r="AG78" s="156">
        <v>46</v>
      </c>
      <c r="AH78" s="156">
        <v>13</v>
      </c>
      <c r="AI78" s="148">
        <f t="shared" si="42"/>
        <v>0.28260869565217389</v>
      </c>
      <c r="AJ78" s="156">
        <v>46</v>
      </c>
      <c r="AK78" s="156">
        <v>20</v>
      </c>
      <c r="AL78" s="148">
        <f t="shared" si="43"/>
        <v>0.43478260869565216</v>
      </c>
      <c r="AM78" s="156">
        <v>46</v>
      </c>
      <c r="AN78" s="156">
        <v>15</v>
      </c>
      <c r="AO78" s="148">
        <f t="shared" si="44"/>
        <v>0.32608695652173914</v>
      </c>
      <c r="AP78" s="156">
        <v>46</v>
      </c>
      <c r="AQ78" s="156">
        <v>12</v>
      </c>
      <c r="AR78" s="148">
        <f t="shared" si="37"/>
        <v>0.2608695652173913</v>
      </c>
      <c r="AS78" s="156">
        <v>46</v>
      </c>
      <c r="AT78" s="156"/>
      <c r="AU78" s="148">
        <f t="shared" si="38"/>
        <v>0</v>
      </c>
      <c r="AV78" s="93">
        <f t="shared" si="39"/>
        <v>462</v>
      </c>
      <c r="AW78" s="156">
        <f t="shared" si="40"/>
        <v>237</v>
      </c>
      <c r="AX78" s="100">
        <f t="shared" si="41"/>
        <v>0.51298701298701299</v>
      </c>
    </row>
    <row r="79" spans="1:50" s="3" customFormat="1" ht="75" customHeight="1" x14ac:dyDescent="0.25">
      <c r="A79" s="213"/>
      <c r="B79" s="215"/>
      <c r="C79" s="216"/>
      <c r="D79" s="186"/>
      <c r="E79" s="187"/>
      <c r="F79" s="148">
        <v>0.25</v>
      </c>
      <c r="G79" s="148"/>
      <c r="H79" s="156">
        <v>2.6</v>
      </c>
      <c r="I79" s="156" t="s">
        <v>280</v>
      </c>
      <c r="J79" s="156" t="s">
        <v>181</v>
      </c>
      <c r="K79" s="156" t="s">
        <v>183</v>
      </c>
      <c r="L79" s="156">
        <v>115</v>
      </c>
      <c r="M79" s="156">
        <v>115</v>
      </c>
      <c r="N79" s="148">
        <f t="shared" si="30"/>
        <v>1</v>
      </c>
      <c r="O79" s="156">
        <v>310</v>
      </c>
      <c r="P79" s="157">
        <v>310</v>
      </c>
      <c r="Q79" s="148">
        <f t="shared" si="31"/>
        <v>1</v>
      </c>
      <c r="R79" s="156">
        <v>800</v>
      </c>
      <c r="S79" s="156">
        <v>961</v>
      </c>
      <c r="T79" s="148">
        <f t="shared" si="32"/>
        <v>1.2012499999999999</v>
      </c>
      <c r="U79" s="156">
        <v>2784</v>
      </c>
      <c r="V79" s="156">
        <v>4332</v>
      </c>
      <c r="W79" s="148">
        <f t="shared" si="33"/>
        <v>1.5560344827586208</v>
      </c>
      <c r="X79" s="156">
        <v>2784</v>
      </c>
      <c r="Y79" s="156">
        <v>420</v>
      </c>
      <c r="Z79" s="148">
        <f t="shared" si="34"/>
        <v>0.15086206896551724</v>
      </c>
      <c r="AA79" s="156">
        <v>2784</v>
      </c>
      <c r="AB79" s="156">
        <v>585</v>
      </c>
      <c r="AC79" s="148">
        <f t="shared" si="35"/>
        <v>0.2101293103448276</v>
      </c>
      <c r="AD79" s="156">
        <v>2784</v>
      </c>
      <c r="AE79" s="156">
        <v>1575</v>
      </c>
      <c r="AF79" s="148">
        <f t="shared" si="36"/>
        <v>0.56573275862068961</v>
      </c>
      <c r="AG79" s="151">
        <v>2784</v>
      </c>
      <c r="AH79" s="156">
        <v>2999</v>
      </c>
      <c r="AI79" s="148">
        <f t="shared" si="42"/>
        <v>1.0772270114942528</v>
      </c>
      <c r="AJ79" s="156">
        <v>2784</v>
      </c>
      <c r="AK79" s="156">
        <v>906</v>
      </c>
      <c r="AL79" s="148">
        <f t="shared" si="43"/>
        <v>0.32543103448275862</v>
      </c>
      <c r="AM79" s="156">
        <v>2784</v>
      </c>
      <c r="AN79" s="156">
        <v>1197</v>
      </c>
      <c r="AO79" s="148">
        <f t="shared" si="44"/>
        <v>0.42995689655172414</v>
      </c>
      <c r="AP79" s="156">
        <v>2784</v>
      </c>
      <c r="AQ79" s="156">
        <v>7688</v>
      </c>
      <c r="AR79" s="148">
        <f t="shared" si="37"/>
        <v>2.7614942528735633</v>
      </c>
      <c r="AS79" s="156">
        <v>1503</v>
      </c>
      <c r="AT79" s="156"/>
      <c r="AU79" s="148">
        <f t="shared" si="38"/>
        <v>0</v>
      </c>
      <c r="AV79" s="93">
        <f t="shared" si="39"/>
        <v>25000</v>
      </c>
      <c r="AW79" s="156">
        <f t="shared" si="40"/>
        <v>21088</v>
      </c>
      <c r="AX79" s="100">
        <f t="shared" si="41"/>
        <v>0.84352000000000005</v>
      </c>
    </row>
    <row r="80" spans="1:50" s="3" customFormat="1" ht="62.25" customHeight="1" x14ac:dyDescent="0.25">
      <c r="A80" s="213"/>
      <c r="B80" s="215"/>
      <c r="C80" s="216"/>
      <c r="D80" s="186"/>
      <c r="E80" s="187"/>
      <c r="F80" s="148">
        <v>1</v>
      </c>
      <c r="G80" s="148"/>
      <c r="H80" s="156">
        <v>2.7</v>
      </c>
      <c r="I80" s="156" t="s">
        <v>281</v>
      </c>
      <c r="J80" s="148" t="s">
        <v>180</v>
      </c>
      <c r="K80" s="148" t="s">
        <v>184</v>
      </c>
      <c r="L80" s="148">
        <v>1</v>
      </c>
      <c r="M80" s="133">
        <v>1</v>
      </c>
      <c r="N80" s="148">
        <f t="shared" si="30"/>
        <v>1</v>
      </c>
      <c r="O80" s="148">
        <v>1</v>
      </c>
      <c r="P80" s="78">
        <v>1</v>
      </c>
      <c r="Q80" s="148">
        <f t="shared" si="31"/>
        <v>1</v>
      </c>
      <c r="R80" s="148">
        <v>1</v>
      </c>
      <c r="S80" s="133">
        <v>1</v>
      </c>
      <c r="T80" s="148">
        <f t="shared" si="32"/>
        <v>1</v>
      </c>
      <c r="U80" s="148">
        <v>1</v>
      </c>
      <c r="V80" s="133">
        <v>1</v>
      </c>
      <c r="W80" s="148">
        <f t="shared" si="33"/>
        <v>1</v>
      </c>
      <c r="X80" s="148">
        <v>1</v>
      </c>
      <c r="Y80" s="79">
        <v>1</v>
      </c>
      <c r="Z80" s="148">
        <f t="shared" si="34"/>
        <v>1</v>
      </c>
      <c r="AA80" s="148">
        <v>1</v>
      </c>
      <c r="AB80" s="133">
        <v>1</v>
      </c>
      <c r="AC80" s="148">
        <f t="shared" si="35"/>
        <v>1</v>
      </c>
      <c r="AD80" s="148">
        <v>1</v>
      </c>
      <c r="AE80" s="133">
        <v>1</v>
      </c>
      <c r="AF80" s="148">
        <f t="shared" si="36"/>
        <v>1</v>
      </c>
      <c r="AG80" s="148">
        <v>1</v>
      </c>
      <c r="AH80" s="138">
        <v>1</v>
      </c>
      <c r="AI80" s="148">
        <f>IF(ISERROR(AH80/AG80),0,(AH80/AG80))</f>
        <v>1</v>
      </c>
      <c r="AJ80" s="148">
        <v>1</v>
      </c>
      <c r="AK80" s="148">
        <v>1</v>
      </c>
      <c r="AL80" s="148">
        <f>IF(ISERROR(AK80/AJ80),0,(AK80/AJ80))</f>
        <v>1</v>
      </c>
      <c r="AM80" s="148">
        <v>1</v>
      </c>
      <c r="AN80" s="80">
        <v>1</v>
      </c>
      <c r="AO80" s="148">
        <f>IF(ISERROR(AN80/AM80),0,(AN80/AM80))</f>
        <v>1</v>
      </c>
      <c r="AP80" s="148">
        <v>1</v>
      </c>
      <c r="AQ80" s="80">
        <v>1</v>
      </c>
      <c r="AR80" s="148">
        <f>IF(ISERROR(AQ80/AP80),0,(AQ80/AP80))</f>
        <v>1</v>
      </c>
      <c r="AS80" s="148">
        <v>1</v>
      </c>
      <c r="AT80" s="80"/>
      <c r="AU80" s="148">
        <f>IF(ISERROR(AT80/AS80),0,(AT80/AS80))</f>
        <v>0</v>
      </c>
      <c r="AV80" s="94">
        <f t="shared" si="39"/>
        <v>1</v>
      </c>
      <c r="AW80" s="94">
        <f t="shared" si="40"/>
        <v>1</v>
      </c>
      <c r="AX80" s="100">
        <f>IF(ISERROR(AW80/AV80),0,(AW80/AV80))</f>
        <v>1</v>
      </c>
    </row>
    <row r="81" spans="1:50" s="3" customFormat="1" ht="62.25" customHeight="1" x14ac:dyDescent="0.25">
      <c r="A81" s="213"/>
      <c r="B81" s="215"/>
      <c r="C81" s="216"/>
      <c r="D81" s="186"/>
      <c r="E81" s="187"/>
      <c r="F81" s="148">
        <v>0.06</v>
      </c>
      <c r="G81" s="148"/>
      <c r="H81" s="156">
        <v>2.8</v>
      </c>
      <c r="I81" s="156" t="s">
        <v>282</v>
      </c>
      <c r="J81" s="156" t="s">
        <v>181</v>
      </c>
      <c r="K81" s="156" t="s">
        <v>183</v>
      </c>
      <c r="L81" s="156">
        <v>0</v>
      </c>
      <c r="M81" s="156">
        <v>0</v>
      </c>
      <c r="N81" s="148">
        <f t="shared" si="30"/>
        <v>0</v>
      </c>
      <c r="O81" s="156">
        <v>90</v>
      </c>
      <c r="P81" s="157">
        <v>70</v>
      </c>
      <c r="Q81" s="148">
        <f t="shared" si="31"/>
        <v>0.77777777777777779</v>
      </c>
      <c r="R81" s="156">
        <v>90</v>
      </c>
      <c r="S81" s="156">
        <v>174</v>
      </c>
      <c r="T81" s="148">
        <f t="shared" si="32"/>
        <v>1.9333333333333333</v>
      </c>
      <c r="U81" s="156">
        <v>85</v>
      </c>
      <c r="V81" s="156">
        <v>54</v>
      </c>
      <c r="W81" s="148">
        <f t="shared" si="33"/>
        <v>0.63529411764705879</v>
      </c>
      <c r="X81" s="156">
        <v>90</v>
      </c>
      <c r="Y81" s="156">
        <v>1</v>
      </c>
      <c r="Z81" s="148">
        <f t="shared" si="34"/>
        <v>1.1111111111111112E-2</v>
      </c>
      <c r="AA81" s="156">
        <v>90</v>
      </c>
      <c r="AB81" s="156">
        <v>78</v>
      </c>
      <c r="AC81" s="148">
        <f t="shared" si="35"/>
        <v>0.8666666666666667</v>
      </c>
      <c r="AD81" s="156">
        <v>90</v>
      </c>
      <c r="AE81" s="156">
        <v>22</v>
      </c>
      <c r="AF81" s="148">
        <f t="shared" si="36"/>
        <v>0.24444444444444444</v>
      </c>
      <c r="AG81" s="151">
        <v>100</v>
      </c>
      <c r="AH81" s="156">
        <v>44</v>
      </c>
      <c r="AI81" s="148">
        <f t="shared" ref="AI81:AI82" si="45">IF(ISERROR(AH81/AG81),0,(AH81/AG81))</f>
        <v>0.44</v>
      </c>
      <c r="AJ81" s="156">
        <v>105</v>
      </c>
      <c r="AK81" s="156">
        <v>227</v>
      </c>
      <c r="AL81" s="148">
        <f t="shared" ref="AL81:AL82" si="46">IF(ISERROR(AK81/AJ81),0,(AK81/AJ81))</f>
        <v>2.1619047619047618</v>
      </c>
      <c r="AM81" s="156">
        <v>95</v>
      </c>
      <c r="AN81" s="156">
        <v>154</v>
      </c>
      <c r="AO81" s="148">
        <f t="shared" ref="AO81:AO82" si="47">IF(ISERROR(AN81/AM81),0,(AN81/AM81))</f>
        <v>1.6210526315789473</v>
      </c>
      <c r="AP81" s="156">
        <v>90</v>
      </c>
      <c r="AQ81" s="156">
        <v>210</v>
      </c>
      <c r="AR81" s="148">
        <f t="shared" si="37"/>
        <v>2.3333333333333335</v>
      </c>
      <c r="AS81" s="156">
        <v>90</v>
      </c>
      <c r="AT81" s="156"/>
      <c r="AU81" s="148">
        <f t="shared" si="38"/>
        <v>0</v>
      </c>
      <c r="AV81" s="93">
        <f t="shared" si="39"/>
        <v>1015</v>
      </c>
      <c r="AW81" s="156">
        <f t="shared" si="40"/>
        <v>1034</v>
      </c>
      <c r="AX81" s="100">
        <f t="shared" si="41"/>
        <v>1.01871921182266</v>
      </c>
    </row>
    <row r="82" spans="1:50" s="3" customFormat="1" ht="75" x14ac:dyDescent="0.25">
      <c r="A82" s="213"/>
      <c r="B82" s="151">
        <v>3</v>
      </c>
      <c r="C82" s="152" t="s">
        <v>283</v>
      </c>
      <c r="D82" s="63" t="s">
        <v>144</v>
      </c>
      <c r="E82" s="150" t="str">
        <f>IF(D82="","",VLOOKUP(D82,$C$145:$L$158,10,FALSE))</f>
        <v>Establecer acciones y el cumplimiento de políticas que permitan garantizar el bienestar de la fauna silvestre y doméstica, a través de los operativos de recuperación, el ingreso a los programas de custodia, programas de comportamiento y la disposición final mediante la liberación, la adopción o el apadrinamiento de los animales en hogares de paso.</v>
      </c>
      <c r="F82" s="148">
        <v>1</v>
      </c>
      <c r="G82" s="148"/>
      <c r="H82" s="156">
        <v>3</v>
      </c>
      <c r="I82" s="156" t="s">
        <v>284</v>
      </c>
      <c r="J82" s="148" t="s">
        <v>180</v>
      </c>
      <c r="K82" s="148" t="s">
        <v>184</v>
      </c>
      <c r="L82" s="148">
        <v>1</v>
      </c>
      <c r="M82" s="133">
        <v>1</v>
      </c>
      <c r="N82" s="148">
        <f t="shared" si="30"/>
        <v>1</v>
      </c>
      <c r="O82" s="148">
        <v>1</v>
      </c>
      <c r="P82" s="78">
        <v>1</v>
      </c>
      <c r="Q82" s="148">
        <f t="shared" si="31"/>
        <v>1</v>
      </c>
      <c r="R82" s="148">
        <v>1</v>
      </c>
      <c r="S82" s="133">
        <v>1</v>
      </c>
      <c r="T82" s="148">
        <f t="shared" si="32"/>
        <v>1</v>
      </c>
      <c r="U82" s="148">
        <v>1</v>
      </c>
      <c r="V82" s="133">
        <v>1</v>
      </c>
      <c r="W82" s="148">
        <f t="shared" si="33"/>
        <v>1</v>
      </c>
      <c r="X82" s="148">
        <v>1</v>
      </c>
      <c r="Y82" s="79">
        <v>1</v>
      </c>
      <c r="Z82" s="148">
        <f t="shared" si="34"/>
        <v>1</v>
      </c>
      <c r="AA82" s="148">
        <v>1</v>
      </c>
      <c r="AB82" s="133">
        <v>1</v>
      </c>
      <c r="AC82" s="148">
        <f t="shared" si="35"/>
        <v>1</v>
      </c>
      <c r="AD82" s="148">
        <v>1</v>
      </c>
      <c r="AE82" s="133">
        <v>1</v>
      </c>
      <c r="AF82" s="148">
        <f t="shared" si="36"/>
        <v>1</v>
      </c>
      <c r="AG82" s="148">
        <v>1</v>
      </c>
      <c r="AH82" s="138">
        <v>1</v>
      </c>
      <c r="AI82" s="148">
        <f t="shared" si="45"/>
        <v>1</v>
      </c>
      <c r="AJ82" s="148">
        <v>1</v>
      </c>
      <c r="AK82" s="148">
        <v>1</v>
      </c>
      <c r="AL82" s="148">
        <f t="shared" si="46"/>
        <v>1</v>
      </c>
      <c r="AM82" s="148">
        <v>1</v>
      </c>
      <c r="AN82" s="80">
        <v>1</v>
      </c>
      <c r="AO82" s="148">
        <f t="shared" si="47"/>
        <v>1</v>
      </c>
      <c r="AP82" s="148">
        <v>1</v>
      </c>
      <c r="AQ82" s="80">
        <v>1</v>
      </c>
      <c r="AR82" s="148">
        <f t="shared" si="37"/>
        <v>1</v>
      </c>
      <c r="AS82" s="148">
        <v>1</v>
      </c>
      <c r="AT82" s="80"/>
      <c r="AU82" s="148">
        <f t="shared" si="38"/>
        <v>0</v>
      </c>
      <c r="AV82" s="94">
        <f t="shared" si="39"/>
        <v>1</v>
      </c>
      <c r="AW82" s="94">
        <f t="shared" si="40"/>
        <v>1</v>
      </c>
      <c r="AX82" s="100">
        <f t="shared" si="41"/>
        <v>1</v>
      </c>
    </row>
    <row r="83" spans="1:50" s="3" customFormat="1" ht="76.5" customHeight="1" x14ac:dyDescent="0.25">
      <c r="A83" s="213"/>
      <c r="B83" s="215">
        <v>4</v>
      </c>
      <c r="C83" s="214" t="s">
        <v>285</v>
      </c>
      <c r="D83" s="186" t="s">
        <v>125</v>
      </c>
      <c r="E83" s="187" t="str">
        <f>IF(D83="","",VLOOKUP(D83,$C$145:$L$158,10,FALSE))</f>
        <v>Prestar los servicios medico veterinarios y la identificación de los animales en el Distrito Capital con el fin de mejorar sus condiciones de salud y bienestar.</v>
      </c>
      <c r="F83" s="148">
        <v>0.3</v>
      </c>
      <c r="G83" s="148"/>
      <c r="H83" s="156">
        <v>4.0999999999999996</v>
      </c>
      <c r="I83" s="156" t="s">
        <v>365</v>
      </c>
      <c r="J83" s="156" t="s">
        <v>181</v>
      </c>
      <c r="K83" s="156" t="s">
        <v>183</v>
      </c>
      <c r="L83" s="156">
        <v>0</v>
      </c>
      <c r="M83" s="156">
        <v>0</v>
      </c>
      <c r="N83" s="148">
        <f t="shared" si="30"/>
        <v>0</v>
      </c>
      <c r="O83" s="156">
        <v>0</v>
      </c>
      <c r="P83" s="157">
        <v>0</v>
      </c>
      <c r="Q83" s="148">
        <f t="shared" si="31"/>
        <v>0</v>
      </c>
      <c r="R83" s="156">
        <v>3822</v>
      </c>
      <c r="S83" s="156">
        <v>3822</v>
      </c>
      <c r="T83" s="148">
        <f t="shared" si="32"/>
        <v>1</v>
      </c>
      <c r="U83" s="156">
        <v>2456</v>
      </c>
      <c r="V83" s="156">
        <f>2457-1</f>
        <v>2456</v>
      </c>
      <c r="W83" s="148">
        <f t="shared" si="33"/>
        <v>1</v>
      </c>
      <c r="X83" s="156">
        <v>3866</v>
      </c>
      <c r="Y83" s="156">
        <v>3866</v>
      </c>
      <c r="Z83" s="148">
        <f t="shared" si="34"/>
        <v>1</v>
      </c>
      <c r="AA83" s="156">
        <v>4985</v>
      </c>
      <c r="AB83" s="156">
        <v>4985</v>
      </c>
      <c r="AC83" s="82">
        <f t="shared" si="35"/>
        <v>1</v>
      </c>
      <c r="AD83" s="156">
        <v>5777</v>
      </c>
      <c r="AE83" s="156">
        <v>5777</v>
      </c>
      <c r="AF83" s="148">
        <f t="shared" si="36"/>
        <v>1</v>
      </c>
      <c r="AG83" s="156">
        <v>7135</v>
      </c>
      <c r="AH83" s="156">
        <v>7135</v>
      </c>
      <c r="AI83" s="148">
        <f>IF(ISERROR(AH83/AG83),0,(AH83/AG83))</f>
        <v>1</v>
      </c>
      <c r="AJ83" s="156">
        <v>8849</v>
      </c>
      <c r="AK83" s="156">
        <v>8849</v>
      </c>
      <c r="AL83" s="148">
        <f>IF(ISERROR(AK83/AJ83),0,(AK83/AJ83))</f>
        <v>1</v>
      </c>
      <c r="AM83" s="156">
        <v>9532</v>
      </c>
      <c r="AN83" s="134">
        <v>9532</v>
      </c>
      <c r="AO83" s="148">
        <f>IF(ISERROR(AN83/AM83),0,(AN83/AM83))</f>
        <v>1</v>
      </c>
      <c r="AP83" s="156">
        <v>7438</v>
      </c>
      <c r="AQ83" s="156">
        <v>6275</v>
      </c>
      <c r="AR83" s="148">
        <f>IF(ISERROR(AQ83/AP83),0,(AQ83/AP83))</f>
        <v>0.84364076364614149</v>
      </c>
      <c r="AS83" s="156">
        <v>10000</v>
      </c>
      <c r="AT83" s="156"/>
      <c r="AU83" s="148">
        <f>IF(ISERROR(AT83/AS83),0,(AT83/AS83))</f>
        <v>0</v>
      </c>
      <c r="AV83" s="93">
        <f t="shared" si="39"/>
        <v>63860</v>
      </c>
      <c r="AW83" s="156">
        <f t="shared" si="40"/>
        <v>52697</v>
      </c>
      <c r="AX83" s="100">
        <f>IF(ISERROR(AW83/AV83),0,(AW83/AV83))</f>
        <v>0.82519574068274348</v>
      </c>
    </row>
    <row r="84" spans="1:50" s="3" customFormat="1" ht="51" customHeight="1" x14ac:dyDescent="0.25">
      <c r="A84" s="213"/>
      <c r="B84" s="215"/>
      <c r="C84" s="214"/>
      <c r="D84" s="186"/>
      <c r="E84" s="187"/>
      <c r="F84" s="148">
        <v>0.7</v>
      </c>
      <c r="G84" s="148"/>
      <c r="H84" s="156">
        <v>4.2</v>
      </c>
      <c r="I84" s="156" t="s">
        <v>360</v>
      </c>
      <c r="J84" s="156" t="s">
        <v>181</v>
      </c>
      <c r="K84" s="156" t="s">
        <v>183</v>
      </c>
      <c r="L84" s="156">
        <v>0</v>
      </c>
      <c r="M84" s="156">
        <v>0</v>
      </c>
      <c r="N84" s="148">
        <f t="shared" si="30"/>
        <v>0</v>
      </c>
      <c r="O84" s="156">
        <v>0</v>
      </c>
      <c r="P84" s="157">
        <v>0</v>
      </c>
      <c r="Q84" s="148">
        <f t="shared" si="31"/>
        <v>0</v>
      </c>
      <c r="R84" s="156">
        <v>36</v>
      </c>
      <c r="S84" s="156">
        <v>35</v>
      </c>
      <c r="T84" s="148">
        <f t="shared" si="32"/>
        <v>0.97222222222222221</v>
      </c>
      <c r="U84" s="156">
        <v>36</v>
      </c>
      <c r="V84" s="156">
        <v>28</v>
      </c>
      <c r="W84" s="148">
        <f t="shared" si="33"/>
        <v>0.77777777777777779</v>
      </c>
      <c r="X84" s="156">
        <v>36</v>
      </c>
      <c r="Y84" s="156">
        <v>42</v>
      </c>
      <c r="Z84" s="148">
        <f t="shared" si="34"/>
        <v>1.1666666666666667</v>
      </c>
      <c r="AA84" s="156">
        <v>36</v>
      </c>
      <c r="AB84" s="156">
        <v>48</v>
      </c>
      <c r="AC84" s="148">
        <f t="shared" si="35"/>
        <v>1.3333333333333333</v>
      </c>
      <c r="AD84" s="156">
        <v>52</v>
      </c>
      <c r="AE84" s="156">
        <v>53</v>
      </c>
      <c r="AF84" s="148">
        <f t="shared" si="36"/>
        <v>1.0192307692307692</v>
      </c>
      <c r="AG84" s="156">
        <v>60</v>
      </c>
      <c r="AH84" s="156">
        <v>57</v>
      </c>
      <c r="AI84" s="148">
        <f t="shared" ref="AI84:AI102" si="48">IF(ISERROR(AH84/AG84),0,(AH84/AG84))</f>
        <v>0.95</v>
      </c>
      <c r="AJ84" s="156">
        <v>60</v>
      </c>
      <c r="AK84" s="156">
        <v>63</v>
      </c>
      <c r="AL84" s="148">
        <f t="shared" ref="AL84:AL102" si="49">IF(ISERROR(AK84/AJ84),0,(AK84/AJ84))</f>
        <v>1.05</v>
      </c>
      <c r="AM84" s="156">
        <v>60</v>
      </c>
      <c r="AN84" s="134">
        <v>54</v>
      </c>
      <c r="AO84" s="148">
        <f t="shared" ref="AO84:AO102" si="50">IF(ISERROR(AN84/AM84),0,(AN84/AM84))</f>
        <v>0.9</v>
      </c>
      <c r="AP84" s="156">
        <v>60</v>
      </c>
      <c r="AQ84" s="156">
        <f>23+36</f>
        <v>59</v>
      </c>
      <c r="AR84" s="148">
        <f t="shared" ref="AR84:AR102" si="51">IF(ISERROR(AQ84/AP84),0,(AQ84/AP84))</f>
        <v>0.98333333333333328</v>
      </c>
      <c r="AS84" s="156">
        <v>20</v>
      </c>
      <c r="AT84" s="156"/>
      <c r="AU84" s="148">
        <f t="shared" ref="AU84:AU102" si="52">IF(ISERROR(AT84/AS84),0,(AT84/AS84))</f>
        <v>0</v>
      </c>
      <c r="AV84" s="93">
        <f t="shared" si="39"/>
        <v>456</v>
      </c>
      <c r="AW84" s="156">
        <f t="shared" si="40"/>
        <v>439</v>
      </c>
      <c r="AX84" s="100">
        <f t="shared" si="41"/>
        <v>0.96271929824561409</v>
      </c>
    </row>
    <row r="85" spans="1:50" s="3" customFormat="1" ht="108.75" customHeight="1" x14ac:dyDescent="0.25">
      <c r="A85" s="213" t="s">
        <v>267</v>
      </c>
      <c r="B85" s="156">
        <v>1</v>
      </c>
      <c r="C85" s="156" t="s">
        <v>286</v>
      </c>
      <c r="D85" s="63" t="s">
        <v>140</v>
      </c>
      <c r="E85" s="66" t="str">
        <f t="shared" ref="E85:E91" si="53">IF(D85="","",VLOOKUP(D85,$C$145:$L$158,10,FALSE))</f>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5" s="148">
        <v>1</v>
      </c>
      <c r="G85" s="148"/>
      <c r="H85" s="156">
        <v>1</v>
      </c>
      <c r="I85" s="156" t="s">
        <v>287</v>
      </c>
      <c r="J85" s="148" t="s">
        <v>180</v>
      </c>
      <c r="K85" s="148" t="s">
        <v>183</v>
      </c>
      <c r="L85" s="81">
        <v>1.2500000000000001E-2</v>
      </c>
      <c r="M85" s="81">
        <v>1.2500000000000001E-2</v>
      </c>
      <c r="N85" s="148">
        <v>1</v>
      </c>
      <c r="O85" s="81">
        <v>2.5000000000000001E-2</v>
      </c>
      <c r="P85" s="91">
        <v>0</v>
      </c>
      <c r="Q85" s="82">
        <v>0</v>
      </c>
      <c r="R85" s="81">
        <v>0.1</v>
      </c>
      <c r="S85" s="82">
        <v>0.125</v>
      </c>
      <c r="T85" s="148">
        <f t="shared" si="32"/>
        <v>1.25</v>
      </c>
      <c r="U85" s="81">
        <v>0.1125</v>
      </c>
      <c r="V85" s="91">
        <v>7.4999999999999997E-2</v>
      </c>
      <c r="W85" s="148">
        <f t="shared" si="33"/>
        <v>0.66666666666666663</v>
      </c>
      <c r="X85" s="81">
        <v>0.1125</v>
      </c>
      <c r="Y85" s="91">
        <v>0</v>
      </c>
      <c r="Z85" s="95">
        <f t="shared" si="34"/>
        <v>0</v>
      </c>
      <c r="AA85" s="81">
        <v>0</v>
      </c>
      <c r="AB85" s="81">
        <v>0.1125</v>
      </c>
      <c r="AC85" s="148">
        <f t="shared" si="35"/>
        <v>0</v>
      </c>
      <c r="AD85" s="81">
        <v>0.13750000000000001</v>
      </c>
      <c r="AE85" s="135">
        <v>0.05</v>
      </c>
      <c r="AF85" s="148">
        <f t="shared" si="36"/>
        <v>0.36363636363636365</v>
      </c>
      <c r="AG85" s="81">
        <v>0.1125</v>
      </c>
      <c r="AH85" s="91">
        <v>6.25E-2</v>
      </c>
      <c r="AI85" s="148">
        <f t="shared" si="48"/>
        <v>0.55555555555555558</v>
      </c>
      <c r="AJ85" s="81">
        <v>8.7499999999999994E-2</v>
      </c>
      <c r="AK85" s="81">
        <v>0.1125</v>
      </c>
      <c r="AL85" s="148">
        <f t="shared" si="49"/>
        <v>1.2857142857142858</v>
      </c>
      <c r="AM85" s="81">
        <v>0.05</v>
      </c>
      <c r="AN85" s="91">
        <v>0.1125</v>
      </c>
      <c r="AO85" s="148">
        <f t="shared" si="50"/>
        <v>2.25</v>
      </c>
      <c r="AP85" s="81">
        <v>0.1125</v>
      </c>
      <c r="AQ85" s="91">
        <v>0.16500000000000001</v>
      </c>
      <c r="AR85" s="148">
        <f t="shared" si="51"/>
        <v>1.4666666666666668</v>
      </c>
      <c r="AS85" s="81">
        <v>0.13750000000000001</v>
      </c>
      <c r="AT85" s="156"/>
      <c r="AU85" s="148">
        <f t="shared" si="52"/>
        <v>0</v>
      </c>
      <c r="AV85" s="129">
        <f t="shared" si="39"/>
        <v>1</v>
      </c>
      <c r="AW85" s="81">
        <f t="shared" si="40"/>
        <v>0.82750000000000001</v>
      </c>
      <c r="AX85" s="100">
        <f t="shared" si="41"/>
        <v>0.82750000000000001</v>
      </c>
    </row>
    <row r="86" spans="1:50" s="3" customFormat="1" ht="75" x14ac:dyDescent="0.25">
      <c r="A86" s="213"/>
      <c r="B86" s="156">
        <v>2</v>
      </c>
      <c r="C86" s="156" t="s">
        <v>288</v>
      </c>
      <c r="D86" s="63" t="s">
        <v>140</v>
      </c>
      <c r="E86"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6" s="148">
        <v>1</v>
      </c>
      <c r="G86" s="148"/>
      <c r="H86" s="156">
        <v>2</v>
      </c>
      <c r="I86" s="156" t="s">
        <v>289</v>
      </c>
      <c r="J86" s="148" t="s">
        <v>180</v>
      </c>
      <c r="K86" s="148" t="s">
        <v>183</v>
      </c>
      <c r="L86" s="81">
        <v>1.4999999999999999E-2</v>
      </c>
      <c r="M86" s="81">
        <v>1.67E-2</v>
      </c>
      <c r="N86" s="148">
        <v>1.1133</v>
      </c>
      <c r="O86" s="81">
        <v>0.22500000000000001</v>
      </c>
      <c r="P86" s="91">
        <v>0</v>
      </c>
      <c r="Q86" s="82">
        <v>0</v>
      </c>
      <c r="R86" s="81">
        <v>0.06</v>
      </c>
      <c r="S86" s="82">
        <v>0</v>
      </c>
      <c r="T86" s="148">
        <f t="shared" si="32"/>
        <v>0</v>
      </c>
      <c r="U86" s="81">
        <v>0</v>
      </c>
      <c r="V86" s="91">
        <v>0</v>
      </c>
      <c r="W86" s="148">
        <f t="shared" si="33"/>
        <v>0</v>
      </c>
      <c r="X86" s="81">
        <v>0.125</v>
      </c>
      <c r="Y86" s="91">
        <v>0.3483</v>
      </c>
      <c r="Z86" s="148">
        <f t="shared" si="34"/>
        <v>2.7864</v>
      </c>
      <c r="AA86" s="81">
        <v>0</v>
      </c>
      <c r="AB86" s="81">
        <v>0</v>
      </c>
      <c r="AC86" s="148">
        <f t="shared" si="35"/>
        <v>0</v>
      </c>
      <c r="AD86" s="81">
        <v>7.4999999999999997E-2</v>
      </c>
      <c r="AE86" s="135">
        <v>0.05</v>
      </c>
      <c r="AF86" s="148">
        <f t="shared" si="36"/>
        <v>0.66666666666666674</v>
      </c>
      <c r="AG86" s="81">
        <v>0</v>
      </c>
      <c r="AH86" s="91">
        <v>2.5000000000000001E-2</v>
      </c>
      <c r="AI86" s="148">
        <f t="shared" si="48"/>
        <v>0</v>
      </c>
      <c r="AJ86" s="81">
        <v>0.15</v>
      </c>
      <c r="AK86" s="81">
        <v>0.11</v>
      </c>
      <c r="AL86" s="148">
        <f t="shared" si="49"/>
        <v>0.73333333333333339</v>
      </c>
      <c r="AM86" s="81">
        <v>0.15</v>
      </c>
      <c r="AN86" s="91">
        <v>0.25</v>
      </c>
      <c r="AO86" s="148">
        <f t="shared" si="50"/>
        <v>1.6666666666666667</v>
      </c>
      <c r="AP86" s="81">
        <v>0</v>
      </c>
      <c r="AQ86" s="91">
        <v>0</v>
      </c>
      <c r="AR86" s="148">
        <f t="shared" si="51"/>
        <v>0</v>
      </c>
      <c r="AS86" s="81">
        <v>0.2</v>
      </c>
      <c r="AT86" s="156"/>
      <c r="AU86" s="148">
        <f t="shared" si="52"/>
        <v>0</v>
      </c>
      <c r="AV86" s="129">
        <f t="shared" si="39"/>
        <v>1</v>
      </c>
      <c r="AW86" s="81">
        <f t="shared" si="40"/>
        <v>0.8</v>
      </c>
      <c r="AX86" s="100">
        <f t="shared" si="41"/>
        <v>0.8</v>
      </c>
    </row>
    <row r="87" spans="1:50" s="3" customFormat="1" ht="105" x14ac:dyDescent="0.25">
      <c r="A87" s="213"/>
      <c r="B87" s="156">
        <v>6</v>
      </c>
      <c r="C87" s="156" t="s">
        <v>290</v>
      </c>
      <c r="D87" s="63" t="s">
        <v>140</v>
      </c>
      <c r="E87"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7" s="148">
        <v>1</v>
      </c>
      <c r="G87" s="148"/>
      <c r="H87" s="156">
        <v>3</v>
      </c>
      <c r="I87" s="156" t="s">
        <v>291</v>
      </c>
      <c r="J87" s="148" t="s">
        <v>180</v>
      </c>
      <c r="K87" s="148" t="s">
        <v>183</v>
      </c>
      <c r="L87" s="81">
        <v>1.4999999999999999E-2</v>
      </c>
      <c r="M87" s="81">
        <v>1.67E-2</v>
      </c>
      <c r="N87" s="148">
        <v>1.1133</v>
      </c>
      <c r="O87" s="81">
        <v>0.09</v>
      </c>
      <c r="P87" s="91">
        <v>0</v>
      </c>
      <c r="Q87" s="82">
        <v>0</v>
      </c>
      <c r="R87" s="81">
        <v>0.13500000000000001</v>
      </c>
      <c r="S87" s="82">
        <v>0</v>
      </c>
      <c r="T87" s="148">
        <f t="shared" si="32"/>
        <v>0</v>
      </c>
      <c r="U87" s="81">
        <v>0.06</v>
      </c>
      <c r="V87" s="91">
        <v>0</v>
      </c>
      <c r="W87" s="148">
        <f t="shared" si="33"/>
        <v>0</v>
      </c>
      <c r="X87" s="81">
        <v>0.125</v>
      </c>
      <c r="Y87" s="91">
        <v>0.3483</v>
      </c>
      <c r="Z87" s="148">
        <f t="shared" si="34"/>
        <v>2.7864</v>
      </c>
      <c r="AA87" s="81">
        <v>0</v>
      </c>
      <c r="AB87" s="81">
        <v>0</v>
      </c>
      <c r="AC87" s="148">
        <f t="shared" si="35"/>
        <v>0</v>
      </c>
      <c r="AD87" s="81">
        <v>7.4999999999999997E-2</v>
      </c>
      <c r="AE87" s="135">
        <v>0.05</v>
      </c>
      <c r="AF87" s="148">
        <f t="shared" si="36"/>
        <v>0.66666666666666674</v>
      </c>
      <c r="AG87" s="81">
        <v>0</v>
      </c>
      <c r="AH87" s="91">
        <v>2.5000000000000001E-2</v>
      </c>
      <c r="AI87" s="148">
        <f t="shared" si="48"/>
        <v>0</v>
      </c>
      <c r="AJ87" s="81">
        <v>0.15</v>
      </c>
      <c r="AK87" s="81">
        <v>0.11</v>
      </c>
      <c r="AL87" s="148">
        <f t="shared" si="49"/>
        <v>0.73333333333333339</v>
      </c>
      <c r="AM87" s="81">
        <v>0.15</v>
      </c>
      <c r="AN87" s="91">
        <v>0.25</v>
      </c>
      <c r="AO87" s="148">
        <f t="shared" si="50"/>
        <v>1.6666666666666667</v>
      </c>
      <c r="AP87" s="81">
        <v>0</v>
      </c>
      <c r="AQ87" s="91">
        <v>0</v>
      </c>
      <c r="AR87" s="148">
        <f t="shared" si="51"/>
        <v>0</v>
      </c>
      <c r="AS87" s="81">
        <v>0.2</v>
      </c>
      <c r="AT87" s="156"/>
      <c r="AU87" s="148">
        <f t="shared" si="52"/>
        <v>0</v>
      </c>
      <c r="AV87" s="129">
        <f t="shared" si="39"/>
        <v>1</v>
      </c>
      <c r="AW87" s="81">
        <f t="shared" si="40"/>
        <v>0.8</v>
      </c>
      <c r="AX87" s="100">
        <f t="shared" si="41"/>
        <v>0.8</v>
      </c>
    </row>
    <row r="88" spans="1:50" s="3" customFormat="1" ht="75" x14ac:dyDescent="0.25">
      <c r="A88" s="213"/>
      <c r="B88" s="156">
        <v>3</v>
      </c>
      <c r="C88" s="156" t="s">
        <v>292</v>
      </c>
      <c r="D88" s="63" t="s">
        <v>140</v>
      </c>
      <c r="E88"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8" s="148">
        <v>1</v>
      </c>
      <c r="G88" s="148"/>
      <c r="H88" s="156">
        <v>4</v>
      </c>
      <c r="I88" s="156" t="s">
        <v>293</v>
      </c>
      <c r="J88" s="148" t="s">
        <v>180</v>
      </c>
      <c r="K88" s="148" t="s">
        <v>183</v>
      </c>
      <c r="L88" s="81">
        <v>7.4999999999999997E-2</v>
      </c>
      <c r="M88" s="81">
        <v>6.25E-2</v>
      </c>
      <c r="N88" s="148">
        <v>0.83330000000000004</v>
      </c>
      <c r="O88" s="81">
        <v>0.1</v>
      </c>
      <c r="P88" s="91">
        <v>0</v>
      </c>
      <c r="Q88" s="82">
        <v>0</v>
      </c>
      <c r="R88" s="81">
        <v>7.4999999999999997E-2</v>
      </c>
      <c r="S88" s="82">
        <v>0.1875</v>
      </c>
      <c r="T88" s="148">
        <f t="shared" si="32"/>
        <v>2.5</v>
      </c>
      <c r="U88" s="81">
        <v>8.7499999999999994E-2</v>
      </c>
      <c r="V88" s="91">
        <v>8.7499999999999994E-2</v>
      </c>
      <c r="W88" s="148">
        <f t="shared" si="33"/>
        <v>1</v>
      </c>
      <c r="X88" s="81">
        <v>9.5000000000000001E-2</v>
      </c>
      <c r="Y88" s="91">
        <v>5.7500000000000002E-2</v>
      </c>
      <c r="Z88" s="148">
        <f t="shared" si="34"/>
        <v>0.60526315789473684</v>
      </c>
      <c r="AA88" s="81">
        <v>0.1075</v>
      </c>
      <c r="AB88" s="81">
        <v>4.7500000000000001E-2</v>
      </c>
      <c r="AC88" s="148">
        <f t="shared" si="35"/>
        <v>0.44186046511627908</v>
      </c>
      <c r="AD88" s="81">
        <v>0.02</v>
      </c>
      <c r="AE88" s="135">
        <v>0.01</v>
      </c>
      <c r="AF88" s="148">
        <f t="shared" si="36"/>
        <v>0.5</v>
      </c>
      <c r="AG88" s="81">
        <v>0.06</v>
      </c>
      <c r="AH88" s="91">
        <v>0.16750000000000001</v>
      </c>
      <c r="AI88" s="148">
        <f t="shared" si="48"/>
        <v>2.791666666666667</v>
      </c>
      <c r="AJ88" s="81">
        <v>0.06</v>
      </c>
      <c r="AK88" s="81">
        <v>0.06</v>
      </c>
      <c r="AL88" s="148">
        <f t="shared" si="49"/>
        <v>1</v>
      </c>
      <c r="AM88" s="81">
        <v>7.0000000000000007E-2</v>
      </c>
      <c r="AN88" s="91">
        <v>0.19500000000000001</v>
      </c>
      <c r="AO88" s="148">
        <f t="shared" si="50"/>
        <v>2.7857142857142856</v>
      </c>
      <c r="AP88" s="81">
        <v>0.17499999999999999</v>
      </c>
      <c r="AQ88" s="91">
        <v>3.7499999999999999E-2</v>
      </c>
      <c r="AR88" s="148">
        <f t="shared" si="51"/>
        <v>0.2142857142857143</v>
      </c>
      <c r="AS88" s="81">
        <v>7.4999999999999997E-2</v>
      </c>
      <c r="AT88" s="156"/>
      <c r="AU88" s="148">
        <f t="shared" si="52"/>
        <v>0</v>
      </c>
      <c r="AV88" s="129">
        <f t="shared" si="39"/>
        <v>1.0000000000000002</v>
      </c>
      <c r="AW88" s="81">
        <f t="shared" si="40"/>
        <v>0.91250000000000009</v>
      </c>
      <c r="AX88" s="100">
        <f t="shared" si="41"/>
        <v>0.91249999999999987</v>
      </c>
    </row>
    <row r="89" spans="1:50" s="3" customFormat="1" ht="111" customHeight="1" x14ac:dyDescent="0.25">
      <c r="A89" s="213"/>
      <c r="B89" s="156">
        <v>4</v>
      </c>
      <c r="C89" s="156" t="s">
        <v>294</v>
      </c>
      <c r="D89" s="63" t="s">
        <v>140</v>
      </c>
      <c r="E89"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89" s="148">
        <v>1</v>
      </c>
      <c r="G89" s="148"/>
      <c r="H89" s="156">
        <v>5</v>
      </c>
      <c r="I89" s="156" t="s">
        <v>293</v>
      </c>
      <c r="J89" s="148" t="s">
        <v>180</v>
      </c>
      <c r="K89" s="148" t="s">
        <v>183</v>
      </c>
      <c r="L89" s="81">
        <v>0.12</v>
      </c>
      <c r="M89" s="81">
        <v>0.1167</v>
      </c>
      <c r="N89" s="148">
        <v>0.97250000000000003</v>
      </c>
      <c r="O89" s="81">
        <v>0</v>
      </c>
      <c r="P89" s="91">
        <v>0</v>
      </c>
      <c r="Q89" s="82">
        <v>0</v>
      </c>
      <c r="R89" s="81">
        <v>0.12</v>
      </c>
      <c r="S89" s="82">
        <v>0.12330000000000001</v>
      </c>
      <c r="T89" s="148">
        <f t="shared" si="32"/>
        <v>1.0275000000000001</v>
      </c>
      <c r="U89" s="81">
        <v>1.4999999999999999E-2</v>
      </c>
      <c r="V89" s="91">
        <v>1.4999999999999999E-2</v>
      </c>
      <c r="W89" s="148">
        <f t="shared" si="33"/>
        <v>1</v>
      </c>
      <c r="X89" s="81">
        <v>1.4999999999999999E-2</v>
      </c>
      <c r="Y89" s="91">
        <v>1.4999999999999999E-2</v>
      </c>
      <c r="Z89" s="148">
        <f t="shared" si="34"/>
        <v>1</v>
      </c>
      <c r="AA89" s="81">
        <v>1.4999999999999999E-2</v>
      </c>
      <c r="AB89" s="81">
        <v>1.4999999999999999E-2</v>
      </c>
      <c r="AC89" s="148">
        <f t="shared" si="35"/>
        <v>1</v>
      </c>
      <c r="AD89" s="81">
        <v>1.4999999999999999E-2</v>
      </c>
      <c r="AE89" s="135">
        <v>0.71499999999999997</v>
      </c>
      <c r="AF89" s="148">
        <f t="shared" si="36"/>
        <v>47.666666666666664</v>
      </c>
      <c r="AG89" s="81">
        <v>0.6</v>
      </c>
      <c r="AH89" s="91">
        <v>0</v>
      </c>
      <c r="AI89" s="148">
        <f t="shared" si="48"/>
        <v>0</v>
      </c>
      <c r="AJ89" s="81">
        <v>0.01</v>
      </c>
      <c r="AK89" s="81">
        <v>0</v>
      </c>
      <c r="AL89" s="148">
        <f t="shared" si="49"/>
        <v>0</v>
      </c>
      <c r="AM89" s="81">
        <v>0.01</v>
      </c>
      <c r="AN89" s="91">
        <v>0</v>
      </c>
      <c r="AO89" s="148">
        <f t="shared" si="50"/>
        <v>0</v>
      </c>
      <c r="AP89" s="81">
        <v>0.01</v>
      </c>
      <c r="AQ89" s="91">
        <v>0</v>
      </c>
      <c r="AR89" s="148">
        <f t="shared" si="51"/>
        <v>0</v>
      </c>
      <c r="AS89" s="81">
        <v>7.0000000000000007E-2</v>
      </c>
      <c r="AT89" s="156"/>
      <c r="AU89" s="148">
        <f t="shared" si="52"/>
        <v>0</v>
      </c>
      <c r="AV89" s="129">
        <f t="shared" si="39"/>
        <v>1</v>
      </c>
      <c r="AW89" s="81">
        <f t="shared" si="40"/>
        <v>1</v>
      </c>
      <c r="AX89" s="100">
        <f t="shared" si="41"/>
        <v>1</v>
      </c>
    </row>
    <row r="90" spans="1:50" s="3" customFormat="1" ht="87" customHeight="1" x14ac:dyDescent="0.25">
      <c r="A90" s="213"/>
      <c r="B90" s="156">
        <v>5</v>
      </c>
      <c r="C90" s="156" t="s">
        <v>295</v>
      </c>
      <c r="D90" s="63" t="s">
        <v>140</v>
      </c>
      <c r="E90" s="66" t="str">
        <f t="shared" si="53"/>
        <v>Generar conocimiento en torno a la protección y el bienestar animal, a través de la investigación académica y el procesamiento de datos generados del sistema de información institucional como herramienta de recolección y análisis con el fin de formular nuevas política, normas y protocolos.</v>
      </c>
      <c r="F90" s="148">
        <v>1</v>
      </c>
      <c r="G90" s="148"/>
      <c r="H90" s="156">
        <v>6</v>
      </c>
      <c r="I90" s="156" t="s">
        <v>296</v>
      </c>
      <c r="J90" s="148" t="s">
        <v>180</v>
      </c>
      <c r="K90" s="148" t="s">
        <v>183</v>
      </c>
      <c r="L90" s="81">
        <v>0.105</v>
      </c>
      <c r="M90" s="81">
        <v>0.1</v>
      </c>
      <c r="N90" s="148">
        <v>0.95240000000000002</v>
      </c>
      <c r="O90" s="81">
        <v>0.46500000000000002</v>
      </c>
      <c r="P90" s="91">
        <v>0</v>
      </c>
      <c r="Q90" s="82">
        <v>0</v>
      </c>
      <c r="R90" s="81">
        <v>0.33</v>
      </c>
      <c r="S90" s="82">
        <v>0.36</v>
      </c>
      <c r="T90" s="148">
        <f t="shared" si="32"/>
        <v>1.0909090909090908</v>
      </c>
      <c r="U90" s="81">
        <v>5.0000000000000001E-3</v>
      </c>
      <c r="V90" s="91">
        <v>0.35</v>
      </c>
      <c r="W90" s="148">
        <f t="shared" si="33"/>
        <v>70</v>
      </c>
      <c r="X90" s="81">
        <v>5.0000000000000001E-3</v>
      </c>
      <c r="Y90" s="91">
        <v>0.1</v>
      </c>
      <c r="Z90" s="148">
        <f t="shared" si="34"/>
        <v>20</v>
      </c>
      <c r="AA90" s="81">
        <v>5.0000000000000001E-3</v>
      </c>
      <c r="AB90" s="81">
        <v>5.0000000000000001E-3</v>
      </c>
      <c r="AC90" s="148">
        <f t="shared" si="35"/>
        <v>1</v>
      </c>
      <c r="AD90" s="81">
        <v>5.0000000000000001E-3</v>
      </c>
      <c r="AE90" s="135">
        <v>5.0000000000000001E-3</v>
      </c>
      <c r="AF90" s="148">
        <f t="shared" si="36"/>
        <v>1</v>
      </c>
      <c r="AG90" s="81">
        <v>5.0000000000000001E-3</v>
      </c>
      <c r="AH90" s="91">
        <v>5.0000000000000001E-3</v>
      </c>
      <c r="AI90" s="148">
        <f t="shared" si="48"/>
        <v>1</v>
      </c>
      <c r="AJ90" s="81">
        <v>5.0000000000000001E-3</v>
      </c>
      <c r="AK90" s="81">
        <v>5.0000000000000001E-3</v>
      </c>
      <c r="AL90" s="148">
        <f t="shared" si="49"/>
        <v>1</v>
      </c>
      <c r="AM90" s="81">
        <v>5.0000000000000001E-3</v>
      </c>
      <c r="AN90" s="91">
        <v>5.0000000000000001E-3</v>
      </c>
      <c r="AO90" s="148">
        <f t="shared" si="50"/>
        <v>1</v>
      </c>
      <c r="AP90" s="81">
        <v>5.0000000000000001E-3</v>
      </c>
      <c r="AQ90" s="91">
        <v>5.0000000000000001E-3</v>
      </c>
      <c r="AR90" s="148">
        <f t="shared" si="51"/>
        <v>1</v>
      </c>
      <c r="AS90" s="81">
        <v>0.06</v>
      </c>
      <c r="AT90" s="156"/>
      <c r="AU90" s="148">
        <f t="shared" si="52"/>
        <v>0</v>
      </c>
      <c r="AV90" s="129">
        <f t="shared" si="39"/>
        <v>1.0000000000000002</v>
      </c>
      <c r="AW90" s="81">
        <f t="shared" si="40"/>
        <v>0.94</v>
      </c>
      <c r="AX90" s="100">
        <f t="shared" si="41"/>
        <v>0.93999999999999972</v>
      </c>
    </row>
    <row r="91" spans="1:50" s="3" customFormat="1" ht="69" customHeight="1" x14ac:dyDescent="0.25">
      <c r="A91" s="213" t="s">
        <v>297</v>
      </c>
      <c r="B91" s="214" t="str">
        <f>IF(ISERROR(CONCATENATE(VLOOKUP($D$6,$C$79:$F$92,2,0),J173))," ",CONCATENATE(VLOOKUP($D$6,$C$79:$F$92,2,0),J173))</f>
        <v xml:space="preserve"> </v>
      </c>
      <c r="C91" s="214" t="s">
        <v>298</v>
      </c>
      <c r="D91" s="186" t="s">
        <v>131</v>
      </c>
      <c r="E91" s="187" t="str">
        <f t="shared" si="53"/>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1" s="148">
        <v>0.5</v>
      </c>
      <c r="G91" s="148"/>
      <c r="H91" s="156">
        <v>1</v>
      </c>
      <c r="I91" s="156" t="s">
        <v>299</v>
      </c>
      <c r="J91" s="148" t="s">
        <v>180</v>
      </c>
      <c r="K91" s="148" t="s">
        <v>183</v>
      </c>
      <c r="L91" s="81">
        <v>4.3299999999999998E-2</v>
      </c>
      <c r="M91" s="81">
        <v>4.3299999999999998E-2</v>
      </c>
      <c r="N91" s="148">
        <f t="shared" si="30"/>
        <v>1</v>
      </c>
      <c r="O91" s="81">
        <v>9.6699999999999994E-2</v>
      </c>
      <c r="P91" s="91">
        <v>9.6699999999999994E-2</v>
      </c>
      <c r="Q91" s="82">
        <f t="shared" ref="Q91:Q102" si="54">IF(ISERROR(P91/O91),0,(P91/O91))</f>
        <v>1</v>
      </c>
      <c r="R91" s="81">
        <v>0.1</v>
      </c>
      <c r="S91" s="91">
        <v>0.1</v>
      </c>
      <c r="T91" s="148">
        <f t="shared" si="32"/>
        <v>1</v>
      </c>
      <c r="U91" s="81">
        <v>0.1333</v>
      </c>
      <c r="V91" s="91">
        <v>0.1333</v>
      </c>
      <c r="W91" s="148">
        <f t="shared" si="33"/>
        <v>1</v>
      </c>
      <c r="X91" s="81">
        <v>0.16669999999999999</v>
      </c>
      <c r="Y91" s="91">
        <v>0.16669999999999999</v>
      </c>
      <c r="Z91" s="148">
        <f t="shared" si="34"/>
        <v>1</v>
      </c>
      <c r="AA91" s="81">
        <v>0.1333</v>
      </c>
      <c r="AB91" s="81">
        <v>0.46</v>
      </c>
      <c r="AC91" s="148">
        <f t="shared" si="35"/>
        <v>3.45086271567892</v>
      </c>
      <c r="AD91" s="81">
        <v>0.1333</v>
      </c>
      <c r="AE91" s="156">
        <v>0</v>
      </c>
      <c r="AF91" s="148">
        <f t="shared" si="36"/>
        <v>0</v>
      </c>
      <c r="AG91" s="81">
        <v>7.6700000000000004E-2</v>
      </c>
      <c r="AH91" s="91">
        <v>0</v>
      </c>
      <c r="AI91" s="148">
        <f t="shared" si="48"/>
        <v>0</v>
      </c>
      <c r="AJ91" s="81">
        <v>6.6699999999999995E-2</v>
      </c>
      <c r="AK91" s="81">
        <v>0</v>
      </c>
      <c r="AL91" s="148">
        <f t="shared" si="49"/>
        <v>0</v>
      </c>
      <c r="AM91" s="81">
        <v>1.67E-2</v>
      </c>
      <c r="AN91" s="91">
        <v>0</v>
      </c>
      <c r="AO91" s="148">
        <f t="shared" si="50"/>
        <v>0</v>
      </c>
      <c r="AP91" s="81">
        <v>1.67E-2</v>
      </c>
      <c r="AQ91" s="91">
        <v>0</v>
      </c>
      <c r="AR91" s="148">
        <f t="shared" si="51"/>
        <v>0</v>
      </c>
      <c r="AS91" s="81">
        <v>1.66E-2</v>
      </c>
      <c r="AT91" s="156"/>
      <c r="AU91" s="148">
        <f t="shared" si="52"/>
        <v>0</v>
      </c>
      <c r="AV91" s="129">
        <f t="shared" si="39"/>
        <v>0.99999999999999989</v>
      </c>
      <c r="AW91" s="81">
        <f t="shared" si="40"/>
        <v>1</v>
      </c>
      <c r="AX91" s="100">
        <f t="shared" si="41"/>
        <v>1.0000000000000002</v>
      </c>
    </row>
    <row r="92" spans="1:50" s="3" customFormat="1" ht="161.25" customHeight="1" x14ac:dyDescent="0.25">
      <c r="A92" s="213"/>
      <c r="B92" s="214"/>
      <c r="C92" s="214"/>
      <c r="D92" s="186"/>
      <c r="E92" s="187"/>
      <c r="F92" s="148">
        <v>0.5</v>
      </c>
      <c r="G92" s="148"/>
      <c r="H92" s="156">
        <v>2</v>
      </c>
      <c r="I92" s="156" t="s">
        <v>366</v>
      </c>
      <c r="J92" s="148" t="s">
        <v>180</v>
      </c>
      <c r="K92" s="148" t="s">
        <v>183</v>
      </c>
      <c r="L92" s="156">
        <v>0</v>
      </c>
      <c r="M92" s="156">
        <v>0</v>
      </c>
      <c r="N92" s="148">
        <f t="shared" si="30"/>
        <v>0</v>
      </c>
      <c r="O92" s="156">
        <v>0</v>
      </c>
      <c r="P92" s="157">
        <f t="shared" ref="P92" si="55">IF(M92="Cantidad",BH92,IF(ISERROR(BH92/BI92),0,BH92/BI92))</f>
        <v>0</v>
      </c>
      <c r="Q92" s="82">
        <f t="shared" si="54"/>
        <v>0</v>
      </c>
      <c r="R92" s="156">
        <v>0</v>
      </c>
      <c r="S92" s="157">
        <f t="shared" ref="S92" si="56">IF(P92="Cantidad",BK92,IF(ISERROR(BK92/BL92),0,BK92/BL92))</f>
        <v>0</v>
      </c>
      <c r="T92" s="148">
        <f t="shared" si="32"/>
        <v>0</v>
      </c>
      <c r="U92" s="156">
        <v>0</v>
      </c>
      <c r="V92" s="157">
        <v>0</v>
      </c>
      <c r="W92" s="148">
        <f t="shared" si="33"/>
        <v>0</v>
      </c>
      <c r="X92" s="156">
        <v>0</v>
      </c>
      <c r="Y92" s="157">
        <v>18</v>
      </c>
      <c r="Z92" s="148">
        <f t="shared" si="34"/>
        <v>0</v>
      </c>
      <c r="AA92" s="156">
        <v>20</v>
      </c>
      <c r="AB92" s="156">
        <v>70</v>
      </c>
      <c r="AC92" s="148">
        <f t="shared" si="35"/>
        <v>3.5</v>
      </c>
      <c r="AD92" s="156">
        <v>20</v>
      </c>
      <c r="AE92" s="156">
        <v>0</v>
      </c>
      <c r="AF92" s="148">
        <f t="shared" si="36"/>
        <v>0</v>
      </c>
      <c r="AG92" s="156">
        <v>30</v>
      </c>
      <c r="AH92" s="157">
        <v>41</v>
      </c>
      <c r="AI92" s="148">
        <f t="shared" si="48"/>
        <v>1.3666666666666667</v>
      </c>
      <c r="AJ92" s="156">
        <v>60</v>
      </c>
      <c r="AK92" s="156">
        <v>63</v>
      </c>
      <c r="AL92" s="148">
        <f t="shared" si="49"/>
        <v>1.05</v>
      </c>
      <c r="AM92" s="156">
        <v>60</v>
      </c>
      <c r="AN92" s="157">
        <v>58</v>
      </c>
      <c r="AO92" s="148">
        <f t="shared" si="50"/>
        <v>0.96666666666666667</v>
      </c>
      <c r="AP92" s="156">
        <v>30</v>
      </c>
      <c r="AQ92" s="157">
        <v>5</v>
      </c>
      <c r="AR92" s="148">
        <f t="shared" si="51"/>
        <v>0.16666666666666666</v>
      </c>
      <c r="AS92" s="156">
        <v>80</v>
      </c>
      <c r="AT92" s="156"/>
      <c r="AU92" s="148">
        <f t="shared" si="52"/>
        <v>0</v>
      </c>
      <c r="AV92" s="88">
        <f t="shared" si="39"/>
        <v>300</v>
      </c>
      <c r="AW92" s="156">
        <f t="shared" si="40"/>
        <v>255</v>
      </c>
      <c r="AX92" s="100">
        <f t="shared" si="41"/>
        <v>0.85</v>
      </c>
    </row>
    <row r="93" spans="1:50" s="3" customFormat="1" ht="90" x14ac:dyDescent="0.25">
      <c r="A93" s="213"/>
      <c r="B93" s="156" t="str">
        <f>IF(ISERROR(CONCATENATE(VLOOKUP($D$6,$C$79:$F$92,2,0),J174))," ",CONCATENATE(VLOOKUP($D$6,$C$79:$F$92,2,0),J174))</f>
        <v xml:space="preserve"> </v>
      </c>
      <c r="C93" s="156" t="s">
        <v>300</v>
      </c>
      <c r="D93" s="63" t="s">
        <v>131</v>
      </c>
      <c r="E93" s="150" t="str">
        <f>IF(D93="","",VLOOKUP(D93,$C$145:$L$158,10,FALSE))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3" s="148">
        <v>1</v>
      </c>
      <c r="G93" s="148"/>
      <c r="H93" s="156">
        <v>3</v>
      </c>
      <c r="I93" s="156" t="s">
        <v>301</v>
      </c>
      <c r="J93" s="148" t="s">
        <v>180</v>
      </c>
      <c r="K93" s="148" t="s">
        <v>183</v>
      </c>
      <c r="L93" s="81">
        <v>0.05</v>
      </c>
      <c r="M93" s="156">
        <f t="shared" ref="M93" si="57">IF(J93="Cantidad",BE93,IF(ISERROR(BE93/BF93),0,BE93/BF93))</f>
        <v>0</v>
      </c>
      <c r="N93" s="148">
        <f t="shared" si="30"/>
        <v>0</v>
      </c>
      <c r="O93" s="81">
        <v>0.1</v>
      </c>
      <c r="P93" s="91">
        <v>0.05</v>
      </c>
      <c r="Q93" s="82">
        <f t="shared" si="54"/>
        <v>0.5</v>
      </c>
      <c r="R93" s="81">
        <v>0.05</v>
      </c>
      <c r="S93" s="91">
        <v>0.1</v>
      </c>
      <c r="T93" s="148">
        <f t="shared" si="32"/>
        <v>2</v>
      </c>
      <c r="U93" s="81">
        <v>0.15</v>
      </c>
      <c r="V93" s="91">
        <v>0.2</v>
      </c>
      <c r="W93" s="148">
        <f t="shared" si="33"/>
        <v>1.3333333333333335</v>
      </c>
      <c r="X93" s="81">
        <v>0</v>
      </c>
      <c r="Y93" s="91">
        <v>0</v>
      </c>
      <c r="Z93" s="148">
        <f t="shared" si="34"/>
        <v>0</v>
      </c>
      <c r="AA93" s="81">
        <v>0.15</v>
      </c>
      <c r="AB93" s="81">
        <v>0.15</v>
      </c>
      <c r="AC93" s="148">
        <f t="shared" si="35"/>
        <v>1</v>
      </c>
      <c r="AD93" s="81">
        <v>0.05</v>
      </c>
      <c r="AE93" s="80">
        <v>0.25</v>
      </c>
      <c r="AF93" s="148">
        <f t="shared" si="36"/>
        <v>5</v>
      </c>
      <c r="AG93" s="81">
        <v>0.15</v>
      </c>
      <c r="AH93" s="91">
        <v>0.25</v>
      </c>
      <c r="AI93" s="148">
        <f t="shared" si="48"/>
        <v>1.6666666666666667</v>
      </c>
      <c r="AJ93" s="81">
        <v>0.15</v>
      </c>
      <c r="AK93" s="81">
        <v>0</v>
      </c>
      <c r="AL93" s="148">
        <f t="shared" si="49"/>
        <v>0</v>
      </c>
      <c r="AM93" s="81">
        <v>0.05</v>
      </c>
      <c r="AN93" s="91">
        <v>0</v>
      </c>
      <c r="AO93" s="148">
        <f t="shared" si="50"/>
        <v>0</v>
      </c>
      <c r="AP93" s="81">
        <v>0.05</v>
      </c>
      <c r="AQ93" s="91">
        <v>0</v>
      </c>
      <c r="AR93" s="148">
        <f t="shared" si="51"/>
        <v>0</v>
      </c>
      <c r="AS93" s="81">
        <v>0.05</v>
      </c>
      <c r="AT93" s="156"/>
      <c r="AU93" s="148">
        <f t="shared" si="52"/>
        <v>0</v>
      </c>
      <c r="AV93" s="129">
        <f t="shared" si="39"/>
        <v>1.0000000000000002</v>
      </c>
      <c r="AW93" s="80">
        <f t="shared" si="40"/>
        <v>1</v>
      </c>
      <c r="AX93" s="100">
        <f t="shared" si="41"/>
        <v>0.99999999999999978</v>
      </c>
    </row>
    <row r="94" spans="1:50" s="3" customFormat="1" ht="90" customHeight="1" x14ac:dyDescent="0.25">
      <c r="A94" s="213"/>
      <c r="B94" s="214" t="str">
        <f>IF(ISERROR(CONCATENATE(VLOOKUP($D$6,$C$79:$F$92,2,0),J175))," ",CONCATENATE(VLOOKUP($D$6,$C$79:$F$92,2,0),J175))</f>
        <v xml:space="preserve"> </v>
      </c>
      <c r="C94" s="214" t="s">
        <v>302</v>
      </c>
      <c r="D94" s="186" t="s">
        <v>131</v>
      </c>
      <c r="E94" s="187" t="str">
        <f>IF(D94="","",VLOOKUP(D94,$C$145:$L$158,10,FALSE))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4" s="148">
        <v>1</v>
      </c>
      <c r="G94" s="148"/>
      <c r="H94" s="156">
        <v>4</v>
      </c>
      <c r="I94" s="156" t="s">
        <v>303</v>
      </c>
      <c r="J94" s="148" t="s">
        <v>181</v>
      </c>
      <c r="K94" s="148" t="s">
        <v>183</v>
      </c>
      <c r="L94" s="156">
        <v>10</v>
      </c>
      <c r="M94" s="156">
        <v>9</v>
      </c>
      <c r="N94" s="148">
        <f t="shared" si="30"/>
        <v>0.9</v>
      </c>
      <c r="O94" s="156">
        <v>10</v>
      </c>
      <c r="P94" s="157">
        <f t="shared" ref="P94:P100" si="58">IF(M94="Cantidad",BH94,IF(ISERROR(BH94/BI94),0,BH94/BI94))</f>
        <v>0</v>
      </c>
      <c r="Q94" s="82">
        <f t="shared" si="54"/>
        <v>0</v>
      </c>
      <c r="R94" s="156">
        <v>20</v>
      </c>
      <c r="S94" s="157">
        <f t="shared" ref="S94" si="59">IF(P94="Cantidad",BK94,IF(ISERROR(BK94/BL94),0,BK94/BL94))</f>
        <v>0</v>
      </c>
      <c r="T94" s="148">
        <f t="shared" si="32"/>
        <v>0</v>
      </c>
      <c r="U94" s="156">
        <v>20</v>
      </c>
      <c r="V94" s="157">
        <v>0</v>
      </c>
      <c r="W94" s="148">
        <f t="shared" si="33"/>
        <v>0</v>
      </c>
      <c r="X94" s="156">
        <v>30</v>
      </c>
      <c r="Y94" s="157">
        <v>0</v>
      </c>
      <c r="Z94" s="95">
        <f t="shared" si="34"/>
        <v>0</v>
      </c>
      <c r="AA94" s="156">
        <v>30</v>
      </c>
      <c r="AB94" s="156">
        <v>117</v>
      </c>
      <c r="AC94" s="148">
        <f t="shared" si="35"/>
        <v>3.9</v>
      </c>
      <c r="AD94" s="156">
        <v>16</v>
      </c>
      <c r="AE94" s="156">
        <v>0</v>
      </c>
      <c r="AF94" s="148">
        <f t="shared" si="36"/>
        <v>0</v>
      </c>
      <c r="AG94" s="156">
        <v>16</v>
      </c>
      <c r="AH94" s="157">
        <f t="shared" ref="AH94" si="60">IF(M94="Cantidad",BH94,IF(ISERROR(BH94/BI94),0,BH94/BI94))</f>
        <v>0</v>
      </c>
      <c r="AI94" s="148">
        <f t="shared" si="48"/>
        <v>0</v>
      </c>
      <c r="AJ94" s="156">
        <v>16</v>
      </c>
      <c r="AK94" s="156">
        <v>0</v>
      </c>
      <c r="AL94" s="148">
        <f t="shared" si="49"/>
        <v>0</v>
      </c>
      <c r="AM94" s="156">
        <v>16</v>
      </c>
      <c r="AN94" s="157">
        <f t="shared" ref="AN94:AN98" si="61">IF(D94="Cantidad",BH94,IF(ISERROR(BH94/BI94),0,BH94/BI94))</f>
        <v>0</v>
      </c>
      <c r="AO94" s="148">
        <f t="shared" si="50"/>
        <v>0</v>
      </c>
      <c r="AP94" s="156">
        <v>16</v>
      </c>
      <c r="AQ94" s="157">
        <v>124</v>
      </c>
      <c r="AR94" s="148">
        <f t="shared" si="51"/>
        <v>7.75</v>
      </c>
      <c r="AS94" s="156">
        <v>0</v>
      </c>
      <c r="AT94" s="156"/>
      <c r="AU94" s="148">
        <f t="shared" si="52"/>
        <v>0</v>
      </c>
      <c r="AV94" s="88">
        <f t="shared" si="39"/>
        <v>200</v>
      </c>
      <c r="AW94" s="156">
        <f t="shared" si="40"/>
        <v>250</v>
      </c>
      <c r="AX94" s="100">
        <f t="shared" si="41"/>
        <v>1.25</v>
      </c>
    </row>
    <row r="95" spans="1:50" s="3" customFormat="1" ht="75" x14ac:dyDescent="0.25">
      <c r="A95" s="213"/>
      <c r="B95" s="214"/>
      <c r="C95" s="214"/>
      <c r="D95" s="186"/>
      <c r="E95" s="187"/>
      <c r="F95" s="148">
        <v>1</v>
      </c>
      <c r="G95" s="148"/>
      <c r="H95" s="156">
        <v>5</v>
      </c>
      <c r="I95" s="156" t="s">
        <v>363</v>
      </c>
      <c r="J95" s="148" t="s">
        <v>181</v>
      </c>
      <c r="K95" s="148" t="s">
        <v>183</v>
      </c>
      <c r="L95" s="156">
        <v>320</v>
      </c>
      <c r="M95" s="156">
        <v>91</v>
      </c>
      <c r="N95" s="148">
        <f t="shared" si="30"/>
        <v>0.28437499999999999</v>
      </c>
      <c r="O95" s="156">
        <v>420</v>
      </c>
      <c r="P95" s="157">
        <f t="shared" si="58"/>
        <v>0</v>
      </c>
      <c r="Q95" s="82">
        <f t="shared" si="54"/>
        <v>0</v>
      </c>
      <c r="R95" s="156">
        <v>530</v>
      </c>
      <c r="S95" s="157">
        <v>310</v>
      </c>
      <c r="T95" s="148">
        <f t="shared" si="32"/>
        <v>0.58490566037735847</v>
      </c>
      <c r="U95" s="156">
        <v>551</v>
      </c>
      <c r="V95" s="157">
        <v>400</v>
      </c>
      <c r="W95" s="148">
        <f t="shared" si="33"/>
        <v>0.72595281306715065</v>
      </c>
      <c r="X95" s="156">
        <v>530</v>
      </c>
      <c r="Y95" s="157">
        <v>171</v>
      </c>
      <c r="Z95" s="148">
        <f t="shared" si="34"/>
        <v>0.32264150943396225</v>
      </c>
      <c r="AA95" s="156">
        <v>550</v>
      </c>
      <c r="AB95" s="156">
        <v>4659</v>
      </c>
      <c r="AC95" s="148">
        <f t="shared" si="35"/>
        <v>8.4709090909090907</v>
      </c>
      <c r="AD95" s="156">
        <v>500</v>
      </c>
      <c r="AE95" s="156">
        <v>5455</v>
      </c>
      <c r="AF95" s="148">
        <f t="shared" si="36"/>
        <v>10.91</v>
      </c>
      <c r="AG95" s="156">
        <v>600</v>
      </c>
      <c r="AH95" s="157">
        <v>1792</v>
      </c>
      <c r="AI95" s="148">
        <f t="shared" si="48"/>
        <v>2.9866666666666668</v>
      </c>
      <c r="AJ95" s="156">
        <v>1684</v>
      </c>
      <c r="AK95" s="156">
        <v>1637</v>
      </c>
      <c r="AL95" s="148">
        <f t="shared" si="49"/>
        <v>0.9720902612826603</v>
      </c>
      <c r="AM95" s="156">
        <v>4800</v>
      </c>
      <c r="AN95" s="157">
        <v>1248</v>
      </c>
      <c r="AO95" s="148">
        <f t="shared" si="50"/>
        <v>0.26</v>
      </c>
      <c r="AP95" s="156">
        <v>3615</v>
      </c>
      <c r="AQ95" s="157">
        <v>2468</v>
      </c>
      <c r="AR95" s="148">
        <f t="shared" si="51"/>
        <v>0.6827109266943292</v>
      </c>
      <c r="AS95" s="156">
        <v>3550</v>
      </c>
      <c r="AT95" s="156"/>
      <c r="AU95" s="148">
        <f t="shared" si="52"/>
        <v>0</v>
      </c>
      <c r="AV95" s="88">
        <f t="shared" si="39"/>
        <v>17650</v>
      </c>
      <c r="AW95" s="156">
        <f t="shared" si="40"/>
        <v>18231</v>
      </c>
      <c r="AX95" s="100">
        <f t="shared" si="41"/>
        <v>1.0329178470254958</v>
      </c>
    </row>
    <row r="96" spans="1:50" s="3" customFormat="1" ht="69" customHeight="1" x14ac:dyDescent="0.25">
      <c r="A96" s="213"/>
      <c r="B96" s="214">
        <v>4</v>
      </c>
      <c r="C96" s="214" t="s">
        <v>304</v>
      </c>
      <c r="D96" s="186" t="s">
        <v>131</v>
      </c>
      <c r="E96" s="187" t="str">
        <f>IF(D96="","",VLOOKUP(D96,$C$145:$L$158,10,FALSE))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96" s="148">
        <v>1</v>
      </c>
      <c r="G96" s="148"/>
      <c r="H96" s="156">
        <v>6</v>
      </c>
      <c r="I96" s="156" t="s">
        <v>305</v>
      </c>
      <c r="J96" s="148" t="s">
        <v>181</v>
      </c>
      <c r="K96" s="148" t="s">
        <v>183</v>
      </c>
      <c r="L96" s="156">
        <v>6</v>
      </c>
      <c r="M96" s="156">
        <f t="shared" ref="M96:M97" si="62">IF(J96="Cantidad",BE96,IF(ISERROR(BE96/BF96),0,BE96/BF96))</f>
        <v>0</v>
      </c>
      <c r="N96" s="148">
        <f t="shared" si="30"/>
        <v>0</v>
      </c>
      <c r="O96" s="156">
        <v>12</v>
      </c>
      <c r="P96" s="157">
        <f t="shared" si="58"/>
        <v>0</v>
      </c>
      <c r="Q96" s="82">
        <f t="shared" si="54"/>
        <v>0</v>
      </c>
      <c r="R96" s="156">
        <v>18</v>
      </c>
      <c r="S96" s="157">
        <f t="shared" ref="S96:S100" si="63">IF(P96="Cantidad",BK96,IF(ISERROR(BK96/BL96),0,BK96/BL96))</f>
        <v>0</v>
      </c>
      <c r="T96" s="148">
        <f t="shared" si="32"/>
        <v>0</v>
      </c>
      <c r="U96" s="156">
        <v>24</v>
      </c>
      <c r="V96" s="157">
        <v>0</v>
      </c>
      <c r="W96" s="148">
        <f t="shared" si="33"/>
        <v>0</v>
      </c>
      <c r="X96" s="156">
        <v>30</v>
      </c>
      <c r="Y96" s="157">
        <v>0</v>
      </c>
      <c r="Z96" s="95">
        <f t="shared" si="34"/>
        <v>0</v>
      </c>
      <c r="AA96" s="156">
        <v>45</v>
      </c>
      <c r="AB96" s="156">
        <v>26</v>
      </c>
      <c r="AC96" s="148">
        <f t="shared" si="35"/>
        <v>0.57777777777777772</v>
      </c>
      <c r="AD96" s="156">
        <v>45</v>
      </c>
      <c r="AE96" s="156">
        <v>0</v>
      </c>
      <c r="AF96" s="148">
        <f t="shared" si="36"/>
        <v>0</v>
      </c>
      <c r="AG96" s="156">
        <v>24</v>
      </c>
      <c r="AH96" s="157">
        <v>0</v>
      </c>
      <c r="AI96" s="148">
        <f t="shared" si="48"/>
        <v>0</v>
      </c>
      <c r="AJ96" s="156">
        <v>24</v>
      </c>
      <c r="AK96" s="156">
        <v>44</v>
      </c>
      <c r="AL96" s="148">
        <f t="shared" si="49"/>
        <v>1.8333333333333333</v>
      </c>
      <c r="AM96" s="156">
        <v>45</v>
      </c>
      <c r="AN96" s="157">
        <v>69</v>
      </c>
      <c r="AO96" s="148">
        <f t="shared" si="50"/>
        <v>1.5333333333333334</v>
      </c>
      <c r="AP96" s="156">
        <v>18</v>
      </c>
      <c r="AQ96" s="157">
        <v>0</v>
      </c>
      <c r="AR96" s="148">
        <f t="shared" si="51"/>
        <v>0</v>
      </c>
      <c r="AS96" s="156">
        <v>9</v>
      </c>
      <c r="AT96" s="156"/>
      <c r="AU96" s="148">
        <f t="shared" si="52"/>
        <v>0</v>
      </c>
      <c r="AV96" s="88">
        <f t="shared" si="39"/>
        <v>300</v>
      </c>
      <c r="AW96" s="156">
        <f t="shared" si="40"/>
        <v>139</v>
      </c>
      <c r="AX96" s="100">
        <f t="shared" si="41"/>
        <v>0.46333333333333332</v>
      </c>
    </row>
    <row r="97" spans="1:50" s="3" customFormat="1" ht="105" customHeight="1" x14ac:dyDescent="0.25">
      <c r="A97" s="213"/>
      <c r="B97" s="214"/>
      <c r="C97" s="214"/>
      <c r="D97" s="186"/>
      <c r="E97" s="187"/>
      <c r="F97" s="148">
        <v>1</v>
      </c>
      <c r="G97" s="148"/>
      <c r="H97" s="156">
        <v>7</v>
      </c>
      <c r="I97" s="156" t="s">
        <v>364</v>
      </c>
      <c r="J97" s="148" t="s">
        <v>181</v>
      </c>
      <c r="K97" s="148" t="s">
        <v>183</v>
      </c>
      <c r="L97" s="156">
        <v>14</v>
      </c>
      <c r="M97" s="156">
        <f t="shared" si="62"/>
        <v>0</v>
      </c>
      <c r="N97" s="148">
        <f t="shared" si="30"/>
        <v>0</v>
      </c>
      <c r="O97" s="156">
        <v>28</v>
      </c>
      <c r="P97" s="157">
        <f t="shared" si="58"/>
        <v>0</v>
      </c>
      <c r="Q97" s="82">
        <f t="shared" si="54"/>
        <v>0</v>
      </c>
      <c r="R97" s="156">
        <v>42</v>
      </c>
      <c r="S97" s="157">
        <f t="shared" si="63"/>
        <v>0</v>
      </c>
      <c r="T97" s="148">
        <f t="shared" si="32"/>
        <v>0</v>
      </c>
      <c r="U97" s="156">
        <v>56</v>
      </c>
      <c r="V97" s="157">
        <v>0</v>
      </c>
      <c r="W97" s="148">
        <f t="shared" si="33"/>
        <v>0</v>
      </c>
      <c r="X97" s="156">
        <v>56</v>
      </c>
      <c r="Y97" s="157">
        <v>4</v>
      </c>
      <c r="Z97" s="148">
        <f t="shared" si="34"/>
        <v>7.1428571428571425E-2</v>
      </c>
      <c r="AA97" s="156">
        <v>70</v>
      </c>
      <c r="AB97" s="156">
        <v>21</v>
      </c>
      <c r="AC97" s="148">
        <f t="shared" si="35"/>
        <v>0.3</v>
      </c>
      <c r="AD97" s="156">
        <v>70</v>
      </c>
      <c r="AE97" s="156">
        <v>1415</v>
      </c>
      <c r="AF97" s="148">
        <f t="shared" si="36"/>
        <v>20.214285714285715</v>
      </c>
      <c r="AG97" s="156">
        <v>140</v>
      </c>
      <c r="AH97" s="157">
        <v>12</v>
      </c>
      <c r="AI97" s="148">
        <f t="shared" si="48"/>
        <v>8.5714285714285715E-2</v>
      </c>
      <c r="AJ97" s="156">
        <v>455</v>
      </c>
      <c r="AK97" s="156">
        <v>0</v>
      </c>
      <c r="AL97" s="148">
        <f t="shared" si="49"/>
        <v>0</v>
      </c>
      <c r="AM97" s="156">
        <v>305</v>
      </c>
      <c r="AN97" s="157">
        <f t="shared" si="61"/>
        <v>0</v>
      </c>
      <c r="AO97" s="148">
        <f t="shared" si="50"/>
        <v>0</v>
      </c>
      <c r="AP97" s="156">
        <v>214</v>
      </c>
      <c r="AQ97" s="157">
        <v>0</v>
      </c>
      <c r="AR97" s="148">
        <f t="shared" si="51"/>
        <v>0</v>
      </c>
      <c r="AS97" s="156">
        <v>0</v>
      </c>
      <c r="AT97" s="156"/>
      <c r="AU97" s="148">
        <f t="shared" si="52"/>
        <v>0</v>
      </c>
      <c r="AV97" s="88">
        <f t="shared" si="39"/>
        <v>1450</v>
      </c>
      <c r="AW97" s="156">
        <f t="shared" si="40"/>
        <v>1452</v>
      </c>
      <c r="AX97" s="100">
        <f t="shared" si="41"/>
        <v>1.0013793103448276</v>
      </c>
    </row>
    <row r="98" spans="1:50" s="3" customFormat="1" ht="62.25" customHeight="1" x14ac:dyDescent="0.25">
      <c r="A98" s="213"/>
      <c r="B98" s="214"/>
      <c r="C98" s="214"/>
      <c r="D98" s="186"/>
      <c r="E98" s="187"/>
      <c r="F98" s="148">
        <v>1</v>
      </c>
      <c r="G98" s="148"/>
      <c r="H98" s="156">
        <v>8</v>
      </c>
      <c r="I98" s="156" t="s">
        <v>361</v>
      </c>
      <c r="J98" s="148" t="s">
        <v>181</v>
      </c>
      <c r="K98" s="148" t="s">
        <v>183</v>
      </c>
      <c r="L98" s="156">
        <v>6</v>
      </c>
      <c r="M98" s="156">
        <v>14</v>
      </c>
      <c r="N98" s="148">
        <f t="shared" si="30"/>
        <v>2.3333333333333335</v>
      </c>
      <c r="O98" s="156">
        <v>15</v>
      </c>
      <c r="P98" s="157">
        <f t="shared" si="58"/>
        <v>0</v>
      </c>
      <c r="Q98" s="82">
        <f t="shared" si="54"/>
        <v>0</v>
      </c>
      <c r="R98" s="156">
        <v>60</v>
      </c>
      <c r="S98" s="157">
        <f t="shared" si="63"/>
        <v>0</v>
      </c>
      <c r="T98" s="148">
        <f t="shared" si="32"/>
        <v>0</v>
      </c>
      <c r="U98" s="156">
        <v>60</v>
      </c>
      <c r="V98" s="157">
        <v>23</v>
      </c>
      <c r="W98" s="148">
        <f t="shared" si="33"/>
        <v>0.38333333333333336</v>
      </c>
      <c r="X98" s="156">
        <v>30</v>
      </c>
      <c r="Y98" s="157">
        <v>0</v>
      </c>
      <c r="Z98" s="95">
        <f t="shared" si="34"/>
        <v>0</v>
      </c>
      <c r="AA98" s="156">
        <v>30</v>
      </c>
      <c r="AB98" s="156">
        <v>512</v>
      </c>
      <c r="AC98" s="148">
        <f t="shared" si="35"/>
        <v>17.066666666666666</v>
      </c>
      <c r="AD98" s="156">
        <v>30</v>
      </c>
      <c r="AE98" s="156">
        <v>0</v>
      </c>
      <c r="AF98" s="148">
        <f t="shared" si="36"/>
        <v>0</v>
      </c>
      <c r="AG98" s="156">
        <v>24</v>
      </c>
      <c r="AH98" s="157">
        <v>0</v>
      </c>
      <c r="AI98" s="148">
        <f t="shared" si="48"/>
        <v>0</v>
      </c>
      <c r="AJ98" s="156">
        <v>18</v>
      </c>
      <c r="AK98" s="156">
        <v>0</v>
      </c>
      <c r="AL98" s="148">
        <f t="shared" si="49"/>
        <v>0</v>
      </c>
      <c r="AM98" s="156">
        <v>15</v>
      </c>
      <c r="AN98" s="157">
        <f t="shared" si="61"/>
        <v>0</v>
      </c>
      <c r="AO98" s="148">
        <f t="shared" si="50"/>
        <v>0</v>
      </c>
      <c r="AP98" s="156">
        <v>6</v>
      </c>
      <c r="AQ98" s="157">
        <v>27</v>
      </c>
      <c r="AR98" s="148">
        <f t="shared" si="51"/>
        <v>4.5</v>
      </c>
      <c r="AS98" s="156">
        <v>256</v>
      </c>
      <c r="AT98" s="156"/>
      <c r="AU98" s="148">
        <f t="shared" si="52"/>
        <v>0</v>
      </c>
      <c r="AV98" s="88">
        <f t="shared" si="39"/>
        <v>550</v>
      </c>
      <c r="AW98" s="156">
        <f t="shared" si="40"/>
        <v>576</v>
      </c>
      <c r="AX98" s="100">
        <f t="shared" si="41"/>
        <v>1.0472727272727274</v>
      </c>
    </row>
    <row r="99" spans="1:50" s="3" customFormat="1" ht="75" customHeight="1" x14ac:dyDescent="0.25">
      <c r="A99" s="213"/>
      <c r="B99" s="214"/>
      <c r="C99" s="214"/>
      <c r="D99" s="186"/>
      <c r="E99" s="187"/>
      <c r="F99" s="148">
        <v>1</v>
      </c>
      <c r="G99" s="148"/>
      <c r="H99" s="156">
        <v>9</v>
      </c>
      <c r="I99" s="156" t="s">
        <v>306</v>
      </c>
      <c r="J99" s="148" t="s">
        <v>181</v>
      </c>
      <c r="K99" s="148" t="s">
        <v>183</v>
      </c>
      <c r="L99" s="156">
        <v>5</v>
      </c>
      <c r="M99" s="156">
        <f t="shared" ref="M99:M101" si="64">IF(J99="Cantidad",BE99,IF(ISERROR(BE99/BF99),0,BE99/BF99))</f>
        <v>0</v>
      </c>
      <c r="N99" s="148">
        <f t="shared" si="30"/>
        <v>0</v>
      </c>
      <c r="O99" s="156">
        <v>8</v>
      </c>
      <c r="P99" s="157">
        <f t="shared" si="58"/>
        <v>0</v>
      </c>
      <c r="Q99" s="82">
        <f t="shared" si="54"/>
        <v>0</v>
      </c>
      <c r="R99" s="156">
        <v>10</v>
      </c>
      <c r="S99" s="157">
        <f t="shared" si="63"/>
        <v>0</v>
      </c>
      <c r="T99" s="148">
        <f t="shared" si="32"/>
        <v>0</v>
      </c>
      <c r="U99" s="156">
        <v>10</v>
      </c>
      <c r="V99" s="157">
        <v>0</v>
      </c>
      <c r="W99" s="148">
        <f t="shared" si="33"/>
        <v>0</v>
      </c>
      <c r="X99" s="156">
        <v>10</v>
      </c>
      <c r="Y99" s="157">
        <v>12</v>
      </c>
      <c r="Z99" s="148">
        <f t="shared" si="34"/>
        <v>1.2</v>
      </c>
      <c r="AA99" s="156">
        <v>10</v>
      </c>
      <c r="AB99" s="156">
        <v>15</v>
      </c>
      <c r="AC99" s="148">
        <f t="shared" si="35"/>
        <v>1.5</v>
      </c>
      <c r="AD99" s="156">
        <v>10</v>
      </c>
      <c r="AE99" s="156">
        <v>6</v>
      </c>
      <c r="AF99" s="148">
        <f t="shared" si="36"/>
        <v>0.6</v>
      </c>
      <c r="AG99" s="156">
        <v>10</v>
      </c>
      <c r="AH99" s="157">
        <v>24</v>
      </c>
      <c r="AI99" s="148">
        <f t="shared" si="48"/>
        <v>2.4</v>
      </c>
      <c r="AJ99" s="156">
        <v>10</v>
      </c>
      <c r="AK99" s="156">
        <v>1</v>
      </c>
      <c r="AL99" s="148">
        <f t="shared" si="49"/>
        <v>0.1</v>
      </c>
      <c r="AM99" s="156">
        <v>10</v>
      </c>
      <c r="AN99" s="157">
        <v>11</v>
      </c>
      <c r="AO99" s="148">
        <f t="shared" si="50"/>
        <v>1.1000000000000001</v>
      </c>
      <c r="AP99" s="156">
        <v>5</v>
      </c>
      <c r="AQ99" s="157">
        <v>5</v>
      </c>
      <c r="AR99" s="148">
        <f t="shared" si="51"/>
        <v>1</v>
      </c>
      <c r="AS99" s="156">
        <v>2</v>
      </c>
      <c r="AT99" s="156"/>
      <c r="AU99" s="148">
        <f t="shared" si="52"/>
        <v>0</v>
      </c>
      <c r="AV99" s="88">
        <f t="shared" si="39"/>
        <v>100</v>
      </c>
      <c r="AW99" s="156">
        <f t="shared" si="40"/>
        <v>74</v>
      </c>
      <c r="AX99" s="100">
        <f t="shared" si="41"/>
        <v>0.74</v>
      </c>
    </row>
    <row r="100" spans="1:50" s="3" customFormat="1" ht="71.25" customHeight="1" x14ac:dyDescent="0.25">
      <c r="A100" s="213"/>
      <c r="B100" s="214"/>
      <c r="C100" s="214"/>
      <c r="D100" s="186"/>
      <c r="E100" s="187"/>
      <c r="F100" s="148">
        <v>1</v>
      </c>
      <c r="G100" s="148"/>
      <c r="H100" s="156">
        <v>10</v>
      </c>
      <c r="I100" s="156" t="s">
        <v>362</v>
      </c>
      <c r="J100" s="148" t="s">
        <v>181</v>
      </c>
      <c r="K100" s="148" t="s">
        <v>183</v>
      </c>
      <c r="L100" s="156">
        <v>18</v>
      </c>
      <c r="M100" s="156">
        <f t="shared" si="64"/>
        <v>0</v>
      </c>
      <c r="N100" s="148">
        <f t="shared" si="30"/>
        <v>0</v>
      </c>
      <c r="O100" s="156">
        <v>24</v>
      </c>
      <c r="P100" s="157">
        <f t="shared" si="58"/>
        <v>0</v>
      </c>
      <c r="Q100" s="82">
        <f t="shared" si="54"/>
        <v>0</v>
      </c>
      <c r="R100" s="156">
        <v>24</v>
      </c>
      <c r="S100" s="157">
        <f t="shared" si="63"/>
        <v>0</v>
      </c>
      <c r="T100" s="148">
        <f t="shared" si="32"/>
        <v>0</v>
      </c>
      <c r="U100" s="156">
        <v>24</v>
      </c>
      <c r="V100" s="157">
        <v>9</v>
      </c>
      <c r="W100" s="148">
        <f t="shared" si="33"/>
        <v>0.375</v>
      </c>
      <c r="X100" s="156">
        <v>24</v>
      </c>
      <c r="Y100" s="157">
        <v>27</v>
      </c>
      <c r="Z100" s="148">
        <f t="shared" si="34"/>
        <v>1.125</v>
      </c>
      <c r="AA100" s="156">
        <v>24</v>
      </c>
      <c r="AB100" s="156">
        <v>171</v>
      </c>
      <c r="AC100" s="148">
        <f t="shared" si="35"/>
        <v>7.125</v>
      </c>
      <c r="AD100" s="156">
        <v>24</v>
      </c>
      <c r="AE100" s="156">
        <v>0</v>
      </c>
      <c r="AF100" s="148">
        <f t="shared" si="36"/>
        <v>0</v>
      </c>
      <c r="AG100" s="156">
        <v>24</v>
      </c>
      <c r="AH100" s="157">
        <v>130</v>
      </c>
      <c r="AI100" s="148">
        <f t="shared" si="48"/>
        <v>5.416666666666667</v>
      </c>
      <c r="AJ100" s="156">
        <v>54</v>
      </c>
      <c r="AK100" s="156">
        <v>64</v>
      </c>
      <c r="AL100" s="148">
        <f t="shared" si="49"/>
        <v>1.1851851851851851</v>
      </c>
      <c r="AM100" s="156">
        <v>148</v>
      </c>
      <c r="AN100" s="157">
        <v>23</v>
      </c>
      <c r="AO100" s="148">
        <f t="shared" si="50"/>
        <v>0.1554054054054054</v>
      </c>
      <c r="AP100" s="156">
        <v>74</v>
      </c>
      <c r="AQ100" s="157">
        <v>63</v>
      </c>
      <c r="AR100" s="148">
        <f t="shared" si="51"/>
        <v>0.85135135135135132</v>
      </c>
      <c r="AS100" s="156">
        <v>38</v>
      </c>
      <c r="AT100" s="156"/>
      <c r="AU100" s="148">
        <f t="shared" si="52"/>
        <v>0</v>
      </c>
      <c r="AV100" s="88">
        <f t="shared" si="39"/>
        <v>500</v>
      </c>
      <c r="AW100" s="156">
        <f t="shared" si="40"/>
        <v>487</v>
      </c>
      <c r="AX100" s="100">
        <f t="shared" si="41"/>
        <v>0.97399999999999998</v>
      </c>
    </row>
    <row r="101" spans="1:50" s="3" customFormat="1" ht="90" x14ac:dyDescent="0.25">
      <c r="A101" s="213"/>
      <c r="B101" s="156">
        <v>5</v>
      </c>
      <c r="C101" s="156" t="s">
        <v>307</v>
      </c>
      <c r="D101" s="63" t="s">
        <v>131</v>
      </c>
      <c r="E101" s="150" t="str">
        <f>IF(D101="","",VLOOKUP(D101,$C$145:$L$158,10,FALSE))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1" s="148">
        <v>1</v>
      </c>
      <c r="G101" s="148"/>
      <c r="H101" s="156">
        <v>11</v>
      </c>
      <c r="I101" s="156" t="s">
        <v>308</v>
      </c>
      <c r="J101" s="148" t="s">
        <v>181</v>
      </c>
      <c r="K101" s="148" t="s">
        <v>183</v>
      </c>
      <c r="L101" s="156">
        <v>15</v>
      </c>
      <c r="M101" s="156">
        <f t="shared" si="64"/>
        <v>0</v>
      </c>
      <c r="N101" s="148">
        <f t="shared" si="30"/>
        <v>0</v>
      </c>
      <c r="O101" s="156">
        <v>15</v>
      </c>
      <c r="P101" s="157">
        <v>2</v>
      </c>
      <c r="Q101" s="82">
        <f t="shared" si="54"/>
        <v>0.13333333333333333</v>
      </c>
      <c r="R101" s="156">
        <v>30</v>
      </c>
      <c r="S101" s="157">
        <v>17</v>
      </c>
      <c r="T101" s="148">
        <f t="shared" si="32"/>
        <v>0.56666666666666665</v>
      </c>
      <c r="U101" s="156">
        <v>30</v>
      </c>
      <c r="V101" s="157">
        <v>16</v>
      </c>
      <c r="W101" s="148">
        <f t="shared" si="33"/>
        <v>0.53333333333333333</v>
      </c>
      <c r="X101" s="156">
        <v>30</v>
      </c>
      <c r="Y101" s="157">
        <v>21</v>
      </c>
      <c r="Z101" s="148">
        <f t="shared" si="34"/>
        <v>0.7</v>
      </c>
      <c r="AA101" s="156">
        <v>30</v>
      </c>
      <c r="AB101" s="156">
        <v>18</v>
      </c>
      <c r="AC101" s="148">
        <f t="shared" si="35"/>
        <v>0.6</v>
      </c>
      <c r="AD101" s="156">
        <v>30</v>
      </c>
      <c r="AE101" s="156">
        <v>58</v>
      </c>
      <c r="AF101" s="148">
        <f t="shared" si="36"/>
        <v>1.9333333333333333</v>
      </c>
      <c r="AG101" s="156">
        <v>30</v>
      </c>
      <c r="AH101" s="157">
        <v>53</v>
      </c>
      <c r="AI101" s="148">
        <f t="shared" si="48"/>
        <v>1.7666666666666666</v>
      </c>
      <c r="AJ101" s="156">
        <v>30</v>
      </c>
      <c r="AK101" s="156">
        <v>45</v>
      </c>
      <c r="AL101" s="148">
        <f t="shared" si="49"/>
        <v>1.5</v>
      </c>
      <c r="AM101" s="156">
        <v>30</v>
      </c>
      <c r="AN101" s="157">
        <v>70</v>
      </c>
      <c r="AO101" s="148">
        <f t="shared" si="50"/>
        <v>2.3333333333333335</v>
      </c>
      <c r="AP101" s="156">
        <v>15</v>
      </c>
      <c r="AQ101" s="157">
        <v>61</v>
      </c>
      <c r="AR101" s="148">
        <f t="shared" si="51"/>
        <v>4.0666666666666664</v>
      </c>
      <c r="AS101" s="156">
        <v>15</v>
      </c>
      <c r="AT101" s="156"/>
      <c r="AU101" s="148">
        <f t="shared" si="52"/>
        <v>0</v>
      </c>
      <c r="AV101" s="88">
        <f t="shared" si="39"/>
        <v>300</v>
      </c>
      <c r="AW101" s="156">
        <f t="shared" si="40"/>
        <v>361</v>
      </c>
      <c r="AX101" s="100">
        <f t="shared" si="41"/>
        <v>1.2033333333333334</v>
      </c>
    </row>
    <row r="102" spans="1:50" s="3" customFormat="1" ht="105.75" thickBot="1" x14ac:dyDescent="0.3">
      <c r="A102" s="217"/>
      <c r="B102" s="64">
        <v>6</v>
      </c>
      <c r="C102" s="64" t="s">
        <v>309</v>
      </c>
      <c r="D102" s="101" t="s">
        <v>131</v>
      </c>
      <c r="E102" s="102" t="str">
        <f>IF(D102="","",VLOOKUP(D102,$C$145:$L$158,10,FALSE))</f>
        <v>Promover capacidades ciudadanas en torno a la protección y el bienestar animal a través de estrategias de sensibilización y participación ciudadana incidente, mediante espacios de interacción institucionales con la ciudadanía, con el fin de prevenir el maltrato animal y la naturalización de la violencia de la que son sujetos.</v>
      </c>
      <c r="F102" s="65">
        <v>1</v>
      </c>
      <c r="G102" s="65"/>
      <c r="H102" s="64">
        <v>12</v>
      </c>
      <c r="I102" s="64" t="s">
        <v>310</v>
      </c>
      <c r="J102" s="65" t="s">
        <v>180</v>
      </c>
      <c r="K102" s="65" t="s">
        <v>183</v>
      </c>
      <c r="L102" s="103">
        <v>0.01</v>
      </c>
      <c r="M102" s="103">
        <v>0.01</v>
      </c>
      <c r="N102" s="65">
        <f t="shared" si="30"/>
        <v>1</v>
      </c>
      <c r="O102" s="103">
        <v>0.05</v>
      </c>
      <c r="P102" s="104">
        <v>0.05</v>
      </c>
      <c r="Q102" s="105">
        <f t="shared" si="54"/>
        <v>1</v>
      </c>
      <c r="R102" s="103">
        <v>0.06</v>
      </c>
      <c r="S102" s="104">
        <v>0.05</v>
      </c>
      <c r="T102" s="65">
        <f t="shared" si="32"/>
        <v>0.83333333333333337</v>
      </c>
      <c r="U102" s="103">
        <v>0.112</v>
      </c>
      <c r="V102" s="104">
        <v>7.0000000000000007E-2</v>
      </c>
      <c r="W102" s="65">
        <f t="shared" si="33"/>
        <v>0.625</v>
      </c>
      <c r="X102" s="103">
        <v>0.112</v>
      </c>
      <c r="Y102" s="104">
        <v>7.0000000000000007E-2</v>
      </c>
      <c r="Z102" s="65">
        <f t="shared" si="34"/>
        <v>0.625</v>
      </c>
      <c r="AA102" s="103">
        <v>0.122</v>
      </c>
      <c r="AB102" s="103">
        <v>0.13200000000000001</v>
      </c>
      <c r="AC102" s="65">
        <f t="shared" si="35"/>
        <v>1.0819672131147542</v>
      </c>
      <c r="AD102" s="103">
        <v>9.1999999999999998E-2</v>
      </c>
      <c r="AE102" s="136">
        <v>9.1999999999999998E-2</v>
      </c>
      <c r="AF102" s="65">
        <f t="shared" si="36"/>
        <v>1</v>
      </c>
      <c r="AG102" s="103">
        <v>9.1999999999999998E-2</v>
      </c>
      <c r="AH102" s="104">
        <v>0.13200000000000001</v>
      </c>
      <c r="AI102" s="65">
        <f t="shared" si="48"/>
        <v>1.4347826086956523</v>
      </c>
      <c r="AJ102" s="103">
        <v>9.1999999999999998E-2</v>
      </c>
      <c r="AK102" s="103">
        <v>9.1999999999999998E-2</v>
      </c>
      <c r="AL102" s="65">
        <f t="shared" si="49"/>
        <v>1</v>
      </c>
      <c r="AM102" s="103">
        <v>9.1999999999999998E-2</v>
      </c>
      <c r="AN102" s="104">
        <v>9.1999999999999998E-2</v>
      </c>
      <c r="AO102" s="65">
        <f t="shared" si="50"/>
        <v>1</v>
      </c>
      <c r="AP102" s="103">
        <v>9.1999999999999998E-2</v>
      </c>
      <c r="AQ102" s="104">
        <v>9.1999999999999998E-2</v>
      </c>
      <c r="AR102" s="65">
        <f t="shared" si="51"/>
        <v>1</v>
      </c>
      <c r="AS102" s="103">
        <v>7.3999999999999996E-2</v>
      </c>
      <c r="AT102" s="64"/>
      <c r="AU102" s="65">
        <f t="shared" si="52"/>
        <v>0</v>
      </c>
      <c r="AV102" s="128">
        <f t="shared" si="39"/>
        <v>0.99999999999999978</v>
      </c>
      <c r="AW102" s="103">
        <f t="shared" si="40"/>
        <v>0.88200000000000012</v>
      </c>
      <c r="AX102" s="106">
        <f t="shared" si="41"/>
        <v>0.88200000000000034</v>
      </c>
    </row>
    <row r="103" spans="1:50" s="3" customForma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50" s="3" customForma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50" s="3" customForma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50" s="3" customForma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50" s="3" customForma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50" s="3" customForma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50" s="3" customForma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50" s="3" customForma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50" s="3" customFormat="1" x14ac:dyDescent="0.25">
      <c r="A111" s="2"/>
      <c r="B111" s="2"/>
      <c r="C111" s="2"/>
      <c r="D111" s="2"/>
      <c r="E111" s="2"/>
      <c r="F111" s="8"/>
      <c r="G111" s="8"/>
      <c r="H111" s="8"/>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50" s="3" customFormat="1" x14ac:dyDescent="0.25">
      <c r="A112" s="2"/>
      <c r="B112" s="2"/>
      <c r="C112" s="2"/>
      <c r="D112" s="2"/>
      <c r="E112" s="2"/>
      <c r="F112" s="8"/>
      <c r="G112" s="8"/>
      <c r="H112" s="8"/>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s="3" customForma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s="3" customForma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s="3" customForma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s="3" customForma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s="3" customForma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s="3" customForma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s="3" customForma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s="3" customForma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s="3" customForma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s="3" customForma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s="3" customForma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s="3" customForma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s="3" customForma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s="3" customForma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s="3" customForma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s="3" customFormat="1" ht="60"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s="3" customForma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s="3" customForma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s="3" customForma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s="3" customForma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s="3" customForma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s="3" customFormat="1" x14ac:dyDescent="0.25">
      <c r="A134" s="2"/>
      <c r="B134" s="2"/>
      <c r="C134" s="2"/>
      <c r="D134" s="2"/>
      <c r="E134" s="5"/>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s="3" customFormat="1" ht="45" customHeight="1" x14ac:dyDescent="0.2">
      <c r="A135" s="2"/>
      <c r="B135" s="2"/>
      <c r="C135" s="4"/>
      <c r="D135" s="2"/>
      <c r="E135" s="5"/>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s="3" customFormat="1" x14ac:dyDescent="0.2">
      <c r="A136" s="2"/>
      <c r="B136" s="2"/>
      <c r="C136" s="4"/>
      <c r="D136" s="2"/>
      <c r="E136" s="5"/>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s="3" customFormat="1" ht="45" customHeight="1" x14ac:dyDescent="0.2">
      <c r="A137" s="2"/>
      <c r="B137" s="2"/>
      <c r="C137" s="4"/>
      <c r="D137" s="2"/>
      <c r="E137" s="5"/>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s="3" customFormat="1" x14ac:dyDescent="0.2">
      <c r="A138" s="2"/>
      <c r="B138" s="2"/>
      <c r="C138" s="4"/>
      <c r="D138" s="2"/>
      <c r="E138" s="2"/>
      <c r="F138" s="6"/>
      <c r="G138" s="6"/>
      <c r="H138" s="6"/>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s="3" customFormat="1" x14ac:dyDescent="0.2">
      <c r="A139" s="2"/>
      <c r="B139" s="2"/>
      <c r="C139" s="2"/>
      <c r="D139" s="2"/>
      <c r="E139" s="2"/>
      <c r="F139" s="6"/>
      <c r="G139" s="6"/>
      <c r="H139" s="6"/>
      <c r="I139" s="2"/>
      <c r="J139" s="2"/>
      <c r="K139" s="2"/>
      <c r="L139" s="7"/>
      <c r="M139" s="2"/>
      <c r="N139" s="2"/>
      <c r="O139" s="2"/>
      <c r="P139" s="2"/>
      <c r="Q139" s="2"/>
      <c r="R139" s="2"/>
      <c r="S139" s="2"/>
      <c r="T139" s="2"/>
      <c r="U139" s="2"/>
      <c r="V139" s="2"/>
      <c r="W139" s="2"/>
      <c r="X139" s="2"/>
      <c r="Y139" s="2"/>
      <c r="Z139" s="2"/>
      <c r="AA139" s="2"/>
      <c r="AB139" s="2"/>
      <c r="AC139" s="2"/>
      <c r="AD139" s="2"/>
      <c r="AE139" s="2"/>
      <c r="AF139" s="2"/>
      <c r="AG139" s="2"/>
    </row>
    <row r="140" spans="1:33" s="3" customFormat="1" x14ac:dyDescent="0.2">
      <c r="A140" s="2"/>
      <c r="B140" s="2"/>
      <c r="C140" s="2"/>
      <c r="D140" s="2"/>
      <c r="E140" s="2"/>
      <c r="F140" s="6"/>
      <c r="G140" s="6"/>
      <c r="H140" s="6"/>
      <c r="I140" s="2"/>
      <c r="J140" s="2"/>
      <c r="K140" s="2"/>
      <c r="L140" s="7"/>
      <c r="M140" s="2"/>
      <c r="N140" s="2"/>
      <c r="O140" s="2"/>
      <c r="P140" s="2"/>
      <c r="Q140" s="2"/>
      <c r="R140" s="2"/>
      <c r="S140" s="2"/>
      <c r="T140" s="2"/>
      <c r="U140" s="2"/>
      <c r="V140" s="2"/>
      <c r="W140" s="2"/>
      <c r="X140" s="2"/>
      <c r="Y140" s="2"/>
      <c r="Z140" s="2"/>
      <c r="AA140" s="2"/>
      <c r="AB140" s="2"/>
      <c r="AC140" s="2"/>
      <c r="AD140" s="2"/>
      <c r="AE140" s="2"/>
      <c r="AF140" s="2"/>
      <c r="AG140" s="2"/>
    </row>
    <row r="141" spans="1:33" s="109" customFormat="1" x14ac:dyDescent="0.2">
      <c r="A141" s="107"/>
      <c r="B141" s="107"/>
      <c r="C141" s="107"/>
      <c r="D141" s="107"/>
      <c r="E141" s="107"/>
      <c r="F141" s="107"/>
      <c r="G141" s="107"/>
      <c r="H141" s="107"/>
      <c r="I141" s="107"/>
      <c r="J141" s="107"/>
      <c r="K141" s="107"/>
      <c r="L141" s="108"/>
      <c r="M141" s="107"/>
      <c r="N141" s="107"/>
      <c r="O141" s="107"/>
      <c r="P141" s="107"/>
      <c r="Q141" s="107"/>
      <c r="R141" s="107"/>
      <c r="S141" s="107"/>
      <c r="T141" s="107"/>
      <c r="U141" s="107"/>
      <c r="V141" s="107"/>
      <c r="W141" s="107"/>
      <c r="X141" s="107"/>
      <c r="Y141" s="107"/>
      <c r="Z141" s="107"/>
      <c r="AA141" s="107"/>
      <c r="AB141" s="107"/>
      <c r="AC141" s="107"/>
      <c r="AD141" s="107"/>
      <c r="AE141" s="107"/>
      <c r="AF141" s="107"/>
      <c r="AG141" s="107"/>
    </row>
    <row r="142" spans="1:33" s="109" customFormat="1" x14ac:dyDescent="0.25">
      <c r="A142" s="107"/>
      <c r="B142" s="107"/>
      <c r="C142" s="107"/>
      <c r="D142" s="107"/>
      <c r="E142" s="107"/>
      <c r="F142" s="107"/>
      <c r="G142" s="107"/>
      <c r="H142" s="107"/>
      <c r="I142" s="107"/>
      <c r="J142" s="107"/>
      <c r="K142" s="107"/>
      <c r="L142" s="107"/>
      <c r="M142" s="107"/>
      <c r="N142" s="107"/>
      <c r="O142" s="107"/>
      <c r="P142" s="107"/>
      <c r="Q142" s="107"/>
      <c r="R142" s="107"/>
      <c r="S142" s="107"/>
      <c r="T142" s="107"/>
      <c r="U142" s="107"/>
      <c r="V142" s="107"/>
      <c r="W142" s="107"/>
      <c r="X142" s="107"/>
      <c r="Y142" s="107"/>
      <c r="Z142" s="107"/>
      <c r="AA142" s="107"/>
      <c r="AB142" s="107"/>
      <c r="AC142" s="107"/>
      <c r="AD142" s="107"/>
      <c r="AE142" s="107"/>
      <c r="AF142" s="107"/>
      <c r="AG142" s="107"/>
    </row>
    <row r="143" spans="1:33" s="109" customFormat="1" x14ac:dyDescent="0.25">
      <c r="A143" s="107"/>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row>
    <row r="144" spans="1:33" s="109" customFormat="1" x14ac:dyDescent="0.2">
      <c r="A144" s="107">
        <v>2018</v>
      </c>
      <c r="B144" s="107"/>
      <c r="C144" s="110" t="s">
        <v>106</v>
      </c>
      <c r="D144" s="111" t="s">
        <v>107</v>
      </c>
      <c r="E144" s="111" t="s">
        <v>105</v>
      </c>
      <c r="F144" s="107"/>
      <c r="G144" s="107"/>
      <c r="H144" s="107"/>
      <c r="I144" s="107"/>
      <c r="J144" s="107"/>
      <c r="K144" s="107"/>
      <c r="L144" s="112"/>
      <c r="M144" s="107"/>
      <c r="N144" s="107"/>
      <c r="O144" s="107"/>
      <c r="P144" s="107"/>
      <c r="Q144" s="107"/>
      <c r="R144" s="107"/>
      <c r="S144" s="107"/>
      <c r="T144" s="107"/>
      <c r="U144" s="107"/>
      <c r="V144" s="107"/>
      <c r="W144" s="107"/>
      <c r="X144" s="107"/>
      <c r="Y144" s="107"/>
      <c r="Z144" s="107"/>
      <c r="AA144" s="107"/>
      <c r="AB144" s="107"/>
      <c r="AC144" s="107"/>
      <c r="AD144" s="107"/>
      <c r="AE144" s="107"/>
      <c r="AF144" s="107"/>
      <c r="AG144" s="107"/>
    </row>
    <row r="145" spans="1:41" s="109" customFormat="1" x14ac:dyDescent="0.2">
      <c r="A145" s="107">
        <v>2019</v>
      </c>
      <c r="B145" s="107"/>
      <c r="C145" s="113" t="s">
        <v>109</v>
      </c>
      <c r="D145" s="107" t="s">
        <v>110</v>
      </c>
      <c r="E145" s="114" t="s">
        <v>108</v>
      </c>
      <c r="F145" s="115" t="s">
        <v>112</v>
      </c>
      <c r="G145" s="115"/>
      <c r="H145" s="115"/>
      <c r="I145" s="115" t="s">
        <v>113</v>
      </c>
      <c r="J145" s="115" t="s">
        <v>114</v>
      </c>
      <c r="K145" s="115" t="s">
        <v>113</v>
      </c>
      <c r="L145" s="108" t="s">
        <v>115</v>
      </c>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row>
    <row r="146" spans="1:41" s="109" customFormat="1" x14ac:dyDescent="0.2">
      <c r="A146" s="107">
        <v>2020</v>
      </c>
      <c r="B146" s="107"/>
      <c r="C146" s="113" t="s">
        <v>116</v>
      </c>
      <c r="D146" s="107" t="s">
        <v>117</v>
      </c>
      <c r="E146" s="114" t="s">
        <v>111</v>
      </c>
      <c r="F146" s="115" t="s">
        <v>119</v>
      </c>
      <c r="G146" s="115"/>
      <c r="H146" s="115"/>
      <c r="I146" s="115" t="s">
        <v>113</v>
      </c>
      <c r="J146" s="115" t="s">
        <v>114</v>
      </c>
      <c r="K146" s="115" t="s">
        <v>113</v>
      </c>
      <c r="L146" s="112" t="s">
        <v>120</v>
      </c>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6"/>
      <c r="AI146" s="116"/>
      <c r="AJ146" s="116"/>
      <c r="AK146" s="116"/>
      <c r="AL146" s="116"/>
      <c r="AM146" s="116"/>
      <c r="AN146" s="116"/>
      <c r="AO146" s="116"/>
    </row>
    <row r="147" spans="1:41" s="109" customFormat="1" x14ac:dyDescent="0.2">
      <c r="A147" s="107">
        <v>2021</v>
      </c>
      <c r="B147" s="107"/>
      <c r="C147" s="113" t="s">
        <v>121</v>
      </c>
      <c r="D147" s="107" t="s">
        <v>122</v>
      </c>
      <c r="E147" s="114" t="s">
        <v>118</v>
      </c>
      <c r="F147" s="115" t="s">
        <v>119</v>
      </c>
      <c r="G147" s="115"/>
      <c r="H147" s="115"/>
      <c r="I147" s="115" t="s">
        <v>113</v>
      </c>
      <c r="J147" s="115" t="s">
        <v>114</v>
      </c>
      <c r="K147" s="115" t="s">
        <v>113</v>
      </c>
      <c r="L147" s="112" t="s">
        <v>124</v>
      </c>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6"/>
      <c r="AI147" s="116"/>
      <c r="AJ147" s="116"/>
      <c r="AK147" s="116"/>
      <c r="AL147" s="116"/>
      <c r="AM147" s="116"/>
      <c r="AN147" s="116"/>
      <c r="AO147" s="116"/>
    </row>
    <row r="148" spans="1:41" s="109" customFormat="1" x14ac:dyDescent="0.2">
      <c r="A148" s="107">
        <v>2022</v>
      </c>
      <c r="B148" s="107"/>
      <c r="C148" s="113" t="s">
        <v>125</v>
      </c>
      <c r="D148" s="107" t="s">
        <v>126</v>
      </c>
      <c r="E148" s="114" t="s">
        <v>123</v>
      </c>
      <c r="F148" s="115" t="s">
        <v>128</v>
      </c>
      <c r="G148" s="115"/>
      <c r="H148" s="115"/>
      <c r="I148" s="115" t="s">
        <v>129</v>
      </c>
      <c r="J148" s="115" t="s">
        <v>114</v>
      </c>
      <c r="K148" s="115" t="s">
        <v>129</v>
      </c>
      <c r="L148" s="108" t="s">
        <v>130</v>
      </c>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6"/>
      <c r="AI148" s="116"/>
      <c r="AJ148" s="116"/>
      <c r="AK148" s="116"/>
      <c r="AL148" s="116"/>
      <c r="AM148" s="116"/>
      <c r="AN148" s="116"/>
      <c r="AO148" s="116"/>
    </row>
    <row r="149" spans="1:41" s="109" customFormat="1" x14ac:dyDescent="0.2">
      <c r="A149" s="107">
        <v>2023</v>
      </c>
      <c r="B149" s="107"/>
      <c r="C149" s="113" t="s">
        <v>131</v>
      </c>
      <c r="D149" s="107" t="s">
        <v>132</v>
      </c>
      <c r="E149" s="114" t="s">
        <v>127</v>
      </c>
      <c r="F149" s="115" t="s">
        <v>134</v>
      </c>
      <c r="G149" s="115"/>
      <c r="H149" s="115"/>
      <c r="I149" s="115" t="s">
        <v>129</v>
      </c>
      <c r="J149" s="115" t="s">
        <v>114</v>
      </c>
      <c r="K149" s="115" t="s">
        <v>129</v>
      </c>
      <c r="L149" s="108" t="s">
        <v>135</v>
      </c>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6"/>
      <c r="AI149" s="116"/>
      <c r="AJ149" s="116"/>
      <c r="AK149" s="116"/>
      <c r="AL149" s="116"/>
      <c r="AM149" s="116"/>
      <c r="AN149" s="116"/>
      <c r="AO149" s="116"/>
    </row>
    <row r="150" spans="1:41" s="118" customFormat="1" x14ac:dyDescent="0.2">
      <c r="A150" s="107">
        <v>2024</v>
      </c>
      <c r="B150" s="107"/>
      <c r="C150" s="113" t="s">
        <v>136</v>
      </c>
      <c r="D150" s="107" t="s">
        <v>137</v>
      </c>
      <c r="E150" s="114" t="s">
        <v>133</v>
      </c>
      <c r="F150" s="115" t="s">
        <v>134</v>
      </c>
      <c r="G150" s="115"/>
      <c r="H150" s="115"/>
      <c r="I150" s="115" t="s">
        <v>129</v>
      </c>
      <c r="J150" s="115" t="s">
        <v>114</v>
      </c>
      <c r="K150" s="115" t="s">
        <v>129</v>
      </c>
      <c r="L150" s="108" t="s">
        <v>139</v>
      </c>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7"/>
      <c r="AI150" s="117"/>
      <c r="AJ150" s="117"/>
      <c r="AK150" s="117"/>
      <c r="AL150" s="117"/>
      <c r="AM150" s="117"/>
      <c r="AN150" s="117"/>
      <c r="AO150" s="117"/>
    </row>
    <row r="151" spans="1:41" s="118" customFormat="1" x14ac:dyDescent="0.2">
      <c r="A151" s="107">
        <v>2025</v>
      </c>
      <c r="B151" s="107"/>
      <c r="C151" s="113" t="s">
        <v>140</v>
      </c>
      <c r="D151" s="107" t="s">
        <v>141</v>
      </c>
      <c r="E151" s="114" t="s">
        <v>138</v>
      </c>
      <c r="F151" s="115" t="s">
        <v>134</v>
      </c>
      <c r="G151" s="115"/>
      <c r="H151" s="115"/>
      <c r="I151" s="115" t="s">
        <v>129</v>
      </c>
      <c r="J151" s="115" t="s">
        <v>114</v>
      </c>
      <c r="K151" s="115" t="s">
        <v>129</v>
      </c>
      <c r="L151" s="108" t="s">
        <v>143</v>
      </c>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7"/>
      <c r="AI151" s="117"/>
      <c r="AJ151" s="117"/>
      <c r="AK151" s="117"/>
      <c r="AL151" s="117"/>
      <c r="AM151" s="117"/>
      <c r="AN151" s="117"/>
      <c r="AO151" s="117"/>
    </row>
    <row r="152" spans="1:41" s="118" customFormat="1" x14ac:dyDescent="0.2">
      <c r="A152" s="107">
        <v>2026</v>
      </c>
      <c r="B152" s="107"/>
      <c r="C152" s="113" t="s">
        <v>144</v>
      </c>
      <c r="D152" s="119" t="s">
        <v>145</v>
      </c>
      <c r="E152" s="120" t="s">
        <v>142</v>
      </c>
      <c r="F152" s="115" t="s">
        <v>128</v>
      </c>
      <c r="G152" s="115"/>
      <c r="H152" s="115"/>
      <c r="I152" s="115" t="s">
        <v>129</v>
      </c>
      <c r="J152" s="112" t="s">
        <v>114</v>
      </c>
      <c r="K152" s="115" t="s">
        <v>129</v>
      </c>
      <c r="L152" s="108" t="s">
        <v>147</v>
      </c>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7"/>
      <c r="AI152" s="117"/>
      <c r="AJ152" s="117"/>
      <c r="AK152" s="117"/>
      <c r="AL152" s="117"/>
      <c r="AM152" s="117"/>
      <c r="AN152" s="117"/>
      <c r="AO152" s="117"/>
    </row>
    <row r="153" spans="1:41" s="118" customFormat="1" x14ac:dyDescent="0.2">
      <c r="A153" s="107">
        <v>2027</v>
      </c>
      <c r="B153" s="107"/>
      <c r="C153" s="113" t="s">
        <v>148</v>
      </c>
      <c r="D153" s="119" t="s">
        <v>149</v>
      </c>
      <c r="E153" s="120" t="s">
        <v>146</v>
      </c>
      <c r="F153" s="115" t="s">
        <v>119</v>
      </c>
      <c r="G153" s="115"/>
      <c r="H153" s="115"/>
      <c r="I153" s="108" t="s">
        <v>151</v>
      </c>
      <c r="J153" s="112" t="s">
        <v>114</v>
      </c>
      <c r="K153" s="108" t="s">
        <v>151</v>
      </c>
      <c r="L153" s="108" t="s">
        <v>152</v>
      </c>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7"/>
      <c r="AI153" s="117"/>
      <c r="AJ153" s="117"/>
      <c r="AK153" s="117"/>
      <c r="AL153" s="117"/>
      <c r="AM153" s="117"/>
      <c r="AN153" s="117"/>
      <c r="AO153" s="117"/>
    </row>
    <row r="154" spans="1:41" s="118" customFormat="1" ht="12.75" customHeight="1" x14ac:dyDescent="0.2">
      <c r="A154" s="107">
        <v>2028</v>
      </c>
      <c r="B154" s="107"/>
      <c r="C154" s="113" t="s">
        <v>153</v>
      </c>
      <c r="D154" s="119" t="s">
        <v>154</v>
      </c>
      <c r="E154" s="120" t="s">
        <v>150</v>
      </c>
      <c r="F154" s="112" t="s">
        <v>156</v>
      </c>
      <c r="G154" s="112"/>
      <c r="H154" s="112"/>
      <c r="I154" s="108" t="s">
        <v>151</v>
      </c>
      <c r="J154" s="112" t="s">
        <v>114</v>
      </c>
      <c r="K154" s="108" t="s">
        <v>151</v>
      </c>
      <c r="L154" s="108" t="s">
        <v>157</v>
      </c>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7"/>
      <c r="AI154" s="117"/>
      <c r="AJ154" s="117"/>
      <c r="AK154" s="117"/>
      <c r="AL154" s="117"/>
      <c r="AM154" s="117"/>
      <c r="AN154" s="117"/>
      <c r="AO154" s="117"/>
    </row>
    <row r="155" spans="1:41" s="118" customFormat="1" x14ac:dyDescent="0.2">
      <c r="A155" s="107"/>
      <c r="B155" s="107"/>
      <c r="C155" s="113" t="s">
        <v>158</v>
      </c>
      <c r="D155" s="107" t="s">
        <v>159</v>
      </c>
      <c r="E155" s="114" t="s">
        <v>155</v>
      </c>
      <c r="F155" s="115" t="s">
        <v>119</v>
      </c>
      <c r="G155" s="115"/>
      <c r="H155" s="115"/>
      <c r="I155" s="108" t="s">
        <v>151</v>
      </c>
      <c r="J155" s="115" t="s">
        <v>114</v>
      </c>
      <c r="K155" s="108" t="s">
        <v>151</v>
      </c>
      <c r="L155" s="108" t="s">
        <v>161</v>
      </c>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7"/>
      <c r="AI155" s="117"/>
      <c r="AJ155" s="117"/>
      <c r="AK155" s="117"/>
      <c r="AL155" s="117"/>
      <c r="AM155" s="117"/>
      <c r="AN155" s="117"/>
      <c r="AO155" s="117"/>
    </row>
    <row r="156" spans="1:41" s="118" customFormat="1" x14ac:dyDescent="0.2">
      <c r="A156" s="107"/>
      <c r="B156" s="107"/>
      <c r="C156" s="113" t="s">
        <v>162</v>
      </c>
      <c r="D156" s="107" t="s">
        <v>163</v>
      </c>
      <c r="E156" s="114" t="s">
        <v>160</v>
      </c>
      <c r="F156" s="115" t="s">
        <v>119</v>
      </c>
      <c r="G156" s="115"/>
      <c r="H156" s="115"/>
      <c r="I156" s="108" t="s">
        <v>151</v>
      </c>
      <c r="J156" s="115" t="s">
        <v>114</v>
      </c>
      <c r="K156" s="108" t="s">
        <v>151</v>
      </c>
      <c r="L156" s="108" t="s">
        <v>165</v>
      </c>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7"/>
      <c r="AI156" s="117"/>
      <c r="AJ156" s="117"/>
      <c r="AK156" s="117"/>
      <c r="AL156" s="117"/>
      <c r="AM156" s="117"/>
      <c r="AN156" s="117"/>
      <c r="AO156" s="117"/>
    </row>
    <row r="157" spans="1:41" s="118" customFormat="1" ht="17.25" customHeight="1" x14ac:dyDescent="0.2">
      <c r="A157" s="107"/>
      <c r="B157" s="107"/>
      <c r="C157" s="113" t="s">
        <v>166</v>
      </c>
      <c r="D157" s="107" t="s">
        <v>167</v>
      </c>
      <c r="E157" s="114" t="s">
        <v>164</v>
      </c>
      <c r="F157" s="115" t="s">
        <v>119</v>
      </c>
      <c r="G157" s="115"/>
      <c r="H157" s="115"/>
      <c r="I157" s="108" t="s">
        <v>151</v>
      </c>
      <c r="J157" s="115" t="s">
        <v>114</v>
      </c>
      <c r="K157" s="108" t="s">
        <v>151</v>
      </c>
      <c r="L157" s="108" t="s">
        <v>169</v>
      </c>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7"/>
      <c r="AI157" s="117"/>
      <c r="AJ157" s="117"/>
      <c r="AK157" s="117"/>
      <c r="AL157" s="117"/>
      <c r="AM157" s="117"/>
      <c r="AN157" s="117"/>
      <c r="AO157" s="117"/>
    </row>
    <row r="158" spans="1:41" s="118" customFormat="1" x14ac:dyDescent="0.2">
      <c r="A158" s="107"/>
      <c r="B158" s="107"/>
      <c r="C158" s="113" t="s">
        <v>170</v>
      </c>
      <c r="D158" s="107" t="s">
        <v>171</v>
      </c>
      <c r="E158" s="114" t="s">
        <v>168</v>
      </c>
      <c r="F158" s="115" t="s">
        <v>172</v>
      </c>
      <c r="G158" s="115"/>
      <c r="H158" s="115"/>
      <c r="I158" s="115" t="s">
        <v>173</v>
      </c>
      <c r="J158" s="115" t="s">
        <v>114</v>
      </c>
      <c r="K158" s="115" t="s">
        <v>173</v>
      </c>
      <c r="L158" s="108" t="s">
        <v>174</v>
      </c>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7"/>
      <c r="AI158" s="117"/>
      <c r="AJ158" s="117"/>
      <c r="AK158" s="117"/>
      <c r="AL158" s="117"/>
      <c r="AM158" s="117"/>
      <c r="AN158" s="117"/>
      <c r="AO158" s="117"/>
    </row>
    <row r="159" spans="1:41" s="118" customFormat="1" ht="75" customHeight="1" x14ac:dyDescent="0.2">
      <c r="A159" s="107"/>
      <c r="B159" s="107"/>
      <c r="C159" s="121"/>
      <c r="D159" s="107"/>
      <c r="E159" s="107"/>
      <c r="F159" s="107"/>
      <c r="G159" s="107"/>
      <c r="H159" s="107"/>
      <c r="I159" s="107"/>
      <c r="J159" s="107"/>
      <c r="K159" s="107"/>
      <c r="L159" s="108"/>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7"/>
      <c r="AI159" s="117"/>
      <c r="AJ159" s="117"/>
      <c r="AK159" s="117"/>
      <c r="AL159" s="117"/>
      <c r="AM159" s="117"/>
      <c r="AN159" s="117"/>
      <c r="AO159" s="117"/>
    </row>
    <row r="160" spans="1:41" s="118" customFormat="1" x14ac:dyDescent="0.2">
      <c r="A160" s="107"/>
      <c r="B160" s="107"/>
      <c r="C160" s="121"/>
      <c r="D160" s="107"/>
      <c r="E160" s="107"/>
      <c r="F160" s="107"/>
      <c r="G160" s="107"/>
      <c r="H160" s="107"/>
      <c r="I160" s="107"/>
      <c r="J160" s="107"/>
      <c r="K160" s="107"/>
      <c r="L160" s="108"/>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7"/>
      <c r="AI160" s="117"/>
      <c r="AJ160" s="117"/>
      <c r="AK160" s="117"/>
      <c r="AL160" s="117"/>
      <c r="AM160" s="117"/>
      <c r="AN160" s="117"/>
      <c r="AO160" s="117"/>
    </row>
    <row r="161" spans="1:41" s="118" customFormat="1" x14ac:dyDescent="0.2">
      <c r="A161" s="107"/>
      <c r="B161" s="107"/>
      <c r="C161" s="110" t="s">
        <v>175</v>
      </c>
      <c r="D161" s="107"/>
      <c r="E161" s="107"/>
      <c r="F161" s="107"/>
      <c r="G161" s="107"/>
      <c r="H161" s="107"/>
      <c r="I161" s="107"/>
      <c r="J161" s="107"/>
      <c r="K161" s="107"/>
      <c r="L161" s="108"/>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7"/>
      <c r="AI161" s="117"/>
      <c r="AJ161" s="117"/>
      <c r="AK161" s="117"/>
      <c r="AL161" s="117"/>
      <c r="AM161" s="117"/>
      <c r="AN161" s="117"/>
      <c r="AO161" s="117"/>
    </row>
    <row r="162" spans="1:41" s="118" customFormat="1" x14ac:dyDescent="0.2">
      <c r="A162" s="107"/>
      <c r="B162" s="107"/>
      <c r="C162" s="115" t="s">
        <v>176</v>
      </c>
      <c r="D162" s="107"/>
      <c r="E162" s="107"/>
      <c r="F162" s="115"/>
      <c r="G162" s="115"/>
      <c r="H162" s="115"/>
      <c r="I162" s="115"/>
      <c r="J162" s="115"/>
      <c r="K162" s="115"/>
      <c r="L162" s="108"/>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7"/>
      <c r="AI162" s="117"/>
      <c r="AJ162" s="117"/>
      <c r="AK162" s="117"/>
      <c r="AL162" s="117"/>
      <c r="AM162" s="117"/>
      <c r="AN162" s="117"/>
      <c r="AO162" s="117"/>
    </row>
    <row r="163" spans="1:41" s="118" customFormat="1" x14ac:dyDescent="0.2">
      <c r="A163" s="107"/>
      <c r="B163" s="107"/>
      <c r="C163" s="115" t="s">
        <v>177</v>
      </c>
      <c r="D163" s="107"/>
      <c r="E163" s="107"/>
      <c r="F163" s="115"/>
      <c r="G163" s="115"/>
      <c r="H163" s="115"/>
      <c r="I163" s="115"/>
      <c r="J163" s="115"/>
      <c r="K163" s="115"/>
      <c r="L163" s="108"/>
      <c r="M163" s="115"/>
      <c r="N163" s="107"/>
      <c r="O163" s="107"/>
      <c r="P163" s="107"/>
      <c r="Q163" s="107"/>
      <c r="R163" s="107"/>
      <c r="S163" s="107"/>
      <c r="T163" s="107"/>
      <c r="U163" s="107"/>
      <c r="V163" s="107"/>
      <c r="W163" s="107"/>
      <c r="X163" s="107"/>
      <c r="Y163" s="107"/>
      <c r="Z163" s="107"/>
      <c r="AA163" s="107"/>
      <c r="AB163" s="107"/>
      <c r="AC163" s="107"/>
      <c r="AD163" s="107"/>
      <c r="AE163" s="107"/>
      <c r="AF163" s="107"/>
      <c r="AG163" s="107"/>
    </row>
    <row r="164" spans="1:41" s="118" customFormat="1" x14ac:dyDescent="0.2">
      <c r="A164" s="107"/>
      <c r="B164" s="107"/>
      <c r="C164" s="115" t="s">
        <v>178</v>
      </c>
      <c r="D164" s="107"/>
      <c r="E164" s="110"/>
      <c r="F164" s="107"/>
      <c r="G164" s="107"/>
      <c r="H164" s="107"/>
      <c r="I164" s="107"/>
      <c r="J164" s="107"/>
      <c r="K164" s="107"/>
      <c r="L164" s="108"/>
      <c r="M164" s="107"/>
      <c r="N164" s="107"/>
      <c r="O164" s="107"/>
      <c r="P164" s="107"/>
      <c r="Q164" s="107"/>
      <c r="R164" s="107"/>
      <c r="S164" s="107"/>
      <c r="T164" s="107"/>
      <c r="U164" s="107"/>
      <c r="V164" s="107"/>
      <c r="W164" s="107"/>
      <c r="X164" s="107"/>
      <c r="Y164" s="107"/>
      <c r="Z164" s="107"/>
      <c r="AA164" s="107"/>
      <c r="AB164" s="107"/>
      <c r="AC164" s="107"/>
      <c r="AD164" s="107"/>
      <c r="AE164" s="107"/>
      <c r="AF164" s="107"/>
      <c r="AG164" s="107"/>
    </row>
    <row r="165" spans="1:41" s="118" customFormat="1" x14ac:dyDescent="0.2">
      <c r="A165" s="107"/>
      <c r="B165" s="107"/>
      <c r="C165" s="115"/>
      <c r="D165" s="107"/>
      <c r="E165" s="113"/>
      <c r="F165" s="107"/>
      <c r="G165" s="107"/>
      <c r="H165" s="107"/>
      <c r="I165" s="107"/>
      <c r="J165" s="107"/>
      <c r="K165" s="107"/>
      <c r="L165" s="108"/>
      <c r="M165" s="107"/>
      <c r="N165" s="107"/>
      <c r="O165" s="107"/>
      <c r="P165" s="107"/>
      <c r="Q165" s="107"/>
      <c r="R165" s="107"/>
      <c r="S165" s="107"/>
      <c r="T165" s="107"/>
      <c r="U165" s="107"/>
      <c r="V165" s="107"/>
      <c r="W165" s="107"/>
      <c r="X165" s="107"/>
      <c r="Y165" s="107"/>
      <c r="Z165" s="107"/>
      <c r="AA165" s="107"/>
      <c r="AB165" s="107"/>
      <c r="AC165" s="107"/>
      <c r="AD165" s="107"/>
      <c r="AE165" s="107"/>
      <c r="AF165" s="107"/>
      <c r="AG165" s="107"/>
    </row>
    <row r="166" spans="1:41" s="118" customFormat="1" x14ac:dyDescent="0.2">
      <c r="A166" s="107"/>
      <c r="B166" s="107"/>
      <c r="C166" s="110" t="s">
        <v>179</v>
      </c>
      <c r="D166" s="122"/>
      <c r="E166" s="113"/>
      <c r="F166" s="122"/>
      <c r="G166" s="122"/>
      <c r="H166" s="122"/>
      <c r="I166" s="107"/>
      <c r="J166" s="107"/>
      <c r="K166" s="107"/>
      <c r="L166" s="108"/>
      <c r="M166" s="107"/>
      <c r="N166" s="107"/>
      <c r="O166" s="107"/>
      <c r="P166" s="107"/>
      <c r="Q166" s="107"/>
      <c r="R166" s="107"/>
      <c r="S166" s="107"/>
      <c r="T166" s="107"/>
      <c r="U166" s="107"/>
      <c r="V166" s="107"/>
      <c r="W166" s="107"/>
      <c r="X166" s="107"/>
      <c r="Y166" s="107"/>
      <c r="Z166" s="107"/>
      <c r="AA166" s="107"/>
      <c r="AB166" s="107"/>
      <c r="AC166" s="107"/>
      <c r="AD166" s="107"/>
      <c r="AE166" s="107"/>
      <c r="AF166" s="107"/>
      <c r="AG166" s="107"/>
    </row>
    <row r="167" spans="1:41" s="118" customFormat="1" x14ac:dyDescent="0.2">
      <c r="A167" s="107"/>
      <c r="B167" s="107"/>
      <c r="C167" s="115" t="s">
        <v>180</v>
      </c>
      <c r="D167" s="123"/>
      <c r="E167" s="113"/>
      <c r="F167" s="123"/>
      <c r="G167" s="123"/>
      <c r="H167" s="123"/>
      <c r="I167" s="107"/>
      <c r="J167" s="107"/>
      <c r="K167" s="107"/>
      <c r="L167" s="108"/>
      <c r="M167" s="107"/>
      <c r="N167" s="107"/>
      <c r="O167" s="107"/>
      <c r="P167" s="107"/>
      <c r="Q167" s="107"/>
      <c r="R167" s="107"/>
      <c r="S167" s="107"/>
      <c r="T167" s="107"/>
      <c r="U167" s="107"/>
      <c r="V167" s="107"/>
      <c r="W167" s="107"/>
      <c r="X167" s="107"/>
      <c r="Y167" s="107"/>
      <c r="Z167" s="107"/>
      <c r="AA167" s="107"/>
      <c r="AB167" s="107"/>
      <c r="AC167" s="107"/>
      <c r="AD167" s="107"/>
      <c r="AE167" s="107"/>
      <c r="AF167" s="107"/>
      <c r="AG167" s="107"/>
    </row>
    <row r="168" spans="1:41" s="118" customFormat="1" x14ac:dyDescent="0.2">
      <c r="A168" s="107"/>
      <c r="B168" s="107"/>
      <c r="C168" s="115" t="s">
        <v>181</v>
      </c>
      <c r="D168" s="122"/>
      <c r="E168" s="110"/>
      <c r="F168" s="122"/>
      <c r="G168" s="122"/>
      <c r="H168" s="122"/>
      <c r="I168" s="107"/>
      <c r="J168" s="107"/>
      <c r="K168" s="107"/>
      <c r="L168" s="108"/>
      <c r="M168" s="107"/>
      <c r="N168" s="107"/>
      <c r="O168" s="107"/>
      <c r="P168" s="107"/>
      <c r="Q168" s="107"/>
      <c r="R168" s="107"/>
      <c r="S168" s="107"/>
      <c r="T168" s="107"/>
      <c r="U168" s="107"/>
      <c r="V168" s="107"/>
      <c r="W168" s="107"/>
      <c r="X168" s="107"/>
      <c r="Y168" s="107"/>
      <c r="Z168" s="107"/>
      <c r="AA168" s="107"/>
      <c r="AB168" s="107"/>
      <c r="AC168" s="107"/>
      <c r="AD168" s="107"/>
      <c r="AE168" s="107"/>
      <c r="AF168" s="107"/>
      <c r="AG168" s="107"/>
    </row>
    <row r="169" spans="1:41" s="118" customFormat="1" x14ac:dyDescent="0.2">
      <c r="A169" s="107"/>
      <c r="B169" s="107"/>
      <c r="C169" s="124"/>
      <c r="D169" s="122"/>
      <c r="E169" s="125"/>
      <c r="F169" s="122"/>
      <c r="G169" s="122"/>
      <c r="H169" s="122"/>
      <c r="I169" s="107"/>
      <c r="J169" s="107"/>
      <c r="K169" s="107"/>
      <c r="L169" s="108"/>
      <c r="M169" s="107"/>
      <c r="N169" s="107"/>
      <c r="O169" s="107"/>
      <c r="P169" s="107"/>
      <c r="Q169" s="107"/>
      <c r="R169" s="107"/>
      <c r="S169" s="107"/>
      <c r="T169" s="107"/>
      <c r="U169" s="107"/>
      <c r="V169" s="107"/>
      <c r="W169" s="107"/>
      <c r="X169" s="107"/>
      <c r="Y169" s="107"/>
      <c r="Z169" s="107"/>
      <c r="AA169" s="107"/>
      <c r="AB169" s="107"/>
      <c r="AC169" s="107"/>
      <c r="AD169" s="107"/>
      <c r="AE169" s="107"/>
      <c r="AF169" s="107"/>
      <c r="AG169" s="107"/>
    </row>
    <row r="170" spans="1:41" s="118" customFormat="1" x14ac:dyDescent="0.2">
      <c r="A170" s="107"/>
      <c r="B170" s="107"/>
      <c r="C170" s="110" t="s">
        <v>182</v>
      </c>
      <c r="D170" s="122"/>
      <c r="E170" s="125"/>
      <c r="F170" s="122"/>
      <c r="G170" s="122"/>
      <c r="H170" s="122"/>
      <c r="I170" s="107"/>
      <c r="J170" s="107"/>
      <c r="K170" s="107"/>
      <c r="L170" s="108"/>
      <c r="M170" s="107"/>
      <c r="N170" s="107"/>
      <c r="O170" s="107"/>
      <c r="P170" s="107"/>
      <c r="Q170" s="107"/>
      <c r="R170" s="107"/>
      <c r="S170" s="107"/>
      <c r="T170" s="107"/>
      <c r="U170" s="107"/>
      <c r="V170" s="107"/>
      <c r="W170" s="107"/>
      <c r="X170" s="107"/>
      <c r="Y170" s="107"/>
      <c r="Z170" s="107"/>
      <c r="AA170" s="107"/>
      <c r="AB170" s="107"/>
      <c r="AC170" s="107"/>
      <c r="AD170" s="107"/>
      <c r="AE170" s="107"/>
      <c r="AF170" s="107"/>
      <c r="AG170" s="107"/>
    </row>
    <row r="171" spans="1:41" s="118" customFormat="1" x14ac:dyDescent="0.2">
      <c r="A171" s="107"/>
      <c r="B171" s="107"/>
      <c r="C171" s="107"/>
      <c r="D171" s="122"/>
      <c r="E171" s="122"/>
      <c r="F171" s="122"/>
      <c r="G171" s="122"/>
      <c r="H171" s="122"/>
      <c r="I171" s="107"/>
      <c r="J171" s="107"/>
      <c r="K171" s="107"/>
      <c r="L171" s="108"/>
      <c r="M171" s="107"/>
      <c r="N171" s="107"/>
      <c r="O171" s="107"/>
      <c r="P171" s="107"/>
      <c r="Q171" s="107"/>
      <c r="R171" s="107"/>
      <c r="S171" s="107"/>
      <c r="T171" s="107"/>
      <c r="U171" s="107"/>
      <c r="V171" s="107"/>
      <c r="W171" s="107"/>
      <c r="X171" s="107"/>
      <c r="Y171" s="107"/>
      <c r="Z171" s="107"/>
      <c r="AA171" s="107"/>
      <c r="AB171" s="107"/>
      <c r="AC171" s="107"/>
      <c r="AD171" s="107"/>
      <c r="AE171" s="107"/>
      <c r="AF171" s="107"/>
      <c r="AG171" s="107"/>
    </row>
    <row r="172" spans="1:41" s="118" customFormat="1" x14ac:dyDescent="0.2">
      <c r="A172" s="107"/>
      <c r="B172" s="107"/>
      <c r="C172" s="115" t="s">
        <v>183</v>
      </c>
      <c r="D172" s="122"/>
      <c r="E172" s="122"/>
      <c r="F172" s="122"/>
      <c r="G172" s="122"/>
      <c r="H172" s="122"/>
      <c r="I172" s="107"/>
      <c r="J172" s="107"/>
      <c r="K172" s="107"/>
      <c r="L172" s="108"/>
      <c r="M172" s="107"/>
      <c r="N172" s="107"/>
      <c r="O172" s="107"/>
      <c r="P172" s="107"/>
      <c r="Q172" s="107"/>
      <c r="R172" s="107"/>
      <c r="S172" s="107"/>
      <c r="T172" s="107"/>
      <c r="U172" s="107"/>
      <c r="V172" s="107"/>
      <c r="W172" s="107"/>
      <c r="X172" s="107"/>
      <c r="Y172" s="107"/>
      <c r="Z172" s="107"/>
      <c r="AA172" s="107"/>
      <c r="AB172" s="107"/>
      <c r="AC172" s="107"/>
      <c r="AD172" s="107"/>
      <c r="AE172" s="107"/>
      <c r="AF172" s="107"/>
      <c r="AG172" s="107"/>
    </row>
    <row r="173" spans="1:41" s="118" customFormat="1" x14ac:dyDescent="0.2">
      <c r="A173" s="107"/>
      <c r="B173" s="107"/>
      <c r="C173" s="115" t="s">
        <v>184</v>
      </c>
      <c r="D173" s="122"/>
      <c r="E173" s="122"/>
      <c r="F173" s="122"/>
      <c r="G173" s="122"/>
      <c r="H173" s="122"/>
      <c r="I173" s="107"/>
      <c r="J173" s="107"/>
      <c r="K173" s="107"/>
      <c r="L173" s="108"/>
      <c r="M173" s="107"/>
      <c r="N173" s="107"/>
      <c r="O173" s="107"/>
      <c r="P173" s="107"/>
      <c r="Q173" s="107"/>
      <c r="R173" s="107"/>
      <c r="S173" s="107"/>
      <c r="T173" s="107"/>
      <c r="U173" s="107"/>
      <c r="V173" s="107"/>
      <c r="W173" s="107"/>
      <c r="X173" s="107"/>
      <c r="Y173" s="107"/>
      <c r="Z173" s="107"/>
      <c r="AA173" s="107"/>
      <c r="AB173" s="107"/>
      <c r="AC173" s="107"/>
      <c r="AD173" s="107"/>
      <c r="AE173" s="107"/>
      <c r="AF173" s="107"/>
      <c r="AG173" s="107"/>
    </row>
    <row r="174" spans="1:41" s="118" customFormat="1" x14ac:dyDescent="0.2">
      <c r="A174" s="107"/>
      <c r="B174" s="107"/>
      <c r="C174" s="126"/>
      <c r="D174" s="122"/>
      <c r="E174" s="122"/>
      <c r="F174" s="122"/>
      <c r="G174" s="122"/>
      <c r="H174" s="122"/>
      <c r="I174" s="107"/>
      <c r="J174" s="107"/>
      <c r="K174" s="107"/>
      <c r="L174" s="108"/>
      <c r="M174" s="107"/>
      <c r="N174" s="107"/>
      <c r="O174" s="107"/>
      <c r="P174" s="107"/>
      <c r="Q174" s="107"/>
      <c r="R174" s="107"/>
      <c r="S174" s="107"/>
      <c r="T174" s="107"/>
      <c r="U174" s="107"/>
      <c r="V174" s="107"/>
      <c r="W174" s="107"/>
      <c r="X174" s="107"/>
      <c r="Y174" s="107"/>
      <c r="Z174" s="107"/>
      <c r="AA174" s="107"/>
      <c r="AB174" s="107"/>
      <c r="AC174" s="107"/>
      <c r="AD174" s="107"/>
      <c r="AE174" s="107"/>
      <c r="AF174" s="107"/>
      <c r="AG174" s="107"/>
    </row>
    <row r="175" spans="1:41" s="118" customFormat="1" x14ac:dyDescent="0.2">
      <c r="A175" s="107"/>
      <c r="B175" s="107"/>
      <c r="C175" s="126"/>
      <c r="D175" s="122"/>
      <c r="E175" s="122"/>
      <c r="F175" s="122"/>
      <c r="G175" s="122"/>
      <c r="H175" s="122"/>
      <c r="I175" s="107"/>
      <c r="J175" s="107"/>
      <c r="K175" s="107"/>
      <c r="L175" s="108"/>
      <c r="M175" s="107"/>
      <c r="N175" s="107"/>
      <c r="O175" s="107"/>
      <c r="P175" s="107"/>
      <c r="Q175" s="107"/>
      <c r="R175" s="107"/>
      <c r="S175" s="107"/>
      <c r="T175" s="107"/>
      <c r="U175" s="107"/>
      <c r="V175" s="107"/>
      <c r="W175" s="107"/>
      <c r="X175" s="107"/>
      <c r="Y175" s="107"/>
      <c r="Z175" s="107"/>
      <c r="AA175" s="107"/>
      <c r="AB175" s="107"/>
      <c r="AC175" s="107"/>
      <c r="AD175" s="107"/>
      <c r="AE175" s="107"/>
      <c r="AF175" s="107"/>
      <c r="AG175" s="107"/>
    </row>
    <row r="176" spans="1:41" s="118" customFormat="1" x14ac:dyDescent="0.2">
      <c r="A176" s="107"/>
      <c r="B176" s="107">
        <v>1</v>
      </c>
      <c r="C176" s="127" t="s">
        <v>185</v>
      </c>
      <c r="D176" s="122"/>
      <c r="E176" s="122"/>
      <c r="F176" s="122"/>
      <c r="G176" s="122"/>
      <c r="H176" s="122"/>
      <c r="I176" s="107"/>
      <c r="J176" s="107"/>
      <c r="K176" s="107"/>
      <c r="L176" s="108"/>
      <c r="M176" s="107"/>
      <c r="N176" s="107"/>
      <c r="O176" s="107"/>
      <c r="P176" s="107"/>
      <c r="Q176" s="107"/>
      <c r="R176" s="107"/>
      <c r="S176" s="107"/>
      <c r="T176" s="107"/>
      <c r="U176" s="107"/>
      <c r="V176" s="107"/>
      <c r="W176" s="107"/>
      <c r="X176" s="107"/>
      <c r="Y176" s="107"/>
      <c r="Z176" s="107"/>
      <c r="AA176" s="107"/>
      <c r="AB176" s="107"/>
      <c r="AC176" s="107"/>
      <c r="AD176" s="107"/>
      <c r="AE176" s="107"/>
      <c r="AF176" s="107"/>
      <c r="AG176" s="107"/>
    </row>
    <row r="177" spans="1:33" s="118" customFormat="1" x14ac:dyDescent="0.2">
      <c r="A177" s="107"/>
      <c r="B177" s="107">
        <v>2</v>
      </c>
      <c r="C177" s="127" t="s">
        <v>186</v>
      </c>
      <c r="D177" s="122"/>
      <c r="E177" s="122"/>
      <c r="F177" s="122"/>
      <c r="G177" s="122"/>
      <c r="H177" s="122"/>
      <c r="I177" s="107"/>
      <c r="J177" s="107"/>
      <c r="K177" s="107"/>
      <c r="L177" s="108"/>
      <c r="M177" s="107"/>
      <c r="N177" s="107"/>
      <c r="O177" s="107"/>
      <c r="P177" s="107"/>
      <c r="Q177" s="107"/>
      <c r="R177" s="107"/>
      <c r="S177" s="107"/>
      <c r="T177" s="107"/>
      <c r="U177" s="107"/>
      <c r="V177" s="107"/>
      <c r="W177" s="107"/>
      <c r="X177" s="107"/>
      <c r="Y177" s="107"/>
      <c r="Z177" s="107"/>
      <c r="AA177" s="107"/>
      <c r="AB177" s="107"/>
      <c r="AC177" s="107"/>
      <c r="AD177" s="107"/>
      <c r="AE177" s="107"/>
      <c r="AF177" s="107"/>
      <c r="AG177" s="107"/>
    </row>
    <row r="178" spans="1:33" s="118" customFormat="1" x14ac:dyDescent="0.2">
      <c r="A178" s="107"/>
      <c r="B178" s="107">
        <v>3</v>
      </c>
      <c r="C178" s="127" t="s">
        <v>187</v>
      </c>
      <c r="D178" s="107"/>
      <c r="E178" s="107"/>
      <c r="F178" s="107"/>
      <c r="G178" s="107"/>
      <c r="H178" s="107"/>
      <c r="I178" s="107"/>
      <c r="J178" s="107"/>
      <c r="K178" s="107"/>
      <c r="L178" s="108"/>
      <c r="M178" s="107"/>
      <c r="N178" s="107"/>
      <c r="O178" s="107"/>
      <c r="P178" s="107"/>
      <c r="Q178" s="107"/>
      <c r="R178" s="107"/>
      <c r="S178" s="107"/>
      <c r="T178" s="107"/>
      <c r="U178" s="107"/>
      <c r="V178" s="107"/>
      <c r="W178" s="107"/>
      <c r="X178" s="107"/>
      <c r="Y178" s="107"/>
      <c r="Z178" s="107"/>
      <c r="AA178" s="107"/>
      <c r="AB178" s="107"/>
      <c r="AC178" s="107"/>
      <c r="AD178" s="107"/>
      <c r="AE178" s="107"/>
      <c r="AF178" s="107"/>
      <c r="AG178" s="107"/>
    </row>
    <row r="179" spans="1:33" s="118" customFormat="1" x14ac:dyDescent="0.2">
      <c r="A179" s="107"/>
      <c r="B179" s="107">
        <v>4</v>
      </c>
      <c r="C179" s="127" t="s">
        <v>188</v>
      </c>
      <c r="D179" s="107"/>
      <c r="E179" s="107"/>
      <c r="F179" s="107"/>
      <c r="G179" s="107"/>
      <c r="H179" s="107"/>
      <c r="I179" s="107"/>
      <c r="J179" s="107"/>
      <c r="K179" s="107"/>
      <c r="L179" s="108"/>
      <c r="M179" s="107"/>
      <c r="N179" s="107"/>
      <c r="O179" s="107"/>
      <c r="P179" s="107"/>
      <c r="Q179" s="107"/>
      <c r="R179" s="107"/>
      <c r="S179" s="107"/>
      <c r="T179" s="107"/>
      <c r="U179" s="107"/>
      <c r="V179" s="107"/>
      <c r="W179" s="107"/>
      <c r="X179" s="107"/>
      <c r="Y179" s="107"/>
      <c r="Z179" s="107"/>
      <c r="AA179" s="107"/>
      <c r="AB179" s="107"/>
      <c r="AC179" s="107"/>
      <c r="AD179" s="107"/>
      <c r="AE179" s="107"/>
      <c r="AF179" s="107"/>
      <c r="AG179" s="107"/>
    </row>
    <row r="180" spans="1:33" s="118" customFormat="1" x14ac:dyDescent="0.2">
      <c r="A180" s="107"/>
      <c r="B180" s="107">
        <v>5</v>
      </c>
      <c r="C180" s="127" t="s">
        <v>189</v>
      </c>
      <c r="D180" s="107"/>
      <c r="E180" s="107"/>
      <c r="F180" s="107"/>
      <c r="G180" s="107"/>
      <c r="H180" s="107"/>
      <c r="I180" s="107"/>
      <c r="J180" s="107"/>
      <c r="K180" s="107"/>
      <c r="L180" s="108"/>
      <c r="M180" s="107"/>
      <c r="N180" s="107"/>
      <c r="O180" s="107"/>
      <c r="P180" s="107"/>
      <c r="Q180" s="107"/>
      <c r="R180" s="107"/>
      <c r="S180" s="107"/>
      <c r="T180" s="107"/>
      <c r="U180" s="107"/>
      <c r="V180" s="107"/>
      <c r="W180" s="107"/>
      <c r="X180" s="107"/>
      <c r="Y180" s="107"/>
      <c r="Z180" s="107"/>
      <c r="AA180" s="107"/>
      <c r="AB180" s="107"/>
      <c r="AC180" s="107"/>
      <c r="AD180" s="107"/>
      <c r="AE180" s="107"/>
      <c r="AF180" s="107"/>
      <c r="AG180" s="107"/>
    </row>
    <row r="181" spans="1:33" s="118" customFormat="1" x14ac:dyDescent="0.2">
      <c r="A181" s="107"/>
      <c r="B181" s="107"/>
      <c r="C181" s="127"/>
      <c r="D181" s="107"/>
      <c r="E181" s="107"/>
      <c r="F181" s="107"/>
      <c r="G181" s="107"/>
      <c r="H181" s="107"/>
      <c r="I181" s="107"/>
      <c r="J181" s="107"/>
      <c r="K181" s="107"/>
      <c r="L181" s="108"/>
      <c r="M181" s="107"/>
      <c r="N181" s="107"/>
      <c r="O181" s="107"/>
      <c r="P181" s="107"/>
      <c r="Q181" s="107"/>
      <c r="R181" s="107"/>
      <c r="S181" s="107"/>
      <c r="T181" s="107"/>
      <c r="U181" s="107"/>
      <c r="V181" s="107"/>
      <c r="W181" s="107"/>
      <c r="X181" s="107"/>
      <c r="Y181" s="107"/>
      <c r="Z181" s="107"/>
      <c r="AA181" s="107"/>
      <c r="AB181" s="107"/>
      <c r="AC181" s="107"/>
      <c r="AD181" s="107"/>
      <c r="AE181" s="107"/>
      <c r="AF181" s="107"/>
      <c r="AG181" s="107"/>
    </row>
    <row r="182" spans="1:33" s="118" customFormat="1" x14ac:dyDescent="0.2">
      <c r="A182" s="107"/>
      <c r="B182" s="107"/>
      <c r="C182" s="127"/>
      <c r="D182" s="107"/>
      <c r="E182" s="107"/>
      <c r="F182" s="107"/>
      <c r="G182" s="107"/>
      <c r="H182" s="107"/>
      <c r="I182" s="107"/>
      <c r="J182" s="107"/>
      <c r="K182" s="107"/>
      <c r="L182" s="108"/>
      <c r="M182" s="107"/>
      <c r="N182" s="107"/>
      <c r="O182" s="107"/>
      <c r="P182" s="107"/>
      <c r="Q182" s="107"/>
      <c r="R182" s="107"/>
      <c r="S182" s="107"/>
      <c r="T182" s="107"/>
      <c r="U182" s="107"/>
      <c r="V182" s="107"/>
      <c r="W182" s="107"/>
      <c r="X182" s="107"/>
      <c r="Y182" s="107"/>
      <c r="Z182" s="107"/>
      <c r="AA182" s="107"/>
      <c r="AB182" s="107"/>
      <c r="AC182" s="107"/>
      <c r="AD182" s="107"/>
      <c r="AE182" s="107"/>
      <c r="AF182" s="107"/>
      <c r="AG182" s="107"/>
    </row>
    <row r="183" spans="1:33" s="118" customFormat="1" x14ac:dyDescent="0.2">
      <c r="A183" s="107"/>
      <c r="B183" s="107"/>
      <c r="C183" s="127"/>
      <c r="D183" s="107"/>
      <c r="E183" s="107"/>
      <c r="F183" s="107"/>
      <c r="G183" s="107"/>
      <c r="H183" s="107"/>
      <c r="I183" s="107"/>
      <c r="J183" s="107"/>
      <c r="K183" s="107"/>
      <c r="L183" s="108"/>
      <c r="M183" s="107"/>
      <c r="N183" s="107"/>
      <c r="O183" s="107"/>
      <c r="P183" s="107"/>
      <c r="Q183" s="107"/>
      <c r="R183" s="107"/>
      <c r="S183" s="107"/>
      <c r="T183" s="107"/>
      <c r="U183" s="107"/>
      <c r="V183" s="107"/>
      <c r="W183" s="107"/>
      <c r="X183" s="107"/>
      <c r="Y183" s="107"/>
      <c r="Z183" s="107"/>
      <c r="AA183" s="107"/>
      <c r="AB183" s="107"/>
      <c r="AC183" s="107"/>
      <c r="AD183" s="107"/>
      <c r="AE183" s="107"/>
      <c r="AF183" s="107"/>
      <c r="AG183" s="107"/>
    </row>
    <row r="184" spans="1:33" s="118" customFormat="1" x14ac:dyDescent="0.2">
      <c r="A184" s="107"/>
      <c r="B184" s="107"/>
      <c r="C184" s="127"/>
      <c r="D184" s="107"/>
      <c r="E184" s="107"/>
      <c r="F184" s="107"/>
      <c r="G184" s="107"/>
      <c r="H184" s="107"/>
      <c r="I184" s="107"/>
      <c r="J184" s="107"/>
      <c r="K184" s="107"/>
      <c r="L184" s="108"/>
      <c r="M184" s="107"/>
      <c r="N184" s="107"/>
      <c r="O184" s="107"/>
      <c r="P184" s="107"/>
      <c r="Q184" s="107"/>
      <c r="R184" s="107"/>
      <c r="S184" s="107"/>
      <c r="T184" s="107"/>
      <c r="U184" s="107"/>
      <c r="V184" s="107"/>
      <c r="W184" s="107"/>
      <c r="X184" s="107"/>
      <c r="Y184" s="107"/>
      <c r="Z184" s="107"/>
      <c r="AA184" s="107"/>
      <c r="AB184" s="107"/>
      <c r="AC184" s="107"/>
      <c r="AD184" s="107"/>
      <c r="AE184" s="107"/>
      <c r="AF184" s="107"/>
      <c r="AG184" s="107"/>
    </row>
    <row r="185" spans="1:33" x14ac:dyDescent="0.2">
      <c r="B185" s="57"/>
      <c r="C185" s="58"/>
      <c r="L185" s="7"/>
    </row>
    <row r="186" spans="1:33" x14ac:dyDescent="0.2">
      <c r="C186" s="6"/>
      <c r="L186" s="7"/>
    </row>
    <row r="187" spans="1:33" x14ac:dyDescent="0.2">
      <c r="C187" s="6"/>
      <c r="L187" s="7"/>
    </row>
    <row r="188" spans="1:33" x14ac:dyDescent="0.2">
      <c r="C188" s="6"/>
      <c r="L188" s="7"/>
    </row>
    <row r="189" spans="1:33" x14ac:dyDescent="0.2">
      <c r="C189" s="6"/>
      <c r="L189" s="7"/>
    </row>
    <row r="190" spans="1:33" x14ac:dyDescent="0.2">
      <c r="C190" s="6"/>
      <c r="L190" s="7"/>
    </row>
    <row r="191" spans="1:33" x14ac:dyDescent="0.2">
      <c r="C191" s="6"/>
      <c r="L191" s="7"/>
    </row>
    <row r="192" spans="1:33" x14ac:dyDescent="0.2">
      <c r="C192" s="6"/>
      <c r="L192" s="7"/>
    </row>
    <row r="193" spans="3:12" x14ac:dyDescent="0.2">
      <c r="C193" s="6"/>
      <c r="L193" s="7"/>
    </row>
    <row r="194" spans="3:12" x14ac:dyDescent="0.2">
      <c r="C194" s="6"/>
      <c r="L194" s="7"/>
    </row>
    <row r="195" spans="3:12" x14ac:dyDescent="0.2">
      <c r="C195" s="6"/>
      <c r="L195" s="7"/>
    </row>
    <row r="196" spans="3:12" x14ac:dyDescent="0.2">
      <c r="C196" s="6"/>
      <c r="L196" s="7"/>
    </row>
    <row r="197" spans="3:12" x14ac:dyDescent="0.2">
      <c r="C197" s="6"/>
      <c r="L197" s="7"/>
    </row>
    <row r="198" spans="3:12" x14ac:dyDescent="0.2">
      <c r="C198" s="6"/>
      <c r="L198" s="7"/>
    </row>
    <row r="199" spans="3:12" x14ac:dyDescent="0.2">
      <c r="C199" s="6"/>
      <c r="L199" s="7"/>
    </row>
    <row r="200" spans="3:12" x14ac:dyDescent="0.25">
      <c r="C200" s="6"/>
    </row>
    <row r="201" spans="3:12" x14ac:dyDescent="0.25">
      <c r="C201" s="6"/>
    </row>
    <row r="202" spans="3:12" x14ac:dyDescent="0.25">
      <c r="C202" s="6"/>
    </row>
    <row r="203" spans="3:12" x14ac:dyDescent="0.25">
      <c r="C203" s="6"/>
    </row>
    <row r="204" spans="3:12" x14ac:dyDescent="0.25">
      <c r="C204" s="6"/>
    </row>
    <row r="205" spans="3:12" x14ac:dyDescent="0.25">
      <c r="C205" s="6"/>
    </row>
    <row r="206" spans="3:12" x14ac:dyDescent="0.25">
      <c r="C206" s="6"/>
    </row>
    <row r="207" spans="3:12" x14ac:dyDescent="0.25">
      <c r="C207" s="6"/>
    </row>
    <row r="208" spans="3:12" x14ac:dyDescent="0.25">
      <c r="C208" s="6"/>
    </row>
    <row r="209" spans="3:3" x14ac:dyDescent="0.25">
      <c r="C209" s="6"/>
    </row>
    <row r="210" spans="3:3" x14ac:dyDescent="0.25">
      <c r="C210" s="6"/>
    </row>
    <row r="211" spans="3:3" x14ac:dyDescent="0.25">
      <c r="C211" s="6"/>
    </row>
    <row r="212" spans="3:3" x14ac:dyDescent="0.25">
      <c r="C212" s="6"/>
    </row>
    <row r="213" spans="3:3" x14ac:dyDescent="0.25">
      <c r="C213" s="6"/>
    </row>
    <row r="214" spans="3:3" x14ac:dyDescent="0.25">
      <c r="C214" s="6"/>
    </row>
    <row r="215" spans="3:3" x14ac:dyDescent="0.25">
      <c r="C215" s="6"/>
    </row>
    <row r="216" spans="3:3" x14ac:dyDescent="0.25">
      <c r="C216" s="6"/>
    </row>
    <row r="217" spans="3:3" x14ac:dyDescent="0.25">
      <c r="C217" s="6"/>
    </row>
    <row r="218" spans="3:3" x14ac:dyDescent="0.25">
      <c r="C218" s="6"/>
    </row>
    <row r="219" spans="3:3" x14ac:dyDescent="0.25">
      <c r="C219" s="6"/>
    </row>
    <row r="220" spans="3:3" x14ac:dyDescent="0.25">
      <c r="C220" s="6"/>
    </row>
    <row r="221" spans="3:3" x14ac:dyDescent="0.25">
      <c r="C221" s="6"/>
    </row>
    <row r="222" spans="3:3" x14ac:dyDescent="0.25">
      <c r="C222" s="6"/>
    </row>
    <row r="223" spans="3:3" x14ac:dyDescent="0.25">
      <c r="C223" s="6"/>
    </row>
    <row r="224" spans="3:3" x14ac:dyDescent="0.25">
      <c r="C224" s="6"/>
    </row>
    <row r="225" spans="3:3" x14ac:dyDescent="0.25">
      <c r="C225" s="6"/>
    </row>
    <row r="226" spans="3:3" x14ac:dyDescent="0.25">
      <c r="C226" s="6"/>
    </row>
    <row r="227" spans="3:3" x14ac:dyDescent="0.25">
      <c r="C227" s="6"/>
    </row>
    <row r="228" spans="3:3" x14ac:dyDescent="0.25">
      <c r="C228" s="6"/>
    </row>
    <row r="229" spans="3:3" x14ac:dyDescent="0.25">
      <c r="C229" s="6"/>
    </row>
  </sheetData>
  <sheetProtection algorithmName="SHA-512" hashValue="L7MzwFEJF3XXkkvjuBpeVIvSPyAJLaDkL8iU3btTbXA1g/P0kYmxAhHavPH/nnsqrf7Jk17TL6zIEF8YqIIXwA==" saltValue="YjWe9rI1Q6QWTCVoPKuCxA==" spinCount="100000" sheet="1" objects="1" scenarios="1"/>
  <mergeCells count="116">
    <mergeCell ref="A85:A90"/>
    <mergeCell ref="A91:A102"/>
    <mergeCell ref="B91:B92"/>
    <mergeCell ref="C91:C92"/>
    <mergeCell ref="D91:D92"/>
    <mergeCell ref="E91:E92"/>
    <mergeCell ref="B94:B95"/>
    <mergeCell ref="C94:C95"/>
    <mergeCell ref="D94:D95"/>
    <mergeCell ref="E94:E95"/>
    <mergeCell ref="B96:B100"/>
    <mergeCell ref="C96:C100"/>
    <mergeCell ref="D96:D100"/>
    <mergeCell ref="E96:E100"/>
    <mergeCell ref="E65:E68"/>
    <mergeCell ref="A69:A71"/>
    <mergeCell ref="B69:B71"/>
    <mergeCell ref="C69:C71"/>
    <mergeCell ref="D69:D71"/>
    <mergeCell ref="E69:E71"/>
    <mergeCell ref="A72:A84"/>
    <mergeCell ref="B72:B73"/>
    <mergeCell ref="C72:C73"/>
    <mergeCell ref="D72:D73"/>
    <mergeCell ref="E72:E73"/>
    <mergeCell ref="B74:B81"/>
    <mergeCell ref="C74:C81"/>
    <mergeCell ref="D74:D81"/>
    <mergeCell ref="E74:E81"/>
    <mergeCell ref="B83:B84"/>
    <mergeCell ref="C83:C84"/>
    <mergeCell ref="D83:D84"/>
    <mergeCell ref="E83:E84"/>
    <mergeCell ref="E47:E52"/>
    <mergeCell ref="B53:B64"/>
    <mergeCell ref="C53:C64"/>
    <mergeCell ref="D53:D64"/>
    <mergeCell ref="E53:E64"/>
    <mergeCell ref="A29:A68"/>
    <mergeCell ref="B29:B35"/>
    <mergeCell ref="C29:C35"/>
    <mergeCell ref="D29:D35"/>
    <mergeCell ref="E29:E35"/>
    <mergeCell ref="B36:B40"/>
    <mergeCell ref="C36:C40"/>
    <mergeCell ref="D36:D40"/>
    <mergeCell ref="E36:E40"/>
    <mergeCell ref="B41:B46"/>
    <mergeCell ref="C41:C46"/>
    <mergeCell ref="D41:D46"/>
    <mergeCell ref="E41:E46"/>
    <mergeCell ref="B47:B52"/>
    <mergeCell ref="C47:C52"/>
    <mergeCell ref="D47:D52"/>
    <mergeCell ref="B65:B68"/>
    <mergeCell ref="C65:C68"/>
    <mergeCell ref="D65:D68"/>
    <mergeCell ref="A26:A28"/>
    <mergeCell ref="B26:B28"/>
    <mergeCell ref="C26:C28"/>
    <mergeCell ref="D26:D28"/>
    <mergeCell ref="E26:E28"/>
    <mergeCell ref="A16:A25"/>
    <mergeCell ref="B16:B20"/>
    <mergeCell ref="C16:C20"/>
    <mergeCell ref="D16:D20"/>
    <mergeCell ref="E16:E20"/>
    <mergeCell ref="B21:B25"/>
    <mergeCell ref="C21:C25"/>
    <mergeCell ref="D21:D25"/>
    <mergeCell ref="E21:E25"/>
    <mergeCell ref="A12:A15"/>
    <mergeCell ref="B12:B15"/>
    <mergeCell ref="C12:C15"/>
    <mergeCell ref="D12:D15"/>
    <mergeCell ref="E12:E15"/>
    <mergeCell ref="A5:C5"/>
    <mergeCell ref="A4:C4"/>
    <mergeCell ref="A1:B3"/>
    <mergeCell ref="D4:AX4"/>
    <mergeCell ref="D5:AX5"/>
    <mergeCell ref="AV1:AX3"/>
    <mergeCell ref="C1:AU1"/>
    <mergeCell ref="C2:AU2"/>
    <mergeCell ref="C3:Z3"/>
    <mergeCell ref="AA3:AU3"/>
    <mergeCell ref="AA7:AC7"/>
    <mergeCell ref="AD7:AF7"/>
    <mergeCell ref="L6:AX6"/>
    <mergeCell ref="AG7:AI7"/>
    <mergeCell ref="AJ7:AL7"/>
    <mergeCell ref="AM7:AO7"/>
    <mergeCell ref="AP7:AR7"/>
    <mergeCell ref="AS7:AU7"/>
    <mergeCell ref="AV7:AX7"/>
    <mergeCell ref="U7:W7"/>
    <mergeCell ref="L7:N7"/>
    <mergeCell ref="O7:Q7"/>
    <mergeCell ref="R7:T7"/>
    <mergeCell ref="X7:Z7"/>
    <mergeCell ref="A9:A11"/>
    <mergeCell ref="K6:K8"/>
    <mergeCell ref="A6:A8"/>
    <mergeCell ref="B6:B8"/>
    <mergeCell ref="C6:C8"/>
    <mergeCell ref="F6:F8"/>
    <mergeCell ref="J6:J8"/>
    <mergeCell ref="D6:D8"/>
    <mergeCell ref="E6:E8"/>
    <mergeCell ref="I6:I8"/>
    <mergeCell ref="G6:G8"/>
    <mergeCell ref="H6:H8"/>
    <mergeCell ref="B9:B11"/>
    <mergeCell ref="C9:C11"/>
    <mergeCell ref="D9:D11"/>
    <mergeCell ref="E9:E11"/>
  </mergeCells>
  <conditionalFormatting sqref="Q9 T26:T31 AU26:AU71 N26:N46 W26:W46 Z26:Z46 Z9:Z15 AC26:AC46 N9:N15 AU10:AU15 AR10:AR15 AL10:AL15 AI10:AI12 AF10:AF15 AC10:AC15 T9:T15 W9:W15 AX9:AX71 AF26:AF46 AL26:AL46 AO11:AO15 AO26:AO46 AR26:AR46">
    <cfRule type="cellIs" dxfId="816" priority="831" stopIfTrue="1" operator="equal">
      <formula>0</formula>
    </cfRule>
    <cfRule type="cellIs" dxfId="815" priority="832" stopIfTrue="1" operator="greaterThan">
      <formula>1</formula>
    </cfRule>
    <cfRule type="cellIs" dxfId="814" priority="833" stopIfTrue="1" operator="between">
      <formula>0.9</formula>
      <formula>1</formula>
    </cfRule>
    <cfRule type="cellIs" dxfId="813" priority="834" stopIfTrue="1" operator="between">
      <formula>0.7</formula>
      <formula>0.8999</formula>
    </cfRule>
    <cfRule type="cellIs" dxfId="812" priority="835" stopIfTrue="1" operator="between">
      <formula>0.00001</formula>
      <formula>0.6999</formula>
    </cfRule>
  </conditionalFormatting>
  <conditionalFormatting sqref="N16 AR16 AU16 AO16 AL16 AF16 AC16 T16 W16 Z16 Z18 W18 T18 AC18 AF18 AL18 AO18 AU18 AR18 N18">
    <cfRule type="cellIs" dxfId="811" priority="826" stopIfTrue="1" operator="equal">
      <formula>0</formula>
    </cfRule>
    <cfRule type="cellIs" dxfId="810" priority="827" stopIfTrue="1" operator="greaterThan">
      <formula>1</formula>
    </cfRule>
    <cfRule type="cellIs" dxfId="809" priority="828" stopIfTrue="1" operator="between">
      <formula>0.9</formula>
      <formula>1</formula>
    </cfRule>
    <cfRule type="cellIs" dxfId="808" priority="829" stopIfTrue="1" operator="between">
      <formula>0.7</formula>
      <formula>0.8999</formula>
    </cfRule>
    <cfRule type="cellIs" dxfId="807" priority="830" stopIfTrue="1" operator="between">
      <formula>0.00001</formula>
      <formula>0.6999</formula>
    </cfRule>
  </conditionalFormatting>
  <conditionalFormatting sqref="N19 AR19 AU19 AO19 AL19 AF19 AC19 T19 W19 Z19">
    <cfRule type="cellIs" dxfId="806" priority="821" stopIfTrue="1" operator="equal">
      <formula>0</formula>
    </cfRule>
    <cfRule type="cellIs" dxfId="805" priority="822" stopIfTrue="1" operator="greaterThan">
      <formula>1</formula>
    </cfRule>
    <cfRule type="cellIs" dxfId="804" priority="823" stopIfTrue="1" operator="between">
      <formula>0.9</formula>
      <formula>1</formula>
    </cfRule>
    <cfRule type="cellIs" dxfId="803" priority="824" stopIfTrue="1" operator="between">
      <formula>0.7</formula>
      <formula>0.8999</formula>
    </cfRule>
    <cfRule type="cellIs" dxfId="802" priority="825" stopIfTrue="1" operator="between">
      <formula>0.00001</formula>
      <formula>0.6999</formula>
    </cfRule>
  </conditionalFormatting>
  <conditionalFormatting sqref="N20 AR20 AU20 AO20 AL20 AF20 AC20 T20 W20 Z20">
    <cfRule type="cellIs" dxfId="801" priority="816" stopIfTrue="1" operator="equal">
      <formula>0</formula>
    </cfRule>
    <cfRule type="cellIs" dxfId="800" priority="817" stopIfTrue="1" operator="greaterThan">
      <formula>1</formula>
    </cfRule>
    <cfRule type="cellIs" dxfId="799" priority="818" stopIfTrue="1" operator="between">
      <formula>0.9</formula>
      <formula>1</formula>
    </cfRule>
    <cfRule type="cellIs" dxfId="798" priority="819" stopIfTrue="1" operator="between">
      <formula>0.7</formula>
      <formula>0.8999</formula>
    </cfRule>
    <cfRule type="cellIs" dxfId="797" priority="820" stopIfTrue="1" operator="between">
      <formula>0.00001</formula>
      <formula>0.6999</formula>
    </cfRule>
  </conditionalFormatting>
  <conditionalFormatting sqref="N21:N25 AR21:AR25 AU21:AU25 AO21:AO25 AL21:AL25 AF21:AF25 AC21:AC25 T22:T25 W21:W25 Z22:Z25">
    <cfRule type="cellIs" dxfId="796" priority="811" stopIfTrue="1" operator="equal">
      <formula>0</formula>
    </cfRule>
    <cfRule type="cellIs" dxfId="795" priority="812" stopIfTrue="1" operator="greaterThan">
      <formula>1</formula>
    </cfRule>
    <cfRule type="cellIs" dxfId="794" priority="813" stopIfTrue="1" operator="between">
      <formula>0.9</formula>
      <formula>1</formula>
    </cfRule>
    <cfRule type="cellIs" dxfId="793" priority="814" stopIfTrue="1" operator="between">
      <formula>0.7</formula>
      <formula>0.8999</formula>
    </cfRule>
    <cfRule type="cellIs" dxfId="792" priority="815" stopIfTrue="1" operator="between">
      <formula>0.00001</formula>
      <formula>0.6999</formula>
    </cfRule>
  </conditionalFormatting>
  <conditionalFormatting sqref="N17 AR17 AU17 AO17 AL17 AF17 AC17 T17 W17 Z17">
    <cfRule type="cellIs" dxfId="791" priority="807" stopIfTrue="1" operator="greaterThan">
      <formula>1</formula>
    </cfRule>
    <cfRule type="cellIs" dxfId="790" priority="808" stopIfTrue="1" operator="between">
      <formula>0.9</formula>
      <formula>1</formula>
    </cfRule>
    <cfRule type="cellIs" dxfId="789" priority="809" stopIfTrue="1" operator="between">
      <formula>0.7</formula>
      <formula>0.8999</formula>
    </cfRule>
    <cfRule type="cellIs" dxfId="788" priority="810" stopIfTrue="1" operator="between">
      <formula>0.00001</formula>
      <formula>0.6999</formula>
    </cfRule>
  </conditionalFormatting>
  <conditionalFormatting sqref="AC53:AC55 N69:N71 AR67:AR71 AO67:AO71 AL67:AL71 AF67:AF71 AC68:AC71 Z67:Z71 W53:W71 N53:N65 Z53:Z65 AF53:AF65 AL53:AL65 AO53:AO65 AR53:AR65">
    <cfRule type="cellIs" dxfId="787" priority="803" stopIfTrue="1" operator="greaterThan">
      <formula>1</formula>
    </cfRule>
    <cfRule type="cellIs" dxfId="786" priority="804" stopIfTrue="1" operator="between">
      <formula>0.9</formula>
      <formula>1</formula>
    </cfRule>
    <cfRule type="cellIs" dxfId="785" priority="805" stopIfTrue="1" operator="between">
      <formula>0.7</formula>
      <formula>0.8999</formula>
    </cfRule>
    <cfRule type="cellIs" dxfId="784" priority="806" stopIfTrue="1" operator="between">
      <formula>0.00001</formula>
      <formula>0.6999</formula>
    </cfRule>
  </conditionalFormatting>
  <conditionalFormatting sqref="AR66 AO66 AL66 AF66 Z66">
    <cfRule type="cellIs" dxfId="783" priority="798" stopIfTrue="1" operator="equal">
      <formula>0</formula>
    </cfRule>
    <cfRule type="cellIs" dxfId="782" priority="799" stopIfTrue="1" operator="greaterThan">
      <formula>1</formula>
    </cfRule>
    <cfRule type="cellIs" dxfId="781" priority="800" stopIfTrue="1" operator="between">
      <formula>0.9</formula>
      <formula>1</formula>
    </cfRule>
    <cfRule type="cellIs" dxfId="780" priority="801" stopIfTrue="1" operator="between">
      <formula>0.7</formula>
      <formula>0.8999</formula>
    </cfRule>
    <cfRule type="cellIs" dxfId="779" priority="802" stopIfTrue="1" operator="between">
      <formula>0.00001</formula>
      <formula>0.6999</formula>
    </cfRule>
  </conditionalFormatting>
  <conditionalFormatting sqref="N66:N68">
    <cfRule type="cellIs" dxfId="778" priority="793" stopIfTrue="1" operator="equal">
      <formula>0</formula>
    </cfRule>
    <cfRule type="cellIs" dxfId="777" priority="794" stopIfTrue="1" operator="greaterThan">
      <formula>1</formula>
    </cfRule>
    <cfRule type="cellIs" dxfId="776" priority="795" stopIfTrue="1" operator="between">
      <formula>0.9</formula>
      <formula>1</formula>
    </cfRule>
    <cfRule type="cellIs" dxfId="775" priority="796" stopIfTrue="1" operator="between">
      <formula>0.7</formula>
      <formula>0.8999</formula>
    </cfRule>
    <cfRule type="cellIs" dxfId="774" priority="797" stopIfTrue="1" operator="between">
      <formula>0.00001</formula>
      <formula>0.6999</formula>
    </cfRule>
  </conditionalFormatting>
  <conditionalFormatting sqref="Z47:Z52 AO48:AO52 N47:N52 W48:W52 AC49:AC52 AF48:AF52 AL49:AL52 AR48:AR52">
    <cfRule type="cellIs" dxfId="773" priority="788" stopIfTrue="1" operator="equal">
      <formula>0</formula>
    </cfRule>
    <cfRule type="cellIs" dxfId="772" priority="789" stopIfTrue="1" operator="greaterThan">
      <formula>1</formula>
    </cfRule>
    <cfRule type="cellIs" dxfId="771" priority="790" stopIfTrue="1" operator="between">
      <formula>0.9</formula>
      <formula>1</formula>
    </cfRule>
    <cfRule type="cellIs" dxfId="770" priority="791" stopIfTrue="1" operator="between">
      <formula>0.7</formula>
      <formula>0.8999</formula>
    </cfRule>
    <cfRule type="cellIs" dxfId="769" priority="792" stopIfTrue="1" operator="between">
      <formula>0.00001</formula>
      <formula>0.6999</formula>
    </cfRule>
  </conditionalFormatting>
  <conditionalFormatting sqref="AX72:AX79 AX84 AX81:AX82">
    <cfRule type="cellIs" dxfId="768" priority="783" stopIfTrue="1" operator="equal">
      <formula>0</formula>
    </cfRule>
    <cfRule type="cellIs" dxfId="767" priority="784" stopIfTrue="1" operator="greaterThan">
      <formula>1</formula>
    </cfRule>
    <cfRule type="cellIs" dxfId="766" priority="785" stopIfTrue="1" operator="between">
      <formula>0.9</formula>
      <formula>1</formula>
    </cfRule>
    <cfRule type="cellIs" dxfId="765" priority="786" stopIfTrue="1" operator="between">
      <formula>0.7</formula>
      <formula>0.8999</formula>
    </cfRule>
    <cfRule type="cellIs" dxfId="764" priority="787" stopIfTrue="1" operator="between">
      <formula>0.00001</formula>
      <formula>0.6999</formula>
    </cfRule>
  </conditionalFormatting>
  <conditionalFormatting sqref="AF72">
    <cfRule type="cellIs" dxfId="763" priority="778" stopIfTrue="1" operator="equal">
      <formula>0</formula>
    </cfRule>
    <cfRule type="cellIs" dxfId="762" priority="779" stopIfTrue="1" operator="greaterThan">
      <formula>1</formula>
    </cfRule>
    <cfRule type="cellIs" dxfId="761" priority="780" stopIfTrue="1" operator="between">
      <formula>0.9</formula>
      <formula>1</formula>
    </cfRule>
    <cfRule type="cellIs" dxfId="760" priority="781" stopIfTrue="1" operator="between">
      <formula>0.7</formula>
      <formula>0.8999</formula>
    </cfRule>
    <cfRule type="cellIs" dxfId="759" priority="782" stopIfTrue="1" operator="between">
      <formula>0.00001</formula>
      <formula>0.6999</formula>
    </cfRule>
  </conditionalFormatting>
  <conditionalFormatting sqref="AF73 AF81:AF82">
    <cfRule type="cellIs" dxfId="758" priority="773" stopIfTrue="1" operator="equal">
      <formula>0</formula>
    </cfRule>
    <cfRule type="cellIs" dxfId="757" priority="774" stopIfTrue="1" operator="greaterThan">
      <formula>1</formula>
    </cfRule>
    <cfRule type="cellIs" dxfId="756" priority="775" stopIfTrue="1" operator="between">
      <formula>0.9</formula>
      <formula>1</formula>
    </cfRule>
    <cfRule type="cellIs" dxfId="755" priority="776" stopIfTrue="1" operator="between">
      <formula>0.7</formula>
      <formula>0.8999</formula>
    </cfRule>
    <cfRule type="cellIs" dxfId="754" priority="777" stopIfTrue="1" operator="between">
      <formula>0.00001</formula>
      <formula>0.6999</formula>
    </cfRule>
  </conditionalFormatting>
  <conditionalFormatting sqref="AI72:AI73 AI81:AI82">
    <cfRule type="cellIs" dxfId="753" priority="768" stopIfTrue="1" operator="equal">
      <formula>0</formula>
    </cfRule>
    <cfRule type="cellIs" dxfId="752" priority="769" stopIfTrue="1" operator="greaterThan">
      <formula>1</formula>
    </cfRule>
    <cfRule type="cellIs" dxfId="751" priority="770" stopIfTrue="1" operator="between">
      <formula>0.9</formula>
      <formula>1</formula>
    </cfRule>
    <cfRule type="cellIs" dxfId="750" priority="771" stopIfTrue="1" operator="between">
      <formula>0.7</formula>
      <formula>0.8999</formula>
    </cfRule>
    <cfRule type="cellIs" dxfId="749" priority="772" stopIfTrue="1" operator="between">
      <formula>0.00001</formula>
      <formula>0.6999</formula>
    </cfRule>
  </conditionalFormatting>
  <conditionalFormatting sqref="AL72:AL73 AL81:AL82">
    <cfRule type="cellIs" dxfId="748" priority="763" stopIfTrue="1" operator="equal">
      <formula>0</formula>
    </cfRule>
    <cfRule type="cellIs" dxfId="747" priority="764" stopIfTrue="1" operator="greaterThan">
      <formula>1</formula>
    </cfRule>
    <cfRule type="cellIs" dxfId="746" priority="765" stopIfTrue="1" operator="between">
      <formula>0.9</formula>
      <formula>1</formula>
    </cfRule>
    <cfRule type="cellIs" dxfId="745" priority="766" stopIfTrue="1" operator="between">
      <formula>0.7</formula>
      <formula>0.8999</formula>
    </cfRule>
    <cfRule type="cellIs" dxfId="744" priority="767" stopIfTrue="1" operator="between">
      <formula>0.00001</formula>
      <formula>0.6999</formula>
    </cfRule>
  </conditionalFormatting>
  <conditionalFormatting sqref="AO72:AO73 AO81:AO82">
    <cfRule type="cellIs" dxfId="743" priority="758" stopIfTrue="1" operator="equal">
      <formula>0</formula>
    </cfRule>
    <cfRule type="cellIs" dxfId="742" priority="759" stopIfTrue="1" operator="greaterThan">
      <formula>1</formula>
    </cfRule>
    <cfRule type="cellIs" dxfId="741" priority="760" stopIfTrue="1" operator="between">
      <formula>0.9</formula>
      <formula>1</formula>
    </cfRule>
    <cfRule type="cellIs" dxfId="740" priority="761" stopIfTrue="1" operator="between">
      <formula>0.7</formula>
      <formula>0.8999</formula>
    </cfRule>
    <cfRule type="cellIs" dxfId="739" priority="762" stopIfTrue="1" operator="between">
      <formula>0.00001</formula>
      <formula>0.6999</formula>
    </cfRule>
  </conditionalFormatting>
  <conditionalFormatting sqref="AR72:AR73 AR81:AR82">
    <cfRule type="cellIs" dxfId="738" priority="753" stopIfTrue="1" operator="equal">
      <formula>0</formula>
    </cfRule>
    <cfRule type="cellIs" dxfId="737" priority="754" stopIfTrue="1" operator="greaterThan">
      <formula>1</formula>
    </cfRule>
    <cfRule type="cellIs" dxfId="736" priority="755" stopIfTrue="1" operator="between">
      <formula>0.9</formula>
      <formula>1</formula>
    </cfRule>
    <cfRule type="cellIs" dxfId="735" priority="756" stopIfTrue="1" operator="between">
      <formula>0.7</formula>
      <formula>0.8999</formula>
    </cfRule>
    <cfRule type="cellIs" dxfId="734" priority="757" stopIfTrue="1" operator="between">
      <formula>0.00001</formula>
      <formula>0.6999</formula>
    </cfRule>
  </conditionalFormatting>
  <conditionalFormatting sqref="AU72:AU73 AU81:AU82">
    <cfRule type="cellIs" dxfId="733" priority="748" stopIfTrue="1" operator="equal">
      <formula>0</formula>
    </cfRule>
    <cfRule type="cellIs" dxfId="732" priority="749" stopIfTrue="1" operator="greaterThan">
      <formula>1</formula>
    </cfRule>
    <cfRule type="cellIs" dxfId="731" priority="750" stopIfTrue="1" operator="between">
      <formula>0.9</formula>
      <formula>1</formula>
    </cfRule>
    <cfRule type="cellIs" dxfId="730" priority="751" stopIfTrue="1" operator="between">
      <formula>0.7</formula>
      <formula>0.8999</formula>
    </cfRule>
    <cfRule type="cellIs" dxfId="729" priority="752" stopIfTrue="1" operator="between">
      <formula>0.00001</formula>
      <formula>0.6999</formula>
    </cfRule>
  </conditionalFormatting>
  <conditionalFormatting sqref="N84 N81:N82 N72:N79">
    <cfRule type="cellIs" dxfId="728" priority="743" stopIfTrue="1" operator="equal">
      <formula>0</formula>
    </cfRule>
    <cfRule type="cellIs" dxfId="727" priority="744" stopIfTrue="1" operator="greaterThan">
      <formula>1</formula>
    </cfRule>
    <cfRule type="cellIs" dxfId="726" priority="745" stopIfTrue="1" operator="between">
      <formula>0.9</formula>
      <formula>1</formula>
    </cfRule>
    <cfRule type="cellIs" dxfId="725" priority="746" stopIfTrue="1" operator="between">
      <formula>0.7</formula>
      <formula>0.8999</formula>
    </cfRule>
    <cfRule type="cellIs" dxfId="724" priority="747" stopIfTrue="1" operator="between">
      <formula>0.00001</formula>
      <formula>0.6999</formula>
    </cfRule>
  </conditionalFormatting>
  <conditionalFormatting sqref="Q72">
    <cfRule type="cellIs" dxfId="723" priority="738" stopIfTrue="1" operator="equal">
      <formula>0</formula>
    </cfRule>
    <cfRule type="cellIs" dxfId="722" priority="739" stopIfTrue="1" operator="greaterThan">
      <formula>1</formula>
    </cfRule>
    <cfRule type="cellIs" dxfId="721" priority="740" stopIfTrue="1" operator="between">
      <formula>0.9</formula>
      <formula>1</formula>
    </cfRule>
    <cfRule type="cellIs" dxfId="720" priority="741" stopIfTrue="1" operator="between">
      <formula>0.7</formula>
      <formula>0.8999</formula>
    </cfRule>
    <cfRule type="cellIs" dxfId="719" priority="742" stopIfTrue="1" operator="between">
      <formula>0.00001</formula>
      <formula>0.6999</formula>
    </cfRule>
  </conditionalFormatting>
  <conditionalFormatting sqref="Q84 Q73:Q79 Q81:Q82">
    <cfRule type="cellIs" dxfId="718" priority="733" stopIfTrue="1" operator="equal">
      <formula>0</formula>
    </cfRule>
    <cfRule type="cellIs" dxfId="717" priority="734" stopIfTrue="1" operator="greaterThan">
      <formula>1</formula>
    </cfRule>
    <cfRule type="cellIs" dxfId="716" priority="735" stopIfTrue="1" operator="between">
      <formula>0.9</formula>
      <formula>1</formula>
    </cfRule>
    <cfRule type="cellIs" dxfId="715" priority="736" stopIfTrue="1" operator="between">
      <formula>0.7</formula>
      <formula>0.8999</formula>
    </cfRule>
    <cfRule type="cellIs" dxfId="714" priority="737" stopIfTrue="1" operator="between">
      <formula>0.00001</formula>
      <formula>0.6999</formula>
    </cfRule>
  </conditionalFormatting>
  <conditionalFormatting sqref="T72">
    <cfRule type="cellIs" dxfId="713" priority="728" stopIfTrue="1" operator="equal">
      <formula>0</formula>
    </cfRule>
    <cfRule type="cellIs" dxfId="712" priority="729" stopIfTrue="1" operator="greaterThan">
      <formula>1</formula>
    </cfRule>
    <cfRule type="cellIs" dxfId="711" priority="730" stopIfTrue="1" operator="between">
      <formula>0.9</formula>
      <formula>1</formula>
    </cfRule>
    <cfRule type="cellIs" dxfId="710" priority="731" stopIfTrue="1" operator="between">
      <formula>0.7</formula>
      <formula>0.8999</formula>
    </cfRule>
    <cfRule type="cellIs" dxfId="709" priority="732" stopIfTrue="1" operator="between">
      <formula>0.00001</formula>
      <formula>0.6999</formula>
    </cfRule>
  </conditionalFormatting>
  <conditionalFormatting sqref="T84 T73:T79 T81:T82">
    <cfRule type="cellIs" dxfId="708" priority="723" stopIfTrue="1" operator="equal">
      <formula>0</formula>
    </cfRule>
    <cfRule type="cellIs" dxfId="707" priority="724" stopIfTrue="1" operator="greaterThan">
      <formula>1</formula>
    </cfRule>
    <cfRule type="cellIs" dxfId="706" priority="725" stopIfTrue="1" operator="between">
      <formula>0.9</formula>
      <formula>1</formula>
    </cfRule>
    <cfRule type="cellIs" dxfId="705" priority="726" stopIfTrue="1" operator="between">
      <formula>0.7</formula>
      <formula>0.8999</formula>
    </cfRule>
    <cfRule type="cellIs" dxfId="704" priority="727" stopIfTrue="1" operator="between">
      <formula>0.00001</formula>
      <formula>0.6999</formula>
    </cfRule>
  </conditionalFormatting>
  <conditionalFormatting sqref="W72">
    <cfRule type="cellIs" dxfId="703" priority="718" stopIfTrue="1" operator="equal">
      <formula>0</formula>
    </cfRule>
    <cfRule type="cellIs" dxfId="702" priority="719" stopIfTrue="1" operator="greaterThan">
      <formula>1</formula>
    </cfRule>
    <cfRule type="cellIs" dxfId="701" priority="720" stopIfTrue="1" operator="between">
      <formula>0.9</formula>
      <formula>1</formula>
    </cfRule>
    <cfRule type="cellIs" dxfId="700" priority="721" stopIfTrue="1" operator="between">
      <formula>0.7</formula>
      <formula>0.8999</formula>
    </cfRule>
    <cfRule type="cellIs" dxfId="699" priority="722" stopIfTrue="1" operator="between">
      <formula>0.00001</formula>
      <formula>0.6999</formula>
    </cfRule>
  </conditionalFormatting>
  <conditionalFormatting sqref="W73 W81:W82">
    <cfRule type="cellIs" dxfId="698" priority="713" stopIfTrue="1" operator="equal">
      <formula>0</formula>
    </cfRule>
    <cfRule type="cellIs" dxfId="697" priority="714" stopIfTrue="1" operator="greaterThan">
      <formula>1</formula>
    </cfRule>
    <cfRule type="cellIs" dxfId="696" priority="715" stopIfTrue="1" operator="between">
      <formula>0.9</formula>
      <formula>1</formula>
    </cfRule>
    <cfRule type="cellIs" dxfId="695" priority="716" stopIfTrue="1" operator="between">
      <formula>0.7</formula>
      <formula>0.8999</formula>
    </cfRule>
    <cfRule type="cellIs" dxfId="694" priority="717" stopIfTrue="1" operator="between">
      <formula>0.00001</formula>
      <formula>0.6999</formula>
    </cfRule>
  </conditionalFormatting>
  <conditionalFormatting sqref="Z72">
    <cfRule type="cellIs" dxfId="693" priority="708" stopIfTrue="1" operator="equal">
      <formula>0</formula>
    </cfRule>
    <cfRule type="cellIs" dxfId="692" priority="709" stopIfTrue="1" operator="greaterThan">
      <formula>1</formula>
    </cfRule>
    <cfRule type="cellIs" dxfId="691" priority="710" stopIfTrue="1" operator="between">
      <formula>0.9</formula>
      <formula>1</formula>
    </cfRule>
    <cfRule type="cellIs" dxfId="690" priority="711" stopIfTrue="1" operator="between">
      <formula>0.7</formula>
      <formula>0.8999</formula>
    </cfRule>
    <cfRule type="cellIs" dxfId="689" priority="712" stopIfTrue="1" operator="between">
      <formula>0.00001</formula>
      <formula>0.6999</formula>
    </cfRule>
  </conditionalFormatting>
  <conditionalFormatting sqref="Z73 Z81:Z82">
    <cfRule type="cellIs" dxfId="688" priority="703" stopIfTrue="1" operator="equal">
      <formula>0</formula>
    </cfRule>
    <cfRule type="cellIs" dxfId="687" priority="704" stopIfTrue="1" operator="greaterThan">
      <formula>1</formula>
    </cfRule>
    <cfRule type="cellIs" dxfId="686" priority="705" stopIfTrue="1" operator="between">
      <formula>0.9</formula>
      <formula>1</formula>
    </cfRule>
    <cfRule type="cellIs" dxfId="685" priority="706" stopIfTrue="1" operator="between">
      <formula>0.7</formula>
      <formula>0.8999</formula>
    </cfRule>
    <cfRule type="cellIs" dxfId="684" priority="707" stopIfTrue="1" operator="between">
      <formula>0.00001</formula>
      <formula>0.6999</formula>
    </cfRule>
  </conditionalFormatting>
  <conditionalFormatting sqref="AC72">
    <cfRule type="cellIs" dxfId="683" priority="698" stopIfTrue="1" operator="equal">
      <formula>0</formula>
    </cfRule>
    <cfRule type="cellIs" dxfId="682" priority="699" stopIfTrue="1" operator="greaterThan">
      <formula>1</formula>
    </cfRule>
    <cfRule type="cellIs" dxfId="681" priority="700" stopIfTrue="1" operator="between">
      <formula>0.9</formula>
      <formula>1</formula>
    </cfRule>
    <cfRule type="cellIs" dxfId="680" priority="701" stopIfTrue="1" operator="between">
      <formula>0.7</formula>
      <formula>0.8999</formula>
    </cfRule>
    <cfRule type="cellIs" dxfId="679" priority="702" stopIfTrue="1" operator="between">
      <formula>0.00001</formula>
      <formula>0.6999</formula>
    </cfRule>
  </conditionalFormatting>
  <conditionalFormatting sqref="AC73 AC81:AC82">
    <cfRule type="cellIs" dxfId="678" priority="693" stopIfTrue="1" operator="equal">
      <formula>0</formula>
    </cfRule>
    <cfRule type="cellIs" dxfId="677" priority="694" stopIfTrue="1" operator="greaterThan">
      <formula>1</formula>
    </cfRule>
    <cfRule type="cellIs" dxfId="676" priority="695" stopIfTrue="1" operator="between">
      <formula>0.9</formula>
      <formula>1</formula>
    </cfRule>
    <cfRule type="cellIs" dxfId="675" priority="696" stopIfTrue="1" operator="between">
      <formula>0.7</formula>
      <formula>0.8999</formula>
    </cfRule>
    <cfRule type="cellIs" dxfId="674" priority="697" stopIfTrue="1" operator="between">
      <formula>0.00001</formula>
      <formula>0.6999</formula>
    </cfRule>
  </conditionalFormatting>
  <conditionalFormatting sqref="AX83">
    <cfRule type="cellIs" dxfId="673" priority="688" stopIfTrue="1" operator="equal">
      <formula>0</formula>
    </cfRule>
    <cfRule type="cellIs" dxfId="672" priority="689" stopIfTrue="1" operator="greaterThan">
      <formula>1</formula>
    </cfRule>
    <cfRule type="cellIs" dxfId="671" priority="690" stopIfTrue="1" operator="between">
      <formula>0.9</formula>
      <formula>1</formula>
    </cfRule>
    <cfRule type="cellIs" dxfId="670" priority="691" stopIfTrue="1" operator="between">
      <formula>0.7</formula>
      <formula>0.8999</formula>
    </cfRule>
    <cfRule type="cellIs" dxfId="669" priority="692" stopIfTrue="1" operator="between">
      <formula>0.00001</formula>
      <formula>0.6999</formula>
    </cfRule>
  </conditionalFormatting>
  <conditionalFormatting sqref="N83">
    <cfRule type="cellIs" dxfId="668" priority="683" stopIfTrue="1" operator="equal">
      <formula>0</formula>
    </cfRule>
    <cfRule type="cellIs" dxfId="667" priority="684" stopIfTrue="1" operator="greaterThan">
      <formula>1</formula>
    </cfRule>
    <cfRule type="cellIs" dxfId="666" priority="685" stopIfTrue="1" operator="between">
      <formula>0.9</formula>
      <formula>1</formula>
    </cfRule>
    <cfRule type="cellIs" dxfId="665" priority="686" stopIfTrue="1" operator="between">
      <formula>0.7</formula>
      <formula>0.8999</formula>
    </cfRule>
    <cfRule type="cellIs" dxfId="664" priority="687" stopIfTrue="1" operator="between">
      <formula>0.00001</formula>
      <formula>0.6999</formula>
    </cfRule>
  </conditionalFormatting>
  <conditionalFormatting sqref="Q83">
    <cfRule type="cellIs" dxfId="663" priority="678" stopIfTrue="1" operator="equal">
      <formula>0</formula>
    </cfRule>
    <cfRule type="cellIs" dxfId="662" priority="679" stopIfTrue="1" operator="greaterThan">
      <formula>1</formula>
    </cfRule>
    <cfRule type="cellIs" dxfId="661" priority="680" stopIfTrue="1" operator="between">
      <formula>0.9</formula>
      <formula>1</formula>
    </cfRule>
    <cfRule type="cellIs" dxfId="660" priority="681" stopIfTrue="1" operator="between">
      <formula>0.7</formula>
      <formula>0.8999</formula>
    </cfRule>
    <cfRule type="cellIs" dxfId="659" priority="682" stopIfTrue="1" operator="between">
      <formula>0.00001</formula>
      <formula>0.6999</formula>
    </cfRule>
  </conditionalFormatting>
  <conditionalFormatting sqref="T83">
    <cfRule type="cellIs" dxfId="658" priority="673" stopIfTrue="1" operator="equal">
      <formula>0</formula>
    </cfRule>
    <cfRule type="cellIs" dxfId="657" priority="674" stopIfTrue="1" operator="greaterThan">
      <formula>1</formula>
    </cfRule>
    <cfRule type="cellIs" dxfId="656" priority="675" stopIfTrue="1" operator="between">
      <formula>0.9</formula>
      <formula>1</formula>
    </cfRule>
    <cfRule type="cellIs" dxfId="655" priority="676" stopIfTrue="1" operator="between">
      <formula>0.7</formula>
      <formula>0.8999</formula>
    </cfRule>
    <cfRule type="cellIs" dxfId="654" priority="677" stopIfTrue="1" operator="between">
      <formula>0.00001</formula>
      <formula>0.6999</formula>
    </cfRule>
  </conditionalFormatting>
  <conditionalFormatting sqref="AX80">
    <cfRule type="cellIs" dxfId="653" priority="668" stopIfTrue="1" operator="equal">
      <formula>0</formula>
    </cfRule>
    <cfRule type="cellIs" dxfId="652" priority="669" stopIfTrue="1" operator="greaterThan">
      <formula>1</formula>
    </cfRule>
    <cfRule type="cellIs" dxfId="651" priority="670" stopIfTrue="1" operator="between">
      <formula>0.9</formula>
      <formula>1</formula>
    </cfRule>
    <cfRule type="cellIs" dxfId="650" priority="671" stopIfTrue="1" operator="between">
      <formula>0.7</formula>
      <formula>0.8999</formula>
    </cfRule>
    <cfRule type="cellIs" dxfId="649" priority="672" stopIfTrue="1" operator="between">
      <formula>0.00001</formula>
      <formula>0.6999</formula>
    </cfRule>
  </conditionalFormatting>
  <conditionalFormatting sqref="AF80">
    <cfRule type="cellIs" dxfId="648" priority="663" stopIfTrue="1" operator="equal">
      <formula>0</formula>
    </cfRule>
    <cfRule type="cellIs" dxfId="647" priority="664" stopIfTrue="1" operator="greaterThan">
      <formula>1</formula>
    </cfRule>
    <cfRule type="cellIs" dxfId="646" priority="665" stopIfTrue="1" operator="between">
      <formula>0.9</formula>
      <formula>1</formula>
    </cfRule>
    <cfRule type="cellIs" dxfId="645" priority="666" stopIfTrue="1" operator="between">
      <formula>0.7</formula>
      <formula>0.8999</formula>
    </cfRule>
    <cfRule type="cellIs" dxfId="644" priority="667" stopIfTrue="1" operator="between">
      <formula>0.00001</formula>
      <formula>0.6999</formula>
    </cfRule>
  </conditionalFormatting>
  <conditionalFormatting sqref="AI80">
    <cfRule type="cellIs" dxfId="643" priority="658" stopIfTrue="1" operator="equal">
      <formula>0</formula>
    </cfRule>
    <cfRule type="cellIs" dxfId="642" priority="659" stopIfTrue="1" operator="greaterThan">
      <formula>1</formula>
    </cfRule>
    <cfRule type="cellIs" dxfId="641" priority="660" stopIfTrue="1" operator="between">
      <formula>0.9</formula>
      <formula>1</formula>
    </cfRule>
    <cfRule type="cellIs" dxfId="640" priority="661" stopIfTrue="1" operator="between">
      <formula>0.7</formula>
      <formula>0.8999</formula>
    </cfRule>
    <cfRule type="cellIs" dxfId="639" priority="662" stopIfTrue="1" operator="between">
      <formula>0.00001</formula>
      <formula>0.6999</formula>
    </cfRule>
  </conditionalFormatting>
  <conditionalFormatting sqref="AL80">
    <cfRule type="cellIs" dxfId="638" priority="653" stopIfTrue="1" operator="equal">
      <formula>0</formula>
    </cfRule>
    <cfRule type="cellIs" dxfId="637" priority="654" stopIfTrue="1" operator="greaterThan">
      <formula>1</formula>
    </cfRule>
    <cfRule type="cellIs" dxfId="636" priority="655" stopIfTrue="1" operator="between">
      <formula>0.9</formula>
      <formula>1</formula>
    </cfRule>
    <cfRule type="cellIs" dxfId="635" priority="656" stopIfTrue="1" operator="between">
      <formula>0.7</formula>
      <formula>0.8999</formula>
    </cfRule>
    <cfRule type="cellIs" dxfId="634" priority="657" stopIfTrue="1" operator="between">
      <formula>0.00001</formula>
      <formula>0.6999</formula>
    </cfRule>
  </conditionalFormatting>
  <conditionalFormatting sqref="AO80">
    <cfRule type="cellIs" dxfId="633" priority="648" stopIfTrue="1" operator="equal">
      <formula>0</formula>
    </cfRule>
    <cfRule type="cellIs" dxfId="632" priority="649" stopIfTrue="1" operator="greaterThan">
      <formula>1</formula>
    </cfRule>
    <cfRule type="cellIs" dxfId="631" priority="650" stopIfTrue="1" operator="between">
      <formula>0.9</formula>
      <formula>1</formula>
    </cfRule>
    <cfRule type="cellIs" dxfId="630" priority="651" stopIfTrue="1" operator="between">
      <formula>0.7</formula>
      <formula>0.8999</formula>
    </cfRule>
    <cfRule type="cellIs" dxfId="629" priority="652" stopIfTrue="1" operator="between">
      <formula>0.00001</formula>
      <formula>0.6999</formula>
    </cfRule>
  </conditionalFormatting>
  <conditionalFormatting sqref="AR80">
    <cfRule type="cellIs" dxfId="628" priority="643" stopIfTrue="1" operator="equal">
      <formula>0</formula>
    </cfRule>
    <cfRule type="cellIs" dxfId="627" priority="644" stopIfTrue="1" operator="greaterThan">
      <formula>1</formula>
    </cfRule>
    <cfRule type="cellIs" dxfId="626" priority="645" stopIfTrue="1" operator="between">
      <formula>0.9</formula>
      <formula>1</formula>
    </cfRule>
    <cfRule type="cellIs" dxfId="625" priority="646" stopIfTrue="1" operator="between">
      <formula>0.7</formula>
      <formula>0.8999</formula>
    </cfRule>
    <cfRule type="cellIs" dxfId="624" priority="647" stopIfTrue="1" operator="between">
      <formula>0.00001</formula>
      <formula>0.6999</formula>
    </cfRule>
  </conditionalFormatting>
  <conditionalFormatting sqref="AU80">
    <cfRule type="cellIs" dxfId="623" priority="638" stopIfTrue="1" operator="equal">
      <formula>0</formula>
    </cfRule>
    <cfRule type="cellIs" dxfId="622" priority="639" stopIfTrue="1" operator="greaterThan">
      <formula>1</formula>
    </cfRule>
    <cfRule type="cellIs" dxfId="621" priority="640" stopIfTrue="1" operator="between">
      <formula>0.9</formula>
      <formula>1</formula>
    </cfRule>
    <cfRule type="cellIs" dxfId="620" priority="641" stopIfTrue="1" operator="between">
      <formula>0.7</formula>
      <formula>0.8999</formula>
    </cfRule>
    <cfRule type="cellIs" dxfId="619" priority="642" stopIfTrue="1" operator="between">
      <formula>0.00001</formula>
      <formula>0.6999</formula>
    </cfRule>
  </conditionalFormatting>
  <conditionalFormatting sqref="N80">
    <cfRule type="cellIs" dxfId="618" priority="633" stopIfTrue="1" operator="equal">
      <formula>0</formula>
    </cfRule>
    <cfRule type="cellIs" dxfId="617" priority="634" stopIfTrue="1" operator="greaterThan">
      <formula>1</formula>
    </cfRule>
    <cfRule type="cellIs" dxfId="616" priority="635" stopIfTrue="1" operator="between">
      <formula>0.9</formula>
      <formula>1</formula>
    </cfRule>
    <cfRule type="cellIs" dxfId="615" priority="636" stopIfTrue="1" operator="between">
      <formula>0.7</formula>
      <formula>0.8999</formula>
    </cfRule>
    <cfRule type="cellIs" dxfId="614" priority="637" stopIfTrue="1" operator="between">
      <formula>0.00001</formula>
      <formula>0.6999</formula>
    </cfRule>
  </conditionalFormatting>
  <conditionalFormatting sqref="Q80">
    <cfRule type="cellIs" dxfId="613" priority="628" stopIfTrue="1" operator="equal">
      <formula>0</formula>
    </cfRule>
    <cfRule type="cellIs" dxfId="612" priority="629" stopIfTrue="1" operator="greaterThan">
      <formula>1</formula>
    </cfRule>
    <cfRule type="cellIs" dxfId="611" priority="630" stopIfTrue="1" operator="between">
      <formula>0.9</formula>
      <formula>1</formula>
    </cfRule>
    <cfRule type="cellIs" dxfId="610" priority="631" stopIfTrue="1" operator="between">
      <formula>0.7</formula>
      <formula>0.8999</formula>
    </cfRule>
    <cfRule type="cellIs" dxfId="609" priority="632" stopIfTrue="1" operator="between">
      <formula>0.00001</formula>
      <formula>0.6999</formula>
    </cfRule>
  </conditionalFormatting>
  <conditionalFormatting sqref="T80">
    <cfRule type="cellIs" dxfId="608" priority="623" stopIfTrue="1" operator="equal">
      <formula>0</formula>
    </cfRule>
    <cfRule type="cellIs" dxfId="607" priority="624" stopIfTrue="1" operator="greaterThan">
      <formula>1</formula>
    </cfRule>
    <cfRule type="cellIs" dxfId="606" priority="625" stopIfTrue="1" operator="between">
      <formula>0.9</formula>
      <formula>1</formula>
    </cfRule>
    <cfRule type="cellIs" dxfId="605" priority="626" stopIfTrue="1" operator="between">
      <formula>0.7</formula>
      <formula>0.8999</formula>
    </cfRule>
    <cfRule type="cellIs" dxfId="604" priority="627" stopIfTrue="1" operator="between">
      <formula>0.00001</formula>
      <formula>0.6999</formula>
    </cfRule>
  </conditionalFormatting>
  <conditionalFormatting sqref="W80">
    <cfRule type="cellIs" dxfId="603" priority="618" stopIfTrue="1" operator="equal">
      <formula>0</formula>
    </cfRule>
    <cfRule type="cellIs" dxfId="602" priority="619" stopIfTrue="1" operator="greaterThan">
      <formula>1</formula>
    </cfRule>
    <cfRule type="cellIs" dxfId="601" priority="620" stopIfTrue="1" operator="between">
      <formula>0.9</formula>
      <formula>1</formula>
    </cfRule>
    <cfRule type="cellIs" dxfId="600" priority="621" stopIfTrue="1" operator="between">
      <formula>0.7</formula>
      <formula>0.8999</formula>
    </cfRule>
    <cfRule type="cellIs" dxfId="599" priority="622" stopIfTrue="1" operator="between">
      <formula>0.00001</formula>
      <formula>0.6999</formula>
    </cfRule>
  </conditionalFormatting>
  <conditionalFormatting sqref="Z80">
    <cfRule type="cellIs" dxfId="598" priority="613" stopIfTrue="1" operator="equal">
      <formula>0</formula>
    </cfRule>
    <cfRule type="cellIs" dxfId="597" priority="614" stopIfTrue="1" operator="greaterThan">
      <formula>1</formula>
    </cfRule>
    <cfRule type="cellIs" dxfId="596" priority="615" stopIfTrue="1" operator="between">
      <formula>0.9</formula>
      <formula>1</formula>
    </cfRule>
    <cfRule type="cellIs" dxfId="595" priority="616" stopIfTrue="1" operator="between">
      <formula>0.7</formula>
      <formula>0.8999</formula>
    </cfRule>
    <cfRule type="cellIs" dxfId="594" priority="617" stopIfTrue="1" operator="between">
      <formula>0.00001</formula>
      <formula>0.6999</formula>
    </cfRule>
  </conditionalFormatting>
  <conditionalFormatting sqref="AC80">
    <cfRule type="cellIs" dxfId="593" priority="608" stopIfTrue="1" operator="equal">
      <formula>0</formula>
    </cfRule>
    <cfRule type="cellIs" dxfId="592" priority="609" stopIfTrue="1" operator="greaterThan">
      <formula>1</formula>
    </cfRule>
    <cfRule type="cellIs" dxfId="591" priority="610" stopIfTrue="1" operator="between">
      <formula>0.9</formula>
      <formula>1</formula>
    </cfRule>
    <cfRule type="cellIs" dxfId="590" priority="611" stopIfTrue="1" operator="between">
      <formula>0.7</formula>
      <formula>0.8999</formula>
    </cfRule>
    <cfRule type="cellIs" dxfId="589" priority="612" stopIfTrue="1" operator="between">
      <formula>0.00001</formula>
      <formula>0.6999</formula>
    </cfRule>
  </conditionalFormatting>
  <conditionalFormatting sqref="Q91 Q102 Q93">
    <cfRule type="cellIs" dxfId="588" priority="603" stopIfTrue="1" operator="equal">
      <formula>0</formula>
    </cfRule>
    <cfRule type="cellIs" dxfId="587" priority="604" stopIfTrue="1" operator="greaterThan">
      <formula>1</formula>
    </cfRule>
    <cfRule type="cellIs" dxfId="586" priority="605" stopIfTrue="1" operator="between">
      <formula>0.9</formula>
      <formula>1</formula>
    </cfRule>
    <cfRule type="cellIs" dxfId="585" priority="606" stopIfTrue="1" operator="between">
      <formula>0.7</formula>
      <formula>0.8999</formula>
    </cfRule>
    <cfRule type="cellIs" dxfId="584" priority="607" stopIfTrue="1" operator="between">
      <formula>0.00001</formula>
      <formula>0.6999</formula>
    </cfRule>
  </conditionalFormatting>
  <conditionalFormatting sqref="Q94">
    <cfRule type="cellIs" dxfId="583" priority="598" stopIfTrue="1" operator="equal">
      <formula>0</formula>
    </cfRule>
    <cfRule type="cellIs" dxfId="582" priority="599" stopIfTrue="1" operator="greaterThan">
      <formula>1</formula>
    </cfRule>
    <cfRule type="cellIs" dxfId="581" priority="600" stopIfTrue="1" operator="between">
      <formula>0.9</formula>
      <formula>1</formula>
    </cfRule>
    <cfRule type="cellIs" dxfId="580" priority="601" stopIfTrue="1" operator="between">
      <formula>0.7</formula>
      <formula>0.8999</formula>
    </cfRule>
    <cfRule type="cellIs" dxfId="579" priority="602" stopIfTrue="1" operator="between">
      <formula>0.00001</formula>
      <formula>0.6999</formula>
    </cfRule>
  </conditionalFormatting>
  <conditionalFormatting sqref="Q95">
    <cfRule type="cellIs" dxfId="578" priority="593" stopIfTrue="1" operator="equal">
      <formula>0</formula>
    </cfRule>
    <cfRule type="cellIs" dxfId="577" priority="594" stopIfTrue="1" operator="greaterThan">
      <formula>1</formula>
    </cfRule>
    <cfRule type="cellIs" dxfId="576" priority="595" stopIfTrue="1" operator="between">
      <formula>0.9</formula>
      <formula>1</formula>
    </cfRule>
    <cfRule type="cellIs" dxfId="575" priority="596" stopIfTrue="1" operator="between">
      <formula>0.7</formula>
      <formula>0.8999</formula>
    </cfRule>
    <cfRule type="cellIs" dxfId="574" priority="597" stopIfTrue="1" operator="between">
      <formula>0.00001</formula>
      <formula>0.6999</formula>
    </cfRule>
  </conditionalFormatting>
  <conditionalFormatting sqref="Q96">
    <cfRule type="cellIs" dxfId="573" priority="588" stopIfTrue="1" operator="equal">
      <formula>0</formula>
    </cfRule>
    <cfRule type="cellIs" dxfId="572" priority="589" stopIfTrue="1" operator="greaterThan">
      <formula>1</formula>
    </cfRule>
    <cfRule type="cellIs" dxfId="571" priority="590" stopIfTrue="1" operator="between">
      <formula>0.9</formula>
      <formula>1</formula>
    </cfRule>
    <cfRule type="cellIs" dxfId="570" priority="591" stopIfTrue="1" operator="between">
      <formula>0.7</formula>
      <formula>0.8999</formula>
    </cfRule>
    <cfRule type="cellIs" dxfId="569" priority="592" stopIfTrue="1" operator="between">
      <formula>0.00001</formula>
      <formula>0.6999</formula>
    </cfRule>
  </conditionalFormatting>
  <conditionalFormatting sqref="Q97">
    <cfRule type="cellIs" dxfId="568" priority="583" stopIfTrue="1" operator="equal">
      <formula>0</formula>
    </cfRule>
    <cfRule type="cellIs" dxfId="567" priority="584" stopIfTrue="1" operator="greaterThan">
      <formula>1</formula>
    </cfRule>
    <cfRule type="cellIs" dxfId="566" priority="585" stopIfTrue="1" operator="between">
      <formula>0.9</formula>
      <formula>1</formula>
    </cfRule>
    <cfRule type="cellIs" dxfId="565" priority="586" stopIfTrue="1" operator="between">
      <formula>0.7</formula>
      <formula>0.8999</formula>
    </cfRule>
    <cfRule type="cellIs" dxfId="564" priority="587" stopIfTrue="1" operator="between">
      <formula>0.00001</formula>
      <formula>0.6999</formula>
    </cfRule>
  </conditionalFormatting>
  <conditionalFormatting sqref="Q98">
    <cfRule type="cellIs" dxfId="563" priority="578" stopIfTrue="1" operator="equal">
      <formula>0</formula>
    </cfRule>
    <cfRule type="cellIs" dxfId="562" priority="579" stopIfTrue="1" operator="greaterThan">
      <formula>1</formula>
    </cfRule>
    <cfRule type="cellIs" dxfId="561" priority="580" stopIfTrue="1" operator="between">
      <formula>0.9</formula>
      <formula>1</formula>
    </cfRule>
    <cfRule type="cellIs" dxfId="560" priority="581" stopIfTrue="1" operator="between">
      <formula>0.7</formula>
      <formula>0.8999</formula>
    </cfRule>
    <cfRule type="cellIs" dxfId="559" priority="582" stopIfTrue="1" operator="between">
      <formula>0.00001</formula>
      <formula>0.6999</formula>
    </cfRule>
  </conditionalFormatting>
  <conditionalFormatting sqref="Q99">
    <cfRule type="cellIs" dxfId="558" priority="573" stopIfTrue="1" operator="equal">
      <formula>0</formula>
    </cfRule>
    <cfRule type="cellIs" dxfId="557" priority="574" stopIfTrue="1" operator="greaterThan">
      <formula>1</formula>
    </cfRule>
    <cfRule type="cellIs" dxfId="556" priority="575" stopIfTrue="1" operator="between">
      <formula>0.9</formula>
      <formula>1</formula>
    </cfRule>
    <cfRule type="cellIs" dxfId="555" priority="576" stopIfTrue="1" operator="between">
      <formula>0.7</formula>
      <formula>0.8999</formula>
    </cfRule>
    <cfRule type="cellIs" dxfId="554" priority="577" stopIfTrue="1" operator="between">
      <formula>0.00001</formula>
      <formula>0.6999</formula>
    </cfRule>
  </conditionalFormatting>
  <conditionalFormatting sqref="Q100">
    <cfRule type="cellIs" dxfId="553" priority="568" stopIfTrue="1" operator="equal">
      <formula>0</formula>
    </cfRule>
    <cfRule type="cellIs" dxfId="552" priority="569" stopIfTrue="1" operator="greaterThan">
      <formula>1</formula>
    </cfRule>
    <cfRule type="cellIs" dxfId="551" priority="570" stopIfTrue="1" operator="between">
      <formula>0.9</formula>
      <formula>1</formula>
    </cfRule>
    <cfRule type="cellIs" dxfId="550" priority="571" stopIfTrue="1" operator="between">
      <formula>0.7</formula>
      <formula>0.8999</formula>
    </cfRule>
    <cfRule type="cellIs" dxfId="549" priority="572" stopIfTrue="1" operator="between">
      <formula>0.00001</formula>
      <formula>0.6999</formula>
    </cfRule>
  </conditionalFormatting>
  <conditionalFormatting sqref="Q101">
    <cfRule type="cellIs" dxfId="548" priority="563" stopIfTrue="1" operator="equal">
      <formula>0</formula>
    </cfRule>
    <cfRule type="cellIs" dxfId="547" priority="564" stopIfTrue="1" operator="greaterThan">
      <formula>1</formula>
    </cfRule>
    <cfRule type="cellIs" dxfId="546" priority="565" stopIfTrue="1" operator="between">
      <formula>0.9</formula>
      <formula>1</formula>
    </cfRule>
    <cfRule type="cellIs" dxfId="545" priority="566" stopIfTrue="1" operator="between">
      <formula>0.7</formula>
      <formula>0.8999</formula>
    </cfRule>
    <cfRule type="cellIs" dxfId="544" priority="567" stopIfTrue="1" operator="between">
      <formula>0.00001</formula>
      <formula>0.6999</formula>
    </cfRule>
  </conditionalFormatting>
  <conditionalFormatting sqref="Q92">
    <cfRule type="cellIs" dxfId="543" priority="558" stopIfTrue="1" operator="equal">
      <formula>0</formula>
    </cfRule>
    <cfRule type="cellIs" dxfId="542" priority="559" stopIfTrue="1" operator="greaterThan">
      <formula>1</formula>
    </cfRule>
    <cfRule type="cellIs" dxfId="541" priority="560" stopIfTrue="1" operator="between">
      <formula>0.9</formula>
      <formula>1</formula>
    </cfRule>
    <cfRule type="cellIs" dxfId="540" priority="561" stopIfTrue="1" operator="between">
      <formula>0.7</formula>
      <formula>0.8999</formula>
    </cfRule>
    <cfRule type="cellIs" dxfId="539" priority="562" stopIfTrue="1" operator="between">
      <formula>0.00001</formula>
      <formula>0.6999</formula>
    </cfRule>
  </conditionalFormatting>
  <conditionalFormatting sqref="Q12:Q19 Q21:Q71">
    <cfRule type="cellIs" dxfId="538" priority="553" stopIfTrue="1" operator="equal">
      <formula>0</formula>
    </cfRule>
    <cfRule type="cellIs" dxfId="537" priority="554" stopIfTrue="1" operator="greaterThan">
      <formula>1</formula>
    </cfRule>
    <cfRule type="cellIs" dxfId="536" priority="555" stopIfTrue="1" operator="between">
      <formula>0.9</formula>
      <formula>1</formula>
    </cfRule>
    <cfRule type="cellIs" dxfId="535" priority="556" stopIfTrue="1" operator="between">
      <formula>0.7</formula>
      <formula>0.8999</formula>
    </cfRule>
    <cfRule type="cellIs" dxfId="534" priority="557" stopIfTrue="1" operator="between">
      <formula>0.00001</formula>
      <formula>0.6999</formula>
    </cfRule>
  </conditionalFormatting>
  <conditionalFormatting sqref="T32:T71">
    <cfRule type="cellIs" dxfId="533" priority="548" stopIfTrue="1" operator="equal">
      <formula>0</formula>
    </cfRule>
    <cfRule type="cellIs" dxfId="532" priority="549" stopIfTrue="1" operator="greaterThan">
      <formula>1</formula>
    </cfRule>
    <cfRule type="cellIs" dxfId="531" priority="550" stopIfTrue="1" operator="between">
      <formula>0.9</formula>
      <formula>1</formula>
    </cfRule>
    <cfRule type="cellIs" dxfId="530" priority="551" stopIfTrue="1" operator="between">
      <formula>0.7</formula>
      <formula>0.8999</formula>
    </cfRule>
    <cfRule type="cellIs" dxfId="529" priority="552" stopIfTrue="1" operator="between">
      <formula>0.00001</formula>
      <formula>0.6999</formula>
    </cfRule>
  </conditionalFormatting>
  <conditionalFormatting sqref="T21">
    <cfRule type="cellIs" dxfId="528" priority="543" stopIfTrue="1" operator="equal">
      <formula>0</formula>
    </cfRule>
    <cfRule type="cellIs" dxfId="527" priority="544" stopIfTrue="1" operator="greaterThan">
      <formula>1</formula>
    </cfRule>
    <cfRule type="cellIs" dxfId="526" priority="545" stopIfTrue="1" operator="between">
      <formula>0.9</formula>
      <formula>1</formula>
    </cfRule>
    <cfRule type="cellIs" dxfId="525" priority="546" stopIfTrue="1" operator="between">
      <formula>0.7</formula>
      <formula>0.8999</formula>
    </cfRule>
    <cfRule type="cellIs" dxfId="524" priority="547" stopIfTrue="1" operator="between">
      <formula>0.00001</formula>
      <formula>0.6999</formula>
    </cfRule>
  </conditionalFormatting>
  <conditionalFormatting sqref="AF74">
    <cfRule type="cellIs" dxfId="523" priority="538" stopIfTrue="1" operator="equal">
      <formula>0</formula>
    </cfRule>
    <cfRule type="cellIs" dxfId="522" priority="539" stopIfTrue="1" operator="greaterThan">
      <formula>1</formula>
    </cfRule>
    <cfRule type="cellIs" dxfId="521" priority="540" stopIfTrue="1" operator="between">
      <formula>0.9</formula>
      <formula>1</formula>
    </cfRule>
    <cfRule type="cellIs" dxfId="520" priority="541" stopIfTrue="1" operator="between">
      <formula>0.7</formula>
      <formula>0.8999</formula>
    </cfRule>
    <cfRule type="cellIs" dxfId="519" priority="542" stopIfTrue="1" operator="between">
      <formula>0.00001</formula>
      <formula>0.6999</formula>
    </cfRule>
  </conditionalFormatting>
  <conditionalFormatting sqref="AI74">
    <cfRule type="cellIs" dxfId="518" priority="533" stopIfTrue="1" operator="equal">
      <formula>0</formula>
    </cfRule>
    <cfRule type="cellIs" dxfId="517" priority="534" stopIfTrue="1" operator="greaterThan">
      <formula>1</formula>
    </cfRule>
    <cfRule type="cellIs" dxfId="516" priority="535" stopIfTrue="1" operator="between">
      <formula>0.9</formula>
      <formula>1</formula>
    </cfRule>
    <cfRule type="cellIs" dxfId="515" priority="536" stopIfTrue="1" operator="between">
      <formula>0.7</formula>
      <formula>0.8999</formula>
    </cfRule>
    <cfRule type="cellIs" dxfId="514" priority="537" stopIfTrue="1" operator="between">
      <formula>0.00001</formula>
      <formula>0.6999</formula>
    </cfRule>
  </conditionalFormatting>
  <conditionalFormatting sqref="AL74">
    <cfRule type="cellIs" dxfId="513" priority="528" stopIfTrue="1" operator="equal">
      <formula>0</formula>
    </cfRule>
    <cfRule type="cellIs" dxfId="512" priority="529" stopIfTrue="1" operator="greaterThan">
      <formula>1</formula>
    </cfRule>
    <cfRule type="cellIs" dxfId="511" priority="530" stopIfTrue="1" operator="between">
      <formula>0.9</formula>
      <formula>1</formula>
    </cfRule>
    <cfRule type="cellIs" dxfId="510" priority="531" stopIfTrue="1" operator="between">
      <formula>0.7</formula>
      <formula>0.8999</formula>
    </cfRule>
    <cfRule type="cellIs" dxfId="509" priority="532" stopIfTrue="1" operator="between">
      <formula>0.00001</formula>
      <formula>0.6999</formula>
    </cfRule>
  </conditionalFormatting>
  <conditionalFormatting sqref="AO74">
    <cfRule type="cellIs" dxfId="508" priority="523" stopIfTrue="1" operator="equal">
      <formula>0</formula>
    </cfRule>
    <cfRule type="cellIs" dxfId="507" priority="524" stopIfTrue="1" operator="greaterThan">
      <formula>1</formula>
    </cfRule>
    <cfRule type="cellIs" dxfId="506" priority="525" stopIfTrue="1" operator="between">
      <formula>0.9</formula>
      <formula>1</formula>
    </cfRule>
    <cfRule type="cellIs" dxfId="505" priority="526" stopIfTrue="1" operator="between">
      <formula>0.7</formula>
      <formula>0.8999</formula>
    </cfRule>
    <cfRule type="cellIs" dxfId="504" priority="527" stopIfTrue="1" operator="between">
      <formula>0.00001</formula>
      <formula>0.6999</formula>
    </cfRule>
  </conditionalFormatting>
  <conditionalFormatting sqref="AR74">
    <cfRule type="cellIs" dxfId="503" priority="518" stopIfTrue="1" operator="equal">
      <formula>0</formula>
    </cfRule>
    <cfRule type="cellIs" dxfId="502" priority="519" stopIfTrue="1" operator="greaterThan">
      <formula>1</formula>
    </cfRule>
    <cfRule type="cellIs" dxfId="501" priority="520" stopIfTrue="1" operator="between">
      <formula>0.9</formula>
      <formula>1</formula>
    </cfRule>
    <cfRule type="cellIs" dxfId="500" priority="521" stopIfTrue="1" operator="between">
      <formula>0.7</formula>
      <formula>0.8999</formula>
    </cfRule>
    <cfRule type="cellIs" dxfId="499" priority="522" stopIfTrue="1" operator="between">
      <formula>0.00001</formula>
      <formula>0.6999</formula>
    </cfRule>
  </conditionalFormatting>
  <conditionalFormatting sqref="AU74">
    <cfRule type="cellIs" dxfId="498" priority="513" stopIfTrue="1" operator="equal">
      <formula>0</formula>
    </cfRule>
    <cfRule type="cellIs" dxfId="497" priority="514" stopIfTrue="1" operator="greaterThan">
      <formula>1</formula>
    </cfRule>
    <cfRule type="cellIs" dxfId="496" priority="515" stopIfTrue="1" operator="between">
      <formula>0.9</formula>
      <formula>1</formula>
    </cfRule>
    <cfRule type="cellIs" dxfId="495" priority="516" stopIfTrue="1" operator="between">
      <formula>0.7</formula>
      <formula>0.8999</formula>
    </cfRule>
    <cfRule type="cellIs" dxfId="494" priority="517" stopIfTrue="1" operator="between">
      <formula>0.00001</formula>
      <formula>0.6999</formula>
    </cfRule>
  </conditionalFormatting>
  <conditionalFormatting sqref="W74">
    <cfRule type="cellIs" dxfId="493" priority="508" stopIfTrue="1" operator="equal">
      <formula>0</formula>
    </cfRule>
    <cfRule type="cellIs" dxfId="492" priority="509" stopIfTrue="1" operator="greaterThan">
      <formula>1</formula>
    </cfRule>
    <cfRule type="cellIs" dxfId="491" priority="510" stopIfTrue="1" operator="between">
      <formula>0.9</formula>
      <formula>1</formula>
    </cfRule>
    <cfRule type="cellIs" dxfId="490" priority="511" stopIfTrue="1" operator="between">
      <formula>0.7</formula>
      <formula>0.8999</formula>
    </cfRule>
    <cfRule type="cellIs" dxfId="489" priority="512" stopIfTrue="1" operator="between">
      <formula>0.00001</formula>
      <formula>0.6999</formula>
    </cfRule>
  </conditionalFormatting>
  <conditionalFormatting sqref="Z74">
    <cfRule type="cellIs" dxfId="488" priority="503" stopIfTrue="1" operator="equal">
      <formula>0</formula>
    </cfRule>
    <cfRule type="cellIs" dxfId="487" priority="504" stopIfTrue="1" operator="greaterThan">
      <formula>1</formula>
    </cfRule>
    <cfRule type="cellIs" dxfId="486" priority="505" stopIfTrue="1" operator="between">
      <formula>0.9</formula>
      <formula>1</formula>
    </cfRule>
    <cfRule type="cellIs" dxfId="485" priority="506" stopIfTrue="1" operator="between">
      <formula>0.7</formula>
      <formula>0.8999</formula>
    </cfRule>
    <cfRule type="cellIs" dxfId="484" priority="507" stopIfTrue="1" operator="between">
      <formula>0.00001</formula>
      <formula>0.6999</formula>
    </cfRule>
  </conditionalFormatting>
  <conditionalFormatting sqref="AC74">
    <cfRule type="cellIs" dxfId="483" priority="498" stopIfTrue="1" operator="equal">
      <formula>0</formula>
    </cfRule>
    <cfRule type="cellIs" dxfId="482" priority="499" stopIfTrue="1" operator="greaterThan">
      <formula>1</formula>
    </cfRule>
    <cfRule type="cellIs" dxfId="481" priority="500" stopIfTrue="1" operator="between">
      <formula>0.9</formula>
      <formula>1</formula>
    </cfRule>
    <cfRule type="cellIs" dxfId="480" priority="501" stopIfTrue="1" operator="between">
      <formula>0.7</formula>
      <formula>0.8999</formula>
    </cfRule>
    <cfRule type="cellIs" dxfId="479" priority="502" stopIfTrue="1" operator="between">
      <formula>0.00001</formula>
      <formula>0.6999</formula>
    </cfRule>
  </conditionalFormatting>
  <conditionalFormatting sqref="AF75">
    <cfRule type="cellIs" dxfId="478" priority="493" stopIfTrue="1" operator="equal">
      <formula>0</formula>
    </cfRule>
    <cfRule type="cellIs" dxfId="477" priority="494" stopIfTrue="1" operator="greaterThan">
      <formula>1</formula>
    </cfRule>
    <cfRule type="cellIs" dxfId="476" priority="495" stopIfTrue="1" operator="between">
      <formula>0.9</formula>
      <formula>1</formula>
    </cfRule>
    <cfRule type="cellIs" dxfId="475" priority="496" stopIfTrue="1" operator="between">
      <formula>0.7</formula>
      <formula>0.8999</formula>
    </cfRule>
    <cfRule type="cellIs" dxfId="474" priority="497" stopIfTrue="1" operator="between">
      <formula>0.00001</formula>
      <formula>0.6999</formula>
    </cfRule>
  </conditionalFormatting>
  <conditionalFormatting sqref="AI75">
    <cfRule type="cellIs" dxfId="473" priority="488" stopIfTrue="1" operator="equal">
      <formula>0</formula>
    </cfRule>
    <cfRule type="cellIs" dxfId="472" priority="489" stopIfTrue="1" operator="greaterThan">
      <formula>1</formula>
    </cfRule>
    <cfRule type="cellIs" dxfId="471" priority="490" stopIfTrue="1" operator="between">
      <formula>0.9</formula>
      <formula>1</formula>
    </cfRule>
    <cfRule type="cellIs" dxfId="470" priority="491" stopIfTrue="1" operator="between">
      <formula>0.7</formula>
      <formula>0.8999</formula>
    </cfRule>
    <cfRule type="cellIs" dxfId="469" priority="492" stopIfTrue="1" operator="between">
      <formula>0.00001</formula>
      <formula>0.6999</formula>
    </cfRule>
  </conditionalFormatting>
  <conditionalFormatting sqref="AL75">
    <cfRule type="cellIs" dxfId="468" priority="483" stopIfTrue="1" operator="equal">
      <formula>0</formula>
    </cfRule>
    <cfRule type="cellIs" dxfId="467" priority="484" stopIfTrue="1" operator="greaterThan">
      <formula>1</formula>
    </cfRule>
    <cfRule type="cellIs" dxfId="466" priority="485" stopIfTrue="1" operator="between">
      <formula>0.9</formula>
      <formula>1</formula>
    </cfRule>
    <cfRule type="cellIs" dxfId="465" priority="486" stopIfTrue="1" operator="between">
      <formula>0.7</formula>
      <formula>0.8999</formula>
    </cfRule>
    <cfRule type="cellIs" dxfId="464" priority="487" stopIfTrue="1" operator="between">
      <formula>0.00001</formula>
      <formula>0.6999</formula>
    </cfRule>
  </conditionalFormatting>
  <conditionalFormatting sqref="AO75">
    <cfRule type="cellIs" dxfId="463" priority="478" stopIfTrue="1" operator="equal">
      <formula>0</formula>
    </cfRule>
    <cfRule type="cellIs" dxfId="462" priority="479" stopIfTrue="1" operator="greaterThan">
      <formula>1</formula>
    </cfRule>
    <cfRule type="cellIs" dxfId="461" priority="480" stopIfTrue="1" operator="between">
      <formula>0.9</formula>
      <formula>1</formula>
    </cfRule>
    <cfRule type="cellIs" dxfId="460" priority="481" stopIfTrue="1" operator="between">
      <formula>0.7</formula>
      <formula>0.8999</formula>
    </cfRule>
    <cfRule type="cellIs" dxfId="459" priority="482" stopIfTrue="1" operator="between">
      <formula>0.00001</formula>
      <formula>0.6999</formula>
    </cfRule>
  </conditionalFormatting>
  <conditionalFormatting sqref="AR75">
    <cfRule type="cellIs" dxfId="458" priority="473" stopIfTrue="1" operator="equal">
      <formula>0</formula>
    </cfRule>
    <cfRule type="cellIs" dxfId="457" priority="474" stopIfTrue="1" operator="greaterThan">
      <formula>1</formula>
    </cfRule>
    <cfRule type="cellIs" dxfId="456" priority="475" stopIfTrue="1" operator="between">
      <formula>0.9</formula>
      <formula>1</formula>
    </cfRule>
    <cfRule type="cellIs" dxfId="455" priority="476" stopIfTrue="1" operator="between">
      <formula>0.7</formula>
      <formula>0.8999</formula>
    </cfRule>
    <cfRule type="cellIs" dxfId="454" priority="477" stopIfTrue="1" operator="between">
      <formula>0.00001</formula>
      <formula>0.6999</formula>
    </cfRule>
  </conditionalFormatting>
  <conditionalFormatting sqref="AU75">
    <cfRule type="cellIs" dxfId="453" priority="468" stopIfTrue="1" operator="equal">
      <formula>0</formula>
    </cfRule>
    <cfRule type="cellIs" dxfId="452" priority="469" stopIfTrue="1" operator="greaterThan">
      <formula>1</formula>
    </cfRule>
    <cfRule type="cellIs" dxfId="451" priority="470" stopIfTrue="1" operator="between">
      <formula>0.9</formula>
      <formula>1</formula>
    </cfRule>
    <cfRule type="cellIs" dxfId="450" priority="471" stopIfTrue="1" operator="between">
      <formula>0.7</formula>
      <formula>0.8999</formula>
    </cfRule>
    <cfRule type="cellIs" dxfId="449" priority="472" stopIfTrue="1" operator="between">
      <formula>0.00001</formula>
      <formula>0.6999</formula>
    </cfRule>
  </conditionalFormatting>
  <conditionalFormatting sqref="W75">
    <cfRule type="cellIs" dxfId="448" priority="463" stopIfTrue="1" operator="equal">
      <formula>0</formula>
    </cfRule>
    <cfRule type="cellIs" dxfId="447" priority="464" stopIfTrue="1" operator="greaterThan">
      <formula>1</formula>
    </cfRule>
    <cfRule type="cellIs" dxfId="446" priority="465" stopIfTrue="1" operator="between">
      <formula>0.9</formula>
      <formula>1</formula>
    </cfRule>
    <cfRule type="cellIs" dxfId="445" priority="466" stopIfTrue="1" operator="between">
      <formula>0.7</formula>
      <formula>0.8999</formula>
    </cfRule>
    <cfRule type="cellIs" dxfId="444" priority="467" stopIfTrue="1" operator="between">
      <formula>0.00001</formula>
      <formula>0.6999</formula>
    </cfRule>
  </conditionalFormatting>
  <conditionalFormatting sqref="Z75">
    <cfRule type="cellIs" dxfId="443" priority="458" stopIfTrue="1" operator="equal">
      <formula>0</formula>
    </cfRule>
    <cfRule type="cellIs" dxfId="442" priority="459" stopIfTrue="1" operator="greaterThan">
      <formula>1</formula>
    </cfRule>
    <cfRule type="cellIs" dxfId="441" priority="460" stopIfTrue="1" operator="between">
      <formula>0.9</formula>
      <formula>1</formula>
    </cfRule>
    <cfRule type="cellIs" dxfId="440" priority="461" stopIfTrue="1" operator="between">
      <formula>0.7</formula>
      <formula>0.8999</formula>
    </cfRule>
    <cfRule type="cellIs" dxfId="439" priority="462" stopIfTrue="1" operator="between">
      <formula>0.00001</formula>
      <formula>0.6999</formula>
    </cfRule>
  </conditionalFormatting>
  <conditionalFormatting sqref="AC75">
    <cfRule type="cellIs" dxfId="438" priority="453" stopIfTrue="1" operator="equal">
      <formula>0</formula>
    </cfRule>
    <cfRule type="cellIs" dxfId="437" priority="454" stopIfTrue="1" operator="greaterThan">
      <formula>1</formula>
    </cfRule>
    <cfRule type="cellIs" dxfId="436" priority="455" stopIfTrue="1" operator="between">
      <formula>0.9</formula>
      <formula>1</formula>
    </cfRule>
    <cfRule type="cellIs" dxfId="435" priority="456" stopIfTrue="1" operator="between">
      <formula>0.7</formula>
      <formula>0.8999</formula>
    </cfRule>
    <cfRule type="cellIs" dxfId="434" priority="457" stopIfTrue="1" operator="between">
      <formula>0.00001</formula>
      <formula>0.6999</formula>
    </cfRule>
  </conditionalFormatting>
  <conditionalFormatting sqref="AF76">
    <cfRule type="cellIs" dxfId="433" priority="448" stopIfTrue="1" operator="equal">
      <formula>0</formula>
    </cfRule>
    <cfRule type="cellIs" dxfId="432" priority="449" stopIfTrue="1" operator="greaterThan">
      <formula>1</formula>
    </cfRule>
    <cfRule type="cellIs" dxfId="431" priority="450" stopIfTrue="1" operator="between">
      <formula>0.9</formula>
      <formula>1</formula>
    </cfRule>
    <cfRule type="cellIs" dxfId="430" priority="451" stopIfTrue="1" operator="between">
      <formula>0.7</formula>
      <formula>0.8999</formula>
    </cfRule>
    <cfRule type="cellIs" dxfId="429" priority="452" stopIfTrue="1" operator="between">
      <formula>0.00001</formula>
      <formula>0.6999</formula>
    </cfRule>
  </conditionalFormatting>
  <conditionalFormatting sqref="AI76">
    <cfRule type="cellIs" dxfId="428" priority="443" stopIfTrue="1" operator="equal">
      <formula>0</formula>
    </cfRule>
    <cfRule type="cellIs" dxfId="427" priority="444" stopIfTrue="1" operator="greaterThan">
      <formula>1</formula>
    </cfRule>
    <cfRule type="cellIs" dxfId="426" priority="445" stopIfTrue="1" operator="between">
      <formula>0.9</formula>
      <formula>1</formula>
    </cfRule>
    <cfRule type="cellIs" dxfId="425" priority="446" stopIfTrue="1" operator="between">
      <formula>0.7</formula>
      <formula>0.8999</formula>
    </cfRule>
    <cfRule type="cellIs" dxfId="424" priority="447" stopIfTrue="1" operator="between">
      <formula>0.00001</formula>
      <formula>0.6999</formula>
    </cfRule>
  </conditionalFormatting>
  <conditionalFormatting sqref="AL76">
    <cfRule type="cellIs" dxfId="423" priority="438" stopIfTrue="1" operator="equal">
      <formula>0</formula>
    </cfRule>
    <cfRule type="cellIs" dxfId="422" priority="439" stopIfTrue="1" operator="greaterThan">
      <formula>1</formula>
    </cfRule>
    <cfRule type="cellIs" dxfId="421" priority="440" stopIfTrue="1" operator="between">
      <formula>0.9</formula>
      <formula>1</formula>
    </cfRule>
    <cfRule type="cellIs" dxfId="420" priority="441" stopIfTrue="1" operator="between">
      <formula>0.7</formula>
      <formula>0.8999</formula>
    </cfRule>
    <cfRule type="cellIs" dxfId="419" priority="442" stopIfTrue="1" operator="between">
      <formula>0.00001</formula>
      <formula>0.6999</formula>
    </cfRule>
  </conditionalFormatting>
  <conditionalFormatting sqref="AO76">
    <cfRule type="cellIs" dxfId="418" priority="433" stopIfTrue="1" operator="equal">
      <formula>0</formula>
    </cfRule>
    <cfRule type="cellIs" dxfId="417" priority="434" stopIfTrue="1" operator="greaterThan">
      <formula>1</formula>
    </cfRule>
    <cfRule type="cellIs" dxfId="416" priority="435" stopIfTrue="1" operator="between">
      <formula>0.9</formula>
      <formula>1</formula>
    </cfRule>
    <cfRule type="cellIs" dxfId="415" priority="436" stopIfTrue="1" operator="between">
      <formula>0.7</formula>
      <formula>0.8999</formula>
    </cfRule>
    <cfRule type="cellIs" dxfId="414" priority="437" stopIfTrue="1" operator="between">
      <formula>0.00001</formula>
      <formula>0.6999</formula>
    </cfRule>
  </conditionalFormatting>
  <conditionalFormatting sqref="AR76">
    <cfRule type="cellIs" dxfId="413" priority="428" stopIfTrue="1" operator="equal">
      <formula>0</formula>
    </cfRule>
    <cfRule type="cellIs" dxfId="412" priority="429" stopIfTrue="1" operator="greaterThan">
      <formula>1</formula>
    </cfRule>
    <cfRule type="cellIs" dxfId="411" priority="430" stopIfTrue="1" operator="between">
      <formula>0.9</formula>
      <formula>1</formula>
    </cfRule>
    <cfRule type="cellIs" dxfId="410" priority="431" stopIfTrue="1" operator="between">
      <formula>0.7</formula>
      <formula>0.8999</formula>
    </cfRule>
    <cfRule type="cellIs" dxfId="409" priority="432" stopIfTrue="1" operator="between">
      <formula>0.00001</formula>
      <formula>0.6999</formula>
    </cfRule>
  </conditionalFormatting>
  <conditionalFormatting sqref="AU76">
    <cfRule type="cellIs" dxfId="408" priority="423" stopIfTrue="1" operator="equal">
      <formula>0</formula>
    </cfRule>
    <cfRule type="cellIs" dxfId="407" priority="424" stopIfTrue="1" operator="greaterThan">
      <formula>1</formula>
    </cfRule>
    <cfRule type="cellIs" dxfId="406" priority="425" stopIfTrue="1" operator="between">
      <formula>0.9</formula>
      <formula>1</formula>
    </cfRule>
    <cfRule type="cellIs" dxfId="405" priority="426" stopIfTrue="1" operator="between">
      <formula>0.7</formula>
      <formula>0.8999</formula>
    </cfRule>
    <cfRule type="cellIs" dxfId="404" priority="427" stopIfTrue="1" operator="between">
      <formula>0.00001</formula>
      <formula>0.6999</formula>
    </cfRule>
  </conditionalFormatting>
  <conditionalFormatting sqref="W76">
    <cfRule type="cellIs" dxfId="403" priority="418" stopIfTrue="1" operator="equal">
      <formula>0</formula>
    </cfRule>
    <cfRule type="cellIs" dxfId="402" priority="419" stopIfTrue="1" operator="greaterThan">
      <formula>1</formula>
    </cfRule>
    <cfRule type="cellIs" dxfId="401" priority="420" stopIfTrue="1" operator="between">
      <formula>0.9</formula>
      <formula>1</formula>
    </cfRule>
    <cfRule type="cellIs" dxfId="400" priority="421" stopIfTrue="1" operator="between">
      <formula>0.7</formula>
      <formula>0.8999</formula>
    </cfRule>
    <cfRule type="cellIs" dxfId="399" priority="422" stopIfTrue="1" operator="between">
      <formula>0.00001</formula>
      <formula>0.6999</formula>
    </cfRule>
  </conditionalFormatting>
  <conditionalFormatting sqref="Z76">
    <cfRule type="cellIs" dxfId="398" priority="413" stopIfTrue="1" operator="equal">
      <formula>0</formula>
    </cfRule>
    <cfRule type="cellIs" dxfId="397" priority="414" stopIfTrue="1" operator="greaterThan">
      <formula>1</formula>
    </cfRule>
    <cfRule type="cellIs" dxfId="396" priority="415" stopIfTrue="1" operator="between">
      <formula>0.9</formula>
      <formula>1</formula>
    </cfRule>
    <cfRule type="cellIs" dxfId="395" priority="416" stopIfTrue="1" operator="between">
      <formula>0.7</formula>
      <formula>0.8999</formula>
    </cfRule>
    <cfRule type="cellIs" dxfId="394" priority="417" stopIfTrue="1" operator="between">
      <formula>0.00001</formula>
      <formula>0.6999</formula>
    </cfRule>
  </conditionalFormatting>
  <conditionalFormatting sqref="AC76">
    <cfRule type="cellIs" dxfId="393" priority="408" stopIfTrue="1" operator="equal">
      <formula>0</formula>
    </cfRule>
    <cfRule type="cellIs" dxfId="392" priority="409" stopIfTrue="1" operator="greaterThan">
      <formula>1</formula>
    </cfRule>
    <cfRule type="cellIs" dxfId="391" priority="410" stopIfTrue="1" operator="between">
      <formula>0.9</formula>
      <formula>1</formula>
    </cfRule>
    <cfRule type="cellIs" dxfId="390" priority="411" stopIfTrue="1" operator="between">
      <formula>0.7</formula>
      <formula>0.8999</formula>
    </cfRule>
    <cfRule type="cellIs" dxfId="389" priority="412" stopIfTrue="1" operator="between">
      <formula>0.00001</formula>
      <formula>0.6999</formula>
    </cfRule>
  </conditionalFormatting>
  <conditionalFormatting sqref="AF77">
    <cfRule type="cellIs" dxfId="388" priority="403" stopIfTrue="1" operator="equal">
      <formula>0</formula>
    </cfRule>
    <cfRule type="cellIs" dxfId="387" priority="404" stopIfTrue="1" operator="greaterThan">
      <formula>1</formula>
    </cfRule>
    <cfRule type="cellIs" dxfId="386" priority="405" stopIfTrue="1" operator="between">
      <formula>0.9</formula>
      <formula>1</formula>
    </cfRule>
    <cfRule type="cellIs" dxfId="385" priority="406" stopIfTrue="1" operator="between">
      <formula>0.7</formula>
      <formula>0.8999</formula>
    </cfRule>
    <cfRule type="cellIs" dxfId="384" priority="407" stopIfTrue="1" operator="between">
      <formula>0.00001</formula>
      <formula>0.6999</formula>
    </cfRule>
  </conditionalFormatting>
  <conditionalFormatting sqref="AI77">
    <cfRule type="cellIs" dxfId="383" priority="398" stopIfTrue="1" operator="equal">
      <formula>0</formula>
    </cfRule>
    <cfRule type="cellIs" dxfId="382" priority="399" stopIfTrue="1" operator="greaterThan">
      <formula>1</formula>
    </cfRule>
    <cfRule type="cellIs" dxfId="381" priority="400" stopIfTrue="1" operator="between">
      <formula>0.9</formula>
      <formula>1</formula>
    </cfRule>
    <cfRule type="cellIs" dxfId="380" priority="401" stopIfTrue="1" operator="between">
      <formula>0.7</formula>
      <formula>0.8999</formula>
    </cfRule>
    <cfRule type="cellIs" dxfId="379" priority="402" stopIfTrue="1" operator="between">
      <formula>0.00001</formula>
      <formula>0.6999</formula>
    </cfRule>
  </conditionalFormatting>
  <conditionalFormatting sqref="AL77">
    <cfRule type="cellIs" dxfId="378" priority="393" stopIfTrue="1" operator="equal">
      <formula>0</formula>
    </cfRule>
    <cfRule type="cellIs" dxfId="377" priority="394" stopIfTrue="1" operator="greaterThan">
      <formula>1</formula>
    </cfRule>
    <cfRule type="cellIs" dxfId="376" priority="395" stopIfTrue="1" operator="between">
      <formula>0.9</formula>
      <formula>1</formula>
    </cfRule>
    <cfRule type="cellIs" dxfId="375" priority="396" stopIfTrue="1" operator="between">
      <formula>0.7</formula>
      <formula>0.8999</formula>
    </cfRule>
    <cfRule type="cellIs" dxfId="374" priority="397" stopIfTrue="1" operator="between">
      <formula>0.00001</formula>
      <formula>0.6999</formula>
    </cfRule>
  </conditionalFormatting>
  <conditionalFormatting sqref="AO77">
    <cfRule type="cellIs" dxfId="373" priority="388" stopIfTrue="1" operator="equal">
      <formula>0</formula>
    </cfRule>
    <cfRule type="cellIs" dxfId="372" priority="389" stopIfTrue="1" operator="greaterThan">
      <formula>1</formula>
    </cfRule>
    <cfRule type="cellIs" dxfId="371" priority="390" stopIfTrue="1" operator="between">
      <formula>0.9</formula>
      <formula>1</formula>
    </cfRule>
    <cfRule type="cellIs" dxfId="370" priority="391" stopIfTrue="1" operator="between">
      <formula>0.7</formula>
      <formula>0.8999</formula>
    </cfRule>
    <cfRule type="cellIs" dxfId="369" priority="392" stopIfTrue="1" operator="between">
      <formula>0.00001</formula>
      <formula>0.6999</formula>
    </cfRule>
  </conditionalFormatting>
  <conditionalFormatting sqref="AR77">
    <cfRule type="cellIs" dxfId="368" priority="383" stopIfTrue="1" operator="equal">
      <formula>0</formula>
    </cfRule>
    <cfRule type="cellIs" dxfId="367" priority="384" stopIfTrue="1" operator="greaterThan">
      <formula>1</formula>
    </cfRule>
    <cfRule type="cellIs" dxfId="366" priority="385" stopIfTrue="1" operator="between">
      <formula>0.9</formula>
      <formula>1</formula>
    </cfRule>
    <cfRule type="cellIs" dxfId="365" priority="386" stopIfTrue="1" operator="between">
      <formula>0.7</formula>
      <formula>0.8999</formula>
    </cfRule>
    <cfRule type="cellIs" dxfId="364" priority="387" stopIfTrue="1" operator="between">
      <formula>0.00001</formula>
      <formula>0.6999</formula>
    </cfRule>
  </conditionalFormatting>
  <conditionalFormatting sqref="AU77">
    <cfRule type="cellIs" dxfId="363" priority="378" stopIfTrue="1" operator="equal">
      <formula>0</formula>
    </cfRule>
    <cfRule type="cellIs" dxfId="362" priority="379" stopIfTrue="1" operator="greaterThan">
      <formula>1</formula>
    </cfRule>
    <cfRule type="cellIs" dxfId="361" priority="380" stopIfTrue="1" operator="between">
      <formula>0.9</formula>
      <formula>1</formula>
    </cfRule>
    <cfRule type="cellIs" dxfId="360" priority="381" stopIfTrue="1" operator="between">
      <formula>0.7</formula>
      <formula>0.8999</formula>
    </cfRule>
    <cfRule type="cellIs" dxfId="359" priority="382" stopIfTrue="1" operator="between">
      <formula>0.00001</formula>
      <formula>0.6999</formula>
    </cfRule>
  </conditionalFormatting>
  <conditionalFormatting sqref="W77">
    <cfRule type="cellIs" dxfId="358" priority="373" stopIfTrue="1" operator="equal">
      <formula>0</formula>
    </cfRule>
    <cfRule type="cellIs" dxfId="357" priority="374" stopIfTrue="1" operator="greaterThan">
      <formula>1</formula>
    </cfRule>
    <cfRule type="cellIs" dxfId="356" priority="375" stopIfTrue="1" operator="between">
      <formula>0.9</formula>
      <formula>1</formula>
    </cfRule>
    <cfRule type="cellIs" dxfId="355" priority="376" stopIfTrue="1" operator="between">
      <formula>0.7</formula>
      <formula>0.8999</formula>
    </cfRule>
    <cfRule type="cellIs" dxfId="354" priority="377" stopIfTrue="1" operator="between">
      <formula>0.00001</formula>
      <formula>0.6999</formula>
    </cfRule>
  </conditionalFormatting>
  <conditionalFormatting sqref="Z77">
    <cfRule type="cellIs" dxfId="353" priority="368" stopIfTrue="1" operator="equal">
      <formula>0</formula>
    </cfRule>
    <cfRule type="cellIs" dxfId="352" priority="369" stopIfTrue="1" operator="greaterThan">
      <formula>1</formula>
    </cfRule>
    <cfRule type="cellIs" dxfId="351" priority="370" stopIfTrue="1" operator="between">
      <formula>0.9</formula>
      <formula>1</formula>
    </cfRule>
    <cfRule type="cellIs" dxfId="350" priority="371" stopIfTrue="1" operator="between">
      <formula>0.7</formula>
      <formula>0.8999</formula>
    </cfRule>
    <cfRule type="cellIs" dxfId="349" priority="372" stopIfTrue="1" operator="between">
      <formula>0.00001</formula>
      <formula>0.6999</formula>
    </cfRule>
  </conditionalFormatting>
  <conditionalFormatting sqref="AC77">
    <cfRule type="cellIs" dxfId="348" priority="363" stopIfTrue="1" operator="equal">
      <formula>0</formula>
    </cfRule>
    <cfRule type="cellIs" dxfId="347" priority="364" stopIfTrue="1" operator="greaterThan">
      <formula>1</formula>
    </cfRule>
    <cfRule type="cellIs" dxfId="346" priority="365" stopIfTrue="1" operator="between">
      <formula>0.9</formula>
      <formula>1</formula>
    </cfRule>
    <cfRule type="cellIs" dxfId="345" priority="366" stopIfTrue="1" operator="between">
      <formula>0.7</formula>
      <formula>0.8999</formula>
    </cfRule>
    <cfRule type="cellIs" dxfId="344" priority="367" stopIfTrue="1" operator="between">
      <formula>0.00001</formula>
      <formula>0.6999</formula>
    </cfRule>
  </conditionalFormatting>
  <conditionalFormatting sqref="AF78">
    <cfRule type="cellIs" dxfId="343" priority="358" stopIfTrue="1" operator="equal">
      <formula>0</formula>
    </cfRule>
    <cfRule type="cellIs" dxfId="342" priority="359" stopIfTrue="1" operator="greaterThan">
      <formula>1</formula>
    </cfRule>
    <cfRule type="cellIs" dxfId="341" priority="360" stopIfTrue="1" operator="between">
      <formula>0.9</formula>
      <formula>1</formula>
    </cfRule>
    <cfRule type="cellIs" dxfId="340" priority="361" stopIfTrue="1" operator="between">
      <formula>0.7</formula>
      <formula>0.8999</formula>
    </cfRule>
    <cfRule type="cellIs" dxfId="339" priority="362" stopIfTrue="1" operator="between">
      <formula>0.00001</formula>
      <formula>0.6999</formula>
    </cfRule>
  </conditionalFormatting>
  <conditionalFormatting sqref="AI78">
    <cfRule type="cellIs" dxfId="338" priority="353" stopIfTrue="1" operator="equal">
      <formula>0</formula>
    </cfRule>
    <cfRule type="cellIs" dxfId="337" priority="354" stopIfTrue="1" operator="greaterThan">
      <formula>1</formula>
    </cfRule>
    <cfRule type="cellIs" dxfId="336" priority="355" stopIfTrue="1" operator="between">
      <formula>0.9</formula>
      <formula>1</formula>
    </cfRule>
    <cfRule type="cellIs" dxfId="335" priority="356" stopIfTrue="1" operator="between">
      <formula>0.7</formula>
      <formula>0.8999</formula>
    </cfRule>
    <cfRule type="cellIs" dxfId="334" priority="357" stopIfTrue="1" operator="between">
      <formula>0.00001</formula>
      <formula>0.6999</formula>
    </cfRule>
  </conditionalFormatting>
  <conditionalFormatting sqref="AL78">
    <cfRule type="cellIs" dxfId="333" priority="348" stopIfTrue="1" operator="equal">
      <formula>0</formula>
    </cfRule>
    <cfRule type="cellIs" dxfId="332" priority="349" stopIfTrue="1" operator="greaterThan">
      <formula>1</formula>
    </cfRule>
    <cfRule type="cellIs" dxfId="331" priority="350" stopIfTrue="1" operator="between">
      <formula>0.9</formula>
      <formula>1</formula>
    </cfRule>
    <cfRule type="cellIs" dxfId="330" priority="351" stopIfTrue="1" operator="between">
      <formula>0.7</formula>
      <formula>0.8999</formula>
    </cfRule>
    <cfRule type="cellIs" dxfId="329" priority="352" stopIfTrue="1" operator="between">
      <formula>0.00001</formula>
      <formula>0.6999</formula>
    </cfRule>
  </conditionalFormatting>
  <conditionalFormatting sqref="AO78">
    <cfRule type="cellIs" dxfId="328" priority="343" stopIfTrue="1" operator="equal">
      <formula>0</formula>
    </cfRule>
    <cfRule type="cellIs" dxfId="327" priority="344" stopIfTrue="1" operator="greaterThan">
      <formula>1</formula>
    </cfRule>
    <cfRule type="cellIs" dxfId="326" priority="345" stopIfTrue="1" operator="between">
      <formula>0.9</formula>
      <formula>1</formula>
    </cfRule>
    <cfRule type="cellIs" dxfId="325" priority="346" stopIfTrue="1" operator="between">
      <formula>0.7</formula>
      <formula>0.8999</formula>
    </cfRule>
    <cfRule type="cellIs" dxfId="324" priority="347" stopIfTrue="1" operator="between">
      <formula>0.00001</formula>
      <formula>0.6999</formula>
    </cfRule>
  </conditionalFormatting>
  <conditionalFormatting sqref="AR78">
    <cfRule type="cellIs" dxfId="323" priority="338" stopIfTrue="1" operator="equal">
      <formula>0</formula>
    </cfRule>
    <cfRule type="cellIs" dxfId="322" priority="339" stopIfTrue="1" operator="greaterThan">
      <formula>1</formula>
    </cfRule>
    <cfRule type="cellIs" dxfId="321" priority="340" stopIfTrue="1" operator="between">
      <formula>0.9</formula>
      <formula>1</formula>
    </cfRule>
    <cfRule type="cellIs" dxfId="320" priority="341" stopIfTrue="1" operator="between">
      <formula>0.7</formula>
      <formula>0.8999</formula>
    </cfRule>
    <cfRule type="cellIs" dxfId="319" priority="342" stopIfTrue="1" operator="between">
      <formula>0.00001</formula>
      <formula>0.6999</formula>
    </cfRule>
  </conditionalFormatting>
  <conditionalFormatting sqref="AU78">
    <cfRule type="cellIs" dxfId="318" priority="333" stopIfTrue="1" operator="equal">
      <formula>0</formula>
    </cfRule>
    <cfRule type="cellIs" dxfId="317" priority="334" stopIfTrue="1" operator="greaterThan">
      <formula>1</formula>
    </cfRule>
    <cfRule type="cellIs" dxfId="316" priority="335" stopIfTrue="1" operator="between">
      <formula>0.9</formula>
      <formula>1</formula>
    </cfRule>
    <cfRule type="cellIs" dxfId="315" priority="336" stopIfTrue="1" operator="between">
      <formula>0.7</formula>
      <formula>0.8999</formula>
    </cfRule>
    <cfRule type="cellIs" dxfId="314" priority="337" stopIfTrue="1" operator="between">
      <formula>0.00001</formula>
      <formula>0.6999</formula>
    </cfRule>
  </conditionalFormatting>
  <conditionalFormatting sqref="W78">
    <cfRule type="cellIs" dxfId="313" priority="328" stopIfTrue="1" operator="equal">
      <formula>0</formula>
    </cfRule>
    <cfRule type="cellIs" dxfId="312" priority="329" stopIfTrue="1" operator="greaterThan">
      <formula>1</formula>
    </cfRule>
    <cfRule type="cellIs" dxfId="311" priority="330" stopIfTrue="1" operator="between">
      <formula>0.9</formula>
      <formula>1</formula>
    </cfRule>
    <cfRule type="cellIs" dxfId="310" priority="331" stopIfTrue="1" operator="between">
      <formula>0.7</formula>
      <formula>0.8999</formula>
    </cfRule>
    <cfRule type="cellIs" dxfId="309" priority="332" stopIfTrue="1" operator="between">
      <formula>0.00001</formula>
      <formula>0.6999</formula>
    </cfRule>
  </conditionalFormatting>
  <conditionalFormatting sqref="Z78">
    <cfRule type="cellIs" dxfId="308" priority="323" stopIfTrue="1" operator="equal">
      <formula>0</formula>
    </cfRule>
    <cfRule type="cellIs" dxfId="307" priority="324" stopIfTrue="1" operator="greaterThan">
      <formula>1</formula>
    </cfRule>
    <cfRule type="cellIs" dxfId="306" priority="325" stopIfTrue="1" operator="between">
      <formula>0.9</formula>
      <formula>1</formula>
    </cfRule>
    <cfRule type="cellIs" dxfId="305" priority="326" stopIfTrue="1" operator="between">
      <formula>0.7</formula>
      <formula>0.8999</formula>
    </cfRule>
    <cfRule type="cellIs" dxfId="304" priority="327" stopIfTrue="1" operator="between">
      <formula>0.00001</formula>
      <formula>0.6999</formula>
    </cfRule>
  </conditionalFormatting>
  <conditionalFormatting sqref="AC78">
    <cfRule type="cellIs" dxfId="303" priority="318" stopIfTrue="1" operator="equal">
      <formula>0</formula>
    </cfRule>
    <cfRule type="cellIs" dxfId="302" priority="319" stopIfTrue="1" operator="greaterThan">
      <formula>1</formula>
    </cfRule>
    <cfRule type="cellIs" dxfId="301" priority="320" stopIfTrue="1" operator="between">
      <formula>0.9</formula>
      <formula>1</formula>
    </cfRule>
    <cfRule type="cellIs" dxfId="300" priority="321" stopIfTrue="1" operator="between">
      <formula>0.7</formula>
      <formula>0.8999</formula>
    </cfRule>
    <cfRule type="cellIs" dxfId="299" priority="322" stopIfTrue="1" operator="between">
      <formula>0.00001</formula>
      <formula>0.6999</formula>
    </cfRule>
  </conditionalFormatting>
  <conditionalFormatting sqref="AF79">
    <cfRule type="cellIs" dxfId="298" priority="313" stopIfTrue="1" operator="equal">
      <formula>0</formula>
    </cfRule>
    <cfRule type="cellIs" dxfId="297" priority="314" stopIfTrue="1" operator="greaterThan">
      <formula>1</formula>
    </cfRule>
    <cfRule type="cellIs" dxfId="296" priority="315" stopIfTrue="1" operator="between">
      <formula>0.9</formula>
      <formula>1</formula>
    </cfRule>
    <cfRule type="cellIs" dxfId="295" priority="316" stopIfTrue="1" operator="between">
      <formula>0.7</formula>
      <formula>0.8999</formula>
    </cfRule>
    <cfRule type="cellIs" dxfId="294" priority="317" stopIfTrue="1" operator="between">
      <formula>0.00001</formula>
      <formula>0.6999</formula>
    </cfRule>
  </conditionalFormatting>
  <conditionalFormatting sqref="AI79">
    <cfRule type="cellIs" dxfId="293" priority="308" stopIfTrue="1" operator="equal">
      <formula>0</formula>
    </cfRule>
    <cfRule type="cellIs" dxfId="292" priority="309" stopIfTrue="1" operator="greaterThan">
      <formula>1</formula>
    </cfRule>
    <cfRule type="cellIs" dxfId="291" priority="310" stopIfTrue="1" operator="between">
      <formula>0.9</formula>
      <formula>1</formula>
    </cfRule>
    <cfRule type="cellIs" dxfId="290" priority="311" stopIfTrue="1" operator="between">
      <formula>0.7</formula>
      <formula>0.8999</formula>
    </cfRule>
    <cfRule type="cellIs" dxfId="289" priority="312" stopIfTrue="1" operator="between">
      <formula>0.00001</formula>
      <formula>0.6999</formula>
    </cfRule>
  </conditionalFormatting>
  <conditionalFormatting sqref="AL79">
    <cfRule type="cellIs" dxfId="288" priority="303" stopIfTrue="1" operator="equal">
      <formula>0</formula>
    </cfRule>
    <cfRule type="cellIs" dxfId="287" priority="304" stopIfTrue="1" operator="greaterThan">
      <formula>1</formula>
    </cfRule>
    <cfRule type="cellIs" dxfId="286" priority="305" stopIfTrue="1" operator="between">
      <formula>0.9</formula>
      <formula>1</formula>
    </cfRule>
    <cfRule type="cellIs" dxfId="285" priority="306" stopIfTrue="1" operator="between">
      <formula>0.7</formula>
      <formula>0.8999</formula>
    </cfRule>
    <cfRule type="cellIs" dxfId="284" priority="307" stopIfTrue="1" operator="between">
      <formula>0.00001</formula>
      <formula>0.6999</formula>
    </cfRule>
  </conditionalFormatting>
  <conditionalFormatting sqref="AO79">
    <cfRule type="cellIs" dxfId="283" priority="298" stopIfTrue="1" operator="equal">
      <formula>0</formula>
    </cfRule>
    <cfRule type="cellIs" dxfId="282" priority="299" stopIfTrue="1" operator="greaterThan">
      <formula>1</formula>
    </cfRule>
    <cfRule type="cellIs" dxfId="281" priority="300" stopIfTrue="1" operator="between">
      <formula>0.9</formula>
      <formula>1</formula>
    </cfRule>
    <cfRule type="cellIs" dxfId="280" priority="301" stopIfTrue="1" operator="between">
      <formula>0.7</formula>
      <formula>0.8999</formula>
    </cfRule>
    <cfRule type="cellIs" dxfId="279" priority="302" stopIfTrue="1" operator="between">
      <formula>0.00001</formula>
      <formula>0.6999</formula>
    </cfRule>
  </conditionalFormatting>
  <conditionalFormatting sqref="AR79">
    <cfRule type="cellIs" dxfId="278" priority="293" stopIfTrue="1" operator="equal">
      <formula>0</formula>
    </cfRule>
    <cfRule type="cellIs" dxfId="277" priority="294" stopIfTrue="1" operator="greaterThan">
      <formula>1</formula>
    </cfRule>
    <cfRule type="cellIs" dxfId="276" priority="295" stopIfTrue="1" operator="between">
      <formula>0.9</formula>
      <formula>1</formula>
    </cfRule>
    <cfRule type="cellIs" dxfId="275" priority="296" stopIfTrue="1" operator="between">
      <formula>0.7</formula>
      <formula>0.8999</formula>
    </cfRule>
    <cfRule type="cellIs" dxfId="274" priority="297" stopIfTrue="1" operator="between">
      <formula>0.00001</formula>
      <formula>0.6999</formula>
    </cfRule>
  </conditionalFormatting>
  <conditionalFormatting sqref="AU79">
    <cfRule type="cellIs" dxfId="273" priority="288" stopIfTrue="1" operator="equal">
      <formula>0</formula>
    </cfRule>
    <cfRule type="cellIs" dxfId="272" priority="289" stopIfTrue="1" operator="greaterThan">
      <formula>1</formula>
    </cfRule>
    <cfRule type="cellIs" dxfId="271" priority="290" stopIfTrue="1" operator="between">
      <formula>0.9</formula>
      <formula>1</formula>
    </cfRule>
    <cfRule type="cellIs" dxfId="270" priority="291" stopIfTrue="1" operator="between">
      <formula>0.7</formula>
      <formula>0.8999</formula>
    </cfRule>
    <cfRule type="cellIs" dxfId="269" priority="292" stopIfTrue="1" operator="between">
      <formula>0.00001</formula>
      <formula>0.6999</formula>
    </cfRule>
  </conditionalFormatting>
  <conditionalFormatting sqref="W79">
    <cfRule type="cellIs" dxfId="268" priority="283" stopIfTrue="1" operator="equal">
      <formula>0</formula>
    </cfRule>
    <cfRule type="cellIs" dxfId="267" priority="284" stopIfTrue="1" operator="greaterThan">
      <formula>1</formula>
    </cfRule>
    <cfRule type="cellIs" dxfId="266" priority="285" stopIfTrue="1" operator="between">
      <formula>0.9</formula>
      <formula>1</formula>
    </cfRule>
    <cfRule type="cellIs" dxfId="265" priority="286" stopIfTrue="1" operator="between">
      <formula>0.7</formula>
      <formula>0.8999</formula>
    </cfRule>
    <cfRule type="cellIs" dxfId="264" priority="287" stopIfTrue="1" operator="between">
      <formula>0.00001</formula>
      <formula>0.6999</formula>
    </cfRule>
  </conditionalFormatting>
  <conditionalFormatting sqref="Z79">
    <cfRule type="cellIs" dxfId="263" priority="278" stopIfTrue="1" operator="equal">
      <formula>0</formula>
    </cfRule>
    <cfRule type="cellIs" dxfId="262" priority="279" stopIfTrue="1" operator="greaterThan">
      <formula>1</formula>
    </cfRule>
    <cfRule type="cellIs" dxfId="261" priority="280" stopIfTrue="1" operator="between">
      <formula>0.9</formula>
      <formula>1</formula>
    </cfRule>
    <cfRule type="cellIs" dxfId="260" priority="281" stopIfTrue="1" operator="between">
      <formula>0.7</formula>
      <formula>0.8999</formula>
    </cfRule>
    <cfRule type="cellIs" dxfId="259" priority="282" stopIfTrue="1" operator="between">
      <formula>0.00001</formula>
      <formula>0.6999</formula>
    </cfRule>
  </conditionalFormatting>
  <conditionalFormatting sqref="AC79">
    <cfRule type="cellIs" dxfId="258" priority="273" stopIfTrue="1" operator="equal">
      <formula>0</formula>
    </cfRule>
    <cfRule type="cellIs" dxfId="257" priority="274" stopIfTrue="1" operator="greaterThan">
      <formula>1</formula>
    </cfRule>
    <cfRule type="cellIs" dxfId="256" priority="275" stopIfTrue="1" operator="between">
      <formula>0.9</formula>
      <formula>1</formula>
    </cfRule>
    <cfRule type="cellIs" dxfId="255" priority="276" stopIfTrue="1" operator="between">
      <formula>0.7</formula>
      <formula>0.8999</formula>
    </cfRule>
    <cfRule type="cellIs" dxfId="254" priority="277" stopIfTrue="1" operator="between">
      <formula>0.00001</formula>
      <formula>0.6999</formula>
    </cfRule>
  </conditionalFormatting>
  <conditionalFormatting sqref="AF83">
    <cfRule type="cellIs" dxfId="253" priority="268" stopIfTrue="1" operator="equal">
      <formula>0</formula>
    </cfRule>
    <cfRule type="cellIs" dxfId="252" priority="269" stopIfTrue="1" operator="greaterThan">
      <formula>1</formula>
    </cfRule>
    <cfRule type="cellIs" dxfId="251" priority="270" stopIfTrue="1" operator="between">
      <formula>0.9</formula>
      <formula>1</formula>
    </cfRule>
    <cfRule type="cellIs" dxfId="250" priority="271" stopIfTrue="1" operator="between">
      <formula>0.7</formula>
      <formula>0.8999</formula>
    </cfRule>
    <cfRule type="cellIs" dxfId="249" priority="272" stopIfTrue="1" operator="between">
      <formula>0.00001</formula>
      <formula>0.6999</formula>
    </cfRule>
  </conditionalFormatting>
  <conditionalFormatting sqref="AI83">
    <cfRule type="cellIs" dxfId="248" priority="263" stopIfTrue="1" operator="equal">
      <formula>0</formula>
    </cfRule>
    <cfRule type="cellIs" dxfId="247" priority="264" stopIfTrue="1" operator="greaterThan">
      <formula>1</formula>
    </cfRule>
    <cfRule type="cellIs" dxfId="246" priority="265" stopIfTrue="1" operator="between">
      <formula>0.9</formula>
      <formula>1</formula>
    </cfRule>
    <cfRule type="cellIs" dxfId="245" priority="266" stopIfTrue="1" operator="between">
      <formula>0.7</formula>
      <formula>0.8999</formula>
    </cfRule>
    <cfRule type="cellIs" dxfId="244" priority="267" stopIfTrue="1" operator="between">
      <formula>0.00001</formula>
      <formula>0.6999</formula>
    </cfRule>
  </conditionalFormatting>
  <conditionalFormatting sqref="AL83">
    <cfRule type="cellIs" dxfId="243" priority="258" stopIfTrue="1" operator="equal">
      <formula>0</formula>
    </cfRule>
    <cfRule type="cellIs" dxfId="242" priority="259" stopIfTrue="1" operator="greaterThan">
      <formula>1</formula>
    </cfRule>
    <cfRule type="cellIs" dxfId="241" priority="260" stopIfTrue="1" operator="between">
      <formula>0.9</formula>
      <formula>1</formula>
    </cfRule>
    <cfRule type="cellIs" dxfId="240" priority="261" stopIfTrue="1" operator="between">
      <formula>0.7</formula>
      <formula>0.8999</formula>
    </cfRule>
    <cfRule type="cellIs" dxfId="239" priority="262" stopIfTrue="1" operator="between">
      <formula>0.00001</formula>
      <formula>0.6999</formula>
    </cfRule>
  </conditionalFormatting>
  <conditionalFormatting sqref="AO83">
    <cfRule type="cellIs" dxfId="238" priority="253" stopIfTrue="1" operator="equal">
      <formula>0</formula>
    </cfRule>
    <cfRule type="cellIs" dxfId="237" priority="254" stopIfTrue="1" operator="greaterThan">
      <formula>1</formula>
    </cfRule>
    <cfRule type="cellIs" dxfId="236" priority="255" stopIfTrue="1" operator="between">
      <formula>0.9</formula>
      <formula>1</formula>
    </cfRule>
    <cfRule type="cellIs" dxfId="235" priority="256" stopIfTrue="1" operator="between">
      <formula>0.7</formula>
      <formula>0.8999</formula>
    </cfRule>
    <cfRule type="cellIs" dxfId="234" priority="257" stopIfTrue="1" operator="between">
      <formula>0.00001</formula>
      <formula>0.6999</formula>
    </cfRule>
  </conditionalFormatting>
  <conditionalFormatting sqref="AR83">
    <cfRule type="cellIs" dxfId="233" priority="248" stopIfTrue="1" operator="equal">
      <formula>0</formula>
    </cfRule>
    <cfRule type="cellIs" dxfId="232" priority="249" stopIfTrue="1" operator="greaterThan">
      <formula>1</formula>
    </cfRule>
    <cfRule type="cellIs" dxfId="231" priority="250" stopIfTrue="1" operator="between">
      <formula>0.9</formula>
      <formula>1</formula>
    </cfRule>
    <cfRule type="cellIs" dxfId="230" priority="251" stopIfTrue="1" operator="between">
      <formula>0.7</formula>
      <formula>0.8999</formula>
    </cfRule>
    <cfRule type="cellIs" dxfId="229" priority="252" stopIfTrue="1" operator="between">
      <formula>0.00001</formula>
      <formula>0.6999</formula>
    </cfRule>
  </conditionalFormatting>
  <conditionalFormatting sqref="AU83">
    <cfRule type="cellIs" dxfId="228" priority="243" stopIfTrue="1" operator="equal">
      <formula>0</formula>
    </cfRule>
    <cfRule type="cellIs" dxfId="227" priority="244" stopIfTrue="1" operator="greaterThan">
      <formula>1</formula>
    </cfRule>
    <cfRule type="cellIs" dxfId="226" priority="245" stopIfTrue="1" operator="between">
      <formula>0.9</formula>
      <formula>1</formula>
    </cfRule>
    <cfRule type="cellIs" dxfId="225" priority="246" stopIfTrue="1" operator="between">
      <formula>0.7</formula>
      <formula>0.8999</formula>
    </cfRule>
    <cfRule type="cellIs" dxfId="224" priority="247" stopIfTrue="1" operator="between">
      <formula>0.00001</formula>
      <formula>0.6999</formula>
    </cfRule>
  </conditionalFormatting>
  <conditionalFormatting sqref="W83">
    <cfRule type="cellIs" dxfId="223" priority="238" stopIfTrue="1" operator="equal">
      <formula>0</formula>
    </cfRule>
    <cfRule type="cellIs" dxfId="222" priority="239" stopIfTrue="1" operator="greaterThan">
      <formula>1</formula>
    </cfRule>
    <cfRule type="cellIs" dxfId="221" priority="240" stopIfTrue="1" operator="between">
      <formula>0.9</formula>
      <formula>1</formula>
    </cfRule>
    <cfRule type="cellIs" dxfId="220" priority="241" stopIfTrue="1" operator="between">
      <formula>0.7</formula>
      <formula>0.8999</formula>
    </cfRule>
    <cfRule type="cellIs" dxfId="219" priority="242" stopIfTrue="1" operator="between">
      <formula>0.00001</formula>
      <formula>0.6999</formula>
    </cfRule>
  </conditionalFormatting>
  <conditionalFormatting sqref="Z83">
    <cfRule type="cellIs" dxfId="218" priority="233" stopIfTrue="1" operator="equal">
      <formula>0</formula>
    </cfRule>
    <cfRule type="cellIs" dxfId="217" priority="234" stopIfTrue="1" operator="greaterThan">
      <formula>1</formula>
    </cfRule>
    <cfRule type="cellIs" dxfId="216" priority="235" stopIfTrue="1" operator="between">
      <formula>0.9</formula>
      <formula>1</formula>
    </cfRule>
    <cfRule type="cellIs" dxfId="215" priority="236" stopIfTrue="1" operator="between">
      <formula>0.7</formula>
      <formula>0.8999</formula>
    </cfRule>
    <cfRule type="cellIs" dxfId="214" priority="237" stopIfTrue="1" operator="between">
      <formula>0.00001</formula>
      <formula>0.6999</formula>
    </cfRule>
  </conditionalFormatting>
  <conditionalFormatting sqref="AC83">
    <cfRule type="cellIs" dxfId="213" priority="228" stopIfTrue="1" operator="equal">
      <formula>0</formula>
    </cfRule>
    <cfRule type="cellIs" dxfId="212" priority="229" stopIfTrue="1" operator="greaterThan">
      <formula>1</formula>
    </cfRule>
    <cfRule type="cellIs" dxfId="211" priority="230" stopIfTrue="1" operator="between">
      <formula>0.9</formula>
      <formula>1</formula>
    </cfRule>
    <cfRule type="cellIs" dxfId="210" priority="231" stopIfTrue="1" operator="between">
      <formula>0.7</formula>
      <formula>0.8999</formula>
    </cfRule>
    <cfRule type="cellIs" dxfId="209" priority="232" stopIfTrue="1" operator="between">
      <formula>0.00001</formula>
      <formula>0.6999</formula>
    </cfRule>
  </conditionalFormatting>
  <conditionalFormatting sqref="AF84">
    <cfRule type="cellIs" dxfId="208" priority="223" stopIfTrue="1" operator="equal">
      <formula>0</formula>
    </cfRule>
    <cfRule type="cellIs" dxfId="207" priority="224" stopIfTrue="1" operator="greaterThan">
      <formula>1</formula>
    </cfRule>
    <cfRule type="cellIs" dxfId="206" priority="225" stopIfTrue="1" operator="between">
      <formula>0.9</formula>
      <formula>1</formula>
    </cfRule>
    <cfRule type="cellIs" dxfId="205" priority="226" stopIfTrue="1" operator="between">
      <formula>0.7</formula>
      <formula>0.8999</formula>
    </cfRule>
    <cfRule type="cellIs" dxfId="204" priority="227" stopIfTrue="1" operator="between">
      <formula>0.00001</formula>
      <formula>0.6999</formula>
    </cfRule>
  </conditionalFormatting>
  <conditionalFormatting sqref="AI84">
    <cfRule type="cellIs" dxfId="203" priority="218" stopIfTrue="1" operator="equal">
      <formula>0</formula>
    </cfRule>
    <cfRule type="cellIs" dxfId="202" priority="219" stopIfTrue="1" operator="greaterThan">
      <formula>1</formula>
    </cfRule>
    <cfRule type="cellIs" dxfId="201" priority="220" stopIfTrue="1" operator="between">
      <formula>0.9</formula>
      <formula>1</formula>
    </cfRule>
    <cfRule type="cellIs" dxfId="200" priority="221" stopIfTrue="1" operator="between">
      <formula>0.7</formula>
      <formula>0.8999</formula>
    </cfRule>
    <cfRule type="cellIs" dxfId="199" priority="222" stopIfTrue="1" operator="between">
      <formula>0.00001</formula>
      <formula>0.6999</formula>
    </cfRule>
  </conditionalFormatting>
  <conditionalFormatting sqref="AL84">
    <cfRule type="cellIs" dxfId="198" priority="213" stopIfTrue="1" operator="equal">
      <formula>0</formula>
    </cfRule>
    <cfRule type="cellIs" dxfId="197" priority="214" stopIfTrue="1" operator="greaterThan">
      <formula>1</formula>
    </cfRule>
    <cfRule type="cellIs" dxfId="196" priority="215" stopIfTrue="1" operator="between">
      <formula>0.9</formula>
      <formula>1</formula>
    </cfRule>
    <cfRule type="cellIs" dxfId="195" priority="216" stopIfTrue="1" operator="between">
      <formula>0.7</formula>
      <formula>0.8999</formula>
    </cfRule>
    <cfRule type="cellIs" dxfId="194" priority="217" stopIfTrue="1" operator="between">
      <formula>0.00001</formula>
      <formula>0.6999</formula>
    </cfRule>
  </conditionalFormatting>
  <conditionalFormatting sqref="AO84">
    <cfRule type="cellIs" dxfId="193" priority="208" stopIfTrue="1" operator="equal">
      <formula>0</formula>
    </cfRule>
    <cfRule type="cellIs" dxfId="192" priority="209" stopIfTrue="1" operator="greaterThan">
      <formula>1</formula>
    </cfRule>
    <cfRule type="cellIs" dxfId="191" priority="210" stopIfTrue="1" operator="between">
      <formula>0.9</formula>
      <formula>1</formula>
    </cfRule>
    <cfRule type="cellIs" dxfId="190" priority="211" stopIfTrue="1" operator="between">
      <formula>0.7</formula>
      <formula>0.8999</formula>
    </cfRule>
    <cfRule type="cellIs" dxfId="189" priority="212" stopIfTrue="1" operator="between">
      <formula>0.00001</formula>
      <formula>0.6999</formula>
    </cfRule>
  </conditionalFormatting>
  <conditionalFormatting sqref="AR84">
    <cfRule type="cellIs" dxfId="188" priority="203" stopIfTrue="1" operator="equal">
      <formula>0</formula>
    </cfRule>
    <cfRule type="cellIs" dxfId="187" priority="204" stopIfTrue="1" operator="greaterThan">
      <formula>1</formula>
    </cfRule>
    <cfRule type="cellIs" dxfId="186" priority="205" stopIfTrue="1" operator="between">
      <formula>0.9</formula>
      <formula>1</formula>
    </cfRule>
    <cfRule type="cellIs" dxfId="185" priority="206" stopIfTrue="1" operator="between">
      <formula>0.7</formula>
      <formula>0.8999</formula>
    </cfRule>
    <cfRule type="cellIs" dxfId="184" priority="207" stopIfTrue="1" operator="between">
      <formula>0.00001</formula>
      <formula>0.6999</formula>
    </cfRule>
  </conditionalFormatting>
  <conditionalFormatting sqref="AU84">
    <cfRule type="cellIs" dxfId="183" priority="198" stopIfTrue="1" operator="equal">
      <formula>0</formula>
    </cfRule>
    <cfRule type="cellIs" dxfId="182" priority="199" stopIfTrue="1" operator="greaterThan">
      <formula>1</formula>
    </cfRule>
    <cfRule type="cellIs" dxfId="181" priority="200" stopIfTrue="1" operator="between">
      <formula>0.9</formula>
      <formula>1</formula>
    </cfRule>
    <cfRule type="cellIs" dxfId="180" priority="201" stopIfTrue="1" operator="between">
      <formula>0.7</formula>
      <formula>0.8999</formula>
    </cfRule>
    <cfRule type="cellIs" dxfId="179" priority="202" stopIfTrue="1" operator="between">
      <formula>0.00001</formula>
      <formula>0.6999</formula>
    </cfRule>
  </conditionalFormatting>
  <conditionalFormatting sqref="W84">
    <cfRule type="cellIs" dxfId="178" priority="193" stopIfTrue="1" operator="equal">
      <formula>0</formula>
    </cfRule>
    <cfRule type="cellIs" dxfId="177" priority="194" stopIfTrue="1" operator="greaterThan">
      <formula>1</formula>
    </cfRule>
    <cfRule type="cellIs" dxfId="176" priority="195" stopIfTrue="1" operator="between">
      <formula>0.9</formula>
      <formula>1</formula>
    </cfRule>
    <cfRule type="cellIs" dxfId="175" priority="196" stopIfTrue="1" operator="between">
      <formula>0.7</formula>
      <formula>0.8999</formula>
    </cfRule>
    <cfRule type="cellIs" dxfId="174" priority="197" stopIfTrue="1" operator="between">
      <formula>0.00001</formula>
      <formula>0.6999</formula>
    </cfRule>
  </conditionalFormatting>
  <conditionalFormatting sqref="Z84">
    <cfRule type="cellIs" dxfId="173" priority="188" stopIfTrue="1" operator="equal">
      <formula>0</formula>
    </cfRule>
    <cfRule type="cellIs" dxfId="172" priority="189" stopIfTrue="1" operator="greaterThan">
      <formula>1</formula>
    </cfRule>
    <cfRule type="cellIs" dxfId="171" priority="190" stopIfTrue="1" operator="between">
      <formula>0.9</formula>
      <formula>1</formula>
    </cfRule>
    <cfRule type="cellIs" dxfId="170" priority="191" stopIfTrue="1" operator="between">
      <formula>0.7</formula>
      <formula>0.8999</formula>
    </cfRule>
    <cfRule type="cellIs" dxfId="169" priority="192" stopIfTrue="1" operator="between">
      <formula>0.00001</formula>
      <formula>0.6999</formula>
    </cfRule>
  </conditionalFormatting>
  <conditionalFormatting sqref="AC84">
    <cfRule type="cellIs" dxfId="168" priority="183" stopIfTrue="1" operator="equal">
      <formula>0</formula>
    </cfRule>
    <cfRule type="cellIs" dxfId="167" priority="184" stopIfTrue="1" operator="greaterThan">
      <formula>1</formula>
    </cfRule>
    <cfRule type="cellIs" dxfId="166" priority="185" stopIfTrue="1" operator="between">
      <formula>0.9</formula>
      <formula>1</formula>
    </cfRule>
    <cfRule type="cellIs" dxfId="165" priority="186" stopIfTrue="1" operator="between">
      <formula>0.7</formula>
      <formula>0.8999</formula>
    </cfRule>
    <cfRule type="cellIs" dxfId="164" priority="187" stopIfTrue="1" operator="between">
      <formula>0.00001</formula>
      <formula>0.6999</formula>
    </cfRule>
  </conditionalFormatting>
  <conditionalFormatting sqref="N85:N102">
    <cfRule type="cellIs" dxfId="163" priority="178" stopIfTrue="1" operator="equal">
      <formula>0</formula>
    </cfRule>
    <cfRule type="cellIs" dxfId="162" priority="179" stopIfTrue="1" operator="greaterThan">
      <formula>1</formula>
    </cfRule>
    <cfRule type="cellIs" dxfId="161" priority="180" stopIfTrue="1" operator="between">
      <formula>0.9</formula>
      <formula>1</formula>
    </cfRule>
    <cfRule type="cellIs" dxfId="160" priority="181" stopIfTrue="1" operator="between">
      <formula>0.7</formula>
      <formula>0.8999</formula>
    </cfRule>
    <cfRule type="cellIs" dxfId="159" priority="182" stopIfTrue="1" operator="between">
      <formula>0.00001</formula>
      <formula>0.6999</formula>
    </cfRule>
  </conditionalFormatting>
  <conditionalFormatting sqref="AX85:AX102">
    <cfRule type="cellIs" dxfId="158" priority="173" stopIfTrue="1" operator="equal">
      <formula>0</formula>
    </cfRule>
    <cfRule type="cellIs" dxfId="157" priority="174" stopIfTrue="1" operator="greaterThan">
      <formula>1</formula>
    </cfRule>
    <cfRule type="cellIs" dxfId="156" priority="175" stopIfTrue="1" operator="between">
      <formula>0.9</formula>
      <formula>1</formula>
    </cfRule>
    <cfRule type="cellIs" dxfId="155" priority="176" stopIfTrue="1" operator="between">
      <formula>0.7</formula>
      <formula>0.8999</formula>
    </cfRule>
    <cfRule type="cellIs" dxfId="154" priority="177" stopIfTrue="1" operator="between">
      <formula>0.00001</formula>
      <formula>0.6999</formula>
    </cfRule>
  </conditionalFormatting>
  <conditionalFormatting sqref="T85:T102">
    <cfRule type="cellIs" dxfId="153" priority="168" stopIfTrue="1" operator="equal">
      <formula>0</formula>
    </cfRule>
    <cfRule type="cellIs" dxfId="152" priority="169" stopIfTrue="1" operator="greaterThan">
      <formula>1</formula>
    </cfRule>
    <cfRule type="cellIs" dxfId="151" priority="170" stopIfTrue="1" operator="between">
      <formula>0.9</formula>
      <formula>1</formula>
    </cfRule>
    <cfRule type="cellIs" dxfId="150" priority="171" stopIfTrue="1" operator="between">
      <formula>0.7</formula>
      <formula>0.8999</formula>
    </cfRule>
    <cfRule type="cellIs" dxfId="149" priority="172" stopIfTrue="1" operator="between">
      <formula>0.00001</formula>
      <formula>0.6999</formula>
    </cfRule>
  </conditionalFormatting>
  <conditionalFormatting sqref="Z85:Z102">
    <cfRule type="cellIs" dxfId="148" priority="164" stopIfTrue="1" operator="greaterThan">
      <formula>1</formula>
    </cfRule>
    <cfRule type="cellIs" dxfId="147" priority="165" stopIfTrue="1" operator="between">
      <formula>0.9</formula>
      <formula>1</formula>
    </cfRule>
    <cfRule type="cellIs" dxfId="146" priority="166" stopIfTrue="1" operator="between">
      <formula>0.7</formula>
      <formula>0.8999</formula>
    </cfRule>
    <cfRule type="cellIs" dxfId="145" priority="167" stopIfTrue="1" operator="between">
      <formula>0.00001</formula>
      <formula>0.6999</formula>
    </cfRule>
  </conditionalFormatting>
  <conditionalFormatting sqref="AC85:AC102">
    <cfRule type="cellIs" dxfId="144" priority="159" stopIfTrue="1" operator="equal">
      <formula>0</formula>
    </cfRule>
    <cfRule type="cellIs" dxfId="143" priority="160" stopIfTrue="1" operator="greaterThan">
      <formula>1</formula>
    </cfRule>
    <cfRule type="cellIs" dxfId="142" priority="161" stopIfTrue="1" operator="between">
      <formula>0.9</formula>
      <formula>1</formula>
    </cfRule>
    <cfRule type="cellIs" dxfId="141" priority="162" stopIfTrue="1" operator="between">
      <formula>0.7</formula>
      <formula>0.8999</formula>
    </cfRule>
    <cfRule type="cellIs" dxfId="140" priority="163" stopIfTrue="1" operator="between">
      <formula>0.00001</formula>
      <formula>0.6999</formula>
    </cfRule>
  </conditionalFormatting>
  <conditionalFormatting sqref="AF85:AF102">
    <cfRule type="cellIs" dxfId="139" priority="154" stopIfTrue="1" operator="equal">
      <formula>0</formula>
    </cfRule>
    <cfRule type="cellIs" dxfId="138" priority="155" stopIfTrue="1" operator="greaterThan">
      <formula>1</formula>
    </cfRule>
    <cfRule type="cellIs" dxfId="137" priority="156" stopIfTrue="1" operator="between">
      <formula>0.9</formula>
      <formula>1</formula>
    </cfRule>
    <cfRule type="cellIs" dxfId="136" priority="157" stopIfTrue="1" operator="between">
      <formula>0.7</formula>
      <formula>0.8999</formula>
    </cfRule>
    <cfRule type="cellIs" dxfId="135" priority="158" stopIfTrue="1" operator="between">
      <formula>0.00001</formula>
      <formula>0.6999</formula>
    </cfRule>
  </conditionalFormatting>
  <conditionalFormatting sqref="AI85:AI102">
    <cfRule type="cellIs" dxfId="134" priority="149" stopIfTrue="1" operator="equal">
      <formula>0</formula>
    </cfRule>
    <cfRule type="cellIs" dxfId="133" priority="150" stopIfTrue="1" operator="greaterThan">
      <formula>1</formula>
    </cfRule>
    <cfRule type="cellIs" dxfId="132" priority="151" stopIfTrue="1" operator="between">
      <formula>0.9</formula>
      <formula>1</formula>
    </cfRule>
    <cfRule type="cellIs" dxfId="131" priority="152" stopIfTrue="1" operator="between">
      <formula>0.7</formula>
      <formula>0.8999</formula>
    </cfRule>
    <cfRule type="cellIs" dxfId="130" priority="153" stopIfTrue="1" operator="between">
      <formula>0.00001</formula>
      <formula>0.6999</formula>
    </cfRule>
  </conditionalFormatting>
  <conditionalFormatting sqref="AL85:AL102">
    <cfRule type="cellIs" dxfId="129" priority="144" stopIfTrue="1" operator="equal">
      <formula>0</formula>
    </cfRule>
    <cfRule type="cellIs" dxfId="128" priority="145" stopIfTrue="1" operator="greaterThan">
      <formula>1</formula>
    </cfRule>
    <cfRule type="cellIs" dxfId="127" priority="146" stopIfTrue="1" operator="between">
      <formula>0.9</formula>
      <formula>1</formula>
    </cfRule>
    <cfRule type="cellIs" dxfId="126" priority="147" stopIfTrue="1" operator="between">
      <formula>0.7</formula>
      <formula>0.8999</formula>
    </cfRule>
    <cfRule type="cellIs" dxfId="125" priority="148" stopIfTrue="1" operator="between">
      <formula>0.00001</formula>
      <formula>0.6999</formula>
    </cfRule>
  </conditionalFormatting>
  <conditionalFormatting sqref="AO85:AO102">
    <cfRule type="cellIs" dxfId="124" priority="139" stopIfTrue="1" operator="equal">
      <formula>0</formula>
    </cfRule>
    <cfRule type="cellIs" dxfId="123" priority="140" stopIfTrue="1" operator="greaterThan">
      <formula>1</formula>
    </cfRule>
    <cfRule type="cellIs" dxfId="122" priority="141" stopIfTrue="1" operator="between">
      <formula>0.9</formula>
      <formula>1</formula>
    </cfRule>
    <cfRule type="cellIs" dxfId="121" priority="142" stopIfTrue="1" operator="between">
      <formula>0.7</formula>
      <formula>0.8999</formula>
    </cfRule>
    <cfRule type="cellIs" dxfId="120" priority="143" stopIfTrue="1" operator="between">
      <formula>0.00001</formula>
      <formula>0.6999</formula>
    </cfRule>
  </conditionalFormatting>
  <conditionalFormatting sqref="AR85:AR102">
    <cfRule type="cellIs" dxfId="119" priority="134" stopIfTrue="1" operator="equal">
      <formula>0</formula>
    </cfRule>
    <cfRule type="cellIs" dxfId="118" priority="135" stopIfTrue="1" operator="greaterThan">
      <formula>1</formula>
    </cfRule>
    <cfRule type="cellIs" dxfId="117" priority="136" stopIfTrue="1" operator="between">
      <formula>0.9</formula>
      <formula>1</formula>
    </cfRule>
    <cfRule type="cellIs" dxfId="116" priority="137" stopIfTrue="1" operator="between">
      <formula>0.7</formula>
      <formula>0.8999</formula>
    </cfRule>
    <cfRule type="cellIs" dxfId="115" priority="138" stopIfTrue="1" operator="between">
      <formula>0.00001</formula>
      <formula>0.6999</formula>
    </cfRule>
  </conditionalFormatting>
  <conditionalFormatting sqref="AU85:AU102">
    <cfRule type="cellIs" dxfId="114" priority="129" stopIfTrue="1" operator="equal">
      <formula>0</formula>
    </cfRule>
    <cfRule type="cellIs" dxfId="113" priority="130" stopIfTrue="1" operator="greaterThan">
      <formula>1</formula>
    </cfRule>
    <cfRule type="cellIs" dxfId="112" priority="131" stopIfTrue="1" operator="between">
      <formula>0.9</formula>
      <formula>1</formula>
    </cfRule>
    <cfRule type="cellIs" dxfId="111" priority="132" stopIfTrue="1" operator="between">
      <formula>0.7</formula>
      <formula>0.8999</formula>
    </cfRule>
    <cfRule type="cellIs" dxfId="110" priority="133" stopIfTrue="1" operator="between">
      <formula>0.00001</formula>
      <formula>0.6999</formula>
    </cfRule>
  </conditionalFormatting>
  <conditionalFormatting sqref="W85:W102">
    <cfRule type="cellIs" dxfId="109" priority="124" stopIfTrue="1" operator="equal">
      <formula>0</formula>
    </cfRule>
    <cfRule type="cellIs" dxfId="108" priority="125" stopIfTrue="1" operator="greaterThan">
      <formula>1</formula>
    </cfRule>
    <cfRule type="cellIs" dxfId="107" priority="126" stopIfTrue="1" operator="between">
      <formula>0.9</formula>
      <formula>1</formula>
    </cfRule>
    <cfRule type="cellIs" dxfId="106" priority="127" stopIfTrue="1" operator="between">
      <formula>0.7</formula>
      <formula>0.8999</formula>
    </cfRule>
    <cfRule type="cellIs" dxfId="105" priority="128" stopIfTrue="1" operator="between">
      <formula>0.00001</formula>
      <formula>0.6999</formula>
    </cfRule>
  </conditionalFormatting>
  <conditionalFormatting sqref="Q10">
    <cfRule type="cellIs" dxfId="104" priority="120" stopIfTrue="1" operator="greaterThan">
      <formula>1</formula>
    </cfRule>
    <cfRule type="cellIs" dxfId="103" priority="121" stopIfTrue="1" operator="between">
      <formula>0.9</formula>
      <formula>1</formula>
    </cfRule>
    <cfRule type="cellIs" dxfId="102" priority="122" stopIfTrue="1" operator="between">
      <formula>0.7</formula>
      <formula>0.8999</formula>
    </cfRule>
    <cfRule type="cellIs" dxfId="101" priority="123" stopIfTrue="1" operator="between">
      <formula>0</formula>
      <formula>0.6999</formula>
    </cfRule>
  </conditionalFormatting>
  <conditionalFormatting sqref="Q20">
    <cfRule type="cellIs" dxfId="100" priority="112" stopIfTrue="1" operator="greaterThan">
      <formula>1</formula>
    </cfRule>
    <cfRule type="cellIs" dxfId="99" priority="113" stopIfTrue="1" operator="between">
      <formula>0.9</formula>
      <formula>1</formula>
    </cfRule>
    <cfRule type="cellIs" dxfId="98" priority="114" stopIfTrue="1" operator="between">
      <formula>0.7</formula>
      <formula>0.8999</formula>
    </cfRule>
    <cfRule type="cellIs" dxfId="97" priority="115" stopIfTrue="1" operator="between">
      <formula>0</formula>
      <formula>0.6999</formula>
    </cfRule>
  </conditionalFormatting>
  <conditionalFormatting sqref="Q11">
    <cfRule type="cellIs" dxfId="96" priority="108" stopIfTrue="1" operator="greaterThan">
      <formula>1</formula>
    </cfRule>
    <cfRule type="cellIs" dxfId="95" priority="109" stopIfTrue="1" operator="between">
      <formula>0.9</formula>
      <formula>1</formula>
    </cfRule>
    <cfRule type="cellIs" dxfId="94" priority="110" stopIfTrue="1" operator="between">
      <formula>0.7</formula>
      <formula>0.8999</formula>
    </cfRule>
    <cfRule type="cellIs" dxfId="93" priority="111" stopIfTrue="1" operator="between">
      <formula>0</formula>
      <formula>0.6999</formula>
    </cfRule>
  </conditionalFormatting>
  <conditionalFormatting sqref="W47">
    <cfRule type="cellIs" dxfId="92" priority="103" stopIfTrue="1" operator="equal">
      <formula>0</formula>
    </cfRule>
    <cfRule type="cellIs" dxfId="91" priority="104" stopIfTrue="1" operator="greaterThan">
      <formula>1</formula>
    </cfRule>
    <cfRule type="cellIs" dxfId="90" priority="105" stopIfTrue="1" operator="between">
      <formula>0.9</formula>
      <formula>1</formula>
    </cfRule>
    <cfRule type="cellIs" dxfId="89" priority="106" stopIfTrue="1" operator="between">
      <formula>0.7</formula>
      <formula>0.8999</formula>
    </cfRule>
    <cfRule type="cellIs" dxfId="88" priority="107" stopIfTrue="1" operator="between">
      <formula>0.00001</formula>
      <formula>0.6999</formula>
    </cfRule>
  </conditionalFormatting>
  <conditionalFormatting sqref="Z21">
    <cfRule type="cellIs" dxfId="87" priority="99" stopIfTrue="1" operator="greaterThan">
      <formula>1</formula>
    </cfRule>
    <cfRule type="cellIs" dxfId="86" priority="100" stopIfTrue="1" operator="between">
      <formula>0.9</formula>
      <formula>1</formula>
    </cfRule>
    <cfRule type="cellIs" dxfId="85" priority="101" stopIfTrue="1" operator="between">
      <formula>0.7</formula>
      <formula>0.8999</formula>
    </cfRule>
    <cfRule type="cellIs" dxfId="84" priority="102" stopIfTrue="1" operator="between">
      <formula>0.00001</formula>
      <formula>0.6999</formula>
    </cfRule>
  </conditionalFormatting>
  <conditionalFormatting sqref="AC9">
    <cfRule type="cellIs" dxfId="83" priority="90" stopIfTrue="1" operator="equal">
      <formula>0</formula>
    </cfRule>
    <cfRule type="cellIs" dxfId="82" priority="91" stopIfTrue="1" operator="greaterThan">
      <formula>1</formula>
    </cfRule>
    <cfRule type="cellIs" dxfId="81" priority="92" stopIfTrue="1" operator="between">
      <formula>0.9</formula>
      <formula>1</formula>
    </cfRule>
    <cfRule type="cellIs" dxfId="80" priority="93" stopIfTrue="1" operator="between">
      <formula>0.7</formula>
      <formula>0.8999</formula>
    </cfRule>
    <cfRule type="cellIs" dxfId="79" priority="94" stopIfTrue="1" operator="between">
      <formula>0.00001</formula>
      <formula>0.6999</formula>
    </cfRule>
  </conditionalFormatting>
  <conditionalFormatting sqref="AF9">
    <cfRule type="cellIs" dxfId="78" priority="85" stopIfTrue="1" operator="equal">
      <formula>0</formula>
    </cfRule>
    <cfRule type="cellIs" dxfId="77" priority="86" stopIfTrue="1" operator="greaterThan">
      <formula>1</formula>
    </cfRule>
    <cfRule type="cellIs" dxfId="76" priority="87" stopIfTrue="1" operator="between">
      <formula>0.9</formula>
      <formula>1</formula>
    </cfRule>
    <cfRule type="cellIs" dxfId="75" priority="88" stopIfTrue="1" operator="between">
      <formula>0.7</formula>
      <formula>0.8999</formula>
    </cfRule>
    <cfRule type="cellIs" dxfId="74" priority="89" stopIfTrue="1" operator="between">
      <formula>0.00001</formula>
      <formula>0.6999</formula>
    </cfRule>
  </conditionalFormatting>
  <conditionalFormatting sqref="AI9">
    <cfRule type="cellIs" dxfId="73" priority="80" stopIfTrue="1" operator="equal">
      <formula>0</formula>
    </cfRule>
    <cfRule type="cellIs" dxfId="72" priority="81" stopIfTrue="1" operator="greaterThan">
      <formula>1</formula>
    </cfRule>
    <cfRule type="cellIs" dxfId="71" priority="82" stopIfTrue="1" operator="between">
      <formula>0.9</formula>
      <formula>1</formula>
    </cfRule>
    <cfRule type="cellIs" dxfId="70" priority="83" stopIfTrue="1" operator="between">
      <formula>0.7</formula>
      <formula>0.8999</formula>
    </cfRule>
    <cfRule type="cellIs" dxfId="69" priority="84" stopIfTrue="1" operator="between">
      <formula>0.00001</formula>
      <formula>0.6999</formula>
    </cfRule>
  </conditionalFormatting>
  <conditionalFormatting sqref="AL9">
    <cfRule type="cellIs" dxfId="68" priority="75" stopIfTrue="1" operator="equal">
      <formula>0</formula>
    </cfRule>
    <cfRule type="cellIs" dxfId="67" priority="76" stopIfTrue="1" operator="greaterThan">
      <formula>1</formula>
    </cfRule>
    <cfRule type="cellIs" dxfId="66" priority="77" stopIfTrue="1" operator="between">
      <formula>0.9</formula>
      <formula>1</formula>
    </cfRule>
    <cfRule type="cellIs" dxfId="65" priority="78" stopIfTrue="1" operator="between">
      <formula>0.7</formula>
      <formula>0.8999</formula>
    </cfRule>
    <cfRule type="cellIs" dxfId="64" priority="79" stopIfTrue="1" operator="between">
      <formula>0.00001</formula>
      <formula>0.6999</formula>
    </cfRule>
  </conditionalFormatting>
  <conditionalFormatting sqref="AO9">
    <cfRule type="cellIs" dxfId="63" priority="70" stopIfTrue="1" operator="equal">
      <formula>0</formula>
    </cfRule>
    <cfRule type="cellIs" dxfId="62" priority="71" stopIfTrue="1" operator="greaterThan">
      <formula>1</formula>
    </cfRule>
    <cfRule type="cellIs" dxfId="61" priority="72" stopIfTrue="1" operator="between">
      <formula>0.9</formula>
      <formula>1</formula>
    </cfRule>
    <cfRule type="cellIs" dxfId="60" priority="73" stopIfTrue="1" operator="between">
      <formula>0.7</formula>
      <formula>0.8999</formula>
    </cfRule>
    <cfRule type="cellIs" dxfId="59" priority="74" stopIfTrue="1" operator="between">
      <formula>0.00001</formula>
      <formula>0.6999</formula>
    </cfRule>
  </conditionalFormatting>
  <conditionalFormatting sqref="AR9">
    <cfRule type="cellIs" dxfId="58" priority="65" stopIfTrue="1" operator="equal">
      <formula>0</formula>
    </cfRule>
    <cfRule type="cellIs" dxfId="57" priority="66" stopIfTrue="1" operator="greaterThan">
      <formula>1</formula>
    </cfRule>
    <cfRule type="cellIs" dxfId="56" priority="67" stopIfTrue="1" operator="between">
      <formula>0.9</formula>
      <formula>1</formula>
    </cfRule>
    <cfRule type="cellIs" dxfId="55" priority="68" stopIfTrue="1" operator="between">
      <formula>0.7</formula>
      <formula>0.8999</formula>
    </cfRule>
    <cfRule type="cellIs" dxfId="54" priority="69" stopIfTrue="1" operator="between">
      <formula>0.00001</formula>
      <formula>0.6999</formula>
    </cfRule>
  </conditionalFormatting>
  <conditionalFormatting sqref="AU9">
    <cfRule type="cellIs" dxfId="53" priority="60" stopIfTrue="1" operator="equal">
      <formula>0</formula>
    </cfRule>
    <cfRule type="cellIs" dxfId="52" priority="61" stopIfTrue="1" operator="greaterThan">
      <formula>1</formula>
    </cfRule>
    <cfRule type="cellIs" dxfId="51" priority="62" stopIfTrue="1" operator="between">
      <formula>0.9</formula>
      <formula>1</formula>
    </cfRule>
    <cfRule type="cellIs" dxfId="50" priority="63" stopIfTrue="1" operator="between">
      <formula>0.7</formula>
      <formula>0.8999</formula>
    </cfRule>
    <cfRule type="cellIs" dxfId="49" priority="64" stopIfTrue="1" operator="between">
      <formula>0.00001</formula>
      <formula>0.6999</formula>
    </cfRule>
  </conditionalFormatting>
  <conditionalFormatting sqref="AC47">
    <cfRule type="cellIs" dxfId="48" priority="55" stopIfTrue="1" operator="equal">
      <formula>0</formula>
    </cfRule>
    <cfRule type="cellIs" dxfId="47" priority="56" stopIfTrue="1" operator="greaterThan">
      <formula>1</formula>
    </cfRule>
    <cfRule type="cellIs" dxfId="46" priority="57" stopIfTrue="1" operator="between">
      <formula>0.9</formula>
      <formula>1</formula>
    </cfRule>
    <cfRule type="cellIs" dxfId="45" priority="58" stopIfTrue="1" operator="between">
      <formula>0.7</formula>
      <formula>0.8999</formula>
    </cfRule>
    <cfRule type="cellIs" dxfId="44" priority="59" stopIfTrue="1" operator="between">
      <formula>0.00001</formula>
      <formula>0.6999</formula>
    </cfRule>
  </conditionalFormatting>
  <conditionalFormatting sqref="AC48">
    <cfRule type="cellIs" dxfId="43" priority="50" stopIfTrue="1" operator="equal">
      <formula>0</formula>
    </cfRule>
    <cfRule type="cellIs" dxfId="42" priority="51" stopIfTrue="1" operator="greaterThan">
      <formula>1</formula>
    </cfRule>
    <cfRule type="cellIs" dxfId="41" priority="52" stopIfTrue="1" operator="between">
      <formula>0.9</formula>
      <formula>1</formula>
    </cfRule>
    <cfRule type="cellIs" dxfId="40" priority="53" stopIfTrue="1" operator="between">
      <formula>0.7</formula>
      <formula>0.8999</formula>
    </cfRule>
    <cfRule type="cellIs" dxfId="39" priority="54" stopIfTrue="1" operator="between">
      <formula>0.00001</formula>
      <formula>0.6999</formula>
    </cfRule>
  </conditionalFormatting>
  <conditionalFormatting sqref="AC56:AC67">
    <cfRule type="cellIs" dxfId="38" priority="46" stopIfTrue="1" operator="greaterThan">
      <formula>1</formula>
    </cfRule>
    <cfRule type="cellIs" dxfId="37" priority="47" stopIfTrue="1" operator="between">
      <formula>0.9</formula>
      <formula>1</formula>
    </cfRule>
    <cfRule type="cellIs" dxfId="36" priority="48" stopIfTrue="1" operator="between">
      <formula>0.7</formula>
      <formula>0.8999</formula>
    </cfRule>
    <cfRule type="cellIs" dxfId="35" priority="49" stopIfTrue="1" operator="between">
      <formula>0.00001</formula>
      <formula>0.6999</formula>
    </cfRule>
  </conditionalFormatting>
  <conditionalFormatting sqref="AF47">
    <cfRule type="cellIs" dxfId="34" priority="41" stopIfTrue="1" operator="equal">
      <formula>0</formula>
    </cfRule>
    <cfRule type="cellIs" dxfId="33" priority="42" stopIfTrue="1" operator="greaterThan">
      <formula>1</formula>
    </cfRule>
    <cfRule type="cellIs" dxfId="32" priority="43" stopIfTrue="1" operator="between">
      <formula>0.9</formula>
      <formula>1</formula>
    </cfRule>
    <cfRule type="cellIs" dxfId="31" priority="44" stopIfTrue="1" operator="between">
      <formula>0.7</formula>
      <formula>0.8999</formula>
    </cfRule>
    <cfRule type="cellIs" dxfId="30" priority="45" stopIfTrue="1" operator="between">
      <formula>0.00001</formula>
      <formula>0.6999</formula>
    </cfRule>
  </conditionalFormatting>
  <conditionalFormatting sqref="AI13:AI71">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L47">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AL48">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O47">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O10">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AR47">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count="12">
    <dataValidation allowBlank="1" showInputMessage="1" showErrorMessage="1" error="Debe seleccionar uno de los campos del menu desplegable" prompt="Elija una opción del menu desplegable" sqref="I26:I27 I9:I15" xr:uid="{5E55EB37-59DE-4E00-B4D6-A4F415886711}"/>
    <dataValidation allowBlank="1" showInputMessage="1" showErrorMessage="1" prompt="Elija una opción del menú desplegable" sqref="E9 E101:E102 E16 E21 E26 E29 E36 E41 E47 E53 E65 E69 E72 E74 E82:E83 E85:E91 E93:E94 E96 E12" xr:uid="{6A3FEC2E-B8E5-4840-A0BE-B44A2199380F}"/>
    <dataValidation type="list" allowBlank="1" showInputMessage="1" showErrorMessage="1" prompt="Elija una opción del menú desplegable" sqref="D9:D11 D21:D102" xr:uid="{BDDA9443-0E1C-43C4-8A29-C5677D59EA07}">
      <formula1>$C$145:$C$158</formula1>
    </dataValidation>
    <dataValidation type="list" allowBlank="1" showInputMessage="1" showErrorMessage="1" prompt="Seleccione el Objetivo Estratégico" sqref="A16:A25" xr:uid="{F4D787D3-C7A9-4914-8204-89C5DE48ADFB}">
      <formula1>$C$99:$C$109</formula1>
    </dataValidation>
    <dataValidation type="list" allowBlank="1" showInputMessage="1" showErrorMessage="1" sqref="J73:K73 J82:K82 J80:K80" xr:uid="{6CAB9F34-2719-49C8-A3FA-63AACF2BA5C6}">
      <formula1>#REF!</formula1>
    </dataValidation>
    <dataValidation type="list" allowBlank="1" showInputMessage="1" showErrorMessage="1" error="Debe seleccionar uno de los campos del menu desplegable" prompt="Elija una opción del menu desplegable" sqref="K91:K102" xr:uid="{7D3D975C-16E0-4B19-BF76-F8B69E24BF65}">
      <formula1>$C$106:$C$107</formula1>
    </dataValidation>
    <dataValidation type="list" allowBlank="1" showInputMessage="1" showErrorMessage="1" prompt="Elija una opción del menu desplegable" sqref="J91:J102" xr:uid="{E3ADBBC2-2D1C-477D-A97A-E2356B1B1B09}">
      <formula1>$C$101:$C$102</formula1>
    </dataValidation>
    <dataValidation allowBlank="1" showInputMessage="1" showErrorMessage="1" prompt="Seleccione el Objetivo Estratégico" sqref="A91:A102" xr:uid="{C2168771-FF94-4106-901E-FF7251FEA522}"/>
    <dataValidation type="list" allowBlank="1" showInputMessage="1" showErrorMessage="1" sqref="F10" xr:uid="{CE41B95B-5020-48D0-B28C-151D002B9A27}">
      <formula1>$C$145:$C$153</formula1>
    </dataValidation>
    <dataValidation type="list" allowBlank="1" showInputMessage="1" showErrorMessage="1" prompt="Elija una opción del menú desplegable" sqref="D12:D20" xr:uid="{AAEF03DD-6CF8-4964-A094-307DB4E5992A}">
      <formula1>$C$145:$C$153</formula1>
    </dataValidation>
    <dataValidation type="list" allowBlank="1" showInputMessage="1" showErrorMessage="1" error="Debe seleccionar uno de los campos del menu desplegable" prompt="Elija una opción del menu desplegable" sqref="K9:K71" xr:uid="{60C10D3E-9068-4817-90E3-AB9736160D0F}">
      <formula1>$C$96:$C$97</formula1>
    </dataValidation>
    <dataValidation type="list" allowBlank="1" showInputMessage="1" showErrorMessage="1" prompt="Elija una opción del menu desplegable" sqref="J9:J71" xr:uid="{AB434854-0065-40A3-A5EB-7831CAF3A945}">
      <formula1>$C$91:$C$92</formula1>
    </dataValidation>
  </dataValidations>
  <pageMargins left="0.70866141732283472" right="0.70866141732283472" top="0.74803149606299213" bottom="0.74803149606299213" header="0.31496062992125984" footer="0.31496062992125984"/>
  <pageSetup scale="48" orientation="landscape" horizontalDpi="4294967293" r:id="rId1"/>
  <colBreaks count="1" manualBreakCount="1">
    <brk id="31" max="14"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E427EE-A2FA-4103-AAA7-F4AEAD52E57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D9E07-F66F-473A-885F-D75EE86A82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METAS PDD 2011</vt:lpstr>
      <vt:lpstr>METAS PROYECTO</vt:lpstr>
      <vt:lpstr>PLAN OPERATIVO</vt:lpstr>
      <vt:lpstr>'METAS PDD 2011'!Área_de_impresión</vt:lpstr>
      <vt:lpstr>'METAS PROYECTO'!Área_de_impresión</vt:lpstr>
      <vt:lpstr>'PLAN OPERATIVO'!Área_de_impresión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William Andrés  Guerrero Caballero</cp:lastModifiedBy>
  <cp:revision/>
  <dcterms:created xsi:type="dcterms:W3CDTF">2011-07-07T02:30:11Z</dcterms:created>
  <dcterms:modified xsi:type="dcterms:W3CDTF">2021-12-10T17:20:38Z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