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autoCompressPictures="0"/>
  <mc:AlternateContent xmlns:mc="http://schemas.openxmlformats.org/markup-compatibility/2006">
    <mc:Choice Requires="x15">
      <x15ac:absPath xmlns:x15ac="http://schemas.microsoft.com/office/spreadsheetml/2010/11/ac" url="C:\Users\ANDRES\Documents\CARPETAANDRES\IDPYBA2021\SEPTIEMBRE\Obligacion9\REPORTEAGOSTO\"/>
    </mc:Choice>
  </mc:AlternateContent>
  <xr:revisionPtr revIDLastSave="0" documentId="13_ncr:1_{D9442ACC-C9FF-494D-AADE-8C5DE7693480}" xr6:coauthVersionLast="47" xr6:coauthVersionMax="47"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94" i="8" l="1"/>
  <c r="AI71" i="8" l="1"/>
  <c r="AI70" i="8"/>
  <c r="AI69" i="8"/>
  <c r="AI66" i="8"/>
  <c r="AI64" i="8"/>
  <c r="AI63" i="8"/>
  <c r="AI61" i="8"/>
  <c r="AI60" i="8"/>
  <c r="AI59" i="8"/>
  <c r="AI58" i="8"/>
  <c r="AI57" i="8"/>
  <c r="AI55" i="8"/>
  <c r="AI54" i="8"/>
  <c r="AI53" i="8"/>
  <c r="AI52" i="8"/>
  <c r="AI50" i="8"/>
  <c r="AI49" i="8"/>
  <c r="AI48" i="8"/>
  <c r="AI47" i="8"/>
  <c r="AI46" i="8"/>
  <c r="AI45" i="8"/>
  <c r="AI44" i="8"/>
  <c r="AI43" i="8"/>
  <c r="AI42" i="8"/>
  <c r="AI41" i="8"/>
  <c r="AI40" i="8"/>
  <c r="AI39" i="8"/>
  <c r="AI38" i="8"/>
  <c r="AI37" i="8"/>
  <c r="AI36" i="8"/>
  <c r="AI34" i="8"/>
  <c r="AI33" i="8"/>
  <c r="AI32" i="8"/>
  <c r="AI31" i="8"/>
  <c r="AI30" i="8"/>
  <c r="AI29" i="8"/>
  <c r="AI28" i="8"/>
  <c r="AI27" i="8"/>
  <c r="AI26" i="8"/>
  <c r="AI25" i="8"/>
  <c r="AI24" i="8"/>
  <c r="AI23" i="8"/>
  <c r="AI22" i="8"/>
  <c r="AI21" i="8"/>
  <c r="AI19" i="8"/>
  <c r="AI18" i="8"/>
  <c r="AI17" i="8"/>
  <c r="AI16" i="8"/>
  <c r="AI15" i="8"/>
  <c r="AI14" i="8"/>
  <c r="AI13" i="8"/>
  <c r="AF64" i="8"/>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U102" i="8"/>
  <c r="AR102" i="8"/>
  <c r="AO102" i="8"/>
  <c r="AL102" i="8"/>
  <c r="AI102" i="8"/>
  <c r="Z102" i="8"/>
  <c r="W102" i="8"/>
  <c r="T102" i="8"/>
  <c r="Q102" i="8"/>
  <c r="N102" i="8"/>
  <c r="AV101" i="8"/>
  <c r="AU101" i="8"/>
  <c r="AR101" i="8"/>
  <c r="AO101" i="8"/>
  <c r="AL101" i="8"/>
  <c r="AF101" i="8"/>
  <c r="AC101" i="8"/>
  <c r="Z101" i="8"/>
  <c r="W101" i="8"/>
  <c r="T101" i="8"/>
  <c r="Q101" i="8"/>
  <c r="M101" i="8"/>
  <c r="AI101" i="8" s="1"/>
  <c r="AV100" i="8"/>
  <c r="AU100" i="8"/>
  <c r="AR100" i="8"/>
  <c r="AO100" i="8"/>
  <c r="AL100" i="8"/>
  <c r="Z100" i="8"/>
  <c r="W100" i="8"/>
  <c r="M100" i="8"/>
  <c r="P100" i="8" s="1"/>
  <c r="AV99" i="8"/>
  <c r="AU99" i="8"/>
  <c r="AR99" i="8"/>
  <c r="AO99" i="8"/>
  <c r="AL99" i="8"/>
  <c r="Z99" i="8"/>
  <c r="W99" i="8"/>
  <c r="M99" i="8"/>
  <c r="P99" i="8" s="1"/>
  <c r="AV98" i="8"/>
  <c r="AU98" i="8"/>
  <c r="AR98" i="8"/>
  <c r="AO98" i="8"/>
  <c r="AL98" i="8"/>
  <c r="AI98" i="8"/>
  <c r="Z98" i="8"/>
  <c r="W98" i="8"/>
  <c r="P98" i="8"/>
  <c r="Q98" i="8" s="1"/>
  <c r="N98" i="8"/>
  <c r="AV97" i="8"/>
  <c r="AU97" i="8"/>
  <c r="AR97" i="8"/>
  <c r="AO97" i="8"/>
  <c r="AL97" i="8"/>
  <c r="Z97" i="8"/>
  <c r="W97" i="8"/>
  <c r="M97" i="8"/>
  <c r="N97" i="8" s="1"/>
  <c r="AV96" i="8"/>
  <c r="AU96" i="8"/>
  <c r="AR96" i="8"/>
  <c r="AO96" i="8"/>
  <c r="AL96" i="8"/>
  <c r="Z96" i="8"/>
  <c r="W96" i="8"/>
  <c r="M96" i="8"/>
  <c r="N96" i="8" s="1"/>
  <c r="AV95" i="8"/>
  <c r="AU95" i="8"/>
  <c r="AR95" i="8"/>
  <c r="AO95" i="8"/>
  <c r="AL95" i="8"/>
  <c r="AI95" i="8"/>
  <c r="AC95" i="8"/>
  <c r="Z95" i="8"/>
  <c r="W95" i="8"/>
  <c r="T95" i="8"/>
  <c r="P95" i="8"/>
  <c r="Q95" i="8" s="1"/>
  <c r="N95" i="8"/>
  <c r="AV94" i="8"/>
  <c r="AU94" i="8"/>
  <c r="AR94" i="8"/>
  <c r="AO94" i="8"/>
  <c r="AL94" i="8"/>
  <c r="AI94" i="8"/>
  <c r="Z94" i="8"/>
  <c r="W94" i="8"/>
  <c r="P94" i="8"/>
  <c r="Q94" i="8" s="1"/>
  <c r="N94" i="8"/>
  <c r="AV93" i="8"/>
  <c r="AU93" i="8"/>
  <c r="AR93" i="8"/>
  <c r="AO93" i="8"/>
  <c r="AL93" i="8"/>
  <c r="AF93" i="8"/>
  <c r="AC93" i="8"/>
  <c r="Z93" i="8"/>
  <c r="W93" i="8"/>
  <c r="T93" i="8"/>
  <c r="Q93" i="8"/>
  <c r="N93" i="8"/>
  <c r="M93" i="8"/>
  <c r="AI93" i="8" s="1"/>
  <c r="AV92" i="8"/>
  <c r="AU92" i="8"/>
  <c r="AR92" i="8"/>
  <c r="AO92" i="8"/>
  <c r="AL92" i="8"/>
  <c r="AI92" i="8"/>
  <c r="Z92" i="8"/>
  <c r="W92" i="8"/>
  <c r="S92" i="8"/>
  <c r="T92" i="8" s="1"/>
  <c r="Q92" i="8"/>
  <c r="P92" i="8"/>
  <c r="N92" i="8"/>
  <c r="AV91" i="8"/>
  <c r="AU91" i="8"/>
  <c r="AR91" i="8"/>
  <c r="AO91" i="8"/>
  <c r="AL91" i="8"/>
  <c r="AW91" i="8"/>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F71" i="8"/>
  <c r="AC71" i="8"/>
  <c r="Z71" i="8"/>
  <c r="W71" i="8"/>
  <c r="T71" i="8"/>
  <c r="Q71" i="8"/>
  <c r="N71" i="8"/>
  <c r="AW70" i="8"/>
  <c r="AX70" i="8" s="1"/>
  <c r="AV70" i="8"/>
  <c r="AU70" i="8"/>
  <c r="AR70" i="8"/>
  <c r="AO70" i="8"/>
  <c r="AL70" i="8"/>
  <c r="AF70" i="8"/>
  <c r="AC70" i="8"/>
  <c r="Z70" i="8"/>
  <c r="W70" i="8"/>
  <c r="T70" i="8"/>
  <c r="Q70" i="8"/>
  <c r="N70" i="8"/>
  <c r="AW69" i="8"/>
  <c r="AX69" i="8" s="1"/>
  <c r="AV69" i="8"/>
  <c r="AU69" i="8"/>
  <c r="AR69" i="8"/>
  <c r="AO69" i="8"/>
  <c r="AL69" i="8"/>
  <c r="AF69" i="8"/>
  <c r="AC69" i="8"/>
  <c r="Z69" i="8"/>
  <c r="W69" i="8"/>
  <c r="T69" i="8"/>
  <c r="Q69" i="8"/>
  <c r="N69" i="8"/>
  <c r="AW68" i="8"/>
  <c r="AX68" i="8" s="1"/>
  <c r="AV68" i="8"/>
  <c r="AU68" i="8"/>
  <c r="AR68" i="8"/>
  <c r="AO68" i="8"/>
  <c r="AL68" i="8"/>
  <c r="AC68" i="8"/>
  <c r="Z68" i="8"/>
  <c r="W68" i="8"/>
  <c r="T68" i="8"/>
  <c r="Q68" i="8"/>
  <c r="AW67" i="8"/>
  <c r="AX67" i="8" s="1"/>
  <c r="AV67" i="8"/>
  <c r="AU67" i="8"/>
  <c r="AW66" i="8"/>
  <c r="AX66" i="8" s="1"/>
  <c r="AV66" i="8"/>
  <c r="AU66" i="8"/>
  <c r="AR66" i="8"/>
  <c r="AO66" i="8"/>
  <c r="AL66" i="8"/>
  <c r="AF66" i="8"/>
  <c r="Z66" i="8"/>
  <c r="W66" i="8"/>
  <c r="AW65" i="8"/>
  <c r="AV65" i="8"/>
  <c r="AU65" i="8"/>
  <c r="AR65" i="8"/>
  <c r="AO65" i="8"/>
  <c r="AL65" i="8"/>
  <c r="AF65" i="8"/>
  <c r="N65" i="8"/>
  <c r="AW64" i="8"/>
  <c r="AV64" i="8"/>
  <c r="AU64" i="8"/>
  <c r="Z64" i="8"/>
  <c r="W64" i="8"/>
  <c r="T64" i="8"/>
  <c r="Q64" i="8"/>
  <c r="N64" i="8"/>
  <c r="AW63" i="8"/>
  <c r="AV63" i="8"/>
  <c r="AU63" i="8"/>
  <c r="Z63" i="8"/>
  <c r="W63" i="8"/>
  <c r="T63" i="8"/>
  <c r="Q63" i="8"/>
  <c r="N63" i="8"/>
  <c r="AW62" i="8"/>
  <c r="AX62" i="8" s="1"/>
  <c r="AV62" i="8"/>
  <c r="AU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AR57" i="8"/>
  <c r="AO57" i="8"/>
  <c r="AL57" i="8"/>
  <c r="W57" i="8"/>
  <c r="N57" i="8"/>
  <c r="AW56" i="8"/>
  <c r="AX56" i="8" s="1"/>
  <c r="AV56" i="8"/>
  <c r="AU56" i="8"/>
  <c r="AR56" i="8"/>
  <c r="AO56" i="8"/>
  <c r="AL56" i="8"/>
  <c r="AF56" i="8"/>
  <c r="N56" i="8"/>
  <c r="AW55" i="8"/>
  <c r="AX55" i="8" s="1"/>
  <c r="AV55" i="8"/>
  <c r="AU55" i="8"/>
  <c r="AR55" i="8"/>
  <c r="AO55" i="8"/>
  <c r="AL55" i="8"/>
  <c r="AF55" i="8"/>
  <c r="AC55" i="8"/>
  <c r="Z55" i="8"/>
  <c r="W55" i="8"/>
  <c r="T55" i="8"/>
  <c r="Q55" i="8"/>
  <c r="N55" i="8"/>
  <c r="AW54" i="8"/>
  <c r="AX54" i="8" s="1"/>
  <c r="AV54" i="8"/>
  <c r="AU54" i="8"/>
  <c r="AR54" i="8"/>
  <c r="AO54" i="8"/>
  <c r="AL54" i="8"/>
  <c r="AF54" i="8"/>
  <c r="AC54" i="8"/>
  <c r="Z54" i="8"/>
  <c r="W54" i="8"/>
  <c r="T54" i="8"/>
  <c r="Q54" i="8"/>
  <c r="N54" i="8"/>
  <c r="AW53" i="8"/>
  <c r="AX53" i="8" s="1"/>
  <c r="AV53" i="8"/>
  <c r="AU53" i="8"/>
  <c r="AR53" i="8"/>
  <c r="AO53" i="8"/>
  <c r="AL53" i="8"/>
  <c r="AF53" i="8"/>
  <c r="AC53" i="8"/>
  <c r="Z53" i="8"/>
  <c r="W53" i="8"/>
  <c r="T53" i="8"/>
  <c r="Q53" i="8"/>
  <c r="N53" i="8"/>
  <c r="AW52" i="8"/>
  <c r="AX52" i="8" s="1"/>
  <c r="AV52" i="8"/>
  <c r="AU52" i="8"/>
  <c r="AR52" i="8"/>
  <c r="AO52" i="8"/>
  <c r="AL52" i="8"/>
  <c r="Z52" i="8"/>
  <c r="W52" i="8"/>
  <c r="T52" i="8"/>
  <c r="AW51" i="8"/>
  <c r="AV51" i="8"/>
  <c r="AU51" i="8"/>
  <c r="AO51" i="8"/>
  <c r="W51" i="8"/>
  <c r="T51" i="8"/>
  <c r="Q51" i="8"/>
  <c r="N51" i="8"/>
  <c r="AW50" i="8"/>
  <c r="AX50" i="8" s="1"/>
  <c r="AV50" i="8"/>
  <c r="AU50" i="8"/>
  <c r="AR50" i="8"/>
  <c r="AO50" i="8"/>
  <c r="AL50" i="8"/>
  <c r="AF50" i="8"/>
  <c r="AC50" i="8"/>
  <c r="Z50" i="8"/>
  <c r="W50" i="8"/>
  <c r="T50" i="8"/>
  <c r="Q50" i="8"/>
  <c r="N50" i="8"/>
  <c r="AW49" i="8"/>
  <c r="AX49" i="8" s="1"/>
  <c r="AV49" i="8"/>
  <c r="AU49" i="8"/>
  <c r="AR49" i="8"/>
  <c r="AO49" i="8"/>
  <c r="AL49" i="8"/>
  <c r="AF49" i="8"/>
  <c r="AC49" i="8"/>
  <c r="Z49" i="8"/>
  <c r="W49" i="8"/>
  <c r="T49" i="8"/>
  <c r="Q49" i="8"/>
  <c r="N49" i="8"/>
  <c r="AW48" i="8"/>
  <c r="AX48" i="8" s="1"/>
  <c r="AV48" i="8"/>
  <c r="AU48" i="8"/>
  <c r="AR48" i="8"/>
  <c r="AO48" i="8"/>
  <c r="AL48" i="8"/>
  <c r="AF48" i="8"/>
  <c r="Q48" i="8"/>
  <c r="AW47" i="8"/>
  <c r="AX47" i="8" s="1"/>
  <c r="AV47" i="8"/>
  <c r="AU47" i="8"/>
  <c r="AR47" i="8"/>
  <c r="AO47" i="8"/>
  <c r="AL47" i="8"/>
  <c r="AC47" i="8"/>
  <c r="Z47" i="8"/>
  <c r="W47" i="8"/>
  <c r="T47" i="8"/>
  <c r="Q47" i="8"/>
  <c r="N47" i="8"/>
  <c r="AW46" i="8"/>
  <c r="AV46" i="8"/>
  <c r="AU46" i="8"/>
  <c r="AR46" i="8"/>
  <c r="AO46" i="8"/>
  <c r="AL46" i="8"/>
  <c r="AF46" i="8"/>
  <c r="AC46" i="8"/>
  <c r="AW45" i="8"/>
  <c r="AX45" i="8" s="1"/>
  <c r="AV45" i="8"/>
  <c r="AU45" i="8"/>
  <c r="AR45" i="8"/>
  <c r="AO45" i="8"/>
  <c r="AL45" i="8"/>
  <c r="AF45" i="8"/>
  <c r="AC45" i="8"/>
  <c r="Z45" i="8"/>
  <c r="W45" i="8"/>
  <c r="T45" i="8"/>
  <c r="Q45" i="8"/>
  <c r="N45" i="8"/>
  <c r="AW44" i="8"/>
  <c r="AV44" i="8"/>
  <c r="AU44" i="8"/>
  <c r="AR44" i="8"/>
  <c r="AO44" i="8"/>
  <c r="AL44" i="8"/>
  <c r="AF44" i="8"/>
  <c r="AC44" i="8"/>
  <c r="Z44" i="8"/>
  <c r="W44" i="8"/>
  <c r="T44" i="8"/>
  <c r="Q44" i="8"/>
  <c r="N44" i="8"/>
  <c r="AW43" i="8"/>
  <c r="AX43" i="8" s="1"/>
  <c r="AV43" i="8"/>
  <c r="AU43" i="8"/>
  <c r="AR43" i="8"/>
  <c r="AO43" i="8"/>
  <c r="AL43" i="8"/>
  <c r="AF43" i="8"/>
  <c r="AC43" i="8"/>
  <c r="Z43" i="8"/>
  <c r="W43" i="8"/>
  <c r="T43" i="8"/>
  <c r="Q43" i="8"/>
  <c r="N43" i="8"/>
  <c r="AW42" i="8"/>
  <c r="AV42" i="8"/>
  <c r="AU42" i="8"/>
  <c r="AR42" i="8"/>
  <c r="AO42" i="8"/>
  <c r="AL42" i="8"/>
  <c r="AF42" i="8"/>
  <c r="AC42" i="8"/>
  <c r="Z42" i="8"/>
  <c r="W42" i="8"/>
  <c r="T42" i="8"/>
  <c r="Q42" i="8"/>
  <c r="N42" i="8"/>
  <c r="AW41" i="8"/>
  <c r="AX41" i="8" s="1"/>
  <c r="AV41" i="8"/>
  <c r="AU41" i="8"/>
  <c r="AR41" i="8"/>
  <c r="AO41" i="8"/>
  <c r="AL41" i="8"/>
  <c r="AF41" i="8"/>
  <c r="AC41" i="8"/>
  <c r="Z41" i="8"/>
  <c r="W41" i="8"/>
  <c r="T41" i="8"/>
  <c r="Q41" i="8"/>
  <c r="N41" i="8"/>
  <c r="AV40" i="8"/>
  <c r="AU40" i="8"/>
  <c r="AR40" i="8"/>
  <c r="AO40" i="8"/>
  <c r="AL40" i="8"/>
  <c r="AF40" i="8"/>
  <c r="AC40" i="8"/>
  <c r="Z40" i="8"/>
  <c r="V40" i="8"/>
  <c r="AW40" i="8" s="1"/>
  <c r="AX40" i="8" s="1"/>
  <c r="T40" i="8"/>
  <c r="Q40" i="8"/>
  <c r="N40" i="8"/>
  <c r="AV39" i="8"/>
  <c r="AU39" i="8"/>
  <c r="AR39" i="8"/>
  <c r="AO39" i="8"/>
  <c r="AL39" i="8"/>
  <c r="AF39" i="8"/>
  <c r="AC39" i="8"/>
  <c r="Z39" i="8"/>
  <c r="V39" i="8"/>
  <c r="AW39" i="8" s="1"/>
  <c r="T39" i="8"/>
  <c r="Q39" i="8"/>
  <c r="N39" i="8"/>
  <c r="AU38" i="8"/>
  <c r="AR38" i="8"/>
  <c r="AO38" i="8"/>
  <c r="AL38" i="8"/>
  <c r="AF38" i="8"/>
  <c r="AC38" i="8"/>
  <c r="Z38" i="8"/>
  <c r="V38" i="8"/>
  <c r="AW38" i="8" s="1"/>
  <c r="AX38" i="8" s="1"/>
  <c r="T38" i="8"/>
  <c r="Q38" i="8"/>
  <c r="N38" i="8"/>
  <c r="AV37" i="8"/>
  <c r="AU37" i="8"/>
  <c r="AR37" i="8"/>
  <c r="AO37" i="8"/>
  <c r="AL37" i="8"/>
  <c r="AF37" i="8"/>
  <c r="AC37" i="8"/>
  <c r="Z37" i="8"/>
  <c r="V37" i="8"/>
  <c r="AW37" i="8" s="1"/>
  <c r="T37" i="8"/>
  <c r="Q37" i="8"/>
  <c r="N37" i="8"/>
  <c r="AV36" i="8"/>
  <c r="AU36" i="8"/>
  <c r="AR36" i="8"/>
  <c r="AO36" i="8"/>
  <c r="AL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F31" i="8"/>
  <c r="AC31" i="8"/>
  <c r="Z31" i="8"/>
  <c r="W31" i="8"/>
  <c r="T31" i="8"/>
  <c r="Q31" i="8"/>
  <c r="N31" i="8"/>
  <c r="AW30" i="8"/>
  <c r="AX30" i="8" s="1"/>
  <c r="AV30" i="8"/>
  <c r="AU30" i="8"/>
  <c r="AR30" i="8"/>
  <c r="AO30" i="8"/>
  <c r="AL30" i="8"/>
  <c r="AF30" i="8"/>
  <c r="AC30" i="8"/>
  <c r="Z30" i="8"/>
  <c r="W30" i="8"/>
  <c r="T30" i="8"/>
  <c r="Q30" i="8"/>
  <c r="N30" i="8"/>
  <c r="AW29" i="8"/>
  <c r="AV29" i="8"/>
  <c r="AU29" i="8"/>
  <c r="AR29" i="8"/>
  <c r="AO29" i="8"/>
  <c r="AL29" i="8"/>
  <c r="AF29" i="8"/>
  <c r="AC29" i="8"/>
  <c r="Z29" i="8"/>
  <c r="W29" i="8"/>
  <c r="T29" i="8"/>
  <c r="Q29" i="8"/>
  <c r="N29" i="8"/>
  <c r="AW28" i="8"/>
  <c r="AX28" i="8" s="1"/>
  <c r="AV28" i="8"/>
  <c r="AU28" i="8"/>
  <c r="AR28" i="8"/>
  <c r="AO28" i="8"/>
  <c r="AL28" i="8"/>
  <c r="AF28" i="8"/>
  <c r="AC28" i="8"/>
  <c r="Z28" i="8"/>
  <c r="W28" i="8"/>
  <c r="T28" i="8"/>
  <c r="Q28" i="8"/>
  <c r="N28" i="8"/>
  <c r="AW27" i="8"/>
  <c r="AV27" i="8"/>
  <c r="AU27" i="8"/>
  <c r="AR27" i="8"/>
  <c r="AO27" i="8"/>
  <c r="AL27" i="8"/>
  <c r="AF27" i="8"/>
  <c r="AC27" i="8"/>
  <c r="Z27" i="8"/>
  <c r="W27" i="8"/>
  <c r="T27" i="8"/>
  <c r="Q27" i="8"/>
  <c r="N27" i="8"/>
  <c r="AW26" i="8"/>
  <c r="AX26" i="8" s="1"/>
  <c r="AV26" i="8"/>
  <c r="AU26" i="8"/>
  <c r="AR26" i="8"/>
  <c r="AO26" i="8"/>
  <c r="AL26" i="8"/>
  <c r="AF26" i="8"/>
  <c r="AC26" i="8"/>
  <c r="Z26" i="8"/>
  <c r="W26" i="8"/>
  <c r="T26" i="8"/>
  <c r="Q26" i="8"/>
  <c r="N26" i="8"/>
  <c r="AW25" i="8"/>
  <c r="AV25" i="8"/>
  <c r="AU25" i="8"/>
  <c r="AR25" i="8"/>
  <c r="AO25" i="8"/>
  <c r="AL25" i="8"/>
  <c r="AF25" i="8"/>
  <c r="AC25" i="8"/>
  <c r="Z25" i="8"/>
  <c r="W25" i="8"/>
  <c r="T25" i="8"/>
  <c r="Q25" i="8"/>
  <c r="N25" i="8"/>
  <c r="AW24" i="8"/>
  <c r="AX24" i="8" s="1"/>
  <c r="AV24" i="8"/>
  <c r="AU24" i="8"/>
  <c r="AR24" i="8"/>
  <c r="AO24" i="8"/>
  <c r="AL24" i="8"/>
  <c r="AF24" i="8"/>
  <c r="AC24" i="8"/>
  <c r="Z24" i="8"/>
  <c r="W24" i="8"/>
  <c r="T24" i="8"/>
  <c r="Q24" i="8"/>
  <c r="N24" i="8"/>
  <c r="AW23" i="8"/>
  <c r="AV23" i="8"/>
  <c r="AU23" i="8"/>
  <c r="AR23" i="8"/>
  <c r="AO23" i="8"/>
  <c r="AL23" i="8"/>
  <c r="AF23" i="8"/>
  <c r="AC23" i="8"/>
  <c r="Z23" i="8"/>
  <c r="W23" i="8"/>
  <c r="T23" i="8"/>
  <c r="N23" i="8"/>
  <c r="AW22" i="8"/>
  <c r="AX22" i="8" s="1"/>
  <c r="AV22" i="8"/>
  <c r="AU22" i="8"/>
  <c r="AR22" i="8"/>
  <c r="AO22" i="8"/>
  <c r="AL22" i="8"/>
  <c r="AF22" i="8"/>
  <c r="AC22" i="8"/>
  <c r="Z22" i="8"/>
  <c r="W22" i="8"/>
  <c r="T22" i="8"/>
  <c r="N22" i="8"/>
  <c r="AV21" i="8"/>
  <c r="AU21" i="8"/>
  <c r="AR21" i="8"/>
  <c r="AO21" i="8"/>
  <c r="AL21" i="8"/>
  <c r="AF21" i="8"/>
  <c r="AC21" i="8"/>
  <c r="W21" i="8"/>
  <c r="T21" i="8"/>
  <c r="Q21" i="8"/>
  <c r="M21" i="8"/>
  <c r="AW21" i="8" s="1"/>
  <c r="AX21" i="8" s="1"/>
  <c r="AW20" i="8"/>
  <c r="AX20" i="8" s="1"/>
  <c r="AV20" i="8"/>
  <c r="AU20" i="8"/>
  <c r="AR20" i="8"/>
  <c r="AO20" i="8"/>
  <c r="AL20" i="8"/>
  <c r="AF20" i="8"/>
  <c r="AC20" i="8"/>
  <c r="Z20" i="8"/>
  <c r="W20" i="8"/>
  <c r="T20" i="8"/>
  <c r="N20" i="8"/>
  <c r="AW19" i="8"/>
  <c r="AV19" i="8"/>
  <c r="AU19" i="8"/>
  <c r="AR19" i="8"/>
  <c r="AO19" i="8"/>
  <c r="AL19" i="8"/>
  <c r="AF19" i="8"/>
  <c r="AC19" i="8"/>
  <c r="Z19" i="8"/>
  <c r="W19" i="8"/>
  <c r="T19" i="8"/>
  <c r="Q19" i="8"/>
  <c r="N19" i="8"/>
  <c r="AW18" i="8"/>
  <c r="AX18" i="8" s="1"/>
  <c r="AV18" i="8"/>
  <c r="AU18" i="8"/>
  <c r="AR18" i="8"/>
  <c r="AO18" i="8"/>
  <c r="AL18" i="8"/>
  <c r="AF18" i="8"/>
  <c r="AC18" i="8"/>
  <c r="Z18" i="8"/>
  <c r="W18" i="8"/>
  <c r="T18" i="8"/>
  <c r="N18" i="8"/>
  <c r="AW17" i="8"/>
  <c r="AX17" i="8" s="1"/>
  <c r="AV17" i="8"/>
  <c r="AU17" i="8"/>
  <c r="AR17" i="8"/>
  <c r="AO17" i="8"/>
  <c r="AL17" i="8"/>
  <c r="AF17" i="8"/>
  <c r="AC17" i="8"/>
  <c r="Z17" i="8"/>
  <c r="W17" i="8"/>
  <c r="T17" i="8"/>
  <c r="Q17" i="8"/>
  <c r="N17" i="8"/>
  <c r="AW16" i="8"/>
  <c r="AV16" i="8"/>
  <c r="AU16" i="8"/>
  <c r="AR16" i="8"/>
  <c r="AO16" i="8"/>
  <c r="AL16" i="8"/>
  <c r="AF16" i="8"/>
  <c r="AC16" i="8"/>
  <c r="Z16" i="8"/>
  <c r="W16" i="8"/>
  <c r="T16" i="8"/>
  <c r="Q16" i="8"/>
  <c r="N16" i="8"/>
  <c r="AW15" i="8"/>
  <c r="AX15" i="8" s="1"/>
  <c r="AV15" i="8"/>
  <c r="AU15" i="8"/>
  <c r="AR15" i="8"/>
  <c r="AO15" i="8"/>
  <c r="AL15" i="8"/>
  <c r="AF15" i="8"/>
  <c r="AC15" i="8"/>
  <c r="Z15" i="8"/>
  <c r="W15" i="8"/>
  <c r="T15" i="8"/>
  <c r="Q15" i="8"/>
  <c r="N15" i="8"/>
  <c r="AW14" i="8"/>
  <c r="AV14" i="8"/>
  <c r="AU14" i="8"/>
  <c r="AR14" i="8"/>
  <c r="AO14" i="8"/>
  <c r="AL14" i="8"/>
  <c r="AF14" i="8"/>
  <c r="AC14" i="8"/>
  <c r="Z14" i="8"/>
  <c r="W14" i="8"/>
  <c r="T14" i="8"/>
  <c r="Q14" i="8"/>
  <c r="N14" i="8"/>
  <c r="AW13" i="8"/>
  <c r="AX13" i="8" s="1"/>
  <c r="AV13" i="8"/>
  <c r="AU13" i="8"/>
  <c r="AR13" i="8"/>
  <c r="AO13" i="8"/>
  <c r="AL13" i="8"/>
  <c r="AF13" i="8"/>
  <c r="AC13" i="8"/>
  <c r="Z13" i="8"/>
  <c r="W13" i="8"/>
  <c r="T13" i="8"/>
  <c r="Q13" i="8"/>
  <c r="N13" i="8"/>
  <c r="AW12" i="8"/>
  <c r="AV12" i="8"/>
  <c r="AU12" i="8"/>
  <c r="AR12" i="8"/>
  <c r="AO12" i="8"/>
  <c r="AL12" i="8"/>
  <c r="AI12" i="8"/>
  <c r="AF12" i="8"/>
  <c r="AC12" i="8"/>
  <c r="Z12" i="8"/>
  <c r="W12" i="8"/>
  <c r="T12" i="8"/>
  <c r="Q12" i="8"/>
  <c r="N12" i="8"/>
  <c r="AW11" i="8"/>
  <c r="AX11" i="8" s="1"/>
  <c r="AV11" i="8"/>
  <c r="AU11" i="8"/>
  <c r="AR11" i="8"/>
  <c r="AO11" i="8"/>
  <c r="AL11" i="8"/>
  <c r="W11" i="8"/>
  <c r="T11" i="8"/>
  <c r="AW10" i="8"/>
  <c r="AV10" i="8"/>
  <c r="AU10" i="8"/>
  <c r="AR10" i="8"/>
  <c r="AO10" i="8"/>
  <c r="AL10" i="8"/>
  <c r="W10" i="8"/>
  <c r="T10" i="8"/>
  <c r="AW9" i="8"/>
  <c r="AV9" i="8"/>
  <c r="Q9" i="8"/>
  <c r="N9" i="8"/>
  <c r="AX76" i="8" l="1"/>
  <c r="AX44" i="8"/>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W93" i="8"/>
  <c r="AX93" i="8" s="1"/>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I99" i="8"/>
  <c r="AI100" i="8"/>
  <c r="AC102" i="8"/>
  <c r="S96" i="8"/>
  <c r="T96" i="8" s="1"/>
  <c r="AI96" i="8"/>
  <c r="AI97" i="8"/>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AE6" i="5"/>
  <c r="AG6" i="5" s="1"/>
  <c r="C20" i="5"/>
  <c r="F20" i="5"/>
  <c r="W5" i="5"/>
  <c r="F14" i="5"/>
  <c r="H16" i="4" l="1"/>
  <c r="E16" i="4"/>
  <c r="E17" i="4"/>
  <c r="E15" i="4"/>
  <c r="F18" i="4"/>
  <c r="H18" i="4" s="1"/>
  <c r="H15" i="4"/>
  <c r="E18" i="4" l="1"/>
</calcChain>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<sst xmlns="http://schemas.openxmlformats.org/spreadsheetml/2006/main" count="722" uniqueCount="367">
  <si>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</si>
  <si>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</si>
  <si>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</si>
  <si>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</si>
  <si>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</si>
  <si>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</si>
  <si>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</si>
  <si>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</si>
  <si>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</si>
  <si>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</si>
  <si>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</si>
  <si>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</si>
  <si>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</si>
  <si>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</si>
  <si>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</si>
  <si>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</si>
  <si>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</si>
  <si>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</si>
  <si>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</si>
  <si>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</si>
  <si>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</si>
  <si>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</si>
  <si>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</si>
  <si>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</si>
  <si>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</si>
  <si>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</si>
  <si>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</si>
  <si>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</si>
  <si>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</si>
  <si>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</si>
  <si>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</si>
  <si>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</si>
  <si>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</si>
  <si>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</si>
  <si>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</si>
  <si>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</si>
  <si>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</si>
  <si>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</si>
  <si>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</si>
  <si>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</si>
  <si>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</si>
  <si>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</si>
  <si>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</si>
  <si>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</si>
  <si>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</si>
  <si>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</si>
  <si>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</si>
  <si>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</si>
  <si>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</si>
  <si>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</si>
  <si>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</si>
  <si>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</si>
  <si>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</si>
  <si>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</si>
  <si>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</si>
  <si>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</si>
  <si>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</si>
  <si>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</si>
  <si>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</si>
  <si>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</si>
  <si>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</si>
  <si>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</si>
  <si>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</si>
  <si>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</si>
  <si>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</si>
  <si>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</si>
  <si>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</si>
  <si>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</si>
  <si>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</si>
  <si>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</si>
  <si>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</si>
  <si>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</si>
  <si>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</si>
  <si>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</si>
  <si>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</si>
  <si>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</si>
  <si>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</si>
  <si>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</si>
  <si>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</si>
  <si>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</si>
  <si>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</si>
  <si>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</si>
  <si>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</si>
  <si>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</si>
  <si>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</si>
  <si>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</si>
  <si>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</si>
  <si>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</si>
  <si>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</si>
  <si>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</si>
  <si>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</si>
  <si>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</si>
  <si>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</si>
  <si>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</si>
  <si>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</si>
  <si>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</si>
  <si>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</si>
  <si>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</si>
  <si>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</si>
  <si>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</si>
  <si>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</si>
  <si>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</si>
  <si>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</si>
  <si>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</si>
  <si>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</si>
  <si>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</si>
  <si>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</si>
  <si>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</si>
  <si>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</si>
  <si>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</si>
  <si>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</si>
  <si>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</si>
  <si>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</si>
  <si>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</si>
  <si>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</si>
  <si>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</si>
  <si>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</si>
  <si>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</si>
  <si>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</si>
  <si>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</si>
  <si>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</si>
  <si>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</si>
  <si>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</si>
  <si>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</si>
  <si>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</si>
  <si>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</si>
  <si>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</si>
  <si>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</si>
  <si>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</si>
  <si>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</si>
  <si>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</si>
  <si>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</si>
  <si>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</si>
  <si>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</si>
  <si>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</si>
  <si>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</si>
  <si>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</si>
  <si>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</si>
  <si>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</si>
  <si>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</si>
  <si>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</si>
  <si>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</si>
  <si>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</si>
  <si>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</si>
  <si>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</si>
  <si>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</si>
  <si>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</si>
  <si>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</si>
  <si>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</si>
  <si>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</si>
  <si>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</si>
  <si>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</si>
  <si>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</si>
  <si>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</si>
  <si>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</si>
  <si>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</si>
  <si>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</si>
  <si>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</si>
  <si>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</si>
  <si>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</si>
  <si>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</si>
  <si>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</si>
  <si>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</si>
  <si>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</si>
  <si>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</si>
  <si>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</si>
  <si>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</si>
  <si>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</si>
  <si>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</si>
  <si>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</si>
  <si>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</si>
  <si>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</si>
  <si>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</si>
  <si>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</si>
  <si>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</si>
  <si>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</si>
  <si>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</si>
  <si>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</si>
  <si>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</si>
  <si>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</si>
  <si>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</si>
  <si>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</si>
  <si>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</si>
  <si>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</si>
  <si>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</si>
  <si>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</si>
  <si>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</si>
  <si>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</si>
  <si>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</si>
  <si>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</si>
  <si>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</si>
  <si>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</si>
  <si>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</si>
  <si>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</si>
  <si>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</si>
  <si>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</si>
  <si>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</si>
  <si>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</si>
  <si>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</si>
  <si>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</si>
  <si>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</si>
  <si>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</si>
  <si>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</si>
  <si>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</si>
  <si>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</si>
  <si>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</si>
  <si>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</si>
  <si>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</si>
  <si>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</si>
  <si>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</si>
  <si>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</si>
  <si>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</si>
  <si>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</si>
  <si>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</si>
  <si>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</si>
  <si>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</si>
  <si>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</si>
  <si>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</si>
  <si>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</si>
  <si>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</si>
  <si>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</si>
  <si>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</si>
  <si>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</si>
  <si>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</si>
  <si>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</si>
  <si>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</si>
  <si>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</si>
  <si>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</si>
  <si>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</si>
  <si>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</si>
  <si>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</si>
  <si>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</si>
  <si>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</si>
  <si>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</si>
  <si>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</si>
  <si>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</si>
  <si>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</si>
  <si>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</si>
  <si>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</si>
  <si>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</si>
  <si>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</si>
  <si>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</si>
  <si>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</si>
  <si>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</si>
  <si>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</si>
  <si>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</si>
  <si>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</si>
  <si>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</si>
  <si>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</si>
  <si>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</si>
  <si>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</si>
  <si>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</si>
  <si>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</si>
  <si>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</si>
  <si>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</si>
  <si>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</si>
  <si>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</si>
  <si>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</si>
  <si>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</si>
  <si>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</si>
  <si>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</si>
  <si>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</si>
  <si>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</si>
  <si>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</si>
  <si>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</si>
  <si>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</si>
  <si>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</si>
  <si>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</si>
  <si>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</si>
  <si>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</si>
  <si>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</si>
  <si>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</si>
  <si>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</si>
  <si>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</si>
  <si>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</si>
  <si>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</si>
  <si>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</si>
  <si>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</si>
  <si>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</si>
  <si>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</si>
  <si>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</si>
  <si>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</si>
  <si>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</si>
  <si>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</si>
  <si>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</si>
  <si>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</si>
  <si>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</si>
  <si>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34797 esterilizaciones a perros y gatos en el Distrito.</t>
  </si>
  <si>
    <t>Realizar 324 jornadas de esterilización</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</si>
  <si>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</si>
  <si>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</si>
  <si>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</si>
  <si>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</si>
  <si>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</si>
  <si>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</si>
  <si>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</si>
  <si>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</si>
  <si>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</si>
  <si>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</si>
  <si>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</si>
  <si>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</si>
  <si>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</si>
  <si>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</si>
  <si>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Vincular 200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</si>
  <si>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</si>
  <si>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</si>
  <si>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</si>
  <si>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</si>
  <si>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</si>
  <si>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</si>
  <si>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</si>
  <si>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</si>
  <si>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</si>
  <si>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</si>
  <si>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</si>
  <si>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</si>
  <si>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</si>
  <si>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</si>
  <si>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</si>
  <si>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</si>
  <si>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</si>
  <si>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</si>
  <si>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</si>
  <si>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</si>
  <si>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</si>
  <si>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</si>
  <si>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</si>
  <si>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</si>
  <si>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</si>
  <si>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</si>
  <si>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</si>
  <si>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</si>
  <si>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</si>
  <si>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</si>
  <si>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</si>
  <si>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</si>
  <si>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</si>
  <si>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</si>
  <si>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</si>
  <si>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</si>
  <si>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</si>
  <si>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</si>
  <si>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</si>
  <si>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</si>
  <si>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</si>
  <si>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</si>
  <si>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</si>
  <si>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</si>
  <si>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</si>
  <si>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</si>
  <si>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</si>
  <si>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</si>
  <si>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</si>
  <si>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</si>
  <si>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</si>
  <si>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</si>
  <si>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</si>
  <si>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</si>
  <si>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</si>
  <si>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</si>
  <si>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</si>
  <si>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</si>
  <si>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</si>
  <si>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</si>
  <si>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</si>
  <si>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</si>
  <si>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53 Reportes en los diferentes sistemas del Distrito y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</si>
</sst>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64" formatCode="_ * #,##0.00_ ;_ * \-#,##0.00_ ;_ * \-??_ ;_ @_ "/>
    <numFmt numFmtId="165" formatCode="_ [$€-2]\ * #,##0.00_ ;_ [$€-2]\ * \-#,##0.00_ ;_ [$€-2]\ * \-??_ "/>
    <numFmt numFmtId="166" formatCode="_ &quot;$ &quot;* #,##0.00_ ;_ &quot;$ &quot;* \-#,##0.00_ ;_ &quot;$ &quot;* \-??_ ;_ @_ "/>
    <numFmt numFmtId="167" formatCode="_ &quot;$ &quot;* #,##0_ ;_ &quot;$ &quot;* \-#,##0_ ;_ &quot;$ &quot;* \-??_ ;_ @_ "/>
    <numFmt numFmtId="168" formatCode="0.0%"/>
    <numFmt numFmtId="169" formatCode="0.0"/>
    <numFmt numFmtId="170" formatCode="_-&quot;$&quot;\ * #,##0_-;\-&quot;$&quot;\ * #,##0_-;_-&quot;$&quot;\ * &quot;-&quot;_-;_-@_-"/>
    <numFmt numFmtId="171" formatCode="_(&quot;$&quot;\ * #,##0.00_);_(&quot;$&quot;\ * \(#,##0.00\);_(&quot;$&quot;\ * &quot;-&quot;??_);_(@_)"/>
    <numFmt numFmtId="174" formatCode="_-* #,##0_-;\-* #,##0_-;_-* &quot;-&quot;_-;_-@_-"/>
    <numFmt numFmtId="175" formatCode="_-&quot;$&quot;* #,##0.00_-;\-&quot;$&quot;* #,##0.00_-;_-&quot;$&quot;* &quot;-&quot;??_-;_-@_-"/>
    <numFmt numFmtId="176" formatCode="_-* #,##0.00_-;\-* #,##0.00_-;_-* &quot;-&quot;??_-;_-@_-"/>
  </numFmts>
  <fonts count="37"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523">
    <xf numFmtId="0" fontId="0" fillId="0" borderId="0"/>
    <xf numFmtId="9" fontId="3"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4" fillId="0" borderId="0"/>
    <xf numFmtId="164" fontId="4" fillId="0" borderId="0" applyFill="0" applyBorder="0" applyAlignment="0" applyProtection="0"/>
    <xf numFmtId="9" fontId="4" fillId="0" borderId="0" applyFill="0" applyBorder="0" applyAlignment="0" applyProtection="0"/>
    <xf numFmtId="165" fontId="4" fillId="0" borderId="0" applyFill="0" applyBorder="0" applyAlignment="0" applyProtection="0"/>
    <xf numFmtId="166" fontId="4"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9" fontId="4" fillId="0" borderId="0" applyFont="0" applyFill="0" applyBorder="0" applyAlignment="0" applyProtection="0"/>
    <xf numFmtId="9" fontId="33" fillId="0" borderId="0" applyFont="0" applyFill="0" applyBorder="0" applyAlignment="0" applyProtection="0"/>
    <xf numFmtId="171" fontId="33"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34" fillId="0" borderId="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9" fontId="33"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35"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0" fontId="36"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3"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1" fillId="0" borderId="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1" fillId="0" borderId="0"/>
    <xf numFmtId="175"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1" fillId="0" borderId="0"/>
    <xf numFmtId="175" fontId="1" fillId="0" borderId="0" applyFont="0" applyFill="0" applyBorder="0" applyAlignment="0" applyProtection="0"/>
    <xf numFmtId="9" fontId="1" fillId="0" borderId="0" applyFont="0" applyFill="0" applyBorder="0" applyAlignment="0" applyProtection="0"/>
    <xf numFmtId="176"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1"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0"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1" fillId="0" borderId="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0" fontId="1" fillId="0" borderId="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33" fillId="0" borderId="0" applyFont="0" applyFill="0" applyBorder="0" applyAlignment="0" applyProtection="0"/>
    <xf numFmtId="176" fontId="1" fillId="0" borderId="0" applyFont="0" applyFill="0" applyBorder="0" applyAlignment="0" applyProtection="0"/>
    <xf numFmtId="174"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1" fillId="0" borderId="0" applyFont="0" applyFill="0" applyBorder="0" applyAlignment="0" applyProtection="0"/>
  </cellStyleXfs>
  <cellXfs count="214">
    <xf numFmtId="0" fontId="0" fillId="0" borderId="0" xfId="0"/>
    <xf numFmtId="0" fontId="4" fillId="0" borderId="0" xfId="0" applyFont="1" applyAlignment="1">
      <alignment vertical="center" wrapText="1"/>
    </xf>
    <xf numFmtId="0" fontId="4" fillId="0" borderId="0" xfId="0" applyFont="1" applyAlignment="1" applyProtection="1">
      <alignment vertical="center" wrapText="1"/>
    </xf>
    <xf numFmtId="0" fontId="4" fillId="0" borderId="0" xfId="0" applyFont="1" applyAlignment="1" applyProtection="1">
      <alignment vertical="center" wrapText="1"/>
      <protection locked="0"/>
    </xf>
    <xf numFmtId="0" fontId="4" fillId="0" borderId="0" xfId="0" applyFont="1" applyFill="1" applyProtection="1"/>
    <xf numFmtId="49" fontId="4" fillId="0" borderId="0" xfId="0" applyNumberFormat="1" applyFont="1" applyAlignment="1" applyProtection="1">
      <alignment vertical="center" wrapText="1"/>
    </xf>
    <xf numFmtId="0" fontId="4" fillId="0" borderId="0" xfId="0" applyFont="1" applyAlignment="1" applyProtection="1">
      <alignment vertical="center"/>
    </xf>
    <xf numFmtId="0" fontId="8" fillId="0" borderId="0" xfId="0" applyFont="1" applyFill="1" applyProtection="1"/>
    <xf numFmtId="0" fontId="10" fillId="0" borderId="0" xfId="0" applyFont="1" applyAlignment="1" applyProtection="1">
      <alignment vertical="center" wrapText="1"/>
    </xf>
    <xf numFmtId="0" fontId="9" fillId="0" borderId="4" xfId="20" applyFont="1" applyBorder="1" applyAlignment="1">
      <alignment horizontal="center" vertical="center" wrapText="1"/>
    </xf>
    <xf numFmtId="9" fontId="4" fillId="0" borderId="4" xfId="22" applyBorder="1" applyAlignment="1">
      <alignment horizontal="center" vertical="center" wrapText="1"/>
    </xf>
    <xf numFmtId="0" fontId="4" fillId="0" borderId="0" xfId="20"/>
    <xf numFmtId="0" fontId="5" fillId="0" borderId="9" xfId="20" applyFont="1" applyFill="1" applyBorder="1" applyAlignment="1" applyProtection="1">
      <alignment horizontal="center" vertical="center"/>
    </xf>
    <xf numFmtId="0" fontId="5" fillId="0" borderId="0" xfId="20" applyFont="1" applyFill="1" applyBorder="1" applyAlignment="1" applyProtection="1">
      <alignment horizontal="center" vertical="center"/>
    </xf>
    <xf numFmtId="0" fontId="4" fillId="0" borderId="0" xfId="20" applyFill="1"/>
    <xf numFmtId="0" fontId="6" fillId="0" borderId="9" xfId="20" applyFont="1" applyBorder="1" applyAlignment="1" applyProtection="1">
      <alignment vertical="center"/>
    </xf>
    <xf numFmtId="0" fontId="7" fillId="6" borderId="4" xfId="20" applyFont="1" applyFill="1" applyBorder="1" applyAlignment="1" applyProtection="1">
      <alignment horizontal="center" vertical="center" wrapText="1"/>
    </xf>
    <xf numFmtId="0" fontId="5" fillId="0" borderId="4" xfId="20" applyFont="1" applyBorder="1" applyAlignment="1" applyProtection="1">
      <alignment horizontal="center" vertical="center"/>
    </xf>
    <xf numFmtId="0" fontId="16" fillId="0" borderId="4" xfId="20" applyFont="1" applyBorder="1" applyAlignment="1" applyProtection="1">
      <alignment horizontal="justify" vertical="center" wrapText="1"/>
      <protection locked="0"/>
    </xf>
    <xf numFmtId="3" fontId="8" fillId="7" borderId="4" xfId="20" applyNumberFormat="1" applyFont="1" applyFill="1" applyBorder="1" applyAlignment="1" applyProtection="1">
      <alignment horizontal="center" vertical="center"/>
      <protection locked="0"/>
    </xf>
    <xf numFmtId="9" fontId="8" fillId="7" borderId="4" xfId="20" applyNumberFormat="1" applyFont="1" applyFill="1" applyBorder="1" applyAlignment="1" applyProtection="1">
      <alignment horizontal="center" vertical="center"/>
      <protection locked="0"/>
    </xf>
    <xf numFmtId="166" fontId="8" fillId="0" borderId="4" xfId="24" applyFont="1" applyFill="1" applyBorder="1" applyAlignment="1" applyProtection="1">
      <alignment horizontal="center" vertical="center"/>
      <protection locked="0"/>
    </xf>
    <xf numFmtId="9" fontId="8" fillId="0" borderId="4" xfId="22" applyNumberFormat="1" applyFont="1" applyFill="1" applyBorder="1" applyAlignment="1" applyProtection="1">
      <alignment horizontal="center" vertical="center"/>
      <protection locked="0"/>
    </xf>
    <xf numFmtId="4" fontId="8" fillId="0" borderId="4" xfId="20" applyNumberFormat="1" applyFont="1" applyFill="1" applyBorder="1" applyAlignment="1" applyProtection="1">
      <alignment horizontal="center" vertical="center"/>
      <protection locked="0"/>
    </xf>
    <xf numFmtId="10" fontId="8" fillId="0" borderId="4" xfId="22" applyNumberFormat="1" applyFont="1" applyFill="1" applyBorder="1" applyAlignment="1" applyProtection="1">
      <alignment horizontal="center" vertical="center"/>
      <protection locked="0"/>
    </xf>
    <xf numFmtId="10" fontId="8" fillId="7" borderId="6" xfId="20" applyNumberFormat="1" applyFont="1" applyFill="1" applyBorder="1" applyAlignment="1" applyProtection="1">
      <alignment horizontal="center" vertical="center"/>
      <protection locked="0"/>
    </xf>
    <xf numFmtId="0" fontId="4" fillId="0" borderId="0" xfId="20" applyFont="1" applyBorder="1" applyAlignment="1" applyProtection="1">
      <alignment horizontal="justify" vertical="center"/>
    </xf>
    <xf numFmtId="0" fontId="17" fillId="0" borderId="0" xfId="20" applyFont="1" applyBorder="1" applyAlignment="1" applyProtection="1">
      <alignment horizontal="justify" vertical="center" wrapText="1"/>
    </xf>
    <xf numFmtId="3" fontId="7" fillId="4" borderId="4" xfId="20" applyNumberFormat="1" applyFont="1" applyFill="1" applyBorder="1" applyAlignment="1" applyProtection="1">
      <alignment horizontal="center" vertical="center"/>
    </xf>
    <xf numFmtId="9" fontId="7" fillId="4" borderId="4" xfId="20" applyNumberFormat="1" applyFont="1" applyFill="1" applyBorder="1" applyAlignment="1" applyProtection="1">
      <alignment horizontal="center" vertical="center"/>
    </xf>
    <xf numFmtId="166" fontId="7" fillId="4" borderId="4" xfId="24" applyNumberFormat="1" applyFont="1" applyFill="1" applyBorder="1" applyAlignment="1" applyProtection="1">
      <alignment horizontal="center" vertical="center"/>
    </xf>
    <xf numFmtId="166" fontId="7" fillId="4" borderId="4" xfId="24" applyNumberFormat="1" applyFont="1" applyFill="1" applyBorder="1" applyAlignment="1" applyProtection="1">
      <alignment horizontal="center" vertical="center" wrapText="1"/>
    </xf>
    <xf numFmtId="10" fontId="5" fillId="4" borderId="4" xfId="22" applyNumberFormat="1" applyFont="1" applyFill="1" applyBorder="1" applyAlignment="1" applyProtection="1">
      <alignment horizontal="center" vertical="center" wrapText="1"/>
    </xf>
    <xf numFmtId="3" fontId="7" fillId="4" borderId="4" xfId="20" applyNumberFormat="1" applyFont="1" applyFill="1" applyBorder="1" applyAlignment="1" applyProtection="1">
      <alignment horizontal="center" vertical="center" wrapText="1"/>
    </xf>
    <xf numFmtId="0" fontId="4" fillId="0" borderId="0" xfId="20" applyBorder="1"/>
    <xf numFmtId="166" fontId="4" fillId="0" borderId="0" xfId="20" applyNumberFormat="1" applyBorder="1"/>
    <xf numFmtId="166" fontId="4" fillId="0" borderId="0" xfId="20" applyNumberFormat="1"/>
    <xf numFmtId="9" fontId="4" fillId="0" borderId="0" xfId="22"/>
    <xf numFmtId="0" fontId="9" fillId="0" borderId="4" xfId="20" applyFont="1" applyBorder="1" applyAlignment="1">
      <alignment horizontal="justify" vertical="center" wrapText="1"/>
    </xf>
    <xf numFmtId="9" fontId="18" fillId="0" borderId="4" xfId="22" applyFont="1" applyBorder="1" applyAlignment="1">
      <alignment horizontal="center" vertical="center" wrapText="1"/>
    </xf>
    <xf numFmtId="9" fontId="4" fillId="0" borderId="4" xfId="22" applyFont="1" applyFill="1" applyBorder="1" applyAlignment="1">
      <alignment horizontal="center" vertical="center" wrapText="1"/>
    </xf>
    <xf numFmtId="167" fontId="4" fillId="0" borderId="4" xfId="24" applyNumberFormat="1" applyBorder="1" applyAlignment="1">
      <alignment horizontal="center" vertical="center" wrapText="1"/>
    </xf>
    <xf numFmtId="10" fontId="4" fillId="0" borderId="4" xfId="22" applyNumberFormat="1" applyBorder="1" applyAlignment="1">
      <alignment horizontal="center" vertical="center" wrapText="1"/>
    </xf>
    <xf numFmtId="0" fontId="9" fillId="0" borderId="0" xfId="20" applyFont="1" applyBorder="1" applyAlignment="1">
      <alignment horizontal="justify" vertical="center" wrapText="1"/>
    </xf>
    <xf numFmtId="0" fontId="9" fillId="0" borderId="0" xfId="20" applyFont="1" applyBorder="1" applyAlignment="1">
      <alignment horizontal="center" vertical="center" wrapText="1"/>
    </xf>
    <xf numFmtId="9" fontId="4" fillId="0" borderId="0" xfId="22" applyBorder="1" applyAlignment="1">
      <alignment horizontal="center" vertical="center" wrapText="1"/>
    </xf>
    <xf numFmtId="9" fontId="18" fillId="0" borderId="0" xfId="22" applyFont="1" applyBorder="1" applyAlignment="1">
      <alignment horizontal="center" vertical="center" wrapText="1"/>
    </xf>
    <xf numFmtId="9" fontId="18" fillId="0" borderId="0" xfId="22" applyFont="1" applyFill="1" applyBorder="1" applyAlignment="1">
      <alignment horizontal="center" vertical="center" wrapText="1"/>
    </xf>
    <xf numFmtId="0" fontId="7" fillId="0" borderId="0" xfId="20" applyFont="1" applyFill="1" applyBorder="1" applyAlignment="1">
      <alignment vertical="center" wrapText="1"/>
    </xf>
    <xf numFmtId="0" fontId="6" fillId="0" borderId="4" xfId="20" applyFont="1" applyBorder="1" applyAlignment="1">
      <alignment horizontal="justify" vertical="center" wrapText="1"/>
    </xf>
    <xf numFmtId="167" fontId="5" fillId="0" borderId="4" xfId="20" applyNumberFormat="1" applyFont="1" applyBorder="1" applyAlignment="1">
      <alignment horizontal="justify" vertical="center" wrapText="1"/>
    </xf>
    <xf numFmtId="10" fontId="5" fillId="0" borderId="4" xfId="22" applyNumberFormat="1" applyFont="1" applyBorder="1" applyAlignment="1">
      <alignment horizontal="center" vertical="center" wrapText="1"/>
    </xf>
    <xf numFmtId="167" fontId="4" fillId="0" borderId="0" xfId="24" applyNumberFormat="1" applyBorder="1" applyAlignment="1">
      <alignment horizontal="center" vertical="center" wrapText="1"/>
    </xf>
    <xf numFmtId="9" fontId="4" fillId="0" borderId="0" xfId="22" applyFill="1" applyBorder="1" applyAlignment="1">
      <alignment horizontal="center" vertical="center" wrapText="1"/>
    </xf>
    <xf numFmtId="9" fontId="4" fillId="0" borderId="0" xfId="20" applyNumberFormat="1"/>
    <xf numFmtId="9" fontId="4" fillId="0" borderId="4" xfId="22" applyFont="1" applyBorder="1" applyAlignment="1">
      <alignment horizontal="center" vertical="center" wrapText="1"/>
    </xf>
    <xf numFmtId="0" fontId="7" fillId="0" borderId="0" xfId="20" applyFont="1" applyFill="1" applyBorder="1" applyAlignment="1">
      <alignment horizontal="center" vertical="center" wrapText="1"/>
    </xf>
    <xf numFmtId="0" fontId="19" fillId="0" borderId="0" xfId="0" applyFont="1" applyAlignment="1" applyProtection="1">
      <alignment vertical="center" wrapText="1"/>
    </xf>
    <xf numFmtId="0" fontId="19" fillId="0" borderId="0" xfId="0" applyFont="1" applyFill="1" applyBorder="1" applyAlignment="1" applyProtection="1">
      <alignment vertical="center"/>
    </xf>
    <xf numFmtId="9" fontId="22" fillId="0" borderId="4" xfId="0" applyNumberFormat="1" applyFont="1" applyBorder="1" applyAlignment="1" applyProtection="1">
      <alignment horizontal="center" vertical="center" wrapText="1"/>
      <protection hidden="1"/>
    </xf>
    <xf numFmtId="0" fontId="7" fillId="3" borderId="4" xfId="20" applyFont="1" applyFill="1" applyBorder="1" applyAlignment="1">
      <alignment horizontal="center" vertical="center" wrapText="1"/>
    </xf>
    <xf numFmtId="0" fontId="22" fillId="0" borderId="4"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9" fontId="24" fillId="0" borderId="4" xfId="0" applyNumberFormat="1" applyFont="1" applyBorder="1" applyAlignment="1" applyProtection="1">
      <alignment horizontal="center" vertical="center" wrapText="1"/>
      <protection hidden="1"/>
    </xf>
    <xf numFmtId="0" fontId="23" fillId="0" borderId="4" xfId="0" applyFont="1" applyBorder="1" applyAlignment="1" applyProtection="1">
      <alignment horizontal="left" vertical="center" wrapText="1"/>
      <protection hidden="1"/>
    </xf>
    <xf numFmtId="9" fontId="4" fillId="0" borderId="4" xfId="0" applyNumberFormat="1"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1" fontId="24" fillId="0" borderId="4" xfId="0" applyNumberFormat="1" applyFont="1" applyBorder="1" applyAlignment="1" applyProtection="1">
      <alignment horizontal="center" vertical="center" wrapText="1"/>
      <protection hidden="1"/>
    </xf>
    <xf numFmtId="0" fontId="24" fillId="0" borderId="4" xfId="0" applyFont="1" applyBorder="1" applyAlignment="1" applyProtection="1">
      <alignment horizontal="justify" vertical="center" wrapText="1"/>
      <protection hidden="1"/>
    </xf>
    <xf numFmtId="0" fontId="5" fillId="0" borderId="4" xfId="0" applyFont="1" applyBorder="1" applyAlignment="1">
      <alignment vertical="center" wrapText="1"/>
    </xf>
    <xf numFmtId="0" fontId="8" fillId="0" borderId="4" xfId="0" applyFont="1" applyBorder="1" applyAlignment="1">
      <alignment horizontal="center" vertical="center" wrapText="1"/>
    </xf>
    <xf numFmtId="0" fontId="24" fillId="0" borderId="16" xfId="0" applyFont="1" applyBorder="1" applyAlignment="1" applyProtection="1">
      <alignment horizontal="center" vertical="center" wrapText="1"/>
      <protection hidden="1"/>
    </xf>
    <xf numFmtId="9" fontId="24" fillId="0" borderId="16" xfId="0" applyNumberFormat="1" applyFont="1" applyBorder="1" applyAlignment="1" applyProtection="1">
      <alignment horizontal="center" vertical="center" wrapText="1"/>
      <protection hidden="1"/>
    </xf>
    <xf numFmtId="0" fontId="8" fillId="0" borderId="4" xfId="0" applyFont="1" applyBorder="1" applyAlignment="1">
      <alignment vertical="center" wrapText="1"/>
    </xf>
    <xf numFmtId="9" fontId="23" fillId="0" borderId="4" xfId="1" applyFont="1" applyBorder="1" applyAlignment="1" applyProtection="1">
      <alignment horizontal="center" vertical="center" wrapText="1"/>
      <protection hidden="1"/>
    </xf>
    <xf numFmtId="9" fontId="23" fillId="0" borderId="4" xfId="1" applyFont="1" applyBorder="1" applyAlignment="1">
      <alignment horizontal="center" vertical="center" wrapText="1"/>
    </xf>
    <xf numFmtId="9" fontId="23" fillId="0" borderId="4" xfId="1" applyFont="1" applyFill="1" applyBorder="1" applyAlignment="1" applyProtection="1">
      <alignment horizontal="center" vertical="center" wrapText="1"/>
      <protection hidden="1"/>
    </xf>
    <xf numFmtId="9" fontId="23" fillId="0" borderId="4" xfId="0" applyNumberFormat="1" applyFont="1" applyBorder="1" applyAlignment="1" applyProtection="1">
      <alignment horizontal="center" vertical="center" wrapText="1"/>
      <protection hidden="1"/>
    </xf>
    <xf numFmtId="10" fontId="23" fillId="0" borderId="4" xfId="1" applyNumberFormat="1" applyFont="1" applyBorder="1" applyAlignment="1" applyProtection="1">
      <alignment horizontal="center" vertical="center" wrapText="1"/>
      <protection hidden="1"/>
    </xf>
    <xf numFmtId="9" fontId="23" fillId="8" borderId="4" xfId="1" applyFont="1" applyFill="1" applyBorder="1" applyAlignment="1" applyProtection="1">
      <alignment horizontal="center" vertical="center" wrapText="1"/>
      <protection hidden="1"/>
    </xf>
    <xf numFmtId="1" fontId="23" fillId="0" borderId="4" xfId="1" applyNumberFormat="1" applyFont="1" applyFill="1" applyBorder="1" applyAlignment="1">
      <alignment horizontal="center" vertical="center" wrapText="1"/>
    </xf>
    <xf numFmtId="1" fontId="23" fillId="0" borderId="4" xfId="1" applyNumberFormat="1" applyFont="1" applyFill="1" applyBorder="1" applyAlignment="1" applyProtection="1">
      <alignment horizontal="center" vertical="center" wrapText="1"/>
      <protection hidden="1"/>
    </xf>
    <xf numFmtId="9" fontId="23" fillId="0" borderId="4" xfId="1" applyFont="1" applyFill="1" applyBorder="1" applyAlignment="1">
      <alignment horizontal="center" vertical="center" wrapText="1"/>
    </xf>
    <xf numFmtId="168" fontId="23" fillId="0" borderId="4" xfId="1" applyNumberFormat="1" applyFont="1" applyFill="1" applyBorder="1" applyAlignment="1">
      <alignment horizontal="center" vertical="center" wrapText="1"/>
    </xf>
    <xf numFmtId="168" fontId="23" fillId="0" borderId="4" xfId="1" applyNumberFormat="1" applyFont="1" applyFill="1" applyBorder="1" applyAlignment="1" applyProtection="1">
      <alignment horizontal="center" vertical="center" wrapText="1"/>
      <protection hidden="1"/>
    </xf>
    <xf numFmtId="0" fontId="24" fillId="0" borderId="4" xfId="0" applyFont="1" applyBorder="1" applyAlignment="1">
      <alignment horizontal="center" vertical="center" wrapText="1"/>
    </xf>
    <xf numFmtId="9" fontId="24" fillId="0" borderId="4" xfId="37" applyFont="1" applyFill="1" applyBorder="1" applyAlignment="1" applyProtection="1">
      <alignment horizontal="center" vertical="center" wrapText="1"/>
      <protection hidden="1"/>
    </xf>
    <xf numFmtId="9" fontId="24" fillId="0" borderId="4" xfId="37" applyFont="1" applyFill="1" applyBorder="1" applyAlignment="1">
      <alignment horizontal="center" vertical="center" wrapText="1"/>
    </xf>
    <xf numFmtId="9" fontId="24" fillId="0" borderId="4" xfId="38" applyFont="1" applyFill="1" applyBorder="1" applyAlignment="1" applyProtection="1">
      <alignment horizontal="center" vertical="center" wrapText="1"/>
      <protection hidden="1"/>
    </xf>
    <xf numFmtId="9" fontId="24" fillId="0" borderId="4" xfId="1" applyFont="1" applyBorder="1" applyAlignment="1" applyProtection="1">
      <alignment horizontal="center" vertical="center" wrapText="1"/>
      <protection hidden="1"/>
    </xf>
    <xf numFmtId="0" fontId="24" fillId="0" borderId="4" xfId="1" applyNumberFormat="1" applyFont="1" applyBorder="1" applyAlignment="1" applyProtection="1">
      <alignment horizontal="center" vertical="center" wrapText="1"/>
      <protection hidden="1"/>
    </xf>
    <xf numFmtId="10" fontId="24" fillId="0" borderId="4" xfId="1" applyNumberFormat="1" applyFont="1" applyFill="1" applyBorder="1" applyAlignment="1" applyProtection="1">
      <alignment horizontal="center" vertical="center" wrapText="1"/>
      <protection hidden="1"/>
    </xf>
    <xf numFmtId="10" fontId="24" fillId="0" borderId="4" xfId="0" applyNumberFormat="1" applyFont="1" applyBorder="1" applyAlignment="1" applyProtection="1">
      <alignment horizontal="center" vertical="center" wrapText="1"/>
      <protection hidden="1"/>
    </xf>
    <xf numFmtId="2" fontId="24" fillId="0" borderId="4" xfId="1" applyNumberFormat="1" applyFont="1" applyFill="1" applyBorder="1" applyAlignment="1" applyProtection="1">
      <alignment horizontal="center" vertical="center" wrapText="1"/>
      <protection hidden="1"/>
    </xf>
    <xf numFmtId="1" fontId="23" fillId="0" borderId="4" xfId="1" applyNumberFormat="1" applyFont="1" applyBorder="1" applyAlignment="1" applyProtection="1">
      <alignment horizontal="center" vertical="center" wrapText="1"/>
      <protection hidden="1"/>
    </xf>
    <xf numFmtId="1" fontId="23" fillId="0" borderId="4" xfId="1" applyNumberFormat="1" applyFont="1" applyBorder="1" applyAlignment="1">
      <alignment horizontal="center" vertical="center" wrapText="1"/>
    </xf>
    <xf numFmtId="168" fontId="23" fillId="0" borderId="4" xfId="1" applyNumberFormat="1" applyFont="1" applyBorder="1" applyAlignment="1" applyProtection="1">
      <alignment horizontal="center" vertical="center" wrapText="1"/>
      <protection hidden="1"/>
    </xf>
    <xf numFmtId="10" fontId="23" fillId="0" borderId="4" xfId="1" applyNumberFormat="1" applyFont="1" applyFill="1" applyBorder="1" applyAlignment="1" applyProtection="1">
      <alignment horizontal="center" vertical="center" wrapText="1"/>
      <protection hidden="1"/>
    </xf>
    <xf numFmtId="1" fontId="24" fillId="0" borderId="4" xfId="1" applyNumberFormat="1" applyFont="1" applyFill="1" applyBorder="1" applyAlignment="1" applyProtection="1">
      <alignment horizontal="center" vertical="center" wrapText="1"/>
      <protection hidden="1"/>
    </xf>
    <xf numFmtId="1" fontId="24" fillId="0" borderId="4" xfId="0" applyNumberFormat="1" applyFont="1" applyBorder="1" applyAlignment="1">
      <alignment horizontal="center" vertical="center" wrapText="1"/>
    </xf>
    <xf numFmtId="9" fontId="24" fillId="0" borderId="4" xfId="0" applyNumberFormat="1" applyFont="1" applyBorder="1" applyAlignment="1">
      <alignment horizontal="center" vertical="center" wrapText="1"/>
    </xf>
    <xf numFmtId="10" fontId="24" fillId="0" borderId="4" xfId="1" applyNumberFormat="1" applyFont="1" applyFill="1" applyBorder="1" applyAlignment="1" applyProtection="1">
      <alignment horizontal="center" vertical="center" wrapText="1"/>
    </xf>
    <xf numFmtId="10" fontId="24" fillId="0" borderId="4" xfId="0" applyNumberFormat="1" applyFont="1" applyBorder="1" applyAlignment="1">
      <alignment horizontal="center" vertical="center" wrapText="1"/>
    </xf>
    <xf numFmtId="0" fontId="24" fillId="0" borderId="4" xfId="1" applyNumberFormat="1" applyFont="1" applyFill="1" applyBorder="1" applyAlignment="1" applyProtection="1">
      <alignment horizontal="center" vertical="center" wrapText="1"/>
      <protection hidden="1"/>
    </xf>
    <xf numFmtId="9" fontId="24" fillId="0" borderId="4" xfId="1" applyFont="1" applyFill="1" applyBorder="1" applyAlignment="1" applyProtection="1">
      <alignment horizontal="center" vertical="center" wrapText="1"/>
      <protection hidden="1"/>
    </xf>
    <xf numFmtId="9" fontId="24" fillId="8" borderId="4" xfId="0" applyNumberFormat="1" applyFont="1" applyFill="1" applyBorder="1" applyAlignment="1" applyProtection="1">
      <alignment horizontal="center" vertical="center" wrapText="1"/>
      <protection hidden="1"/>
    </xf>
    <xf numFmtId="169" fontId="23" fillId="0" borderId="4" xfId="0" applyNumberFormat="1" applyFont="1" applyBorder="1" applyAlignment="1" applyProtection="1">
      <alignment horizontal="center" vertical="center" wrapText="1"/>
      <protection hidden="1"/>
    </xf>
    <xf numFmtId="169" fontId="23" fillId="0" borderId="4" xfId="0" applyNumberFormat="1" applyFont="1" applyBorder="1" applyAlignment="1" applyProtection="1">
      <alignment horizontal="center" vertical="center"/>
      <protection hidden="1"/>
    </xf>
    <xf numFmtId="0" fontId="25" fillId="0" borderId="4" xfId="0" applyFont="1" applyFill="1" applyBorder="1" applyAlignment="1" applyProtection="1">
      <alignment vertical="center"/>
      <protection hidden="1"/>
    </xf>
    <xf numFmtId="0" fontId="25" fillId="0" borderId="4" xfId="0" applyFont="1" applyFill="1" applyBorder="1" applyAlignment="1" applyProtection="1">
      <alignment vertical="center" wrapText="1"/>
      <protection hidden="1"/>
    </xf>
    <xf numFmtId="10" fontId="24" fillId="0" borderId="14" xfId="0" applyNumberFormat="1" applyFont="1" applyBorder="1" applyAlignment="1" applyProtection="1">
      <alignment horizontal="center" vertical="center" wrapText="1"/>
      <protection hidden="1"/>
    </xf>
    <xf numFmtId="0" fontId="5" fillId="0" borderId="16" xfId="0" applyFont="1" applyBorder="1" applyAlignment="1">
      <alignment vertical="center" wrapText="1"/>
    </xf>
    <xf numFmtId="0" fontId="8" fillId="0" borderId="16" xfId="0" applyFont="1" applyBorder="1" applyAlignment="1">
      <alignment horizontal="center" vertical="center" wrapText="1"/>
    </xf>
    <xf numFmtId="10" fontId="24" fillId="0" borderId="16" xfId="1" applyNumberFormat="1" applyFont="1" applyFill="1" applyBorder="1" applyAlignment="1" applyProtection="1">
      <alignment horizontal="center" vertical="center" wrapText="1"/>
      <protection hidden="1"/>
    </xf>
    <xf numFmtId="10" fontId="24" fillId="0" borderId="16" xfId="1" applyNumberFormat="1" applyFont="1" applyFill="1" applyBorder="1" applyAlignment="1" applyProtection="1">
      <alignment horizontal="center" vertical="center" wrapText="1"/>
    </xf>
    <xf numFmtId="10" fontId="24" fillId="0" borderId="16" xfId="0" applyNumberFormat="1" applyFont="1" applyBorder="1" applyAlignment="1" applyProtection="1">
      <alignment horizontal="center" vertical="center" wrapText="1"/>
      <protection hidden="1"/>
    </xf>
    <xf numFmtId="10" fontId="24" fillId="0" borderId="17" xfId="0" applyNumberFormat="1" applyFont="1" applyBorder="1" applyAlignment="1" applyProtection="1">
      <alignment horizontal="center" vertical="center" wrapText="1"/>
      <protection hidden="1"/>
    </xf>
    <xf numFmtId="0" fontId="27" fillId="0" borderId="0" xfId="0" applyFont="1" applyAlignment="1" applyProtection="1">
      <alignment vertical="center" wrapText="1"/>
    </xf>
    <xf numFmtId="0" fontId="28" fillId="0" borderId="0" xfId="0" applyFont="1" applyFill="1" applyProtection="1"/>
    <xf numFmtId="0" fontId="27" fillId="0" borderId="0" xfId="0" applyFont="1" applyAlignment="1" applyProtection="1">
      <alignment vertical="center" wrapText="1"/>
      <protection locked="0"/>
    </xf>
    <xf numFmtId="0" fontId="29" fillId="0" borderId="0" xfId="0" applyFont="1" applyFill="1" applyProtection="1"/>
    <xf numFmtId="0" fontId="30" fillId="0" borderId="0" xfId="0" applyFont="1" applyAlignment="1" applyProtection="1">
      <alignment vertical="center"/>
    </xf>
    <xf numFmtId="0" fontId="27" fillId="0" borderId="0" xfId="0" applyFont="1" applyFill="1" applyAlignment="1" applyProtection="1">
      <alignment vertical="center"/>
    </xf>
    <xf numFmtId="0" fontId="27" fillId="0" borderId="0" xfId="0" applyFont="1" applyFill="1" applyProtection="1"/>
    <xf numFmtId="49" fontId="27" fillId="0" borderId="0" xfId="0" applyNumberFormat="1" applyFont="1" applyAlignment="1" applyProtection="1">
      <alignment vertical="center" wrapText="1"/>
    </xf>
    <xf numFmtId="0" fontId="27" fillId="0" borderId="0" xfId="0" applyFont="1" applyAlignment="1" applyProtection="1">
      <alignment vertical="center"/>
    </xf>
    <xf numFmtId="0" fontId="27" fillId="0" borderId="0" xfId="0" applyFont="1" applyAlignment="1" applyProtection="1">
      <alignment vertical="center"/>
      <protection locked="0"/>
    </xf>
    <xf numFmtId="0" fontId="27" fillId="0" borderId="0" xfId="0" applyFont="1" applyAlignment="1">
      <alignment vertical="center"/>
    </xf>
    <xf numFmtId="0" fontId="27" fillId="0" borderId="0" xfId="0" applyFont="1" applyAlignment="1">
      <alignment vertical="center" wrapText="1"/>
    </xf>
    <xf numFmtId="0" fontId="27" fillId="0" borderId="0" xfId="0" applyFont="1" applyFill="1" applyAlignment="1" applyProtection="1">
      <alignment vertical="center" wrapText="1"/>
    </xf>
    <xf numFmtId="49" fontId="27" fillId="0" borderId="0" xfId="0" applyNumberFormat="1" applyFont="1" applyFill="1" applyAlignment="1" applyProtection="1">
      <alignment vertical="center" wrapText="1"/>
    </xf>
    <xf numFmtId="0" fontId="31" fillId="0" borderId="0" xfId="0" applyFont="1" applyFill="1" applyBorder="1" applyAlignment="1" applyProtection="1">
      <alignment horizontal="justify" vertical="center" wrapText="1"/>
    </xf>
    <xf numFmtId="0" fontId="31" fillId="0" borderId="0" xfId="0" applyFont="1" applyBorder="1" applyProtection="1"/>
    <xf numFmtId="0" fontId="31" fillId="0" borderId="0" xfId="0" applyFont="1" applyAlignment="1" applyProtection="1">
      <alignment wrapText="1"/>
    </xf>
    <xf numFmtId="0" fontId="32" fillId="0" borderId="0" xfId="0" applyFont="1" applyFill="1" applyBorder="1" applyProtection="1"/>
    <xf numFmtId="0" fontId="27" fillId="0" borderId="0" xfId="0" applyFont="1" applyProtection="1"/>
    <xf numFmtId="0" fontId="30" fillId="0" borderId="0" xfId="0" applyFont="1" applyFill="1" applyBorder="1" applyProtection="1"/>
    <xf numFmtId="0" fontId="27" fillId="0" borderId="0" xfId="0" applyFont="1" applyFill="1" applyBorder="1" applyAlignment="1" applyProtection="1">
      <alignment vertical="center"/>
    </xf>
    <xf numFmtId="9" fontId="24" fillId="0" borderId="16" xfId="1" applyNumberFormat="1" applyFont="1" applyFill="1" applyBorder="1" applyAlignment="1" applyProtection="1">
      <alignment horizontal="center" vertical="center" wrapText="1"/>
      <protection hidden="1"/>
    </xf>
    <xf numFmtId="9" fontId="24" fillId="0" borderId="4" xfId="1" applyNumberFormat="1" applyFont="1" applyFill="1" applyBorder="1" applyAlignment="1" applyProtection="1">
      <alignment horizontal="center" vertical="center" wrapText="1"/>
      <protection hidden="1"/>
    </xf>
    <xf numFmtId="10" fontId="26" fillId="0" borderId="4" xfId="0" applyNumberFormat="1" applyFont="1" applyBorder="1" applyAlignment="1">
      <alignment horizontal="center" vertical="center" wrapText="1"/>
    </xf>
    <xf numFmtId="10" fontId="23" fillId="0" borderId="4" xfId="1" applyNumberFormat="1" applyFont="1" applyBorder="1" applyAlignment="1">
      <alignment horizontal="center" vertical="center" wrapText="1"/>
    </xf>
    <xf numFmtId="9" fontId="23" fillId="0" borderId="4" xfId="1" applyNumberFormat="1" applyFont="1" applyFill="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9" fontId="24" fillId="0" borderId="4" xfId="0" applyNumberFormat="1" applyFont="1" applyBorder="1" applyAlignment="1" applyProtection="1">
      <alignment horizontal="center" vertical="center" wrapText="1"/>
      <protection hidden="1"/>
    </xf>
    <xf numFmtId="9" fontId="24" fillId="0" borderId="4" xfId="37" applyFont="1" applyFill="1" applyBorder="1" applyAlignment="1" applyProtection="1">
      <alignment horizontal="center" vertical="center" wrapText="1"/>
      <protection hidden="1"/>
    </xf>
    <xf numFmtId="0" fontId="24" fillId="0" borderId="4" xfId="1" applyNumberFormat="1"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10" fontId="24" fillId="0" borderId="4" xfId="1" applyNumberFormat="1" applyFont="1" applyBorder="1" applyAlignment="1" applyProtection="1">
      <alignment horizontal="center" vertical="center" wrapText="1"/>
      <protection hidden="1"/>
    </xf>
    <xf numFmtId="10" fontId="24" fillId="0" borderId="16" xfId="1" applyNumberFormat="1" applyFont="1" applyBorder="1" applyAlignment="1" applyProtection="1">
      <alignment horizontal="center" vertical="center" wrapText="1"/>
      <protection hidden="1"/>
    </xf>
    <xf numFmtId="0" fontId="5" fillId="2" borderId="1" xfId="20" applyFont="1" applyFill="1" applyBorder="1" applyAlignment="1">
      <alignment horizontal="center"/>
    </xf>
    <xf numFmtId="0" fontId="5" fillId="2" borderId="2" xfId="20" applyFont="1" applyFill="1" applyBorder="1" applyAlignment="1">
      <alignment horizontal="center"/>
    </xf>
    <xf numFmtId="0" fontId="5" fillId="2" borderId="3" xfId="20" applyFont="1" applyFill="1" applyBorder="1" applyAlignment="1">
      <alignment horizontal="center"/>
    </xf>
    <xf numFmtId="0" fontId="7" fillId="3" borderId="4" xfId="20" applyFont="1" applyFill="1" applyBorder="1" applyAlignment="1">
      <alignment horizontal="center" vertical="center" wrapText="1"/>
    </xf>
    <xf numFmtId="0" fontId="6" fillId="3" borderId="7" xfId="20" applyFont="1" applyFill="1" applyBorder="1" applyAlignment="1">
      <alignment horizontal="center" vertical="center" wrapText="1"/>
    </xf>
    <xf numFmtId="0" fontId="6" fillId="3" borderId="5" xfId="20" applyFont="1" applyFill="1" applyBorder="1" applyAlignment="1">
      <alignment horizontal="center" vertical="center" wrapText="1"/>
    </xf>
    <xf numFmtId="0" fontId="5" fillId="2" borderId="4" xfId="20" applyFont="1" applyFill="1" applyBorder="1" applyAlignment="1">
      <alignment horizontal="center"/>
    </xf>
    <xf numFmtId="0" fontId="7" fillId="3" borderId="7" xfId="20" applyFont="1" applyFill="1" applyBorder="1" applyAlignment="1">
      <alignment horizontal="center" vertical="center" wrapText="1"/>
    </xf>
    <xf numFmtId="0" fontId="7" fillId="3" borderId="5" xfId="20" applyFont="1" applyFill="1" applyBorder="1" applyAlignment="1">
      <alignment horizontal="center" vertical="center" wrapText="1"/>
    </xf>
    <xf numFmtId="0" fontId="7" fillId="3" borderId="1" xfId="20" applyFont="1" applyFill="1" applyBorder="1" applyAlignment="1">
      <alignment horizontal="center" vertical="center" wrapText="1"/>
    </xf>
    <xf numFmtId="0" fontId="7" fillId="3" borderId="2" xfId="20" applyFont="1" applyFill="1" applyBorder="1" applyAlignment="1">
      <alignment horizontal="center" vertical="center" wrapText="1"/>
    </xf>
    <xf numFmtId="0" fontId="7" fillId="3" borderId="3" xfId="20" applyFont="1" applyFill="1" applyBorder="1" applyAlignment="1">
      <alignment horizontal="center" vertical="center" wrapText="1"/>
    </xf>
    <xf numFmtId="0" fontId="6" fillId="0" borderId="0" xfId="20" applyFont="1" applyBorder="1" applyAlignment="1" applyProtection="1">
      <alignment horizontal="left" vertical="center"/>
    </xf>
    <xf numFmtId="0" fontId="15" fillId="4" borderId="9" xfId="20" applyFont="1" applyFill="1" applyBorder="1" applyAlignment="1" applyProtection="1">
      <alignment horizontal="center" vertical="center" wrapText="1"/>
    </xf>
    <xf numFmtId="0" fontId="15" fillId="4" borderId="0" xfId="20" applyFont="1" applyFill="1" applyBorder="1" applyAlignment="1" applyProtection="1">
      <alignment horizontal="center" vertical="center" wrapText="1"/>
    </xf>
    <xf numFmtId="0" fontId="15" fillId="5" borderId="4" xfId="20" applyFont="1" applyFill="1" applyBorder="1" applyAlignment="1" applyProtection="1">
      <alignment horizontal="center" vertical="center" wrapText="1"/>
      <protection locked="0"/>
    </xf>
    <xf numFmtId="0" fontId="5" fillId="4" borderId="4" xfId="20" applyFont="1" applyFill="1" applyBorder="1" applyAlignment="1" applyProtection="1">
      <alignment horizontal="center" vertical="center" wrapText="1"/>
    </xf>
    <xf numFmtId="0" fontId="14" fillId="0" borderId="8" xfId="20" applyFont="1" applyFill="1" applyBorder="1" applyAlignment="1" applyProtection="1">
      <alignment horizontal="center" vertical="center"/>
    </xf>
    <xf numFmtId="0" fontId="15" fillId="4" borderId="9" xfId="20" applyFont="1" applyFill="1" applyBorder="1" applyAlignment="1" applyProtection="1">
      <alignment horizontal="center" vertical="center"/>
    </xf>
    <xf numFmtId="0" fontId="22" fillId="0" borderId="4" xfId="0" applyFont="1" applyBorder="1" applyAlignment="1" applyProtection="1">
      <alignment horizontal="center" vertical="center" wrapText="1"/>
      <protection hidden="1"/>
    </xf>
    <xf numFmtId="0" fontId="23" fillId="0" borderId="13" xfId="0" applyFont="1" applyBorder="1" applyAlignment="1" applyProtection="1">
      <alignment horizontal="center" vertical="center" wrapText="1"/>
      <protection hidden="1"/>
    </xf>
    <xf numFmtId="0" fontId="5" fillId="0" borderId="11"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textRotation="90" wrapText="1"/>
    </xf>
    <xf numFmtId="0" fontId="5" fillId="0" borderId="4" xfId="0" applyFont="1" applyFill="1" applyBorder="1" applyAlignment="1" applyProtection="1">
      <alignment horizontal="center" vertical="center" textRotation="90" wrapText="1"/>
    </xf>
    <xf numFmtId="0" fontId="23" fillId="0" borderId="4" xfId="0" applyFont="1" applyBorder="1" applyAlignment="1" applyProtection="1">
      <alignment horizontal="center" vertical="center" wrapText="1"/>
      <protection hidden="1"/>
    </xf>
    <xf numFmtId="0" fontId="5" fillId="0" borderId="4" xfId="0" applyFont="1" applyBorder="1" applyAlignment="1">
      <alignment horizontal="center" vertical="center" wrapText="1"/>
    </xf>
    <xf numFmtId="0" fontId="8" fillId="0" borderId="4" xfId="0" applyFont="1" applyBorder="1" applyAlignment="1">
      <alignment horizontal="center" vertical="center" wrapText="1"/>
    </xf>
    <xf numFmtId="0" fontId="5" fillId="0" borderId="19"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0" fontId="4" fillId="0" borderId="1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17" fontId="4" fillId="0" borderId="1" xfId="0" applyNumberFormat="1"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18" xfId="0" applyFont="1" applyBorder="1" applyAlignment="1" applyProtection="1">
      <alignment horizontal="center" vertical="center" wrapText="1"/>
    </xf>
    <xf numFmtId="0" fontId="4" fillId="0" borderId="20" xfId="0" applyFont="1" applyBorder="1" applyAlignment="1" applyProtection="1">
      <alignment horizontal="center" vertical="center" wrapText="1"/>
    </xf>
    <xf numFmtId="0" fontId="4" fillId="0" borderId="21" xfId="0" applyFont="1" applyBorder="1" applyAlignment="1" applyProtection="1">
      <alignment horizontal="center" vertical="center" wrapText="1"/>
    </xf>
    <xf numFmtId="0" fontId="4" fillId="0" borderId="22" xfId="0" applyFont="1" applyBorder="1" applyAlignment="1" applyProtection="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20" fillId="0" borderId="11" xfId="0" applyFont="1" applyFill="1" applyBorder="1" applyAlignment="1" applyProtection="1">
      <alignment horizontal="center" vertical="center" wrapText="1"/>
    </xf>
    <xf numFmtId="0" fontId="20" fillId="0" borderId="4" xfId="0" applyFont="1" applyFill="1" applyBorder="1" applyAlignment="1" applyProtection="1">
      <alignment horizontal="center" vertical="center" wrapText="1"/>
    </xf>
    <xf numFmtId="0" fontId="21" fillId="0" borderId="11"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1" fontId="23" fillId="0" borderId="13" xfId="0" applyNumberFormat="1" applyFont="1" applyBorder="1" applyAlignment="1" applyProtection="1">
      <alignment horizontal="center" vertical="center" wrapText="1"/>
      <protection hidden="1"/>
    </xf>
    <xf numFmtId="1" fontId="23" fillId="0" borderId="4" xfId="0" applyNumberFormat="1" applyFont="1" applyBorder="1" applyAlignment="1" applyProtection="1">
      <alignment horizontal="center" vertical="center" wrapText="1"/>
      <protection hidden="1"/>
    </xf>
    <xf numFmtId="0" fontId="24" fillId="0" borderId="13" xfId="0"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1" fontId="24" fillId="0" borderId="4" xfId="0" applyNumberFormat="1" applyFont="1" applyBorder="1" applyAlignment="1" applyProtection="1">
      <alignment horizontal="center" vertical="center" wrapText="1"/>
      <protection hidden="1"/>
    </xf>
    <xf numFmtId="0" fontId="24" fillId="0" borderId="4" xfId="0" applyFont="1" applyBorder="1" applyAlignment="1" applyProtection="1">
      <alignment horizontal="justify" vertical="center" wrapText="1"/>
      <protection hidden="1"/>
    </xf>
    <xf numFmtId="0" fontId="24" fillId="0" borderId="15" xfId="0" applyFont="1" applyBorder="1" applyAlignment="1" applyProtection="1">
      <alignment horizontal="center" vertical="center" wrapText="1"/>
      <protection hidden="1"/>
    </xf>
    <xf numFmtId="9" fontId="23" fillId="0" borderId="4" xfId="1" applyNumberFormat="1" applyFont="1" applyBorder="1" applyAlignment="1" applyProtection="1">
      <alignment horizontal="center" vertical="center" wrapText="1"/>
      <protection hidden="1"/>
    </xf>
    <xf numFmtId="0" fontId="24" fillId="0" borderId="4" xfId="0" applyFont="1" applyBorder="1" applyAlignment="1" applyProtection="1">
      <alignment horizontal="center" vertical="center" wrapText="1"/>
      <protection hidden="1"/>
    </xf>
    <xf numFmtId="9" fontId="24" fillId="0" borderId="4" xfId="490" applyFont="1" applyFill="1" applyBorder="1" applyAlignment="1" applyProtection="1">
      <alignment horizontal="center" vertical="center" wrapText="1"/>
      <protection hidden="1"/>
    </xf>
    <xf numFmtId="0" fontId="24" fillId="0" borderId="4" xfId="0" applyFont="1" applyBorder="1" applyAlignment="1">
      <alignment horizontal="center" vertical="center" wrapText="1"/>
    </xf>
  </cellXfs>
  <cellStyles count="523">
    <cellStyle name="Comma 2" xfId="21" xr:uid="{00000000-0005-0000-0000-000000000000}"/>
    <cellStyle name="Comma 2 2" xfId="145" xr:uid="{EF8DBE4E-8926-480D-8660-BDCA437ED13E}"/>
    <cellStyle name="Comma 2 2 2" xfId="383" xr:uid="{5EAC6911-7ACC-4233-8C17-67865BDAC8E2}"/>
    <cellStyle name="Comma 2 3" xfId="197" xr:uid="{A6F9E198-42CA-4F77-AAD4-8FE2FC52D3A8}"/>
    <cellStyle name="Comma 2 3 2" xfId="435" xr:uid="{C9A26F3D-9D8B-4C53-92D6-A2B973F90660}"/>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3" xfId="194" xr:uid="{1339D529-74E3-4EC4-A812-22BB9391BE1A}"/>
    <cellStyle name="Millares [0] 2 2 3 2" xfId="432" xr:uid="{66210F95-3C7F-4DFF-B9C2-32F376EDC075}"/>
    <cellStyle name="Millares [0] 2 2 4" xfId="267" xr:uid="{24775337-022B-4A82-8222-CA7D6E402D0E}"/>
    <cellStyle name="Millares [0] 2 2 4 2" xfId="506" xr:uid="{6B83037B-C8EE-4BAE-B942-B072F04553E7}"/>
    <cellStyle name="Millares [0] 2 2 5" xfId="335" xr:uid="{195984D5-6389-4960-BF7E-14C924D2F823}"/>
    <cellStyle name="Millares [0] 2 3" xfId="159" xr:uid="{7C839AA6-671F-4E75-907A-2EB335B967D0}"/>
    <cellStyle name="Millares [0] 2 3 2" xfId="211" xr:uid="{12775792-09BA-4881-ADF8-C1423FC8750B}"/>
    <cellStyle name="Millares [0] 2 3 2 2" xfId="449" xr:uid="{B69DAD1A-DDAC-4BFA-9662-2F30B74AE136}"/>
    <cellStyle name="Millares [0] 2 3 3" xfId="397" xr:uid="{1C4724E1-7112-474E-BB0A-47E76C6F3DF8}"/>
    <cellStyle name="Millares [0] 2 4" xfId="129" xr:uid="{61B6CC6C-390A-4999-8A0D-CC309E360111}"/>
    <cellStyle name="Millares [0] 2 4 2" xfId="368" xr:uid="{3F67F600-A674-48F5-9721-A00DF44C7F57}"/>
    <cellStyle name="Millares [0] 2 5" xfId="182" xr:uid="{17B0E217-BEB8-4766-9BFB-AA89C9A03145}"/>
    <cellStyle name="Millares [0] 2 5 2" xfId="420" xr:uid="{6FC931FB-8D55-4CF2-B044-26278DB0D68B}"/>
    <cellStyle name="Millares [0] 2 6" xfId="234" xr:uid="{6743BCBB-F571-440B-AA7B-18A9888470C6}"/>
    <cellStyle name="Millares [0] 2 6 2" xfId="472" xr:uid="{0714B71A-99DC-4B18-88D5-4A048B1CBD97}"/>
    <cellStyle name="Millares [0] 2 7" xfId="301" xr:uid="{F645D959-4B7D-4334-A210-0A1280F69D4D}"/>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3" xfId="329" xr:uid="{E8A9535B-205A-4C11-BFC4-D14283813E44}"/>
    <cellStyle name="Millares [0] 3 3" xfId="135" xr:uid="{F571EF96-59D5-4D0B-B4DF-493F51E5AEB8}"/>
    <cellStyle name="Millares [0] 3 3 2" xfId="374" xr:uid="{C56CCAE4-C83D-42E2-9488-B4AA89C4E1C5}"/>
    <cellStyle name="Millares [0] 3 4" xfId="188" xr:uid="{33C3617D-22EE-4C34-B3EE-D01B03ED6F4F}"/>
    <cellStyle name="Millares [0] 3 4 2" xfId="426" xr:uid="{3F2A80D2-BF52-43AB-AEF3-7F83A13B3D20}"/>
    <cellStyle name="Millares [0] 3 5" xfId="228" xr:uid="{FBD6FA73-6FA1-4E41-A00A-6E4ADA9FC438}"/>
    <cellStyle name="Millares [0] 3 5 2" xfId="466" xr:uid="{06299E7F-0AD2-49AD-897A-9FDEEAB9CE00}"/>
    <cellStyle name="Millares [0] 3 6" xfId="295" xr:uid="{1A2A749D-D6DE-46F5-8DE2-A6B20B8064EF}"/>
    <cellStyle name="Millares [0] 4" xfId="153" xr:uid="{249603E2-1149-48C4-BAEB-52D171BD43C8}"/>
    <cellStyle name="Millares [0] 4 2" xfId="205" xr:uid="{FD0833B5-18E0-43A8-BC6E-D2A7CC580462}"/>
    <cellStyle name="Millares [0] 4 2 2" xfId="443" xr:uid="{2F05F15E-55D5-4808-8858-4E3529B75BC4}"/>
    <cellStyle name="Millares [0] 4 3" xfId="391" xr:uid="{58373BC3-D6DF-4358-8A6C-7E2A0038B50E}"/>
    <cellStyle name="Millares [0] 5" xfId="123" xr:uid="{7E524475-AB8A-4F3F-97DB-8AB9E347BF29}"/>
    <cellStyle name="Millares [0] 5 2" xfId="362" xr:uid="{DD4A4D13-95F0-4A71-936A-7D4684EAD62C}"/>
    <cellStyle name="Millares [0] 6" xfId="176" xr:uid="{5AAC7DCB-96F6-4BA6-A932-E1E33D81D817}"/>
    <cellStyle name="Millares [0] 6 2" xfId="414" xr:uid="{1168F28D-A54D-4406-B56D-F3C2F649C3E0}"/>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3" xfId="338" xr:uid="{42DDC9E0-3ECB-4039-86D8-D84327871919}"/>
    <cellStyle name="Millares 10 3" xfId="148" xr:uid="{4D95F490-EBB5-403F-83FF-B5A738306F1B}"/>
    <cellStyle name="Millares 10 3 2" xfId="386" xr:uid="{033DC6FF-9F82-4204-A739-5EA5C67344CF}"/>
    <cellStyle name="Millares 10 4" xfId="200" xr:uid="{D3A30B30-D2D4-4B49-8331-DE4B0B02A493}"/>
    <cellStyle name="Millares 10 4 2" xfId="438" xr:uid="{7DA0F66F-0236-47A1-ACEF-3E4EEFD9D200}"/>
    <cellStyle name="Millares 10 5" xfId="237" xr:uid="{4422E90C-BC55-4C85-90D3-9AFD5F338D75}"/>
    <cellStyle name="Millares 10 5 2" xfId="475" xr:uid="{AE23CC5E-6CCD-4D08-9544-A555B9E1BEF6}"/>
    <cellStyle name="Millares 10 6" xfId="304" xr:uid="{87A126D6-D68C-421D-A5D4-3B9078521A79}"/>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3" xfId="345" xr:uid="{C75F76A0-96AB-4A84-9B11-60A76CA77691}"/>
    <cellStyle name="Millares 11 3" xfId="149" xr:uid="{AC15D50F-0E0F-4CE0-8549-A63A90AF6666}"/>
    <cellStyle name="Millares 11 3 2" xfId="387" xr:uid="{B7A6EC66-E7C9-4B70-B807-71767B02DF9D}"/>
    <cellStyle name="Millares 11 4" xfId="201" xr:uid="{1FAA52D6-56D9-409A-8BA9-AF54C4B0D5C6}"/>
    <cellStyle name="Millares 11 4 2" xfId="439" xr:uid="{2BA4E079-0CF5-4D33-B881-D5F45C81C295}"/>
    <cellStyle name="Millares 11 5" xfId="244" xr:uid="{7E5FE38D-C180-4016-AF39-F1571A427544}"/>
    <cellStyle name="Millares 11 5 2" xfId="482" xr:uid="{B4DF9AE0-96E5-4E57-824C-68441C724DE4}"/>
    <cellStyle name="Millares 11 6" xfId="311" xr:uid="{E686A316-454D-4588-A94F-22AA1A43AE79}"/>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3" xfId="347" xr:uid="{9037C183-6CC2-4889-AACB-61AA553B3FF5}"/>
    <cellStyle name="Millares 12 3" xfId="161" xr:uid="{BBFD2F78-2E90-4A5C-9C33-FF76CE45913E}"/>
    <cellStyle name="Millares 12 3 2" xfId="399" xr:uid="{4F4D5843-10D6-4C46-B124-D180C34AB630}"/>
    <cellStyle name="Millares 12 4" xfId="213" xr:uid="{D4206438-B54E-4850-B9D6-042193F6E15D}"/>
    <cellStyle name="Millares 12 4 2" xfId="451" xr:uid="{201A3BE0-A705-4B2C-A7B3-2CCCDD6984D1}"/>
    <cellStyle name="Millares 12 5" xfId="246" xr:uid="{56B5D6EA-D4BC-4D03-BB48-6CD9822C32B1}"/>
    <cellStyle name="Millares 12 5 2" xfId="484" xr:uid="{4A7EA974-F782-45C2-92D7-2CF8852B526C}"/>
    <cellStyle name="Millares 12 6" xfId="313" xr:uid="{14ED80AB-809E-4A19-8F8F-8655DB314105}"/>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3" xfId="351" xr:uid="{2D07BACD-DB5A-400C-A36B-7FC75A37F0EA}"/>
    <cellStyle name="Millares 13 3" xfId="250" xr:uid="{89FFE91C-81D2-45AC-885B-514E7B4C9BB7}"/>
    <cellStyle name="Millares 13 3 2" xfId="488" xr:uid="{7ADF25BE-4238-46A6-9A8E-5C9C142C1DFF}"/>
    <cellStyle name="Millares 13 4" xfId="317" xr:uid="{75191F19-E350-4981-BFBA-8902CFB82003}"/>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3" xfId="341" xr:uid="{BC1D0CD7-6B21-45DD-AAC3-C2305F111685}"/>
    <cellStyle name="Millares 14 3" xfId="240" xr:uid="{F1F4FC1C-C5E3-489F-9BA0-59C2C0F188C4}"/>
    <cellStyle name="Millares 14 3 2" xfId="478" xr:uid="{9CD85680-05A8-4185-ABCF-C05982A39C84}"/>
    <cellStyle name="Millares 14 4" xfId="307" xr:uid="{4F0E0298-5060-4E14-A359-827571E28B21}"/>
    <cellStyle name="Millares 15" xfId="115" xr:uid="{00FF8DB8-663C-40CC-A0EF-2927D7439C37}"/>
    <cellStyle name="Millares 15 2" xfId="355" xr:uid="{0A9B6233-9769-466F-96D9-F1B5254C6849}"/>
    <cellStyle name="Millares 16" xfId="163" xr:uid="{E66900DD-6BA8-4EA6-86EE-3583317ABCCB}"/>
    <cellStyle name="Millares 16 2" xfId="401" xr:uid="{C363C5E8-C184-450C-9323-DA319DA6649E}"/>
    <cellStyle name="Millares 17" xfId="165" xr:uid="{F4ACD1EA-86B2-486A-91E6-6EADF0A9B6F0}"/>
    <cellStyle name="Millares 17 2" xfId="403" xr:uid="{4157D55C-5EC0-452A-A906-D5BB6A967C90}"/>
    <cellStyle name="Millares 18" xfId="169" xr:uid="{B45C935E-7DCA-49EA-A77D-C22E62F09AE2}"/>
    <cellStyle name="Millares 18 2" xfId="407" xr:uid="{E81398EA-E0AF-4BF2-BC44-2858698DB3E4}"/>
    <cellStyle name="Millares 19" xfId="216" xr:uid="{FE0494AB-E29B-46AF-A43D-F105AFD33475}"/>
    <cellStyle name="Millares 19 2" xfId="454" xr:uid="{E5885E28-84CB-41BD-8B54-6FAB29D340AF}"/>
    <cellStyle name="Millares 2" xfId="43" xr:uid="{01F3B918-B4C9-4689-A6E5-F935CB5DDF04}"/>
    <cellStyle name="Millares 2 2" xfId="50" xr:uid="{3A88D871-5AB5-4816-94D9-A3ADD1998BA2}"/>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3" xfId="192" xr:uid="{299E9217-6F5A-4721-B881-0208D087AFA9}"/>
    <cellStyle name="Millares 2 2 2 2 3 2" xfId="430" xr:uid="{F3482000-C370-49EA-8EB3-0EEA8F7E5A9E}"/>
    <cellStyle name="Millares 2 2 2 2 4" xfId="265" xr:uid="{D5D16489-ACB0-416F-BB88-BBBFCF96BAC2}"/>
    <cellStyle name="Millares 2 2 2 2 4 2" xfId="504" xr:uid="{0F7F7489-2745-4A4D-A65A-35D5F7CFE58A}"/>
    <cellStyle name="Millares 2 2 2 2 5" xfId="333" xr:uid="{C158C765-1DEE-4682-9811-A90302E668ED}"/>
    <cellStyle name="Millares 2 2 2 3" xfId="157" xr:uid="{9B1FA6BC-CF00-4658-9C97-79C36479065D}"/>
    <cellStyle name="Millares 2 2 2 3 2" xfId="209" xr:uid="{491068C9-0A90-41A0-A68A-F5A86A35028E}"/>
    <cellStyle name="Millares 2 2 2 3 2 2" xfId="447" xr:uid="{06DB820D-836A-4BF2-A4FA-C93432793DB2}"/>
    <cellStyle name="Millares 2 2 2 3 3" xfId="395" xr:uid="{D2F84F96-4526-4128-8ACB-DA3A8E203F1D}"/>
    <cellStyle name="Millares 2 2 2 4" xfId="127" xr:uid="{B5652E17-F38B-48AD-9800-92640F9DD91B}"/>
    <cellStyle name="Millares 2 2 2 4 2" xfId="366" xr:uid="{0E34D115-8F28-4C0D-8D09-06EA2F58D25B}"/>
    <cellStyle name="Millares 2 2 2 5" xfId="180" xr:uid="{40EE0781-961B-4DAA-8428-A44DA503B527}"/>
    <cellStyle name="Millares 2 2 2 5 2" xfId="418" xr:uid="{E05B95C5-1C03-4116-95F4-F575D1DBADFE}"/>
    <cellStyle name="Millares 2 2 2 6" xfId="232" xr:uid="{33D5E6A0-3378-4ACA-8C7B-AFB80F3C3CFD}"/>
    <cellStyle name="Millares 2 2 2 6 2" xfId="470" xr:uid="{990D3105-8CBC-4B92-B787-7BFBBC0F7851}"/>
    <cellStyle name="Millares 2 2 2 7" xfId="299" xr:uid="{E4E1E223-9DA2-4519-8BFF-2224C2B85886}"/>
    <cellStyle name="Millares 2 2 3" xfId="86" xr:uid="{E6F7F96D-1F8F-44D1-9233-D3D918C484ED}"/>
    <cellStyle name="Millares 2 2 3 2" xfId="133" xr:uid="{2424FE76-0018-46BF-A15F-567477EA31DB}"/>
    <cellStyle name="Millares 2 2 3 2 2" xfId="372" xr:uid="{526581C1-9798-4457-A9FF-3B5347B0F470}"/>
    <cellStyle name="Millares 2 2 3 3" xfId="186" xr:uid="{835C281E-AA3D-45F4-AD54-86B0F429FA1C}"/>
    <cellStyle name="Millares 2 2 3 3 2" xfId="424" xr:uid="{6CE4EBF5-FA6B-4994-B923-4FCB51CA76DA}"/>
    <cellStyle name="Millares 2 2 3 4" xfId="258" xr:uid="{C1B1BA6D-68DA-4106-8DC9-8C198CF88B46}"/>
    <cellStyle name="Millares 2 2 3 4 2" xfId="497" xr:uid="{1A70D78B-4411-4A54-A300-868C016EB529}"/>
    <cellStyle name="Millares 2 2 3 5" xfId="326" xr:uid="{EFA13E37-F6D1-45F2-AEC0-35F9C7A4F003}"/>
    <cellStyle name="Millares 2 2 4" xfId="151" xr:uid="{21794FBE-3321-479D-8085-0293D5EEB583}"/>
    <cellStyle name="Millares 2 2 4 2" xfId="203" xr:uid="{226D36CF-6DA2-4D55-8915-01329936A854}"/>
    <cellStyle name="Millares 2 2 4 2 2" xfId="441" xr:uid="{5F53089F-33A4-49ED-BF5E-92BC794A875A}"/>
    <cellStyle name="Millares 2 2 4 3" xfId="389" xr:uid="{57552415-D80A-4A9F-84C8-757F0B9FBC05}"/>
    <cellStyle name="Millares 2 2 5" xfId="120" xr:uid="{3826B1A4-3E0B-49A9-9084-6F518385514D}"/>
    <cellStyle name="Millares 2 2 5 2" xfId="359" xr:uid="{A3D2EEEC-CCCE-4CBD-A9D6-DE50E8600FA6}"/>
    <cellStyle name="Millares 2 2 6" xfId="173" xr:uid="{239C1D17-ECDA-44AE-AFF2-DFE1E51B2856}"/>
    <cellStyle name="Millares 2 2 6 2" xfId="411" xr:uid="{232A35BD-303A-4415-B9CE-8C9E85DCEF66}"/>
    <cellStyle name="Millares 2 2 7" xfId="225" xr:uid="{A0D9EC86-6BBF-4474-8BA1-F1B92E9CFB57}"/>
    <cellStyle name="Millares 2 2 7 2" xfId="463" xr:uid="{42838BD9-359F-485F-A271-C0380C5EB927}"/>
    <cellStyle name="Millares 2 2 8" xfId="292" xr:uid="{FCD30ADD-B846-41ED-B855-21F81DB2FC25}"/>
    <cellStyle name="Millares 2 3" xfId="82" xr:uid="{859B8E5D-E08C-42D9-B945-CBA81C8BF002}"/>
    <cellStyle name="Millares 2 3 2" xfId="254" xr:uid="{7806F232-4C6D-4920-857D-3A427E73B56C}"/>
    <cellStyle name="Millares 2 3 2 2" xfId="493" xr:uid="{0F7FD169-328C-459C-B687-B82ECBC308A4}"/>
    <cellStyle name="Millares 2 3 3" xfId="322" xr:uid="{8A55E10D-8E9D-4CCF-92A2-C575426FFB6C}"/>
    <cellStyle name="Millares 2 4" xfId="221" xr:uid="{FD0F4D33-3130-4E47-AD60-FFDAEB1A56B9}"/>
    <cellStyle name="Millares 2 4 2" xfId="459" xr:uid="{45738347-103F-427C-9A5B-FFA6BA9D0B80}"/>
    <cellStyle name="Millares 2 5" xfId="288" xr:uid="{539F7136-F5B0-435C-9318-BB90073E4E7F}"/>
    <cellStyle name="Millares 3" xfId="49" xr:uid="{D11B53D9-EB22-427B-885F-81EFA27B9D22}"/>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3" xfId="191" xr:uid="{53259E94-D50A-4AF7-A9E2-7F040DDED46B}"/>
    <cellStyle name="Millares 3 2 2 3 2" xfId="429" xr:uid="{1986DA8B-F1DE-4B6D-A253-F27CD25AB6C9}"/>
    <cellStyle name="Millares 3 2 2 4" xfId="264" xr:uid="{8527C541-90B8-4106-A056-54F47D1FEB7D}"/>
    <cellStyle name="Millares 3 2 2 4 2" xfId="503" xr:uid="{25F8E34C-C18A-420C-8490-5F0571BB6579}"/>
    <cellStyle name="Millares 3 2 2 5" xfId="332" xr:uid="{5B36B8C8-E3B2-4B47-A506-50A43B3767E4}"/>
    <cellStyle name="Millares 3 2 3" xfId="156" xr:uid="{C2ECBB08-530F-45B9-AD3E-6A50FFBCA65F}"/>
    <cellStyle name="Millares 3 2 3 2" xfId="208" xr:uid="{62D5F779-4105-4D03-94DB-E207E494E11C}"/>
    <cellStyle name="Millares 3 2 3 2 2" xfId="446" xr:uid="{71BB4120-A475-4E0B-A784-B0C93B1FF043}"/>
    <cellStyle name="Millares 3 2 3 3" xfId="394" xr:uid="{108F3A53-5ADE-43D2-B96D-363DABC36C16}"/>
    <cellStyle name="Millares 3 2 4" xfId="126" xr:uid="{05EC2192-845D-408B-970F-F7C789E44366}"/>
    <cellStyle name="Millares 3 2 4 2" xfId="365" xr:uid="{7207ADF4-3C69-45FB-8AA9-B3FA66EA7248}"/>
    <cellStyle name="Millares 3 2 5" xfId="179" xr:uid="{601C10AB-F255-4C2A-BCEC-80358C49C0C2}"/>
    <cellStyle name="Millares 3 2 5 2" xfId="417" xr:uid="{6A75B3C1-1FA4-451E-80C3-EEB7C962D10E}"/>
    <cellStyle name="Millares 3 2 6" xfId="231" xr:uid="{B38D723B-EF0F-4147-8E8A-C736B2B7FCD0}"/>
    <cellStyle name="Millares 3 2 6 2" xfId="469" xr:uid="{10B935DA-C15A-4258-A3B7-5EC9800F77E0}"/>
    <cellStyle name="Millares 3 2 7" xfId="298" xr:uid="{102D8FC9-AD17-486C-A2DF-27C7650216D5}"/>
    <cellStyle name="Millares 3 3" xfId="85" xr:uid="{E2588D3A-0057-45CE-B075-7B783A65639E}"/>
    <cellStyle name="Millares 3 3 2" xfId="132" xr:uid="{055C30B3-66AF-4A0F-8B46-03A77E1D7EE3}"/>
    <cellStyle name="Millares 3 3 2 2" xfId="371" xr:uid="{83191018-5C8B-41E6-9416-A5B1FA569BE2}"/>
    <cellStyle name="Millares 3 3 3" xfId="185" xr:uid="{374E6832-A576-4C34-A264-BE9B280CEB2F}"/>
    <cellStyle name="Millares 3 3 3 2" xfId="423" xr:uid="{A681F789-BE51-4562-B2C7-5EEC59344CA9}"/>
    <cellStyle name="Millares 3 3 4" xfId="257" xr:uid="{62615312-915D-4F1D-9D2D-BB2C92E6CC2C}"/>
    <cellStyle name="Millares 3 3 4 2" xfId="496" xr:uid="{E1AEC941-BD46-4E4D-B357-27E1F643E3CB}"/>
    <cellStyle name="Millares 3 3 5" xfId="325" xr:uid="{E8A843D5-41F1-4F49-AE71-F8EAB9CA7179}"/>
    <cellStyle name="Millares 3 4" xfId="150" xr:uid="{EFEB8DCA-8887-45E5-91B8-04712BB50F0D}"/>
    <cellStyle name="Millares 3 4 2" xfId="202" xr:uid="{1C1A28B6-8C24-4DBE-970D-04B731D2CF87}"/>
    <cellStyle name="Millares 3 4 2 2" xfId="440" xr:uid="{54D29789-F615-482B-AB2C-C50740270B8F}"/>
    <cellStyle name="Millares 3 4 3" xfId="388" xr:uid="{F286C531-15E8-49CF-9EFE-9D72D69BDF36}"/>
    <cellStyle name="Millares 3 5" xfId="119" xr:uid="{E4620781-AB01-4BD1-A7A0-290C1F7AE621}"/>
    <cellStyle name="Millares 3 5 2" xfId="358" xr:uid="{E4FE62B5-B950-4280-8212-005B13E06CC7}"/>
    <cellStyle name="Millares 3 6" xfId="172" xr:uid="{E95E85FF-F352-4DD3-9588-A3ACE9F66445}"/>
    <cellStyle name="Millares 3 6 2" xfId="410" xr:uid="{53536B91-E359-4958-8528-D3A5AD985FCF}"/>
    <cellStyle name="Millares 3 7" xfId="224" xr:uid="{1F7DA23D-BE38-478C-9689-37A87D24B207}"/>
    <cellStyle name="Millares 3 7 2" xfId="462" xr:uid="{9A8FF544-5D7D-494C-A94E-6CCAB30CEDD7}"/>
    <cellStyle name="Millares 3 8" xfId="291" xr:uid="{88886DAF-8733-470B-870C-E4556F38925E}"/>
    <cellStyle name="Millares 4" xfId="52" xr:uid="{B431E1E3-E5AB-42EB-A6F6-2C6E69855CE9}"/>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3" xfId="193" xr:uid="{463522EE-3DF5-4EC6-90A0-5A46D3707063}"/>
    <cellStyle name="Millares 4 2 2 3 2" xfId="431" xr:uid="{C9CA6260-61EB-444D-9493-7D373CDFBEA6}"/>
    <cellStyle name="Millares 4 2 2 4" xfId="266" xr:uid="{10713DA9-F271-4895-B4EC-F2C58CB9390B}"/>
    <cellStyle name="Millares 4 2 2 4 2" xfId="505" xr:uid="{CEC182CC-4CD3-47C4-9241-C75C8BC05726}"/>
    <cellStyle name="Millares 4 2 2 5" xfId="334" xr:uid="{EDD60406-2295-4B77-A51E-469902B0369D}"/>
    <cellStyle name="Millares 4 2 3" xfId="158" xr:uid="{7D5E2312-F6A8-450F-AFF1-432ACBF845CA}"/>
    <cellStyle name="Millares 4 2 3 2" xfId="210" xr:uid="{45AB8293-697B-475B-BE3C-7A38F7FA055C}"/>
    <cellStyle name="Millares 4 2 3 2 2" xfId="448" xr:uid="{82987CE7-A5B6-4EAC-82C6-715A1888AD15}"/>
    <cellStyle name="Millares 4 2 3 3" xfId="396" xr:uid="{CD79846D-559A-4691-8D09-910B67061F51}"/>
    <cellStyle name="Millares 4 2 4" xfId="128" xr:uid="{8D1C2590-D89D-42B3-B714-AFBD3D7C379D}"/>
    <cellStyle name="Millares 4 2 4 2" xfId="367" xr:uid="{D56FDE0C-82A3-4EBD-9DF1-1827965454D2}"/>
    <cellStyle name="Millares 4 2 5" xfId="181" xr:uid="{CCF3D516-AB05-48C9-824E-992B7C626B2D}"/>
    <cellStyle name="Millares 4 2 5 2" xfId="419" xr:uid="{F4DB9BBA-36D0-4101-AB4D-D4598EC5DD60}"/>
    <cellStyle name="Millares 4 2 6" xfId="233" xr:uid="{DC202203-D0C3-4D3E-B45E-8AB962FA75FA}"/>
    <cellStyle name="Millares 4 2 6 2" xfId="471" xr:uid="{F3625124-86DA-4492-BD3A-4BDD26703D72}"/>
    <cellStyle name="Millares 4 2 7" xfId="300" xr:uid="{AFF8917E-3CED-46A8-8721-DA8AC29A01E8}"/>
    <cellStyle name="Millares 4 3" xfId="88" xr:uid="{33CDAB38-CCF4-4A36-ABB7-F419FE8406DD}"/>
    <cellStyle name="Millares 4 3 2" xfId="134" xr:uid="{E94029BB-2BE5-4C37-B3F5-3806E2C87B2A}"/>
    <cellStyle name="Millares 4 3 2 2" xfId="373" xr:uid="{2AC11EE3-D973-4430-B231-BF261B6490F6}"/>
    <cellStyle name="Millares 4 3 3" xfId="187" xr:uid="{487CB65F-1041-4325-9E64-1EED44C5FEDA}"/>
    <cellStyle name="Millares 4 3 3 2" xfId="425" xr:uid="{AF2B2A27-E703-4E82-AFB4-EEB3AA4D515E}"/>
    <cellStyle name="Millares 4 3 4" xfId="260" xr:uid="{38662A79-66EB-4550-A703-D8DE124C02CB}"/>
    <cellStyle name="Millares 4 3 4 2" xfId="499" xr:uid="{D20C2633-6DFD-47BE-87C9-0DA7C7259C5B}"/>
    <cellStyle name="Millares 4 3 5" xfId="328" xr:uid="{2F393950-1AAC-4817-A9A5-01C3CE56CA85}"/>
    <cellStyle name="Millares 4 4" xfId="152" xr:uid="{FC3A27EF-2411-49AF-AEA7-FCF5A77085E9}"/>
    <cellStyle name="Millares 4 4 2" xfId="204" xr:uid="{6B64F9B0-847E-4365-850B-9986DEEA5462}"/>
    <cellStyle name="Millares 4 4 2 2" xfId="442" xr:uid="{22B68DBE-CEFD-453F-9ED2-5F35CF335C13}"/>
    <cellStyle name="Millares 4 4 3" xfId="390" xr:uid="{37A22505-25D9-49A3-812C-47C56C806F4A}"/>
    <cellStyle name="Millares 4 5" xfId="122" xr:uid="{9D8572AD-B688-4710-81D3-A6A8753662B4}"/>
    <cellStyle name="Millares 4 5 2" xfId="361" xr:uid="{3B8CBE15-343A-493D-9DF9-F66B4065B6BB}"/>
    <cellStyle name="Millares 4 6" xfId="175" xr:uid="{7EE6128C-96EB-44F4-B984-FCE7A66468F2}"/>
    <cellStyle name="Millares 4 6 2" xfId="413" xr:uid="{12003103-C09C-4E9C-9345-30A1D6950A7B}"/>
    <cellStyle name="Millares 4 7" xfId="227" xr:uid="{73554D84-401E-4285-BEDE-146407016A0B}"/>
    <cellStyle name="Millares 4 7 2" xfId="465" xr:uid="{EF34FF7A-FC1E-40B4-AC4B-82238D80328D}"/>
    <cellStyle name="Millares 4 8" xfId="294" xr:uid="{012E23E3-4F92-448C-9896-0FC61B9BA3AE}"/>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3" xfId="190" xr:uid="{890A2F2B-DE50-416F-A202-C7CF423BC468}"/>
    <cellStyle name="Millares 5 2 3 2" xfId="428" xr:uid="{0A2B11F9-5179-44D8-9909-063CB088297D}"/>
    <cellStyle name="Millares 5 2 4" xfId="263" xr:uid="{0672C778-B0E6-4624-83DC-B41CEBF74784}"/>
    <cellStyle name="Millares 5 2 4 2" xfId="502" xr:uid="{B6AF1D7E-CF9F-4429-93D5-A5975D4F49CB}"/>
    <cellStyle name="Millares 5 2 5" xfId="331" xr:uid="{EE6412B3-51CE-4456-B5DE-A16687FAFB71}"/>
    <cellStyle name="Millares 5 3" xfId="155" xr:uid="{9998EBF5-F815-442F-823C-D4CF7D0F1B15}"/>
    <cellStyle name="Millares 5 3 2" xfId="207" xr:uid="{704E0BAD-4567-42DE-9009-6F9FA56D68E4}"/>
    <cellStyle name="Millares 5 3 2 2" xfId="445" xr:uid="{B9D078F7-D927-404A-9454-F12C8F7D50AC}"/>
    <cellStyle name="Millares 5 3 3" xfId="393" xr:uid="{089B9B63-9360-4D31-B924-D777B6FA5B09}"/>
    <cellStyle name="Millares 5 4" xfId="125" xr:uid="{EC5592C5-1756-4883-BCED-0BD6986FD162}"/>
    <cellStyle name="Millares 5 4 2" xfId="364" xr:uid="{EA5E8F56-79F4-46C1-9289-C40E034A3466}"/>
    <cellStyle name="Millares 5 5" xfId="178" xr:uid="{483F69FF-F775-4E88-BBC6-FC08951232F7}"/>
    <cellStyle name="Millares 5 5 2" xfId="416" xr:uid="{56E8F066-2795-41DE-B70F-6761C88ED4A8}"/>
    <cellStyle name="Millares 5 6" xfId="230" xr:uid="{2A5BDABF-B006-42D7-A2B4-7E4E44C23C13}"/>
    <cellStyle name="Millares 5 6 2" xfId="468" xr:uid="{02E24BC0-5E10-4E94-BC74-E8A9D6700983}"/>
    <cellStyle name="Millares 5 7" xfId="297" xr:uid="{9EC9C86B-B374-4AC3-9832-44DE447AF485}"/>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3" xfId="189" xr:uid="{2C69D7A2-4B87-4B64-B15A-3B75AA22344E}"/>
    <cellStyle name="Millares 6 2 3 2" xfId="427" xr:uid="{677F578E-AE5A-4122-A378-8A81E26C8E2F}"/>
    <cellStyle name="Millares 6 2 4" xfId="262" xr:uid="{EA98CF19-B1F3-45A3-8392-AA1D699159DF}"/>
    <cellStyle name="Millares 6 2 4 2" xfId="501" xr:uid="{AD55266D-105A-44F9-92F0-CAB8F3A3E602}"/>
    <cellStyle name="Millares 6 2 5" xfId="330" xr:uid="{CB03EDA1-C03A-4F72-97FB-50A72932532D}"/>
    <cellStyle name="Millares 6 3" xfId="154" xr:uid="{0D1C1A74-ED92-4E23-B740-8CB885D61E47}"/>
    <cellStyle name="Millares 6 3 2" xfId="206" xr:uid="{09FE8E97-F685-4FF2-BDF4-102026B85DC3}"/>
    <cellStyle name="Millares 6 3 2 2" xfId="444" xr:uid="{65B0BF2B-BDC0-4140-9DFA-F4E6860F7E86}"/>
    <cellStyle name="Millares 6 3 3" xfId="392" xr:uid="{9AD2C921-347A-4D42-83AA-6BBF5433AAA3}"/>
    <cellStyle name="Millares 6 4" xfId="124" xr:uid="{5C915725-3EAC-4D99-9868-4CE03D943CC5}"/>
    <cellStyle name="Millares 6 4 2" xfId="363" xr:uid="{81921A80-B39C-41FF-A0D3-B5634373CA71}"/>
    <cellStyle name="Millares 6 5" xfId="177" xr:uid="{0B99E614-082E-4651-AEC1-7417C13D3F2F}"/>
    <cellStyle name="Millares 6 5 2" xfId="415" xr:uid="{BD9D5B54-AB95-4404-8D7A-E8F9C0509431}"/>
    <cellStyle name="Millares 6 6" xfId="229" xr:uid="{DD46B9BB-9B0B-4BE3-B94F-11B36BBB82AE}"/>
    <cellStyle name="Millares 6 6 2" xfId="467" xr:uid="{3ADBF372-4770-44B5-9507-AA2B39D95461}"/>
    <cellStyle name="Millares 6 7" xfId="296" xr:uid="{ECCC40E9-2D7D-4CE4-8B26-01F41602BCD2}"/>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3" xfId="321" xr:uid="{240252CE-655B-4CE7-A176-A5F672610C50}"/>
    <cellStyle name="Millares 7 3" xfId="131" xr:uid="{A2A45C6C-1D84-44A7-99D8-5F732A076121}"/>
    <cellStyle name="Millares 7 3 2" xfId="370" xr:uid="{F3055D66-08CF-4306-840A-F216DAFBB536}"/>
    <cellStyle name="Millares 7 4" xfId="184" xr:uid="{9E7DDD70-7F3F-42B5-A39A-A739BCA190BF}"/>
    <cellStyle name="Millares 7 4 2" xfId="422" xr:uid="{B272D6C7-8011-4039-B1A3-422A5E13BB9B}"/>
    <cellStyle name="Millares 7 5" xfId="220" xr:uid="{D1759D06-AD79-4527-A740-D4EBB9A00340}"/>
    <cellStyle name="Millares 7 5 2" xfId="458" xr:uid="{10A3851A-02B7-411A-B83E-3A14FEEF35E7}"/>
    <cellStyle name="Millares 7 6" xfId="287" xr:uid="{1AF839F9-269D-44D2-AA5F-FA85D7F7C953}"/>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3" xfId="340" xr:uid="{481CF723-A9FB-42DB-A6F2-9C60F813051E}"/>
    <cellStyle name="Millares 8 3" xfId="146" xr:uid="{9D2EEC30-8080-43F9-A615-CBF506F8C78B}"/>
    <cellStyle name="Millares 8 3 2" xfId="384" xr:uid="{5CC29DB9-DB70-49BE-AA18-0A7DE490D976}"/>
    <cellStyle name="Millares 8 4" xfId="198" xr:uid="{1C156D26-5016-4763-98DC-FBE225BF62FE}"/>
    <cellStyle name="Millares 8 4 2" xfId="436" xr:uid="{17B8EAC2-76A6-48C3-AEA4-3BED70EA048A}"/>
    <cellStyle name="Millares 8 5" xfId="239" xr:uid="{F4C6E2F9-6F7F-464F-8E58-29B0E031E488}"/>
    <cellStyle name="Millares 8 5 2" xfId="477" xr:uid="{499BC726-35CE-4308-84B2-09642F5B7F94}"/>
    <cellStyle name="Millares 8 6" xfId="306" xr:uid="{E8820A9D-D59A-4E9D-8316-82625C292620}"/>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3" xfId="343" xr:uid="{BF306FB0-0B17-4871-BDE6-B08B947509C0}"/>
    <cellStyle name="Millares 9 3" xfId="147" xr:uid="{6D0D13AC-5C6A-48D0-9D40-A3B71F42C0C3}"/>
    <cellStyle name="Millares 9 3 2" xfId="385" xr:uid="{E35D7D2F-4231-4A89-8849-A4117212716D}"/>
    <cellStyle name="Millares 9 4" xfId="199" xr:uid="{6FB9B63E-92DC-438E-BCB6-28664392354D}"/>
    <cellStyle name="Millares 9 4 2" xfId="437" xr:uid="{D6ACF670-980E-42DA-965F-DC72D8B0C82D}"/>
    <cellStyle name="Millares 9 5" xfId="242" xr:uid="{498B086D-3EEB-4E75-ADA0-F64AC24AD540}"/>
    <cellStyle name="Millares 9 5 2" xfId="480" xr:uid="{2336A184-E9D0-4EE0-8380-1D511B9C9EC7}"/>
    <cellStyle name="Millares 9 6" xfId="309" xr:uid="{4D4FF09A-66FE-4F50-894D-726FF6499BAF}"/>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3" xfId="195" xr:uid="{118142CB-331E-4BF7-909E-89A74A0B47DA}"/>
    <cellStyle name="Moneda [0] 2 2 3 2" xfId="433" xr:uid="{3712E6BC-CF20-4F3F-BE07-133BB5E623B3}"/>
    <cellStyle name="Moneda [0] 2 2 4" xfId="268" xr:uid="{74BEFAE4-B215-4AF9-9EC4-FBE4D92032DA}"/>
    <cellStyle name="Moneda [0] 2 2 4 2" xfId="507" xr:uid="{8C5CDB3B-352A-402E-8A19-40BE9E52FB3D}"/>
    <cellStyle name="Moneda [0] 2 2 5" xfId="336" xr:uid="{D7F3F937-0898-4BA5-AAC6-FF5083E30E22}"/>
    <cellStyle name="Moneda [0] 2 3" xfId="160" xr:uid="{AEE5B919-C1CE-4D79-BEA8-2EE8A7060B96}"/>
    <cellStyle name="Moneda [0] 2 3 2" xfId="212" xr:uid="{B32122AB-02D1-4A49-994A-CA2FF352B01A}"/>
    <cellStyle name="Moneda [0] 2 3 2 2" xfId="450" xr:uid="{FF3E0108-3F5F-48C0-A27C-4A21D3D07BAB}"/>
    <cellStyle name="Moneda [0] 2 3 3" xfId="398" xr:uid="{6E261218-46EE-4F0E-8CC8-E43A27D913D1}"/>
    <cellStyle name="Moneda [0] 2 4" xfId="130" xr:uid="{82078732-21D2-4A6B-87FC-1B94F2C7FFE5}"/>
    <cellStyle name="Moneda [0] 2 4 2" xfId="369" xr:uid="{29CC4718-89DE-4B51-9058-3DE1A0314DBF}"/>
    <cellStyle name="Moneda [0] 2 5" xfId="183" xr:uid="{1244E1DA-C846-4E34-B7ED-D2A528EB6FEC}"/>
    <cellStyle name="Moneda [0] 2 5 2" xfId="421" xr:uid="{837AF280-1236-4132-970D-3D709F101E68}"/>
    <cellStyle name="Moneda [0] 2 6" xfId="235" xr:uid="{6CABAEC4-27D3-4D7A-9911-A7FDC92AC433}"/>
    <cellStyle name="Moneda [0] 2 6 2" xfId="473" xr:uid="{4B560BC6-A770-459A-BE63-E715C904B352}"/>
    <cellStyle name="Moneda [0] 2 7" xfId="302" xr:uid="{8C92BE26-CDA5-4DB9-AB97-A4AFBCBC0416}"/>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3" xfId="337" xr:uid="{9BD7864F-5C05-4A4A-8E87-23566BA28F62}"/>
    <cellStyle name="Moneda [0] 3 3" xfId="236" xr:uid="{4AC67E36-7A18-4260-A94D-38DC11DB90CE}"/>
    <cellStyle name="Moneda [0] 3 3 2" xfId="474" xr:uid="{A57946BF-EA67-452A-94DF-19F07BF0078F}"/>
    <cellStyle name="Moneda [0] 3 4" xfId="303" xr:uid="{9B239D06-5C6F-4839-922D-45216799D8A1}"/>
    <cellStyle name="Moneda [0] 4" xfId="214" xr:uid="{7743249B-59B3-4137-AE34-DECBBCDD246D}"/>
    <cellStyle name="Moneda [0] 4 2" xfId="452" xr:uid="{3727DA40-7B19-48A0-BD7F-9F6988E4E920}"/>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3" xfId="348" xr:uid="{99A313AC-C16A-4D67-AACE-961E9C17362F}"/>
    <cellStyle name="Moneda 10 3" xfId="247" xr:uid="{1CBA09DF-C6AD-4B39-9C30-77DF23D4E08D}"/>
    <cellStyle name="Moneda 10 3 2" xfId="485" xr:uid="{131E6E8E-6232-4650-ACE9-85EEC7095A6F}"/>
    <cellStyle name="Moneda 10 4" xfId="314" xr:uid="{16EDB549-2334-4C57-95E1-1F21AD0978E4}"/>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3" xfId="349" xr:uid="{B33CF863-96D9-48CC-B888-76D994ADD16D}"/>
    <cellStyle name="Moneda 11 3" xfId="248" xr:uid="{AFD42CB2-948D-47CA-AD09-320E49BA7C4B}"/>
    <cellStyle name="Moneda 11 3 2" xfId="486" xr:uid="{EDF066F3-667F-42DF-9746-D427C66C3D0B}"/>
    <cellStyle name="Moneda 11 4" xfId="315" xr:uid="{E9FCCC32-11C5-4714-82CB-058CB64827E5}"/>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3" xfId="350" xr:uid="{8CEC9ADE-5509-4449-97D4-4B43CBB0A226}"/>
    <cellStyle name="Moneda 12 3" xfId="249" xr:uid="{5E63DDC2-2F5C-41D0-B4F8-F8210C991D38}"/>
    <cellStyle name="Moneda 12 3 2" xfId="487" xr:uid="{3411DADA-0A6C-4080-B7A6-1F993C19B631}"/>
    <cellStyle name="Moneda 12 4" xfId="316" xr:uid="{29D0775B-2FCC-4BC7-9F35-7DE12E0CB487}"/>
    <cellStyle name="Moneda 13" xfId="113" xr:uid="{01A7515D-2749-4B80-9F24-7C0E927FD8A6}"/>
    <cellStyle name="Moneda 13 2" xfId="353" xr:uid="{A7E6F39D-C729-4544-A80A-C2837E5571DB}"/>
    <cellStyle name="Moneda 14" xfId="162" xr:uid="{3CB014CB-5D7C-4182-8006-89D215B88A72}"/>
    <cellStyle name="Moneda 14 2" xfId="400" xr:uid="{F9CDB74B-8F34-4409-BF25-634ED8A1BCC2}"/>
    <cellStyle name="Moneda 15" xfId="164" xr:uid="{FFF7BE0C-E222-4FB0-965B-4F7D98E23F4C}"/>
    <cellStyle name="Moneda 15 2" xfId="402" xr:uid="{C4F189D4-91D7-44CB-AA41-C126904A760C}"/>
    <cellStyle name="Moneda 16" xfId="167" xr:uid="{8567ED9F-4342-43E0-8AD1-696A3539A6C6}"/>
    <cellStyle name="Moneda 16 2" xfId="405" xr:uid="{1E6F0403-FC95-43F1-9DE8-BE642148FE9F}"/>
    <cellStyle name="Moneda 17" xfId="215" xr:uid="{51E382D5-4729-401C-8DE6-B68A6CB73FAE}"/>
    <cellStyle name="Moneda 17 2" xfId="453" xr:uid="{A623DA18-DB94-4DA1-9930-3C305D06BA80}"/>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3" xfId="382" xr:uid="{8E54266D-5976-4C93-BC94-22078ED8F3AE}"/>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3" xfId="324" xr:uid="{34DC2363-33CF-4277-A420-33CB31D39E0E}"/>
    <cellStyle name="Moneda 3 3" xfId="118" xr:uid="{8E280E22-9809-4A9F-9BCA-E49B1E156F1C}"/>
    <cellStyle name="Moneda 3 3 2" xfId="357" xr:uid="{699EC9BA-C5CB-4FA8-AECF-F30413D428CB}"/>
    <cellStyle name="Moneda 3 4" xfId="171" xr:uid="{B6C20A5B-82EA-4251-A529-777EAAA49E4B}"/>
    <cellStyle name="Moneda 3 4 2" xfId="409" xr:uid="{C48B3F56-0284-4A3C-B0A1-4EFD729FB049}"/>
    <cellStyle name="Moneda 3 5" xfId="223" xr:uid="{06E59D12-BEF9-48D7-890F-37C726DE7F12}"/>
    <cellStyle name="Moneda 3 5 2" xfId="461" xr:uid="{E7A6A5F6-C03A-45AC-8ECF-17AD1F69334F}"/>
    <cellStyle name="Moneda 3 6" xfId="290" xr:uid="{F9F3F3BB-D1DA-48DA-8B70-D6A1B6AB5B20}"/>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3" xfId="327" xr:uid="{A011C080-0651-4EF9-8C60-393B4E7A322F}"/>
    <cellStyle name="Moneda 4 3" xfId="121" xr:uid="{8CFF491B-EDF4-4D74-A01E-8C9814373E50}"/>
    <cellStyle name="Moneda 4 3 2" xfId="360" xr:uid="{4C0CD0C8-F069-4D4F-B912-77ECF9A8D918}"/>
    <cellStyle name="Moneda 4 4" xfId="174" xr:uid="{B4A6CBFA-B951-4B43-A21E-F61FC3084908}"/>
    <cellStyle name="Moneda 4 4 2" xfId="412" xr:uid="{9422EDE0-29C4-410D-93A2-A442DDD3939C}"/>
    <cellStyle name="Moneda 4 5" xfId="226" xr:uid="{E21542F5-F1D8-4948-AABD-8FEB50C79266}"/>
    <cellStyle name="Moneda 4 5 2" xfId="464" xr:uid="{087CFAEE-E150-4FB4-BBC7-FCDD346DFA44}"/>
    <cellStyle name="Moneda 4 6" xfId="293" xr:uid="{31F2F8B2-5CEB-4BDA-84E0-2A518296AFB7}"/>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3" xfId="320" xr:uid="{CEDEA33C-33CD-44A7-AD11-8B450EE47984}"/>
    <cellStyle name="Moneda 5 3" xfId="219" xr:uid="{5450AAE7-0EB1-475B-84F6-F5135879985F}"/>
    <cellStyle name="Moneda 5 3 2" xfId="457" xr:uid="{15456145-F69F-4916-9BEA-419FA948ADD9}"/>
    <cellStyle name="Moneda 5 4" xfId="286" xr:uid="{5195952A-9886-4C93-9D7B-4E63D9FC26C9}"/>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3" xfId="339" xr:uid="{CDB91F76-5ACC-4A86-B29E-4E8CB4680F18}"/>
    <cellStyle name="Moneda 6 3" xfId="238" xr:uid="{C3A38369-1E28-4CCA-8BB0-52A231CE5288}"/>
    <cellStyle name="Moneda 6 3 2" xfId="476" xr:uid="{BB8E1797-B587-4D83-9ED5-9B16826DA72A}"/>
    <cellStyle name="Moneda 6 4" xfId="305" xr:uid="{0BAE46B6-21CA-42C9-9093-DC979C6402B9}"/>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3" xfId="342" xr:uid="{9408C8AA-3030-454D-94CC-025E61EED25C}"/>
    <cellStyle name="Moneda 7 3" xfId="241" xr:uid="{04B591F3-1333-435C-AA99-531BB63B493D}"/>
    <cellStyle name="Moneda 7 3 2" xfId="479" xr:uid="{A1A5CAA9-F9E9-4347-AFDA-370F33E71D21}"/>
    <cellStyle name="Moneda 7 4" xfId="308" xr:uid="{07C5ECB3-9B95-4925-BA8E-B58F521638E2}"/>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3" xfId="346" xr:uid="{B0EB7B14-4D80-44E1-862B-CD4ED0050DD2}"/>
    <cellStyle name="Moneda 8 3" xfId="245" xr:uid="{9429FBA6-EFF1-465C-9230-02C812017D38}"/>
    <cellStyle name="Moneda 8 3 2" xfId="483" xr:uid="{596BF9ED-EB04-471A-87F8-B397A8A89102}"/>
    <cellStyle name="Moneda 8 4" xfId="312" xr:uid="{A4AEEB1F-5A76-46FD-8389-80712F648A90}"/>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3" xfId="344" xr:uid="{C9C0A0A8-4D77-4F5B-B02F-1451FB99ED88}"/>
    <cellStyle name="Moneda 9 3" xfId="243" xr:uid="{C3CFA868-2BC5-4E7A-AB17-C8D75F795D2B}"/>
    <cellStyle name="Moneda 9 3 2" xfId="481" xr:uid="{E66A3BAA-5895-4B12-B4FD-F09FD1F970B9}"/>
    <cellStyle name="Moneda 9 4" xfId="310" xr:uid="{F2412C8F-C02E-4E97-8473-F7E190EA08D1}"/>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3" xfId="318" xr:uid="{FEF6C286-37F3-4429-8F3B-950B647294C2}"/>
    <cellStyle name="Normal 4 3" xfId="217" xr:uid="{5710E686-D205-46CF-AD62-13A475A00DDC}"/>
    <cellStyle name="Normal 4 3 2" xfId="455" xr:uid="{0CBD1114-835B-4CB8-9327-14B8A696DA09}"/>
    <cellStyle name="Normal 4 4" xfId="284" xr:uid="{6D5716E3-1A1D-4EB2-9C84-F277A48ACBA6}"/>
    <cellStyle name="Normal 5" xfId="112" xr:uid="{895E3C38-7C83-4E04-91A1-8D107A72A238}"/>
    <cellStyle name="Normal 5 2" xfId="352" xr:uid="{B4114C60-9BC3-4CEB-91EC-8098F76423A0}"/>
    <cellStyle name="Normal 6" xfId="166" xr:uid="{978A159A-9282-4AF2-840F-BFA39C91B28B}"/>
    <cellStyle name="Normal 6 2" xfId="404" xr:uid="{CACF79C0-04D6-46EA-BC13-BA2548D7E3C5}"/>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3" xfId="319" xr:uid="{7897A4A8-0E8E-4EAD-AA84-9A5480851E0E}"/>
    <cellStyle name="Porcentaje 3 3" xfId="218" xr:uid="{9F12F61F-C51C-4FE1-B1E4-9F169C2AD0EC}"/>
    <cellStyle name="Porcentaje 3 3 2" xfId="456" xr:uid="{561C74E8-98A4-4874-B234-414AEDAEF143}"/>
    <cellStyle name="Porcentaje 3 4" xfId="285" xr:uid="{544DC1AE-6FC1-4E9F-804E-B1699FFB12A4}"/>
    <cellStyle name="Porcentaje 4" xfId="44" xr:uid="{3744D4F6-9C09-4148-84AC-6D07461F73B7}"/>
    <cellStyle name="Porcentaje 5" xfId="114" xr:uid="{B8DC82B4-A322-44B9-A3AF-0D491B73EFCC}"/>
    <cellStyle name="Porcentaje 5 2" xfId="354" xr:uid="{86FED7B7-53E7-4FBB-8BBD-203FC8CCABA0}"/>
    <cellStyle name="Porcentaje 6" xfId="168" xr:uid="{10CAD5DC-4B07-4C98-9429-41B60F3D7300}"/>
    <cellStyle name="Porcentaje 6 2" xfId="406" xr:uid="{AB453F2D-5BD0-4E6B-BE24-4A667670B00B}"/>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3" xfId="323" xr:uid="{47629F62-2F82-4496-B8E0-5E9C1050C4D2}"/>
    <cellStyle name="Porcentual 4 3" xfId="117" xr:uid="{59D6B71A-DE3A-4624-8C28-7E60DF5FFA08}"/>
    <cellStyle name="Porcentual 4 3 2" xfId="356" xr:uid="{1693F0AA-DDD4-46BD-AD98-13762AA37281}"/>
    <cellStyle name="Porcentual 4 4" xfId="170" xr:uid="{3F507856-ECAA-440A-93A2-9D50E34C9794}"/>
    <cellStyle name="Porcentual 4 4 2" xfId="408" xr:uid="{E20BAA23-DF5E-4C01-8F8C-6E2A552E3388}"/>
    <cellStyle name="Porcentual 4 5" xfId="222" xr:uid="{11C604EE-1865-4CB4-B032-1E2ED5AD9603}"/>
    <cellStyle name="Porcentual 4 5 2" xfId="460" xr:uid="{EFDEC7FD-9DEE-443A-B7FC-12E5F5B10D01}"/>
    <cellStyle name="Porcentual 4 6" xfId="289" xr:uid="{6CA5BE06-3BE8-4285-904E-AB9D0AAAC05C}"/>
  </cellStyles>
  <dxfs count="802">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view="pageLayout"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50" t="s">
        <v>0</v>
      </c>
      <c r="B1" s="151"/>
      <c r="C1" s="151"/>
      <c r="D1" s="151"/>
      <c r="E1" s="151"/>
      <c r="F1" s="151"/>
      <c r="G1" s="151"/>
      <c r="H1" s="151"/>
      <c r="I1" s="151"/>
      <c r="J1" s="151"/>
      <c r="K1" s="151"/>
      <c r="L1" s="151"/>
      <c r="M1" s="151"/>
      <c r="N1" s="151"/>
      <c r="O1" s="151"/>
      <c r="P1" s="152"/>
      <c r="U1" s="156" t="s">
        <v>0</v>
      </c>
      <c r="V1" s="156"/>
      <c r="W1" s="156"/>
      <c r="X1" s="156"/>
      <c r="Y1" s="156"/>
      <c r="Z1" s="156"/>
      <c r="AA1" s="156"/>
      <c r="AB1" s="156"/>
      <c r="AC1" s="156"/>
      <c r="AD1" s="156"/>
      <c r="AE1" s="156" t="s">
        <v>1</v>
      </c>
      <c r="AF1" s="156"/>
      <c r="AG1" s="156"/>
      <c r="AK1" s="150" t="s">
        <v>0</v>
      </c>
      <c r="AL1" s="151"/>
      <c r="AM1" s="151"/>
      <c r="AN1" s="151"/>
      <c r="AO1" s="151"/>
      <c r="AP1" s="151"/>
      <c r="AQ1" s="151"/>
      <c r="AR1" s="151"/>
      <c r="AS1" s="151"/>
      <c r="AT1" s="151"/>
      <c r="AU1" s="151"/>
      <c r="AV1" s="151"/>
      <c r="AW1" s="151"/>
      <c r="AX1" s="151"/>
      <c r="AY1" s="152"/>
      <c r="BB1" s="150" t="s">
        <v>0</v>
      </c>
      <c r="BC1" s="151"/>
      <c r="BD1" s="151"/>
      <c r="BE1" s="151"/>
      <c r="BF1" s="151"/>
      <c r="BG1" s="151"/>
      <c r="BH1" s="151"/>
      <c r="BI1" s="151"/>
      <c r="BJ1" s="151"/>
      <c r="BK1" s="151"/>
      <c r="BL1" s="151"/>
      <c r="BM1" s="152"/>
    </row>
    <row r="2" spans="1:65" ht="33" customHeight="1" x14ac:dyDescent="0.2">
      <c r="A2" s="153" t="s">
        <v>2</v>
      </c>
      <c r="B2" s="154" t="s">
        <v>3</v>
      </c>
      <c r="C2" s="154" t="s">
        <v>4</v>
      </c>
      <c r="D2" s="154" t="s">
        <v>5</v>
      </c>
      <c r="E2" s="153" t="s">
        <v>6</v>
      </c>
      <c r="F2" s="157" t="s">
        <v>7</v>
      </c>
      <c r="G2" s="153" t="s">
        <v>8</v>
      </c>
      <c r="H2" s="154" t="s">
        <v>9</v>
      </c>
      <c r="I2" s="154" t="s">
        <v>10</v>
      </c>
      <c r="J2" s="154" t="s">
        <v>11</v>
      </c>
      <c r="K2" s="154" t="s">
        <v>12</v>
      </c>
      <c r="L2" s="159" t="s">
        <v>13</v>
      </c>
      <c r="M2" s="160"/>
      <c r="N2" s="160"/>
      <c r="O2" s="160"/>
      <c r="P2" s="161"/>
      <c r="U2" s="153" t="s">
        <v>2</v>
      </c>
      <c r="V2" s="153" t="s">
        <v>8</v>
      </c>
      <c r="W2" s="157" t="s">
        <v>14</v>
      </c>
      <c r="X2" s="157" t="s">
        <v>15</v>
      </c>
      <c r="Y2" s="159" t="s">
        <v>13</v>
      </c>
      <c r="Z2" s="160"/>
      <c r="AA2" s="160"/>
      <c r="AB2" s="160"/>
      <c r="AC2" s="161"/>
      <c r="AD2" s="153" t="s">
        <v>16</v>
      </c>
      <c r="AE2" s="153" t="s">
        <v>17</v>
      </c>
      <c r="AF2" s="153" t="s">
        <v>18</v>
      </c>
      <c r="AG2" s="153" t="s">
        <v>19</v>
      </c>
      <c r="AK2" s="153" t="s">
        <v>2</v>
      </c>
      <c r="AL2" s="154" t="s">
        <v>3</v>
      </c>
      <c r="AM2" s="154" t="s">
        <v>4</v>
      </c>
      <c r="AN2" s="154" t="s">
        <v>5</v>
      </c>
      <c r="AO2" s="153" t="s">
        <v>6</v>
      </c>
      <c r="AP2" s="157" t="s">
        <v>20</v>
      </c>
      <c r="AQ2" s="153" t="s">
        <v>8</v>
      </c>
      <c r="AR2" s="154" t="s">
        <v>9</v>
      </c>
      <c r="AS2" s="154" t="s">
        <v>10</v>
      </c>
      <c r="AT2" s="154" t="s">
        <v>21</v>
      </c>
      <c r="AU2" s="159" t="s">
        <v>13</v>
      </c>
      <c r="AV2" s="160"/>
      <c r="AW2" s="160"/>
      <c r="AX2" s="160"/>
      <c r="AY2" s="161"/>
      <c r="BB2" s="153" t="s">
        <v>2</v>
      </c>
      <c r="BC2" s="157" t="s">
        <v>3</v>
      </c>
      <c r="BD2" s="157" t="s">
        <v>4</v>
      </c>
      <c r="BE2" s="157" t="s">
        <v>5</v>
      </c>
      <c r="BF2" s="153" t="s">
        <v>6</v>
      </c>
      <c r="BG2" s="157" t="s">
        <v>22</v>
      </c>
      <c r="BH2" s="157" t="s">
        <v>23</v>
      </c>
      <c r="BI2" s="159" t="s">
        <v>13</v>
      </c>
      <c r="BJ2" s="160"/>
      <c r="BK2" s="160"/>
      <c r="BL2" s="160"/>
      <c r="BM2" s="161"/>
    </row>
    <row r="3" spans="1:65" ht="50.25" customHeight="1" x14ac:dyDescent="0.2">
      <c r="A3" s="153"/>
      <c r="B3" s="155"/>
      <c r="C3" s="155"/>
      <c r="D3" s="155"/>
      <c r="E3" s="153"/>
      <c r="F3" s="158"/>
      <c r="G3" s="153"/>
      <c r="H3" s="155"/>
      <c r="I3" s="155"/>
      <c r="J3" s="155"/>
      <c r="K3" s="155"/>
      <c r="L3" s="60">
        <v>2008</v>
      </c>
      <c r="M3" s="60">
        <v>2009</v>
      </c>
      <c r="N3" s="60">
        <v>2010</v>
      </c>
      <c r="O3" s="60">
        <v>2011</v>
      </c>
      <c r="P3" s="60">
        <v>2012</v>
      </c>
      <c r="U3" s="153"/>
      <c r="V3" s="153"/>
      <c r="W3" s="158"/>
      <c r="X3" s="158"/>
      <c r="Y3" s="60">
        <v>2008</v>
      </c>
      <c r="Z3" s="60">
        <v>2009</v>
      </c>
      <c r="AA3" s="60">
        <v>2010</v>
      </c>
      <c r="AB3" s="60">
        <v>2011</v>
      </c>
      <c r="AC3" s="60">
        <v>2012</v>
      </c>
      <c r="AD3" s="153"/>
      <c r="AE3" s="153"/>
      <c r="AF3" s="153"/>
      <c r="AG3" s="153"/>
      <c r="AK3" s="153"/>
      <c r="AL3" s="155"/>
      <c r="AM3" s="155"/>
      <c r="AN3" s="155"/>
      <c r="AO3" s="153"/>
      <c r="AP3" s="158"/>
      <c r="AQ3" s="153"/>
      <c r="AR3" s="155"/>
      <c r="AS3" s="155"/>
      <c r="AT3" s="155"/>
      <c r="AU3" s="60">
        <v>2008</v>
      </c>
      <c r="AV3" s="60">
        <v>2009</v>
      </c>
      <c r="AW3" s="60">
        <v>2010</v>
      </c>
      <c r="AX3" s="60">
        <v>2011</v>
      </c>
      <c r="AY3" s="60">
        <v>2012</v>
      </c>
      <c r="BB3" s="153"/>
      <c r="BC3" s="158"/>
      <c r="BD3" s="158"/>
      <c r="BE3" s="158"/>
      <c r="BF3" s="153"/>
      <c r="BG3" s="158"/>
      <c r="BH3" s="158"/>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53" t="s">
        <v>2</v>
      </c>
      <c r="B6" s="153" t="s">
        <v>6</v>
      </c>
      <c r="C6" s="153" t="s">
        <v>8</v>
      </c>
      <c r="D6" s="157" t="s">
        <v>32</v>
      </c>
      <c r="E6" s="157" t="s">
        <v>33</v>
      </c>
      <c r="F6" s="157" t="s">
        <v>34</v>
      </c>
      <c r="G6" s="157" t="s">
        <v>35</v>
      </c>
      <c r="H6" s="153" t="s">
        <v>13</v>
      </c>
      <c r="I6" s="153"/>
      <c r="J6" s="153"/>
      <c r="K6" s="153"/>
      <c r="L6" s="153"/>
      <c r="M6" s="48"/>
      <c r="N6" s="34"/>
      <c r="O6" s="34"/>
      <c r="U6" s="49" t="s">
        <v>36</v>
      </c>
      <c r="AE6" s="50">
        <f>+AE4+AE5</f>
        <v>1090000000</v>
      </c>
      <c r="AF6" s="50">
        <f>+AF4</f>
        <v>882716713</v>
      </c>
      <c r="AG6" s="51">
        <f>+AF6/AE6</f>
        <v>0.80983184678899078</v>
      </c>
    </row>
    <row r="7" spans="1:65" ht="39" customHeight="1" x14ac:dyDescent="0.2">
      <c r="A7" s="153"/>
      <c r="B7" s="153"/>
      <c r="C7" s="153"/>
      <c r="D7" s="158"/>
      <c r="E7" s="158"/>
      <c r="F7" s="158"/>
      <c r="G7" s="158"/>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50" t="s">
        <v>0</v>
      </c>
      <c r="B11" s="151"/>
      <c r="C11" s="151"/>
      <c r="D11" s="151"/>
      <c r="E11" s="151"/>
      <c r="F11" s="151"/>
      <c r="G11" s="151"/>
      <c r="H11" s="151"/>
      <c r="I11" s="151"/>
      <c r="J11" s="151"/>
      <c r="K11" s="151"/>
      <c r="L11" s="151"/>
      <c r="M11" s="151"/>
      <c r="N11" s="151"/>
      <c r="O11" s="151"/>
      <c r="P11" s="152"/>
    </row>
    <row r="12" spans="1:65" ht="27.75" customHeight="1" x14ac:dyDescent="0.2">
      <c r="A12" s="153" t="s">
        <v>2</v>
      </c>
      <c r="B12" s="157" t="s">
        <v>3</v>
      </c>
      <c r="C12" s="157" t="s">
        <v>4</v>
      </c>
      <c r="D12" s="157" t="s">
        <v>5</v>
      </c>
      <c r="E12" s="153" t="s">
        <v>6</v>
      </c>
      <c r="F12" s="157" t="s">
        <v>34</v>
      </c>
      <c r="G12" s="153" t="s">
        <v>37</v>
      </c>
      <c r="H12" s="157" t="s">
        <v>38</v>
      </c>
      <c r="I12" s="157" t="s">
        <v>23</v>
      </c>
      <c r="J12" s="154" t="s">
        <v>11</v>
      </c>
      <c r="K12" s="154" t="s">
        <v>12</v>
      </c>
      <c r="L12" s="159" t="s">
        <v>13</v>
      </c>
      <c r="M12" s="160"/>
      <c r="N12" s="160"/>
      <c r="O12" s="160"/>
      <c r="P12" s="161"/>
    </row>
    <row r="13" spans="1:65" ht="69.75" customHeight="1" x14ac:dyDescent="0.2">
      <c r="A13" s="153"/>
      <c r="B13" s="158"/>
      <c r="C13" s="158"/>
      <c r="D13" s="158"/>
      <c r="E13" s="153"/>
      <c r="F13" s="158"/>
      <c r="G13" s="153"/>
      <c r="H13" s="158"/>
      <c r="I13" s="158"/>
      <c r="J13" s="155"/>
      <c r="K13" s="155"/>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53" t="s">
        <v>2</v>
      </c>
      <c r="B18" s="157" t="s">
        <v>6</v>
      </c>
      <c r="C18" s="157" t="s">
        <v>37</v>
      </c>
      <c r="D18" s="157" t="s">
        <v>40</v>
      </c>
      <c r="E18" s="157" t="s">
        <v>41</v>
      </c>
      <c r="F18" s="154" t="s">
        <v>42</v>
      </c>
      <c r="G18" s="154" t="s">
        <v>11</v>
      </c>
      <c r="H18" s="153" t="s">
        <v>13</v>
      </c>
      <c r="I18" s="153"/>
      <c r="J18" s="153"/>
      <c r="K18" s="153"/>
      <c r="L18" s="153"/>
      <c r="M18" s="48"/>
    </row>
    <row r="19" spans="1:13" ht="50.25" customHeight="1" x14ac:dyDescent="0.2">
      <c r="A19" s="153"/>
      <c r="B19" s="158"/>
      <c r="C19" s="158"/>
      <c r="D19" s="158"/>
      <c r="E19" s="158"/>
      <c r="F19" s="155"/>
      <c r="G19" s="155"/>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3"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Layout"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67" t="s">
        <v>43</v>
      </c>
      <c r="B1" s="167"/>
      <c r="C1" s="167"/>
      <c r="D1" s="167"/>
      <c r="E1" s="167"/>
      <c r="F1" s="167"/>
      <c r="G1" s="167"/>
      <c r="H1" s="167"/>
      <c r="I1" s="167"/>
      <c r="J1" s="167"/>
    </row>
    <row r="2" spans="1:10" x14ac:dyDescent="0.2">
      <c r="A2" s="167"/>
      <c r="B2" s="167"/>
      <c r="C2" s="167"/>
      <c r="D2" s="167"/>
      <c r="E2" s="167"/>
      <c r="F2" s="167"/>
      <c r="G2" s="167"/>
      <c r="H2" s="167"/>
      <c r="I2" s="167"/>
      <c r="J2" s="167"/>
    </row>
    <row r="3" spans="1:10" ht="15" x14ac:dyDescent="0.2">
      <c r="A3" s="168" t="s">
        <v>44</v>
      </c>
      <c r="B3" s="168"/>
      <c r="C3" s="168"/>
      <c r="D3" s="168"/>
      <c r="E3" s="168"/>
      <c r="F3" s="168"/>
      <c r="G3" s="168"/>
      <c r="H3" s="168"/>
      <c r="I3" s="168"/>
      <c r="J3" s="168"/>
    </row>
    <row r="4" spans="1:10" s="14" customFormat="1" x14ac:dyDescent="0.2">
      <c r="A4" s="12"/>
      <c r="B4" s="13"/>
      <c r="C4" s="13"/>
      <c r="D4" s="13"/>
      <c r="E4" s="13"/>
      <c r="F4" s="13"/>
      <c r="G4" s="13"/>
      <c r="H4" s="13"/>
      <c r="I4" s="13"/>
      <c r="J4" s="13"/>
    </row>
    <row r="5" spans="1:10" x14ac:dyDescent="0.2">
      <c r="A5" s="15" t="s">
        <v>45</v>
      </c>
      <c r="B5" s="162" t="s">
        <v>46</v>
      </c>
      <c r="C5" s="162"/>
      <c r="D5" s="162"/>
      <c r="E5" s="162"/>
      <c r="F5" s="162"/>
      <c r="G5" s="162"/>
      <c r="H5" s="162"/>
      <c r="I5" s="162"/>
      <c r="J5" s="162"/>
    </row>
    <row r="6" spans="1:10" x14ac:dyDescent="0.2">
      <c r="A6" s="15" t="s">
        <v>47</v>
      </c>
      <c r="B6" s="162" t="s">
        <v>48</v>
      </c>
      <c r="C6" s="162"/>
      <c r="D6" s="162"/>
      <c r="E6" s="162"/>
      <c r="F6" s="162"/>
      <c r="G6" s="162"/>
      <c r="H6" s="162"/>
      <c r="I6" s="162"/>
      <c r="J6" s="162"/>
    </row>
    <row r="7" spans="1:10" x14ac:dyDescent="0.2">
      <c r="A7" s="15" t="s">
        <v>49</v>
      </c>
      <c r="B7" s="162" t="s">
        <v>50</v>
      </c>
      <c r="C7" s="162"/>
      <c r="D7" s="162"/>
      <c r="E7" s="162"/>
      <c r="F7" s="162"/>
      <c r="G7" s="162"/>
      <c r="H7" s="162"/>
      <c r="I7" s="162"/>
      <c r="J7" s="162"/>
    </row>
    <row r="8" spans="1:10" x14ac:dyDescent="0.2">
      <c r="A8" s="15" t="s">
        <v>51</v>
      </c>
      <c r="B8" s="162" t="s">
        <v>52</v>
      </c>
      <c r="C8" s="162"/>
      <c r="D8" s="162"/>
      <c r="E8" s="162"/>
      <c r="F8" s="162"/>
      <c r="G8" s="162"/>
      <c r="H8" s="162"/>
      <c r="I8" s="162"/>
      <c r="J8" s="162"/>
    </row>
    <row r="9" spans="1:10" x14ac:dyDescent="0.2">
      <c r="A9" s="15" t="s">
        <v>53</v>
      </c>
      <c r="B9" s="162" t="s">
        <v>54</v>
      </c>
      <c r="C9" s="162"/>
      <c r="D9" s="162"/>
      <c r="E9" s="162"/>
      <c r="F9" s="162"/>
      <c r="G9" s="162"/>
      <c r="H9" s="162"/>
      <c r="I9" s="162"/>
      <c r="J9" s="162"/>
    </row>
    <row r="10" spans="1:10" ht="15" x14ac:dyDescent="0.2">
      <c r="A10" s="163" t="s">
        <v>55</v>
      </c>
      <c r="B10" s="164"/>
      <c r="C10" s="164"/>
      <c r="D10" s="164"/>
      <c r="E10" s="164"/>
      <c r="F10" s="164"/>
      <c r="G10" s="164"/>
      <c r="H10" s="164"/>
      <c r="I10" s="164"/>
      <c r="J10" s="164"/>
    </row>
    <row r="12" spans="1:10" x14ac:dyDescent="0.2">
      <c r="A12" s="165" t="s">
        <v>56</v>
      </c>
      <c r="B12" s="165"/>
      <c r="C12" s="165"/>
      <c r="D12" s="165"/>
      <c r="E12" s="165"/>
      <c r="F12" s="165"/>
      <c r="G12" s="165"/>
      <c r="H12" s="165"/>
      <c r="I12" s="165"/>
      <c r="J12" s="165"/>
    </row>
    <row r="13" spans="1:10" x14ac:dyDescent="0.2">
      <c r="A13" s="165"/>
      <c r="B13" s="165"/>
      <c r="C13" s="165"/>
      <c r="D13" s="165"/>
      <c r="E13" s="165"/>
      <c r="F13" s="165"/>
      <c r="G13" s="165"/>
      <c r="H13" s="165"/>
      <c r="I13" s="165"/>
      <c r="J13" s="165"/>
    </row>
    <row r="14" spans="1:10" ht="42.75" customHeight="1" x14ac:dyDescent="0.2">
      <c r="A14" s="166" t="s">
        <v>57</v>
      </c>
      <c r="B14" s="166"/>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3"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topLeftCell="F2" zoomScale="60" zoomScaleNormal="60" workbookViewId="0">
      <selection activeCell="AH9" sqref="AH9"/>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bestFit="1" customWidth="1"/>
    <col min="21" max="21" width="8.5" style="2" customWidth="1"/>
    <col min="22" max="22" width="10.75" style="2" customWidth="1"/>
    <col min="23" max="23" width="10.25" style="2" customWidth="1"/>
    <col min="24" max="24" width="9.75" style="2" bestFit="1" customWidth="1"/>
    <col min="25" max="25" width="11.125" style="2" customWidth="1"/>
    <col min="26" max="26" width="11.25" style="2" customWidth="1"/>
    <col min="27" max="27" width="9.75" style="2" bestFit="1" customWidth="1"/>
    <col min="28" max="28" width="9.875" style="2" customWidth="1"/>
    <col min="29" max="29" width="13.75" style="2" customWidth="1"/>
    <col min="30" max="31" width="9.75" style="2" bestFit="1" customWidth="1"/>
    <col min="32" max="32" width="10.75" style="2" bestFit="1" customWidth="1"/>
    <col min="33" max="33" width="12.75" style="2" customWidth="1"/>
    <col min="34" max="35" width="11.625" style="1" bestFit="1" customWidth="1"/>
    <col min="36" max="36" width="12" style="1" bestFit="1" customWidth="1"/>
    <col min="37" max="38" width="11.625" style="1" bestFit="1" customWidth="1"/>
    <col min="39" max="39" width="12" style="1" bestFit="1" customWidth="1"/>
    <col min="40" max="41" width="11.625" style="1" bestFit="1" customWidth="1"/>
    <col min="42" max="42" width="12" style="1" bestFit="1" customWidth="1"/>
    <col min="43" max="44" width="11.625" style="1" bestFit="1" customWidth="1"/>
    <col min="45" max="45" width="12" style="1" bestFit="1" customWidth="1"/>
    <col min="46" max="47" width="11.625" style="1" bestFit="1" customWidth="1"/>
    <col min="48" max="50" width="12" style="1" bestFit="1" customWidth="1"/>
    <col min="51" max="16384" width="11.5" style="1"/>
  </cols>
  <sheetData>
    <row r="1" spans="1:50" ht="35.25" customHeight="1" x14ac:dyDescent="0.25">
      <c r="A1" s="184"/>
      <c r="B1" s="185"/>
      <c r="C1" s="198" t="s">
        <v>69</v>
      </c>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4"/>
      <c r="AW1" s="194"/>
      <c r="AX1" s="195"/>
    </row>
    <row r="2" spans="1:50" ht="35.25" customHeight="1" x14ac:dyDescent="0.25">
      <c r="A2" s="186"/>
      <c r="B2" s="187"/>
      <c r="C2" s="199" t="s">
        <v>70</v>
      </c>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6"/>
      <c r="AW2" s="196"/>
      <c r="AX2" s="197"/>
    </row>
    <row r="3" spans="1:50" ht="35.25" customHeight="1" x14ac:dyDescent="0.25">
      <c r="A3" s="186"/>
      <c r="B3" s="187"/>
      <c r="C3" s="199" t="s">
        <v>71</v>
      </c>
      <c r="D3" s="199"/>
      <c r="E3" s="199"/>
      <c r="F3" s="199"/>
      <c r="G3" s="199"/>
      <c r="H3" s="199"/>
      <c r="I3" s="199"/>
      <c r="J3" s="199"/>
      <c r="K3" s="199"/>
      <c r="L3" s="199"/>
      <c r="M3" s="199"/>
      <c r="N3" s="199"/>
      <c r="O3" s="199"/>
      <c r="P3" s="199"/>
      <c r="Q3" s="199"/>
      <c r="R3" s="199"/>
      <c r="S3" s="199"/>
      <c r="T3" s="199"/>
      <c r="U3" s="199"/>
      <c r="V3" s="199"/>
      <c r="W3" s="199"/>
      <c r="X3" s="199"/>
      <c r="Y3" s="199"/>
      <c r="Z3" s="199"/>
      <c r="AA3" s="199" t="s">
        <v>72</v>
      </c>
      <c r="AB3" s="199"/>
      <c r="AC3" s="199"/>
      <c r="AD3" s="199"/>
      <c r="AE3" s="199"/>
      <c r="AF3" s="199"/>
      <c r="AG3" s="199"/>
      <c r="AH3" s="199"/>
      <c r="AI3" s="199"/>
      <c r="AJ3" s="199"/>
      <c r="AK3" s="199"/>
      <c r="AL3" s="199"/>
      <c r="AM3" s="199"/>
      <c r="AN3" s="199"/>
      <c r="AO3" s="199"/>
      <c r="AP3" s="199"/>
      <c r="AQ3" s="199"/>
      <c r="AR3" s="199"/>
      <c r="AS3" s="199"/>
      <c r="AT3" s="199"/>
      <c r="AU3" s="199"/>
      <c r="AV3" s="196"/>
      <c r="AW3" s="196"/>
      <c r="AX3" s="197"/>
    </row>
    <row r="4" spans="1:50" ht="27.75" customHeight="1" x14ac:dyDescent="0.25">
      <c r="A4" s="182" t="s">
        <v>73</v>
      </c>
      <c r="B4" s="183"/>
      <c r="C4" s="183"/>
      <c r="D4" s="188">
        <v>44348</v>
      </c>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90"/>
    </row>
    <row r="5" spans="1:50" s="2" customFormat="1" ht="40.5" customHeight="1" thickBot="1" x14ac:dyDescent="0.3">
      <c r="A5" s="180" t="s">
        <v>74</v>
      </c>
      <c r="B5" s="181"/>
      <c r="C5" s="181"/>
      <c r="D5" s="191" t="s">
        <v>319</v>
      </c>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3"/>
    </row>
    <row r="6" spans="1:50" s="3" customFormat="1" ht="15.75" customHeight="1" x14ac:dyDescent="0.25">
      <c r="A6" s="173" t="s">
        <v>75</v>
      </c>
      <c r="B6" s="175" t="s">
        <v>76</v>
      </c>
      <c r="C6" s="171" t="s">
        <v>77</v>
      </c>
      <c r="D6" s="171" t="s">
        <v>78</v>
      </c>
      <c r="E6" s="171" t="s">
        <v>79</v>
      </c>
      <c r="F6" s="175" t="s">
        <v>80</v>
      </c>
      <c r="G6" s="171" t="s">
        <v>81</v>
      </c>
      <c r="H6" s="171" t="s">
        <v>82</v>
      </c>
      <c r="I6" s="171" t="s">
        <v>83</v>
      </c>
      <c r="J6" s="171" t="s">
        <v>84</v>
      </c>
      <c r="K6" s="171" t="s">
        <v>85</v>
      </c>
      <c r="L6" s="200" t="s">
        <v>86</v>
      </c>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1"/>
    </row>
    <row r="7" spans="1:50" s="3" customFormat="1" ht="28.5" customHeight="1" x14ac:dyDescent="0.25">
      <c r="A7" s="174"/>
      <c r="B7" s="176"/>
      <c r="C7" s="172"/>
      <c r="D7" s="172"/>
      <c r="E7" s="172"/>
      <c r="F7" s="176"/>
      <c r="G7" s="172"/>
      <c r="H7" s="172"/>
      <c r="I7" s="172"/>
      <c r="J7" s="172"/>
      <c r="K7" s="172"/>
      <c r="L7" s="169" t="s">
        <v>87</v>
      </c>
      <c r="M7" s="169"/>
      <c r="N7" s="169"/>
      <c r="O7" s="169" t="s">
        <v>88</v>
      </c>
      <c r="P7" s="169"/>
      <c r="Q7" s="169"/>
      <c r="R7" s="169" t="s">
        <v>89</v>
      </c>
      <c r="S7" s="169"/>
      <c r="T7" s="169"/>
      <c r="U7" s="169" t="s">
        <v>90</v>
      </c>
      <c r="V7" s="169"/>
      <c r="W7" s="169"/>
      <c r="X7" s="169" t="s">
        <v>91</v>
      </c>
      <c r="Y7" s="169"/>
      <c r="Z7" s="169"/>
      <c r="AA7" s="169" t="s">
        <v>92</v>
      </c>
      <c r="AB7" s="169"/>
      <c r="AC7" s="169"/>
      <c r="AD7" s="169" t="s">
        <v>93</v>
      </c>
      <c r="AE7" s="169"/>
      <c r="AF7" s="169"/>
      <c r="AG7" s="169" t="s">
        <v>94</v>
      </c>
      <c r="AH7" s="169"/>
      <c r="AI7" s="169"/>
      <c r="AJ7" s="169" t="s">
        <v>95</v>
      </c>
      <c r="AK7" s="169"/>
      <c r="AL7" s="169"/>
      <c r="AM7" s="169" t="s">
        <v>96</v>
      </c>
      <c r="AN7" s="169"/>
      <c r="AO7" s="169"/>
      <c r="AP7" s="169" t="s">
        <v>97</v>
      </c>
      <c r="AQ7" s="169"/>
      <c r="AR7" s="169"/>
      <c r="AS7" s="169" t="s">
        <v>98</v>
      </c>
      <c r="AT7" s="169"/>
      <c r="AU7" s="169"/>
      <c r="AV7" s="169" t="s">
        <v>99</v>
      </c>
      <c r="AW7" s="169"/>
      <c r="AX7" s="202"/>
    </row>
    <row r="8" spans="1:50" s="3" customFormat="1" ht="24.75" customHeight="1" x14ac:dyDescent="0.25">
      <c r="A8" s="174"/>
      <c r="B8" s="176"/>
      <c r="C8" s="172"/>
      <c r="D8" s="172"/>
      <c r="E8" s="172"/>
      <c r="F8" s="176"/>
      <c r="G8" s="172"/>
      <c r="H8" s="172"/>
      <c r="I8" s="172"/>
      <c r="J8" s="172"/>
      <c r="K8" s="172"/>
      <c r="L8" s="61" t="s">
        <v>100</v>
      </c>
      <c r="M8" s="61" t="s">
        <v>101</v>
      </c>
      <c r="N8" s="59" t="s">
        <v>102</v>
      </c>
      <c r="O8" s="61" t="s">
        <v>100</v>
      </c>
      <c r="P8" s="61" t="s">
        <v>101</v>
      </c>
      <c r="Q8" s="59" t="s">
        <v>102</v>
      </c>
      <c r="R8" s="61" t="s">
        <v>100</v>
      </c>
      <c r="S8" s="61" t="s">
        <v>101</v>
      </c>
      <c r="T8" s="59" t="s">
        <v>102</v>
      </c>
      <c r="U8" s="61" t="s">
        <v>100</v>
      </c>
      <c r="V8" s="61" t="s">
        <v>101</v>
      </c>
      <c r="W8" s="59" t="s">
        <v>102</v>
      </c>
      <c r="X8" s="61" t="s">
        <v>100</v>
      </c>
      <c r="Y8" s="61" t="s">
        <v>101</v>
      </c>
      <c r="Z8" s="59" t="s">
        <v>102</v>
      </c>
      <c r="AA8" s="61" t="s">
        <v>100</v>
      </c>
      <c r="AB8" s="61" t="s">
        <v>101</v>
      </c>
      <c r="AC8" s="59" t="s">
        <v>102</v>
      </c>
      <c r="AD8" s="61" t="s">
        <v>100</v>
      </c>
      <c r="AE8" s="61" t="s">
        <v>101</v>
      </c>
      <c r="AF8" s="59" t="s">
        <v>102</v>
      </c>
      <c r="AG8" s="61" t="s">
        <v>100</v>
      </c>
      <c r="AH8" s="61" t="s">
        <v>101</v>
      </c>
      <c r="AI8" s="59" t="s">
        <v>102</v>
      </c>
      <c r="AJ8" s="61" t="s">
        <v>100</v>
      </c>
      <c r="AK8" s="61" t="s">
        <v>101</v>
      </c>
      <c r="AL8" s="59" t="s">
        <v>102</v>
      </c>
      <c r="AM8" s="61" t="s">
        <v>100</v>
      </c>
      <c r="AN8" s="61" t="s">
        <v>101</v>
      </c>
      <c r="AO8" s="59" t="s">
        <v>102</v>
      </c>
      <c r="AP8" s="61" t="s">
        <v>100</v>
      </c>
      <c r="AQ8" s="61" t="s">
        <v>101</v>
      </c>
      <c r="AR8" s="59" t="s">
        <v>102</v>
      </c>
      <c r="AS8" s="61" t="s">
        <v>100</v>
      </c>
      <c r="AT8" s="61" t="s">
        <v>101</v>
      </c>
      <c r="AU8" s="59" t="s">
        <v>102</v>
      </c>
      <c r="AV8" s="61" t="s">
        <v>103</v>
      </c>
      <c r="AW8" s="61" t="s">
        <v>104</v>
      </c>
      <c r="AX8" s="62" t="s">
        <v>102</v>
      </c>
    </row>
    <row r="9" spans="1:50" s="3" customFormat="1" ht="45" x14ac:dyDescent="0.25">
      <c r="A9" s="170" t="s">
        <v>189</v>
      </c>
      <c r="B9" s="177">
        <v>1</v>
      </c>
      <c r="C9" s="177" t="s">
        <v>190</v>
      </c>
      <c r="D9" s="178" t="s">
        <v>116</v>
      </c>
      <c r="E9" s="179"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63">
        <v>0.25</v>
      </c>
      <c r="G9" s="63"/>
      <c r="H9" s="106" t="s">
        <v>320</v>
      </c>
      <c r="I9" s="64" t="s">
        <v>191</v>
      </c>
      <c r="J9" s="65" t="s">
        <v>180</v>
      </c>
      <c r="K9" s="65" t="s">
        <v>183</v>
      </c>
      <c r="L9" s="74">
        <v>0.5</v>
      </c>
      <c r="M9" s="74">
        <v>0.5</v>
      </c>
      <c r="N9" s="74">
        <f>+M9/L9</f>
        <v>1</v>
      </c>
      <c r="O9" s="74">
        <v>0.5</v>
      </c>
      <c r="P9" s="75">
        <v>0.5</v>
      </c>
      <c r="Q9" s="74">
        <f>+P9/O9</f>
        <v>1</v>
      </c>
      <c r="R9" s="74">
        <v>0</v>
      </c>
      <c r="S9" s="74">
        <v>0</v>
      </c>
      <c r="T9" s="74">
        <v>0</v>
      </c>
      <c r="U9" s="74">
        <v>0</v>
      </c>
      <c r="V9" s="75">
        <v>0</v>
      </c>
      <c r="W9" s="74">
        <v>0</v>
      </c>
      <c r="X9" s="74">
        <v>0</v>
      </c>
      <c r="Y9" s="75">
        <v>0</v>
      </c>
      <c r="Z9" s="74">
        <v>0</v>
      </c>
      <c r="AA9" s="74">
        <v>0</v>
      </c>
      <c r="AB9" s="75">
        <v>0</v>
      </c>
      <c r="AC9" s="74">
        <v>0</v>
      </c>
      <c r="AD9" s="74">
        <v>0</v>
      </c>
      <c r="AE9" s="75">
        <v>0</v>
      </c>
      <c r="AF9" s="74">
        <v>0</v>
      </c>
      <c r="AG9" s="74">
        <v>0</v>
      </c>
      <c r="AH9" s="75">
        <v>0</v>
      </c>
      <c r="AI9" s="74">
        <v>0</v>
      </c>
      <c r="AJ9" s="74">
        <v>0</v>
      </c>
      <c r="AK9" s="75">
        <v>0</v>
      </c>
      <c r="AL9" s="74">
        <v>0</v>
      </c>
      <c r="AM9" s="74">
        <v>0</v>
      </c>
      <c r="AN9" s="75">
        <v>0</v>
      </c>
      <c r="AO9" s="74">
        <v>0</v>
      </c>
      <c r="AP9" s="74">
        <v>0</v>
      </c>
      <c r="AQ9" s="75">
        <v>0</v>
      </c>
      <c r="AR9" s="74">
        <v>0</v>
      </c>
      <c r="AS9" s="74">
        <v>0</v>
      </c>
      <c r="AT9" s="75">
        <v>0</v>
      </c>
      <c r="AU9" s="74">
        <v>0</v>
      </c>
      <c r="AV9" s="76">
        <f>IF(K9="SUMA",(L9+O9+R9+U9+X9+AA9+AD9+AG9+AP9+AS9+AJ9+AM9),(AD9))</f>
        <v>1</v>
      </c>
      <c r="AW9" s="77">
        <f>IF(ISERROR(IF(K9="Suma",(AE9+AH9+AQ9+AT9+AK9+AN9+AB9+Y9+V9+S9+P9+M9),AVERAGE(AE9,AH9,AQ9,AT9,AK9,AN9,AB9,Y9,V9,S9,P9,M9))),0,IF(K9="Suma",(AE9+AH9+AQ9+AT9+AK9+AN9+AB9+Y9+V9+S9+P9+M9),AVERAGE(AE9,AH9,AQ9,AT9,AK9,AN9,AB9,Y9,V9,S9,P9,M9)))</f>
        <v>1</v>
      </c>
      <c r="AX9" s="110">
        <f>IF(ISERROR(AW9/AV9),0,(AW9/AV9))</f>
        <v>1</v>
      </c>
    </row>
    <row r="10" spans="1:50" s="3" customFormat="1" ht="51" customHeight="1" x14ac:dyDescent="0.25">
      <c r="A10" s="170"/>
      <c r="B10" s="177"/>
      <c r="C10" s="177"/>
      <c r="D10" s="178"/>
      <c r="E10" s="179"/>
      <c r="F10" s="63">
        <v>0.25</v>
      </c>
      <c r="G10" s="63"/>
      <c r="H10" s="106" t="s">
        <v>321</v>
      </c>
      <c r="I10" s="64" t="s">
        <v>192</v>
      </c>
      <c r="J10" s="65" t="s">
        <v>180</v>
      </c>
      <c r="K10" s="65" t="s">
        <v>183</v>
      </c>
      <c r="L10" s="74">
        <v>0</v>
      </c>
      <c r="M10" s="74">
        <v>0</v>
      </c>
      <c r="N10" s="74">
        <v>0</v>
      </c>
      <c r="O10" s="74">
        <v>0.4</v>
      </c>
      <c r="P10" s="75">
        <v>0</v>
      </c>
      <c r="Q10" s="74">
        <v>0</v>
      </c>
      <c r="R10" s="74">
        <v>0.4</v>
      </c>
      <c r="S10" s="74">
        <v>0</v>
      </c>
      <c r="T10" s="74">
        <f t="shared" ref="T10:T71" si="0">+S10/R10</f>
        <v>0</v>
      </c>
      <c r="U10" s="74">
        <v>0.2</v>
      </c>
      <c r="V10" s="75">
        <v>0</v>
      </c>
      <c r="W10" s="74">
        <f t="shared" ref="W10:W71" si="1">+V10/U10</f>
        <v>0</v>
      </c>
      <c r="X10" s="74">
        <v>0</v>
      </c>
      <c r="Y10" s="75">
        <v>0</v>
      </c>
      <c r="Z10" s="74">
        <v>0</v>
      </c>
      <c r="AA10" s="74">
        <v>0</v>
      </c>
      <c r="AB10" s="74">
        <v>0</v>
      </c>
      <c r="AC10" s="74">
        <v>0</v>
      </c>
      <c r="AD10" s="74">
        <v>0</v>
      </c>
      <c r="AE10" s="74">
        <v>0</v>
      </c>
      <c r="AF10" s="74">
        <v>0</v>
      </c>
      <c r="AG10" s="74">
        <v>0</v>
      </c>
      <c r="AH10" s="74">
        <v>0</v>
      </c>
      <c r="AI10" s="74">
        <v>0</v>
      </c>
      <c r="AJ10" s="74">
        <v>0</v>
      </c>
      <c r="AK10" s="74"/>
      <c r="AL10" s="74" t="e">
        <f t="shared" ref="AL10:AL71" si="2">+AK10/AJ10</f>
        <v>#DIV/0!</v>
      </c>
      <c r="AM10" s="74">
        <v>0</v>
      </c>
      <c r="AN10" s="74"/>
      <c r="AO10" s="74" t="e">
        <f t="shared" ref="AO10:AO71" si="3">+AN10/AM10</f>
        <v>#DIV/0!</v>
      </c>
      <c r="AP10" s="74">
        <v>0</v>
      </c>
      <c r="AQ10" s="74"/>
      <c r="AR10" s="74" t="e">
        <f t="shared" ref="AR10:AR71" si="4">+AQ10/AP10</f>
        <v>#DIV/0!</v>
      </c>
      <c r="AS10" s="74">
        <v>0</v>
      </c>
      <c r="AT10" s="74"/>
      <c r="AU10" s="74" t="e">
        <f t="shared" ref="AU10:AU70" si="5">+AT10/AS10</f>
        <v>#DIV/0!</v>
      </c>
      <c r="AV10" s="76">
        <f t="shared" ref="AV10:AV72" si="6">IF(K10="SUMA",(L10+O10+R10+U10+X10+AA10+AD10+AG10+AP10+AS10+AJ10+AM10),(AD10))</f>
        <v>1</v>
      </c>
      <c r="AW10" s="77">
        <f t="shared" ref="AW10:AW72" si="7">IF(ISERROR(IF(K10="Suma",(AE10+AH10+AQ10+AT10+AK10+AN10+AB10+Y10+V10+S10+P10+M10),AVERAGE(AE10,AH10,AQ10,AT10,AK10,AN10,AB10,Y10,V10,S10,P10,M10))),0,IF(K10="Suma",(AE10+AH10+AQ10+AT10+AK10+AN10+AB10+Y10+V10+S10+P10+M10),AVERAGE(AE10,AH10,AQ10,AT10,AK10,AN10,AB10,Y10,V10,S10,P10,M10)))</f>
        <v>0</v>
      </c>
      <c r="AX10" s="110">
        <f t="shared" ref="AX10:AX72" si="8">IF(ISERROR(AW10/AV10),0,(AW10/AV10))</f>
        <v>0</v>
      </c>
    </row>
    <row r="11" spans="1:50" s="3" customFormat="1" ht="51" customHeight="1" x14ac:dyDescent="0.25">
      <c r="A11" s="170"/>
      <c r="B11" s="177"/>
      <c r="C11" s="177"/>
      <c r="D11" s="178"/>
      <c r="E11" s="179"/>
      <c r="F11" s="63">
        <v>0.25</v>
      </c>
      <c r="G11" s="63"/>
      <c r="H11" s="106" t="s">
        <v>322</v>
      </c>
      <c r="I11" s="64" t="s">
        <v>193</v>
      </c>
      <c r="J11" s="65" t="s">
        <v>180</v>
      </c>
      <c r="K11" s="65" t="s">
        <v>183</v>
      </c>
      <c r="L11" s="74">
        <v>0</v>
      </c>
      <c r="M11" s="74">
        <v>0</v>
      </c>
      <c r="N11" s="74">
        <v>0</v>
      </c>
      <c r="O11" s="74">
        <v>0.33</v>
      </c>
      <c r="P11" s="75">
        <v>0</v>
      </c>
      <c r="Q11" s="74">
        <v>0</v>
      </c>
      <c r="R11" s="74">
        <v>0.34</v>
      </c>
      <c r="S11" s="74">
        <v>0</v>
      </c>
      <c r="T11" s="74">
        <f t="shared" si="0"/>
        <v>0</v>
      </c>
      <c r="U11" s="74">
        <v>0.33</v>
      </c>
      <c r="V11" s="75">
        <v>0</v>
      </c>
      <c r="W11" s="74">
        <f t="shared" si="1"/>
        <v>0</v>
      </c>
      <c r="X11" s="74">
        <v>0</v>
      </c>
      <c r="Y11" s="75">
        <v>0</v>
      </c>
      <c r="Z11" s="74">
        <v>0</v>
      </c>
      <c r="AA11" s="74">
        <v>0</v>
      </c>
      <c r="AB11" s="74">
        <v>0</v>
      </c>
      <c r="AC11" s="74">
        <v>0</v>
      </c>
      <c r="AD11" s="74">
        <v>0</v>
      </c>
      <c r="AE11" s="74">
        <v>0</v>
      </c>
      <c r="AF11" s="74">
        <v>0</v>
      </c>
      <c r="AG11" s="74">
        <v>0</v>
      </c>
      <c r="AH11" s="74">
        <v>0</v>
      </c>
      <c r="AI11" s="74">
        <v>0</v>
      </c>
      <c r="AJ11" s="74">
        <v>0</v>
      </c>
      <c r="AK11" s="74"/>
      <c r="AL11" s="74" t="e">
        <f t="shared" si="2"/>
        <v>#DIV/0!</v>
      </c>
      <c r="AM11" s="74">
        <v>0</v>
      </c>
      <c r="AN11" s="74"/>
      <c r="AO11" s="74" t="e">
        <f t="shared" si="3"/>
        <v>#DIV/0!</v>
      </c>
      <c r="AP11" s="74">
        <v>0</v>
      </c>
      <c r="AQ11" s="74"/>
      <c r="AR11" s="74" t="e">
        <f t="shared" si="4"/>
        <v>#DIV/0!</v>
      </c>
      <c r="AS11" s="74">
        <v>0</v>
      </c>
      <c r="AT11" s="74"/>
      <c r="AU11" s="74" t="e">
        <f t="shared" si="5"/>
        <v>#DIV/0!</v>
      </c>
      <c r="AV11" s="76">
        <f t="shared" si="6"/>
        <v>1</v>
      </c>
      <c r="AW11" s="77">
        <f t="shared" si="7"/>
        <v>0</v>
      </c>
      <c r="AX11" s="110">
        <f t="shared" si="8"/>
        <v>0</v>
      </c>
    </row>
    <row r="12" spans="1:50" s="3" customFormat="1" ht="119.25" customHeight="1" x14ac:dyDescent="0.25">
      <c r="A12" s="170" t="s">
        <v>188</v>
      </c>
      <c r="B12" s="177">
        <v>2</v>
      </c>
      <c r="C12" s="177" t="s">
        <v>194</v>
      </c>
      <c r="D12" s="178" t="s">
        <v>121</v>
      </c>
      <c r="E12" s="179" t="str">
        <f>IF(D12="","",VLOOKUP(D12,$C$145:$L$158,10,FALSE))</f>
        <v xml:space="preserve">Planear y ejecutar estrategias y políticas eficaces de comunicación interna y externa que socialicen la gestión de la entidad y contribuyan al posicionamiento de la imagen institucional en el distrito. </v>
      </c>
      <c r="F12" s="63">
        <v>0.25</v>
      </c>
      <c r="G12" s="63"/>
      <c r="H12" s="106">
        <v>2.1</v>
      </c>
      <c r="I12" s="64" t="s">
        <v>195</v>
      </c>
      <c r="J12" s="65" t="s">
        <v>180</v>
      </c>
      <c r="K12" s="65" t="s">
        <v>184</v>
      </c>
      <c r="L12" s="74">
        <v>1</v>
      </c>
      <c r="M12" s="74">
        <v>1</v>
      </c>
      <c r="N12" s="74">
        <f>+M12/L12</f>
        <v>1</v>
      </c>
      <c r="O12" s="74">
        <v>1</v>
      </c>
      <c r="P12" s="75">
        <v>1</v>
      </c>
      <c r="Q12" s="74">
        <f t="shared" ref="Q12:Q71" si="9">+P12/O12</f>
        <v>1</v>
      </c>
      <c r="R12" s="74">
        <v>1</v>
      </c>
      <c r="S12" s="74">
        <v>1</v>
      </c>
      <c r="T12" s="74">
        <f>+S12/R12</f>
        <v>1</v>
      </c>
      <c r="U12" s="74">
        <v>1</v>
      </c>
      <c r="V12" s="75">
        <v>1</v>
      </c>
      <c r="W12" s="74">
        <f>+V12/U12</f>
        <v>1</v>
      </c>
      <c r="X12" s="74">
        <v>1</v>
      </c>
      <c r="Y12" s="75">
        <v>1</v>
      </c>
      <c r="Z12" s="74">
        <f>+Y12/X12</f>
        <v>1</v>
      </c>
      <c r="AA12" s="74">
        <v>1</v>
      </c>
      <c r="AB12" s="74">
        <v>1</v>
      </c>
      <c r="AC12" s="74">
        <f>+AB12/AA12</f>
        <v>1</v>
      </c>
      <c r="AD12" s="74">
        <v>1</v>
      </c>
      <c r="AE12" s="74">
        <v>1</v>
      </c>
      <c r="AF12" s="74">
        <f>+AE12/AD12</f>
        <v>1</v>
      </c>
      <c r="AG12" s="74">
        <v>1</v>
      </c>
      <c r="AH12" s="74">
        <v>1</v>
      </c>
      <c r="AI12" s="74">
        <f>+AH12/AG12</f>
        <v>1</v>
      </c>
      <c r="AJ12" s="74">
        <v>1</v>
      </c>
      <c r="AK12" s="74"/>
      <c r="AL12" s="74">
        <f>+AK12/AJ12</f>
        <v>0</v>
      </c>
      <c r="AM12" s="74">
        <v>1</v>
      </c>
      <c r="AN12" s="74"/>
      <c r="AO12" s="74">
        <f>+AN12/AM12</f>
        <v>0</v>
      </c>
      <c r="AP12" s="74">
        <v>1</v>
      </c>
      <c r="AQ12" s="74"/>
      <c r="AR12" s="74">
        <f>+AQ12/AP12</f>
        <v>0</v>
      </c>
      <c r="AS12" s="74">
        <v>1</v>
      </c>
      <c r="AT12" s="74"/>
      <c r="AU12" s="74">
        <f>+AT12/AS12</f>
        <v>0</v>
      </c>
      <c r="AV12" s="76">
        <f t="shared" si="6"/>
        <v>1</v>
      </c>
      <c r="AW12" s="77">
        <f t="shared" si="7"/>
        <v>1</v>
      </c>
      <c r="AX12" s="110">
        <f t="shared" si="8"/>
        <v>1</v>
      </c>
    </row>
    <row r="13" spans="1:50" s="3" customFormat="1" ht="133.5" customHeight="1" x14ac:dyDescent="0.25">
      <c r="A13" s="170"/>
      <c r="B13" s="177"/>
      <c r="C13" s="177"/>
      <c r="D13" s="178"/>
      <c r="E13" s="179"/>
      <c r="F13" s="63">
        <v>0.25</v>
      </c>
      <c r="G13" s="63"/>
      <c r="H13" s="106">
        <v>2.2000000000000002</v>
      </c>
      <c r="I13" s="64" t="s">
        <v>196</v>
      </c>
      <c r="J13" s="65" t="s">
        <v>180</v>
      </c>
      <c r="K13" s="65" t="s">
        <v>184</v>
      </c>
      <c r="L13" s="74">
        <v>1</v>
      </c>
      <c r="M13" s="74">
        <v>1</v>
      </c>
      <c r="N13" s="74">
        <f t="shared" ref="N13:N51" si="10">+M13/L13</f>
        <v>1</v>
      </c>
      <c r="O13" s="74">
        <v>1</v>
      </c>
      <c r="P13" s="75">
        <v>1</v>
      </c>
      <c r="Q13" s="74">
        <f t="shared" si="9"/>
        <v>1</v>
      </c>
      <c r="R13" s="74">
        <v>1</v>
      </c>
      <c r="S13" s="74">
        <v>1</v>
      </c>
      <c r="T13" s="74">
        <f t="shared" si="0"/>
        <v>1</v>
      </c>
      <c r="U13" s="74">
        <v>1</v>
      </c>
      <c r="V13" s="75">
        <v>1</v>
      </c>
      <c r="W13" s="74">
        <f t="shared" si="1"/>
        <v>1</v>
      </c>
      <c r="X13" s="74">
        <v>1</v>
      </c>
      <c r="Y13" s="75">
        <v>1</v>
      </c>
      <c r="Z13" s="74">
        <f t="shared" ref="Z13:Z71" si="11">+Y13/X13</f>
        <v>1</v>
      </c>
      <c r="AA13" s="74">
        <v>1</v>
      </c>
      <c r="AB13" s="74">
        <v>1</v>
      </c>
      <c r="AC13" s="74">
        <f t="shared" ref="AC13:AC71" si="12">+AB13/AA13</f>
        <v>1</v>
      </c>
      <c r="AD13" s="74">
        <v>1</v>
      </c>
      <c r="AE13" s="74">
        <v>1</v>
      </c>
      <c r="AF13" s="74">
        <f t="shared" ref="AF13:AF71" si="13">+AE13/AD13</f>
        <v>1</v>
      </c>
      <c r="AG13" s="74">
        <v>1</v>
      </c>
      <c r="AH13" s="74">
        <v>1</v>
      </c>
      <c r="AI13" s="74">
        <f t="shared" ref="AI13:AI71" si="14">+AH13/AG13</f>
        <v>1</v>
      </c>
      <c r="AJ13" s="74">
        <v>1</v>
      </c>
      <c r="AK13" s="74"/>
      <c r="AL13" s="74">
        <f t="shared" si="2"/>
        <v>0</v>
      </c>
      <c r="AM13" s="74">
        <v>1</v>
      </c>
      <c r="AN13" s="74"/>
      <c r="AO13" s="74">
        <f t="shared" si="3"/>
        <v>0</v>
      </c>
      <c r="AP13" s="74">
        <v>1</v>
      </c>
      <c r="AQ13" s="74"/>
      <c r="AR13" s="74">
        <f t="shared" si="4"/>
        <v>0</v>
      </c>
      <c r="AS13" s="74">
        <v>1</v>
      </c>
      <c r="AT13" s="74"/>
      <c r="AU13" s="74">
        <f t="shared" si="5"/>
        <v>0</v>
      </c>
      <c r="AV13" s="76">
        <f t="shared" si="6"/>
        <v>1</v>
      </c>
      <c r="AW13" s="77">
        <f t="shared" si="7"/>
        <v>1</v>
      </c>
      <c r="AX13" s="110">
        <f t="shared" si="8"/>
        <v>1</v>
      </c>
    </row>
    <row r="14" spans="1:50" s="3" customFormat="1" ht="45" x14ac:dyDescent="0.25">
      <c r="A14" s="170"/>
      <c r="B14" s="177"/>
      <c r="C14" s="177"/>
      <c r="D14" s="178"/>
      <c r="E14" s="179"/>
      <c r="F14" s="63">
        <v>0.25</v>
      </c>
      <c r="G14" s="63"/>
      <c r="H14" s="106">
        <v>2.2999999999999998</v>
      </c>
      <c r="I14" s="64" t="s">
        <v>197</v>
      </c>
      <c r="J14" s="65" t="s">
        <v>180</v>
      </c>
      <c r="K14" s="65" t="s">
        <v>184</v>
      </c>
      <c r="L14" s="74">
        <v>1</v>
      </c>
      <c r="M14" s="74">
        <v>1</v>
      </c>
      <c r="N14" s="74">
        <f t="shared" si="10"/>
        <v>1</v>
      </c>
      <c r="O14" s="74">
        <v>1</v>
      </c>
      <c r="P14" s="75">
        <v>1</v>
      </c>
      <c r="Q14" s="74">
        <f t="shared" si="9"/>
        <v>1</v>
      </c>
      <c r="R14" s="74">
        <v>1</v>
      </c>
      <c r="S14" s="74">
        <v>1</v>
      </c>
      <c r="T14" s="74">
        <f t="shared" si="0"/>
        <v>1</v>
      </c>
      <c r="U14" s="74">
        <v>1</v>
      </c>
      <c r="V14" s="75">
        <v>1</v>
      </c>
      <c r="W14" s="74">
        <f t="shared" si="1"/>
        <v>1</v>
      </c>
      <c r="X14" s="74">
        <v>1</v>
      </c>
      <c r="Y14" s="75">
        <v>1</v>
      </c>
      <c r="Z14" s="74">
        <f t="shared" si="11"/>
        <v>1</v>
      </c>
      <c r="AA14" s="74">
        <v>1</v>
      </c>
      <c r="AB14" s="74">
        <v>1</v>
      </c>
      <c r="AC14" s="74">
        <f t="shared" si="12"/>
        <v>1</v>
      </c>
      <c r="AD14" s="74">
        <v>1</v>
      </c>
      <c r="AE14" s="74">
        <v>1</v>
      </c>
      <c r="AF14" s="74">
        <f t="shared" si="13"/>
        <v>1</v>
      </c>
      <c r="AG14" s="74">
        <v>1</v>
      </c>
      <c r="AH14" s="74">
        <v>1</v>
      </c>
      <c r="AI14" s="74">
        <f t="shared" si="14"/>
        <v>1</v>
      </c>
      <c r="AJ14" s="74">
        <v>1</v>
      </c>
      <c r="AK14" s="74"/>
      <c r="AL14" s="74">
        <f t="shared" si="2"/>
        <v>0</v>
      </c>
      <c r="AM14" s="74">
        <v>1</v>
      </c>
      <c r="AN14" s="74"/>
      <c r="AO14" s="74">
        <f t="shared" si="3"/>
        <v>0</v>
      </c>
      <c r="AP14" s="74">
        <v>1</v>
      </c>
      <c r="AQ14" s="74"/>
      <c r="AR14" s="74">
        <f t="shared" si="4"/>
        <v>0</v>
      </c>
      <c r="AS14" s="74">
        <v>1</v>
      </c>
      <c r="AT14" s="74"/>
      <c r="AU14" s="74">
        <f t="shared" si="5"/>
        <v>0</v>
      </c>
      <c r="AV14" s="76">
        <f t="shared" si="6"/>
        <v>1</v>
      </c>
      <c r="AW14" s="77">
        <f t="shared" si="7"/>
        <v>1</v>
      </c>
      <c r="AX14" s="110">
        <f t="shared" si="8"/>
        <v>1</v>
      </c>
    </row>
    <row r="15" spans="1:50" s="3" customFormat="1" ht="45" x14ac:dyDescent="0.25">
      <c r="A15" s="170"/>
      <c r="B15" s="177"/>
      <c r="C15" s="177"/>
      <c r="D15" s="178"/>
      <c r="E15" s="179"/>
      <c r="F15" s="63">
        <v>0.25</v>
      </c>
      <c r="G15" s="63"/>
      <c r="H15" s="106">
        <v>2.4</v>
      </c>
      <c r="I15" s="64" t="s">
        <v>198</v>
      </c>
      <c r="J15" s="65" t="s">
        <v>180</v>
      </c>
      <c r="K15" s="65" t="s">
        <v>184</v>
      </c>
      <c r="L15" s="74">
        <v>1</v>
      </c>
      <c r="M15" s="74">
        <v>1</v>
      </c>
      <c r="N15" s="74">
        <f t="shared" si="10"/>
        <v>1</v>
      </c>
      <c r="O15" s="74">
        <v>1</v>
      </c>
      <c r="P15" s="75">
        <v>1</v>
      </c>
      <c r="Q15" s="74">
        <f t="shared" si="9"/>
        <v>1</v>
      </c>
      <c r="R15" s="74">
        <v>1</v>
      </c>
      <c r="S15" s="74">
        <v>1</v>
      </c>
      <c r="T15" s="74">
        <f t="shared" si="0"/>
        <v>1</v>
      </c>
      <c r="U15" s="74">
        <v>1</v>
      </c>
      <c r="V15" s="75">
        <v>1</v>
      </c>
      <c r="W15" s="74">
        <f t="shared" si="1"/>
        <v>1</v>
      </c>
      <c r="X15" s="74">
        <v>1</v>
      </c>
      <c r="Y15" s="75">
        <v>1</v>
      </c>
      <c r="Z15" s="74">
        <f t="shared" si="11"/>
        <v>1</v>
      </c>
      <c r="AA15" s="74">
        <v>1</v>
      </c>
      <c r="AB15" s="74">
        <v>1</v>
      </c>
      <c r="AC15" s="74">
        <f t="shared" si="12"/>
        <v>1</v>
      </c>
      <c r="AD15" s="74">
        <v>1</v>
      </c>
      <c r="AE15" s="74">
        <v>1</v>
      </c>
      <c r="AF15" s="74">
        <f t="shared" si="13"/>
        <v>1</v>
      </c>
      <c r="AG15" s="74">
        <v>1</v>
      </c>
      <c r="AH15" s="74">
        <v>1</v>
      </c>
      <c r="AI15" s="74">
        <f t="shared" si="14"/>
        <v>1</v>
      </c>
      <c r="AJ15" s="74">
        <v>1</v>
      </c>
      <c r="AK15" s="74"/>
      <c r="AL15" s="74">
        <f t="shared" si="2"/>
        <v>0</v>
      </c>
      <c r="AM15" s="74">
        <v>1</v>
      </c>
      <c r="AN15" s="74"/>
      <c r="AO15" s="74">
        <f t="shared" si="3"/>
        <v>0</v>
      </c>
      <c r="AP15" s="74">
        <v>1</v>
      </c>
      <c r="AQ15" s="74"/>
      <c r="AR15" s="74">
        <f t="shared" si="4"/>
        <v>0</v>
      </c>
      <c r="AS15" s="74">
        <v>1</v>
      </c>
      <c r="AT15" s="74"/>
      <c r="AU15" s="74">
        <f t="shared" si="5"/>
        <v>0</v>
      </c>
      <c r="AV15" s="76">
        <f t="shared" si="6"/>
        <v>1</v>
      </c>
      <c r="AW15" s="77">
        <f t="shared" si="7"/>
        <v>1</v>
      </c>
      <c r="AX15" s="110">
        <f t="shared" si="8"/>
        <v>1</v>
      </c>
    </row>
    <row r="16" spans="1:50" s="3" customFormat="1" ht="75" customHeight="1" x14ac:dyDescent="0.25">
      <c r="A16" s="205" t="s">
        <v>188</v>
      </c>
      <c r="B16" s="206">
        <v>3</v>
      </c>
      <c r="C16" s="206" t="s">
        <v>199</v>
      </c>
      <c r="D16" s="178" t="s">
        <v>109</v>
      </c>
      <c r="E16" s="179" t="str">
        <f>IF(D16="","",VLOOKUP(D16,$C$145:$L$158,10,FALSE))</f>
        <v>Establecer lineamientos, directrices y metodologías mediante herramientas de gestión que den cumplimiento a los requisitos de las partes interesadas del proceso.</v>
      </c>
      <c r="F16" s="65">
        <v>0.2</v>
      </c>
      <c r="G16" s="65"/>
      <c r="H16" s="106">
        <v>1</v>
      </c>
      <c r="I16" s="64" t="s">
        <v>366</v>
      </c>
      <c r="J16" s="65" t="s">
        <v>181</v>
      </c>
      <c r="K16" s="65" t="s">
        <v>183</v>
      </c>
      <c r="L16" s="98">
        <v>5</v>
      </c>
      <c r="M16" s="98">
        <v>5</v>
      </c>
      <c r="N16" s="92">
        <f t="shared" ref="N16:N25" si="15">IF(ISERROR(M16/L16),0,(M16/L16))</f>
        <v>1</v>
      </c>
      <c r="O16" s="98">
        <v>5</v>
      </c>
      <c r="P16" s="99">
        <v>5</v>
      </c>
      <c r="Q16" s="74">
        <f t="shared" si="9"/>
        <v>1</v>
      </c>
      <c r="R16" s="98">
        <v>4</v>
      </c>
      <c r="S16" s="67">
        <v>4</v>
      </c>
      <c r="T16" s="92">
        <f t="shared" ref="T16:T25" si="16">IF(ISERROR(S16/R16),0,(S16/R16))</f>
        <v>1</v>
      </c>
      <c r="U16" s="98">
        <v>5</v>
      </c>
      <c r="V16" s="85">
        <v>5</v>
      </c>
      <c r="W16" s="92">
        <f t="shared" ref="W16:W25" si="17">IF(ISERROR(V16/U16),0,(V16/U16))</f>
        <v>1</v>
      </c>
      <c r="X16" s="98">
        <v>4</v>
      </c>
      <c r="Y16" s="99">
        <v>4</v>
      </c>
      <c r="Z16" s="92">
        <f t="shared" ref="Z16:Z25" si="18">IF(ISERROR(Y16/X16),0,(Y16/X16))</f>
        <v>1</v>
      </c>
      <c r="AA16" s="98">
        <v>4</v>
      </c>
      <c r="AB16" s="67">
        <v>4</v>
      </c>
      <c r="AC16" s="92">
        <f t="shared" ref="AC16:AC25" si="19">IF(ISERROR(AB16/AA16),0,(AB16/AA16))</f>
        <v>1</v>
      </c>
      <c r="AD16" s="98">
        <v>5</v>
      </c>
      <c r="AE16" s="67">
        <v>5</v>
      </c>
      <c r="AF16" s="92">
        <f t="shared" ref="AF16:AF25" si="20">IF(ISERROR(AE16/AD16),0,(AE16/AD16))</f>
        <v>1</v>
      </c>
      <c r="AG16" s="98">
        <v>4</v>
      </c>
      <c r="AH16" s="67">
        <v>4</v>
      </c>
      <c r="AI16" s="74">
        <f t="shared" si="14"/>
        <v>1</v>
      </c>
      <c r="AJ16" s="98">
        <v>4</v>
      </c>
      <c r="AK16" s="67"/>
      <c r="AL16" s="92">
        <f t="shared" ref="AL16:AL25" si="21">IF(ISERROR(AK16/AJ16),0,(AK16/AJ16))</f>
        <v>0</v>
      </c>
      <c r="AM16" s="98">
        <v>4</v>
      </c>
      <c r="AN16" s="67"/>
      <c r="AO16" s="92">
        <f t="shared" ref="AO16:AO25" si="22">IF(ISERROR(AN16/AM16),0,(AN16/AM16))</f>
        <v>0</v>
      </c>
      <c r="AP16" s="98">
        <v>5</v>
      </c>
      <c r="AQ16" s="67"/>
      <c r="AR16" s="92">
        <f t="shared" ref="AR16:AR25" si="23">IF(ISERROR(AQ16/AP16),0,(AQ16/AP16))</f>
        <v>0</v>
      </c>
      <c r="AS16" s="98">
        <v>4</v>
      </c>
      <c r="AT16" s="67"/>
      <c r="AU16" s="92">
        <f t="shared" ref="AU16:AU25" si="24">IF(ISERROR(AT16/AS16),0,(AT16/AS16))</f>
        <v>0</v>
      </c>
      <c r="AV16" s="98">
        <f t="shared" si="6"/>
        <v>53</v>
      </c>
      <c r="AW16" s="66">
        <f t="shared" si="7"/>
        <v>36</v>
      </c>
      <c r="AX16" s="110">
        <f t="shared" si="8"/>
        <v>0.67924528301886788</v>
      </c>
    </row>
    <row r="17" spans="1:50" s="3" customFormat="1" ht="75" customHeight="1" x14ac:dyDescent="0.25">
      <c r="A17" s="205"/>
      <c r="B17" s="206"/>
      <c r="C17" s="206"/>
      <c r="D17" s="178"/>
      <c r="E17" s="179"/>
      <c r="F17" s="65">
        <v>0.2</v>
      </c>
      <c r="G17" s="65"/>
      <c r="H17" s="106">
        <v>2</v>
      </c>
      <c r="I17" s="64" t="s">
        <v>200</v>
      </c>
      <c r="J17" s="65" t="s">
        <v>180</v>
      </c>
      <c r="K17" s="65" t="s">
        <v>184</v>
      </c>
      <c r="L17" s="63">
        <v>1</v>
      </c>
      <c r="M17" s="63">
        <v>1</v>
      </c>
      <c r="N17" s="92">
        <f t="shared" si="15"/>
        <v>1</v>
      </c>
      <c r="O17" s="63">
        <v>1</v>
      </c>
      <c r="P17" s="100">
        <v>1</v>
      </c>
      <c r="Q17" s="74">
        <f t="shared" si="9"/>
        <v>1</v>
      </c>
      <c r="R17" s="63">
        <v>1</v>
      </c>
      <c r="S17" s="63">
        <v>1</v>
      </c>
      <c r="T17" s="92">
        <f t="shared" si="16"/>
        <v>1</v>
      </c>
      <c r="U17" s="63">
        <v>1</v>
      </c>
      <c r="V17" s="100">
        <v>1</v>
      </c>
      <c r="W17" s="92">
        <f t="shared" si="17"/>
        <v>1</v>
      </c>
      <c r="X17" s="63">
        <v>1</v>
      </c>
      <c r="Y17" s="100">
        <v>1</v>
      </c>
      <c r="Z17" s="92">
        <f t="shared" si="18"/>
        <v>1</v>
      </c>
      <c r="AA17" s="63">
        <v>1</v>
      </c>
      <c r="AB17" s="63">
        <v>1</v>
      </c>
      <c r="AC17" s="92">
        <f t="shared" si="19"/>
        <v>1</v>
      </c>
      <c r="AD17" s="63">
        <v>1</v>
      </c>
      <c r="AE17" s="144">
        <v>1</v>
      </c>
      <c r="AF17" s="92">
        <f t="shared" si="20"/>
        <v>1</v>
      </c>
      <c r="AG17" s="63">
        <v>1</v>
      </c>
      <c r="AH17" s="144">
        <v>1</v>
      </c>
      <c r="AI17" s="74">
        <f t="shared" si="14"/>
        <v>1</v>
      </c>
      <c r="AJ17" s="63">
        <v>1</v>
      </c>
      <c r="AK17" s="66"/>
      <c r="AL17" s="92">
        <f t="shared" si="21"/>
        <v>0</v>
      </c>
      <c r="AM17" s="63">
        <v>1</v>
      </c>
      <c r="AN17" s="66"/>
      <c r="AO17" s="92">
        <f t="shared" si="22"/>
        <v>0</v>
      </c>
      <c r="AP17" s="63">
        <v>1</v>
      </c>
      <c r="AQ17" s="66"/>
      <c r="AR17" s="92">
        <f t="shared" si="23"/>
        <v>0</v>
      </c>
      <c r="AS17" s="63">
        <v>1</v>
      </c>
      <c r="AT17" s="66"/>
      <c r="AU17" s="92">
        <f t="shared" si="24"/>
        <v>0</v>
      </c>
      <c r="AV17" s="91">
        <f t="shared" si="6"/>
        <v>1</v>
      </c>
      <c r="AW17" s="92">
        <f t="shared" si="7"/>
        <v>1</v>
      </c>
      <c r="AX17" s="110">
        <f t="shared" si="8"/>
        <v>1</v>
      </c>
    </row>
    <row r="18" spans="1:50" s="3" customFormat="1" ht="75" customHeight="1" x14ac:dyDescent="0.25">
      <c r="A18" s="205"/>
      <c r="B18" s="206"/>
      <c r="C18" s="206"/>
      <c r="D18" s="178"/>
      <c r="E18" s="179"/>
      <c r="F18" s="65">
        <v>0.2</v>
      </c>
      <c r="G18" s="65"/>
      <c r="H18" s="106">
        <v>3</v>
      </c>
      <c r="I18" s="64" t="s">
        <v>201</v>
      </c>
      <c r="J18" s="65" t="s">
        <v>181</v>
      </c>
      <c r="K18" s="65" t="s">
        <v>183</v>
      </c>
      <c r="L18" s="91">
        <v>0</v>
      </c>
      <c r="M18" s="66">
        <v>0</v>
      </c>
      <c r="N18" s="92">
        <f t="shared" si="15"/>
        <v>0</v>
      </c>
      <c r="O18" s="91">
        <v>0</v>
      </c>
      <c r="P18" s="101">
        <v>0</v>
      </c>
      <c r="Q18" s="74">
        <v>0</v>
      </c>
      <c r="R18" s="91">
        <v>0</v>
      </c>
      <c r="S18" s="91">
        <v>0</v>
      </c>
      <c r="T18" s="92">
        <f t="shared" si="16"/>
        <v>0</v>
      </c>
      <c r="U18" s="91">
        <v>0</v>
      </c>
      <c r="V18" s="102">
        <v>0</v>
      </c>
      <c r="W18" s="92">
        <f t="shared" si="17"/>
        <v>0</v>
      </c>
      <c r="X18" s="91">
        <v>0</v>
      </c>
      <c r="Y18" s="91">
        <v>0</v>
      </c>
      <c r="Z18" s="92">
        <f t="shared" si="18"/>
        <v>0</v>
      </c>
      <c r="AA18" s="91">
        <v>0</v>
      </c>
      <c r="AB18" s="91">
        <v>0</v>
      </c>
      <c r="AC18" s="92">
        <f t="shared" si="19"/>
        <v>0</v>
      </c>
      <c r="AD18" s="91">
        <v>0</v>
      </c>
      <c r="AE18" s="91">
        <v>0</v>
      </c>
      <c r="AF18" s="92">
        <f t="shared" si="20"/>
        <v>0</v>
      </c>
      <c r="AG18" s="91">
        <v>0.1</v>
      </c>
      <c r="AH18" s="91">
        <v>0.1</v>
      </c>
      <c r="AI18" s="74">
        <f t="shared" si="14"/>
        <v>1</v>
      </c>
      <c r="AJ18" s="91">
        <v>0.45</v>
      </c>
      <c r="AK18" s="66"/>
      <c r="AL18" s="92">
        <f t="shared" si="21"/>
        <v>0</v>
      </c>
      <c r="AM18" s="91">
        <v>0.45</v>
      </c>
      <c r="AN18" s="66"/>
      <c r="AO18" s="92">
        <f t="shared" si="22"/>
        <v>0</v>
      </c>
      <c r="AP18" s="91">
        <v>0</v>
      </c>
      <c r="AQ18" s="66"/>
      <c r="AR18" s="92">
        <f t="shared" si="23"/>
        <v>0</v>
      </c>
      <c r="AS18" s="91">
        <v>0</v>
      </c>
      <c r="AT18" s="66"/>
      <c r="AU18" s="92">
        <f t="shared" si="24"/>
        <v>0</v>
      </c>
      <c r="AV18" s="91">
        <f t="shared" si="6"/>
        <v>1</v>
      </c>
      <c r="AW18" s="92">
        <f t="shared" si="7"/>
        <v>0.1</v>
      </c>
      <c r="AX18" s="110">
        <f>IF(ISERROR(AW18/AV18),0,(AW18/AV18))</f>
        <v>0.1</v>
      </c>
    </row>
    <row r="19" spans="1:50" s="3" customFormat="1" ht="75" customHeight="1" x14ac:dyDescent="0.25">
      <c r="A19" s="205"/>
      <c r="B19" s="206"/>
      <c r="C19" s="206"/>
      <c r="D19" s="178"/>
      <c r="E19" s="179"/>
      <c r="F19" s="65">
        <v>0.2</v>
      </c>
      <c r="G19" s="65"/>
      <c r="H19" s="106">
        <v>4</v>
      </c>
      <c r="I19" s="64" t="s">
        <v>202</v>
      </c>
      <c r="J19" s="65" t="s">
        <v>180</v>
      </c>
      <c r="K19" s="65" t="s">
        <v>183</v>
      </c>
      <c r="L19" s="92">
        <v>0.14000000000000001</v>
      </c>
      <c r="M19" s="92">
        <v>0.14000000000000001</v>
      </c>
      <c r="N19" s="92">
        <f t="shared" si="15"/>
        <v>1</v>
      </c>
      <c r="O19" s="92">
        <v>0.04</v>
      </c>
      <c r="P19" s="102">
        <v>0.04</v>
      </c>
      <c r="Q19" s="74">
        <f t="shared" si="9"/>
        <v>1</v>
      </c>
      <c r="R19" s="92">
        <v>0.05</v>
      </c>
      <c r="S19" s="92">
        <v>0.05</v>
      </c>
      <c r="T19" s="92">
        <f t="shared" si="16"/>
        <v>1</v>
      </c>
      <c r="U19" s="92">
        <v>0.17</v>
      </c>
      <c r="V19" s="102">
        <v>0.15</v>
      </c>
      <c r="W19" s="92">
        <f t="shared" si="17"/>
        <v>0.88235294117647045</v>
      </c>
      <c r="X19" s="92">
        <v>0.04</v>
      </c>
      <c r="Y19" s="102">
        <v>0.06</v>
      </c>
      <c r="Z19" s="92">
        <f t="shared" si="18"/>
        <v>1.5</v>
      </c>
      <c r="AA19" s="92">
        <v>0.05</v>
      </c>
      <c r="AB19" s="92">
        <v>0.05</v>
      </c>
      <c r="AC19" s="92">
        <f t="shared" si="19"/>
        <v>1</v>
      </c>
      <c r="AD19" s="92">
        <v>0.17</v>
      </c>
      <c r="AE19" s="92">
        <v>0.17</v>
      </c>
      <c r="AF19" s="92">
        <f t="shared" si="20"/>
        <v>1</v>
      </c>
      <c r="AG19" s="92">
        <v>0.04</v>
      </c>
      <c r="AH19" s="92">
        <v>0.04</v>
      </c>
      <c r="AI19" s="74">
        <f t="shared" si="14"/>
        <v>1</v>
      </c>
      <c r="AJ19" s="92">
        <v>0.04</v>
      </c>
      <c r="AK19" s="92"/>
      <c r="AL19" s="92">
        <f t="shared" si="21"/>
        <v>0</v>
      </c>
      <c r="AM19" s="92">
        <v>0.16</v>
      </c>
      <c r="AN19" s="92"/>
      <c r="AO19" s="92">
        <f t="shared" si="22"/>
        <v>0</v>
      </c>
      <c r="AP19" s="92">
        <v>0.06</v>
      </c>
      <c r="AQ19" s="92"/>
      <c r="AR19" s="92">
        <f t="shared" si="23"/>
        <v>0</v>
      </c>
      <c r="AS19" s="92">
        <v>0.04</v>
      </c>
      <c r="AT19" s="92"/>
      <c r="AU19" s="92">
        <f t="shared" si="24"/>
        <v>0</v>
      </c>
      <c r="AV19" s="91">
        <f t="shared" si="6"/>
        <v>1</v>
      </c>
      <c r="AW19" s="92">
        <f t="shared" si="7"/>
        <v>0.70000000000000007</v>
      </c>
      <c r="AX19" s="110">
        <f t="shared" si="8"/>
        <v>0.70000000000000007</v>
      </c>
    </row>
    <row r="20" spans="1:50" s="3" customFormat="1" ht="75" customHeight="1" x14ac:dyDescent="0.25">
      <c r="A20" s="205"/>
      <c r="B20" s="206"/>
      <c r="C20" s="206"/>
      <c r="D20" s="178"/>
      <c r="E20" s="179"/>
      <c r="F20" s="65">
        <v>0.2</v>
      </c>
      <c r="G20" s="65"/>
      <c r="H20" s="106">
        <v>5</v>
      </c>
      <c r="I20" s="64" t="s">
        <v>203</v>
      </c>
      <c r="J20" s="65" t="s">
        <v>181</v>
      </c>
      <c r="K20" s="65" t="s">
        <v>183</v>
      </c>
      <c r="L20" s="66">
        <v>0</v>
      </c>
      <c r="M20" s="66">
        <v>0</v>
      </c>
      <c r="N20" s="92">
        <f t="shared" si="15"/>
        <v>0</v>
      </c>
      <c r="O20" s="66">
        <v>0</v>
      </c>
      <c r="P20" s="85">
        <v>0</v>
      </c>
      <c r="Q20" s="74">
        <v>0</v>
      </c>
      <c r="R20" s="66">
        <v>0</v>
      </c>
      <c r="S20" s="66">
        <v>0</v>
      </c>
      <c r="T20" s="92">
        <f t="shared" si="16"/>
        <v>0</v>
      </c>
      <c r="U20" s="66">
        <v>0</v>
      </c>
      <c r="V20" s="85">
        <v>0</v>
      </c>
      <c r="W20" s="92">
        <f t="shared" si="17"/>
        <v>0</v>
      </c>
      <c r="X20" s="66">
        <v>0</v>
      </c>
      <c r="Y20" s="85">
        <v>0</v>
      </c>
      <c r="Z20" s="92">
        <f t="shared" si="18"/>
        <v>0</v>
      </c>
      <c r="AA20" s="66">
        <v>0</v>
      </c>
      <c r="AB20" s="66">
        <v>0</v>
      </c>
      <c r="AC20" s="92">
        <f t="shared" si="19"/>
        <v>0</v>
      </c>
      <c r="AD20" s="66">
        <v>0</v>
      </c>
      <c r="AE20" s="66">
        <v>0</v>
      </c>
      <c r="AF20" s="92">
        <f t="shared" si="20"/>
        <v>0</v>
      </c>
      <c r="AG20" s="66">
        <v>0</v>
      </c>
      <c r="AH20" s="66">
        <v>0</v>
      </c>
      <c r="AI20" s="74">
        <v>0</v>
      </c>
      <c r="AJ20" s="66">
        <v>0</v>
      </c>
      <c r="AK20" s="66"/>
      <c r="AL20" s="92">
        <f t="shared" si="21"/>
        <v>0</v>
      </c>
      <c r="AM20" s="66">
        <v>2</v>
      </c>
      <c r="AN20" s="66"/>
      <c r="AO20" s="92">
        <f t="shared" si="22"/>
        <v>0</v>
      </c>
      <c r="AP20" s="66">
        <v>2</v>
      </c>
      <c r="AQ20" s="66"/>
      <c r="AR20" s="92">
        <f t="shared" si="23"/>
        <v>0</v>
      </c>
      <c r="AS20" s="66">
        <v>1</v>
      </c>
      <c r="AT20" s="66"/>
      <c r="AU20" s="92">
        <f t="shared" si="24"/>
        <v>0</v>
      </c>
      <c r="AV20" s="93">
        <f t="shared" si="6"/>
        <v>5</v>
      </c>
      <c r="AW20" s="66">
        <f t="shared" si="7"/>
        <v>0</v>
      </c>
      <c r="AX20" s="110">
        <f t="shared" si="8"/>
        <v>0</v>
      </c>
    </row>
    <row r="21" spans="1:50" s="3" customFormat="1" ht="75" customHeight="1" x14ac:dyDescent="0.25">
      <c r="A21" s="205"/>
      <c r="B21" s="206">
        <v>4</v>
      </c>
      <c r="C21" s="206" t="s">
        <v>204</v>
      </c>
      <c r="D21" s="178" t="s">
        <v>109</v>
      </c>
      <c r="E21" s="179" t="str">
        <f>IF(D21="","",VLOOKUP(D21,$C$145:$L$158,10,FALSE))</f>
        <v>Establecer lineamientos, directrices y metodologías mediante herramientas de gestión que den cumplimiento a los requisitos de las partes interesadas del proceso.</v>
      </c>
      <c r="F21" s="65">
        <v>0.2</v>
      </c>
      <c r="G21" s="65"/>
      <c r="H21" s="106">
        <v>6</v>
      </c>
      <c r="I21" s="64" t="s">
        <v>205</v>
      </c>
      <c r="J21" s="65" t="s">
        <v>180</v>
      </c>
      <c r="K21" s="65" t="s">
        <v>183</v>
      </c>
      <c r="L21" s="92">
        <v>0</v>
      </c>
      <c r="M21" s="92">
        <f>IF(J21="Cantidad",#REF!,IF(ISERROR(#REF!/#REF!),0,#REF!/#REF!))</f>
        <v>0</v>
      </c>
      <c r="N21" s="92">
        <f t="shared" si="15"/>
        <v>0</v>
      </c>
      <c r="O21" s="92">
        <v>3.3000000000000002E-2</v>
      </c>
      <c r="P21" s="102">
        <v>0</v>
      </c>
      <c r="Q21" s="74">
        <f t="shared" si="9"/>
        <v>0</v>
      </c>
      <c r="R21" s="92">
        <v>0</v>
      </c>
      <c r="S21" s="92">
        <v>3.3000000000000002E-2</v>
      </c>
      <c r="T21" s="92">
        <f t="shared" si="16"/>
        <v>0</v>
      </c>
      <c r="U21" s="92">
        <v>0.63300000000000001</v>
      </c>
      <c r="V21" s="102">
        <v>0</v>
      </c>
      <c r="W21" s="92">
        <f t="shared" si="17"/>
        <v>0</v>
      </c>
      <c r="X21" s="92">
        <v>3.3000000000000002E-2</v>
      </c>
      <c r="Y21" s="102">
        <v>0</v>
      </c>
      <c r="Z21" s="79">
        <v>0</v>
      </c>
      <c r="AA21" s="92">
        <v>0</v>
      </c>
      <c r="AB21" s="92">
        <v>0.5</v>
      </c>
      <c r="AC21" s="92">
        <f t="shared" si="19"/>
        <v>0</v>
      </c>
      <c r="AD21" s="92">
        <v>0</v>
      </c>
      <c r="AE21" s="92">
        <v>0.13300000000000001</v>
      </c>
      <c r="AF21" s="92">
        <f t="shared" si="20"/>
        <v>0</v>
      </c>
      <c r="AG21" s="92">
        <v>0.13300000000000001</v>
      </c>
      <c r="AH21" s="92">
        <v>0.16600000000000001</v>
      </c>
      <c r="AI21" s="210">
        <f t="shared" si="14"/>
        <v>1.2481203007518797</v>
      </c>
      <c r="AJ21" s="92">
        <v>3.3000000000000002E-2</v>
      </c>
      <c r="AK21" s="92"/>
      <c r="AL21" s="92">
        <f t="shared" si="21"/>
        <v>0</v>
      </c>
      <c r="AM21" s="92">
        <v>0</v>
      </c>
      <c r="AN21" s="92"/>
      <c r="AO21" s="92">
        <f t="shared" si="22"/>
        <v>0</v>
      </c>
      <c r="AP21" s="92">
        <v>0</v>
      </c>
      <c r="AQ21" s="92"/>
      <c r="AR21" s="92">
        <f t="shared" si="23"/>
        <v>0</v>
      </c>
      <c r="AS21" s="92">
        <v>0.13500000000000001</v>
      </c>
      <c r="AT21" s="92"/>
      <c r="AU21" s="92">
        <f t="shared" si="24"/>
        <v>0</v>
      </c>
      <c r="AV21" s="91">
        <f t="shared" si="6"/>
        <v>1</v>
      </c>
      <c r="AW21" s="92">
        <f t="shared" si="7"/>
        <v>0.83200000000000007</v>
      </c>
      <c r="AX21" s="110">
        <f t="shared" si="8"/>
        <v>0.83200000000000007</v>
      </c>
    </row>
    <row r="22" spans="1:50" s="3" customFormat="1" ht="75" customHeight="1" x14ac:dyDescent="0.25">
      <c r="A22" s="205"/>
      <c r="B22" s="206"/>
      <c r="C22" s="206"/>
      <c r="D22" s="178"/>
      <c r="E22" s="179"/>
      <c r="F22" s="65">
        <v>0.2</v>
      </c>
      <c r="G22" s="65"/>
      <c r="H22" s="106">
        <v>7</v>
      </c>
      <c r="I22" s="64" t="s">
        <v>206</v>
      </c>
      <c r="J22" s="65" t="s">
        <v>180</v>
      </c>
      <c r="K22" s="65" t="s">
        <v>183</v>
      </c>
      <c r="L22" s="92">
        <v>0.56699999999999995</v>
      </c>
      <c r="M22" s="92">
        <v>0.56699999999999995</v>
      </c>
      <c r="N22" s="92">
        <f t="shared" si="15"/>
        <v>1</v>
      </c>
      <c r="O22" s="92">
        <v>0</v>
      </c>
      <c r="P22" s="102">
        <v>0</v>
      </c>
      <c r="Q22" s="74">
        <v>0</v>
      </c>
      <c r="R22" s="92">
        <v>0</v>
      </c>
      <c r="S22" s="92">
        <v>0</v>
      </c>
      <c r="T22" s="92">
        <f t="shared" si="16"/>
        <v>0</v>
      </c>
      <c r="U22" s="92">
        <v>0.1</v>
      </c>
      <c r="V22" s="102">
        <v>0.1</v>
      </c>
      <c r="W22" s="92">
        <f t="shared" si="17"/>
        <v>1</v>
      </c>
      <c r="X22" s="92">
        <v>6.7000000000000004E-2</v>
      </c>
      <c r="Y22" s="102">
        <v>6.7000000000000004E-2</v>
      </c>
      <c r="Z22" s="92">
        <f t="shared" si="18"/>
        <v>1</v>
      </c>
      <c r="AA22" s="92">
        <v>0</v>
      </c>
      <c r="AB22" s="92">
        <v>0</v>
      </c>
      <c r="AC22" s="92">
        <f t="shared" si="19"/>
        <v>0</v>
      </c>
      <c r="AD22" s="92">
        <v>0</v>
      </c>
      <c r="AE22" s="92">
        <v>0</v>
      </c>
      <c r="AF22" s="92">
        <f t="shared" si="20"/>
        <v>0</v>
      </c>
      <c r="AG22" s="92">
        <v>0.1</v>
      </c>
      <c r="AH22" s="92">
        <v>0.1</v>
      </c>
      <c r="AI22" s="74">
        <f t="shared" si="14"/>
        <v>1</v>
      </c>
      <c r="AJ22" s="92">
        <v>6.6000000000000003E-2</v>
      </c>
      <c r="AK22" s="92"/>
      <c r="AL22" s="92">
        <f t="shared" si="21"/>
        <v>0</v>
      </c>
      <c r="AM22" s="92">
        <v>0</v>
      </c>
      <c r="AN22" s="92"/>
      <c r="AO22" s="92">
        <f t="shared" si="22"/>
        <v>0</v>
      </c>
      <c r="AP22" s="92">
        <v>0</v>
      </c>
      <c r="AQ22" s="92"/>
      <c r="AR22" s="92">
        <f t="shared" si="23"/>
        <v>0</v>
      </c>
      <c r="AS22" s="92">
        <v>0.1</v>
      </c>
      <c r="AT22" s="92"/>
      <c r="AU22" s="92">
        <f t="shared" si="24"/>
        <v>0</v>
      </c>
      <c r="AV22" s="91">
        <f t="shared" si="6"/>
        <v>1</v>
      </c>
      <c r="AW22" s="92">
        <f t="shared" si="7"/>
        <v>0.83399999999999996</v>
      </c>
      <c r="AX22" s="110">
        <f t="shared" si="8"/>
        <v>0.83399999999999996</v>
      </c>
    </row>
    <row r="23" spans="1:50" s="3" customFormat="1" ht="75" customHeight="1" x14ac:dyDescent="0.25">
      <c r="A23" s="205"/>
      <c r="B23" s="206"/>
      <c r="C23" s="206"/>
      <c r="D23" s="178"/>
      <c r="E23" s="179"/>
      <c r="F23" s="65">
        <v>0.2</v>
      </c>
      <c r="G23" s="65"/>
      <c r="H23" s="106">
        <v>8</v>
      </c>
      <c r="I23" s="64" t="s">
        <v>207</v>
      </c>
      <c r="J23" s="65" t="s">
        <v>180</v>
      </c>
      <c r="K23" s="65" t="s">
        <v>183</v>
      </c>
      <c r="L23" s="92">
        <v>0.53300000000000003</v>
      </c>
      <c r="M23" s="92">
        <v>0.53300000000000003</v>
      </c>
      <c r="N23" s="92">
        <f t="shared" si="15"/>
        <v>1</v>
      </c>
      <c r="O23" s="92">
        <v>0</v>
      </c>
      <c r="P23" s="102">
        <v>0</v>
      </c>
      <c r="Q23" s="74">
        <v>0</v>
      </c>
      <c r="R23" s="92">
        <v>0</v>
      </c>
      <c r="S23" s="92">
        <v>0</v>
      </c>
      <c r="T23" s="92">
        <f t="shared" si="16"/>
        <v>0</v>
      </c>
      <c r="U23" s="92">
        <v>0.13300000000000001</v>
      </c>
      <c r="V23" s="102">
        <v>0.13300000000000001</v>
      </c>
      <c r="W23" s="92">
        <f t="shared" si="17"/>
        <v>1</v>
      </c>
      <c r="X23" s="92">
        <v>3.3000000000000002E-2</v>
      </c>
      <c r="Y23" s="102">
        <v>3.3000000000000002E-2</v>
      </c>
      <c r="Z23" s="92">
        <f t="shared" si="18"/>
        <v>1</v>
      </c>
      <c r="AA23" s="92">
        <v>0</v>
      </c>
      <c r="AB23" s="92">
        <v>0</v>
      </c>
      <c r="AC23" s="92">
        <f t="shared" si="19"/>
        <v>0</v>
      </c>
      <c r="AD23" s="92">
        <v>0</v>
      </c>
      <c r="AE23" s="92">
        <v>0</v>
      </c>
      <c r="AF23" s="92">
        <f t="shared" si="20"/>
        <v>0</v>
      </c>
      <c r="AG23" s="92">
        <v>0.13400000000000001</v>
      </c>
      <c r="AH23" s="92">
        <v>0.13400000000000001</v>
      </c>
      <c r="AI23" s="74">
        <f t="shared" si="14"/>
        <v>1</v>
      </c>
      <c r="AJ23" s="92">
        <v>3.3000000000000002E-2</v>
      </c>
      <c r="AK23" s="92"/>
      <c r="AL23" s="92">
        <f t="shared" si="21"/>
        <v>0</v>
      </c>
      <c r="AM23" s="92">
        <v>0</v>
      </c>
      <c r="AN23" s="92"/>
      <c r="AO23" s="92">
        <f t="shared" si="22"/>
        <v>0</v>
      </c>
      <c r="AP23" s="92">
        <v>0</v>
      </c>
      <c r="AQ23" s="92"/>
      <c r="AR23" s="92">
        <f t="shared" si="23"/>
        <v>0</v>
      </c>
      <c r="AS23" s="92">
        <v>0.13400000000000001</v>
      </c>
      <c r="AT23" s="92"/>
      <c r="AU23" s="92">
        <f t="shared" si="24"/>
        <v>0</v>
      </c>
      <c r="AV23" s="91">
        <f t="shared" si="6"/>
        <v>1</v>
      </c>
      <c r="AW23" s="92">
        <f t="shared" si="7"/>
        <v>0.83300000000000007</v>
      </c>
      <c r="AX23" s="110">
        <f t="shared" si="8"/>
        <v>0.83300000000000007</v>
      </c>
    </row>
    <row r="24" spans="1:50" s="3" customFormat="1" ht="75" customHeight="1" x14ac:dyDescent="0.25">
      <c r="A24" s="205"/>
      <c r="B24" s="206"/>
      <c r="C24" s="206"/>
      <c r="D24" s="178"/>
      <c r="E24" s="179"/>
      <c r="F24" s="65">
        <v>0.2</v>
      </c>
      <c r="G24" s="65"/>
      <c r="H24" s="106">
        <v>9</v>
      </c>
      <c r="I24" s="64" t="s">
        <v>208</v>
      </c>
      <c r="J24" s="65" t="s">
        <v>180</v>
      </c>
      <c r="K24" s="65" t="s">
        <v>184</v>
      </c>
      <c r="L24" s="63">
        <v>1</v>
      </c>
      <c r="M24" s="63">
        <v>1</v>
      </c>
      <c r="N24" s="92">
        <f t="shared" si="15"/>
        <v>1</v>
      </c>
      <c r="O24" s="63">
        <v>1</v>
      </c>
      <c r="P24" s="63">
        <v>1</v>
      </c>
      <c r="Q24" s="74">
        <f t="shared" si="9"/>
        <v>1</v>
      </c>
      <c r="R24" s="63">
        <v>1</v>
      </c>
      <c r="S24" s="63">
        <v>1</v>
      </c>
      <c r="T24" s="92">
        <f t="shared" si="16"/>
        <v>1</v>
      </c>
      <c r="U24" s="63">
        <v>1</v>
      </c>
      <c r="V24" s="102">
        <v>1</v>
      </c>
      <c r="W24" s="92">
        <f t="shared" si="17"/>
        <v>1</v>
      </c>
      <c r="X24" s="63">
        <v>1</v>
      </c>
      <c r="Y24" s="102">
        <v>1</v>
      </c>
      <c r="Z24" s="92">
        <f t="shared" si="18"/>
        <v>1</v>
      </c>
      <c r="AA24" s="63">
        <v>1</v>
      </c>
      <c r="AB24" s="92">
        <v>1</v>
      </c>
      <c r="AC24" s="92">
        <f t="shared" si="19"/>
        <v>1</v>
      </c>
      <c r="AD24" s="63">
        <v>1</v>
      </c>
      <c r="AE24" s="144">
        <v>1</v>
      </c>
      <c r="AF24" s="92">
        <f t="shared" si="20"/>
        <v>1</v>
      </c>
      <c r="AG24" s="63">
        <v>1</v>
      </c>
      <c r="AH24" s="92">
        <v>1</v>
      </c>
      <c r="AI24" s="78">
        <f t="shared" si="14"/>
        <v>1</v>
      </c>
      <c r="AJ24" s="63">
        <v>1</v>
      </c>
      <c r="AK24" s="92"/>
      <c r="AL24" s="92">
        <f t="shared" si="21"/>
        <v>0</v>
      </c>
      <c r="AM24" s="63">
        <v>1</v>
      </c>
      <c r="AN24" s="92"/>
      <c r="AO24" s="92">
        <f t="shared" si="22"/>
        <v>0</v>
      </c>
      <c r="AP24" s="63">
        <v>1</v>
      </c>
      <c r="AQ24" s="92"/>
      <c r="AR24" s="92">
        <f t="shared" si="23"/>
        <v>0</v>
      </c>
      <c r="AS24" s="63">
        <v>1</v>
      </c>
      <c r="AT24" s="92"/>
      <c r="AU24" s="92">
        <f t="shared" si="24"/>
        <v>0</v>
      </c>
      <c r="AV24" s="91">
        <f t="shared" si="6"/>
        <v>1</v>
      </c>
      <c r="AW24" s="92">
        <f t="shared" si="7"/>
        <v>1</v>
      </c>
      <c r="AX24" s="110">
        <f t="shared" si="8"/>
        <v>1</v>
      </c>
    </row>
    <row r="25" spans="1:50" s="3" customFormat="1" ht="75" customHeight="1" x14ac:dyDescent="0.25">
      <c r="A25" s="205"/>
      <c r="B25" s="206"/>
      <c r="C25" s="206"/>
      <c r="D25" s="178"/>
      <c r="E25" s="179"/>
      <c r="F25" s="65">
        <v>0.2</v>
      </c>
      <c r="G25" s="65"/>
      <c r="H25" s="106">
        <v>10</v>
      </c>
      <c r="I25" s="64" t="s">
        <v>209</v>
      </c>
      <c r="J25" s="65" t="s">
        <v>180</v>
      </c>
      <c r="K25" s="65" t="s">
        <v>184</v>
      </c>
      <c r="L25" s="63">
        <v>1</v>
      </c>
      <c r="M25" s="63">
        <v>1</v>
      </c>
      <c r="N25" s="92">
        <f t="shared" si="15"/>
        <v>1</v>
      </c>
      <c r="O25" s="63">
        <v>1</v>
      </c>
      <c r="P25" s="63">
        <v>1</v>
      </c>
      <c r="Q25" s="74">
        <f t="shared" si="9"/>
        <v>1</v>
      </c>
      <c r="R25" s="63">
        <v>1</v>
      </c>
      <c r="S25" s="63">
        <v>1</v>
      </c>
      <c r="T25" s="92">
        <f t="shared" si="16"/>
        <v>1</v>
      </c>
      <c r="U25" s="63">
        <v>1</v>
      </c>
      <c r="V25" s="100">
        <v>1</v>
      </c>
      <c r="W25" s="92">
        <f t="shared" si="17"/>
        <v>1</v>
      </c>
      <c r="X25" s="63">
        <v>1</v>
      </c>
      <c r="Y25" s="100">
        <v>1</v>
      </c>
      <c r="Z25" s="92">
        <f t="shared" si="18"/>
        <v>1</v>
      </c>
      <c r="AA25" s="63">
        <v>1</v>
      </c>
      <c r="AB25" s="92">
        <v>1</v>
      </c>
      <c r="AC25" s="92">
        <f t="shared" si="19"/>
        <v>1</v>
      </c>
      <c r="AD25" s="63">
        <v>1</v>
      </c>
      <c r="AE25" s="92">
        <v>0</v>
      </c>
      <c r="AF25" s="92">
        <f t="shared" si="20"/>
        <v>0</v>
      </c>
      <c r="AG25" s="92">
        <v>1</v>
      </c>
      <c r="AH25" s="92">
        <v>1</v>
      </c>
      <c r="AI25" s="74">
        <f t="shared" si="14"/>
        <v>1</v>
      </c>
      <c r="AJ25" s="92">
        <v>1</v>
      </c>
      <c r="AK25" s="92"/>
      <c r="AL25" s="92">
        <f t="shared" si="21"/>
        <v>0</v>
      </c>
      <c r="AM25" s="92">
        <v>1</v>
      </c>
      <c r="AN25" s="92"/>
      <c r="AO25" s="92">
        <f t="shared" si="22"/>
        <v>0</v>
      </c>
      <c r="AP25" s="92">
        <v>1</v>
      </c>
      <c r="AQ25" s="92"/>
      <c r="AR25" s="92">
        <f t="shared" si="23"/>
        <v>0</v>
      </c>
      <c r="AS25" s="92">
        <v>1</v>
      </c>
      <c r="AT25" s="92"/>
      <c r="AU25" s="92">
        <f t="shared" si="24"/>
        <v>0</v>
      </c>
      <c r="AV25" s="91">
        <f t="shared" si="6"/>
        <v>1</v>
      </c>
      <c r="AW25" s="92">
        <f t="shared" si="7"/>
        <v>0.875</v>
      </c>
      <c r="AX25" s="110">
        <f t="shared" si="8"/>
        <v>0.875</v>
      </c>
    </row>
    <row r="26" spans="1:50" s="3" customFormat="1" ht="75" customHeight="1" x14ac:dyDescent="0.25">
      <c r="A26" s="203" t="s">
        <v>189</v>
      </c>
      <c r="B26" s="204">
        <v>5</v>
      </c>
      <c r="C26" s="204" t="s">
        <v>210</v>
      </c>
      <c r="D26" s="178" t="s">
        <v>153</v>
      </c>
      <c r="E26" s="179"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5">
        <v>0.5</v>
      </c>
      <c r="G26" s="65"/>
      <c r="H26" s="106" t="s">
        <v>323</v>
      </c>
      <c r="I26" s="64" t="s">
        <v>211</v>
      </c>
      <c r="J26" s="65" t="s">
        <v>180</v>
      </c>
      <c r="K26" s="65" t="s">
        <v>184</v>
      </c>
      <c r="L26" s="74">
        <v>1</v>
      </c>
      <c r="M26" s="74">
        <v>1</v>
      </c>
      <c r="N26" s="74">
        <f t="shared" si="10"/>
        <v>1</v>
      </c>
      <c r="O26" s="74">
        <v>1</v>
      </c>
      <c r="P26" s="75">
        <v>1</v>
      </c>
      <c r="Q26" s="74">
        <f t="shared" si="9"/>
        <v>1</v>
      </c>
      <c r="R26" s="74">
        <v>1</v>
      </c>
      <c r="S26" s="74">
        <v>1</v>
      </c>
      <c r="T26" s="74">
        <f t="shared" si="0"/>
        <v>1</v>
      </c>
      <c r="U26" s="74">
        <v>1</v>
      </c>
      <c r="V26" s="75">
        <v>1</v>
      </c>
      <c r="W26" s="74">
        <f t="shared" si="1"/>
        <v>1</v>
      </c>
      <c r="X26" s="74">
        <v>1</v>
      </c>
      <c r="Y26" s="75">
        <v>1</v>
      </c>
      <c r="Z26" s="74">
        <f t="shared" si="11"/>
        <v>1</v>
      </c>
      <c r="AA26" s="74">
        <v>1</v>
      </c>
      <c r="AB26" s="74">
        <v>1</v>
      </c>
      <c r="AC26" s="74">
        <f t="shared" si="12"/>
        <v>1</v>
      </c>
      <c r="AD26" s="74">
        <v>1</v>
      </c>
      <c r="AE26" s="74">
        <v>1</v>
      </c>
      <c r="AF26" s="74">
        <f t="shared" si="13"/>
        <v>1</v>
      </c>
      <c r="AG26" s="74">
        <v>1</v>
      </c>
      <c r="AH26" s="74">
        <v>1</v>
      </c>
      <c r="AI26" s="74">
        <f t="shared" si="14"/>
        <v>1</v>
      </c>
      <c r="AJ26" s="74">
        <v>1</v>
      </c>
      <c r="AK26" s="74"/>
      <c r="AL26" s="74">
        <f t="shared" si="2"/>
        <v>0</v>
      </c>
      <c r="AM26" s="74">
        <v>1</v>
      </c>
      <c r="AN26" s="74"/>
      <c r="AO26" s="74">
        <f t="shared" si="3"/>
        <v>0</v>
      </c>
      <c r="AP26" s="74">
        <v>1</v>
      </c>
      <c r="AQ26" s="74"/>
      <c r="AR26" s="74">
        <f t="shared" si="4"/>
        <v>0</v>
      </c>
      <c r="AS26" s="74">
        <v>1</v>
      </c>
      <c r="AT26" s="74"/>
      <c r="AU26" s="74">
        <f t="shared" si="5"/>
        <v>0</v>
      </c>
      <c r="AV26" s="76">
        <f t="shared" si="6"/>
        <v>1</v>
      </c>
      <c r="AW26" s="77">
        <f t="shared" si="7"/>
        <v>1</v>
      </c>
      <c r="AX26" s="110">
        <f t="shared" si="8"/>
        <v>1</v>
      </c>
    </row>
    <row r="27" spans="1:50" s="3" customFormat="1" ht="75" customHeight="1" x14ac:dyDescent="0.25">
      <c r="A27" s="203"/>
      <c r="B27" s="204"/>
      <c r="C27" s="204"/>
      <c r="D27" s="178"/>
      <c r="E27" s="179"/>
      <c r="F27" s="65">
        <v>0.4</v>
      </c>
      <c r="G27" s="65"/>
      <c r="H27" s="106" t="s">
        <v>324</v>
      </c>
      <c r="I27" s="64" t="s">
        <v>212</v>
      </c>
      <c r="J27" s="65" t="s">
        <v>180</v>
      </c>
      <c r="K27" s="65" t="s">
        <v>184</v>
      </c>
      <c r="L27" s="74">
        <v>1</v>
      </c>
      <c r="M27" s="74">
        <v>1</v>
      </c>
      <c r="N27" s="74">
        <f t="shared" si="10"/>
        <v>1</v>
      </c>
      <c r="O27" s="74">
        <v>1</v>
      </c>
      <c r="P27" s="75">
        <v>1</v>
      </c>
      <c r="Q27" s="74">
        <f t="shared" si="9"/>
        <v>1</v>
      </c>
      <c r="R27" s="74">
        <v>1</v>
      </c>
      <c r="S27" s="74">
        <v>1</v>
      </c>
      <c r="T27" s="74">
        <f t="shared" si="0"/>
        <v>1</v>
      </c>
      <c r="U27" s="74">
        <v>1</v>
      </c>
      <c r="V27" s="75">
        <v>1</v>
      </c>
      <c r="W27" s="74">
        <f t="shared" si="1"/>
        <v>1</v>
      </c>
      <c r="X27" s="74">
        <v>1</v>
      </c>
      <c r="Y27" s="75">
        <v>1</v>
      </c>
      <c r="Z27" s="74">
        <f t="shared" si="11"/>
        <v>1</v>
      </c>
      <c r="AA27" s="74">
        <v>1</v>
      </c>
      <c r="AB27" s="74">
        <v>1</v>
      </c>
      <c r="AC27" s="74">
        <f t="shared" si="12"/>
        <v>1</v>
      </c>
      <c r="AD27" s="74">
        <v>1</v>
      </c>
      <c r="AE27" s="74">
        <v>1</v>
      </c>
      <c r="AF27" s="74">
        <f t="shared" si="13"/>
        <v>1</v>
      </c>
      <c r="AG27" s="74">
        <v>1</v>
      </c>
      <c r="AH27" s="74">
        <v>1</v>
      </c>
      <c r="AI27" s="74">
        <f t="shared" si="14"/>
        <v>1</v>
      </c>
      <c r="AJ27" s="74">
        <v>1</v>
      </c>
      <c r="AK27" s="74"/>
      <c r="AL27" s="74">
        <f t="shared" si="2"/>
        <v>0</v>
      </c>
      <c r="AM27" s="74">
        <v>1</v>
      </c>
      <c r="AN27" s="74"/>
      <c r="AO27" s="74">
        <f t="shared" si="3"/>
        <v>0</v>
      </c>
      <c r="AP27" s="74">
        <v>1</v>
      </c>
      <c r="AQ27" s="74"/>
      <c r="AR27" s="74">
        <f t="shared" si="4"/>
        <v>0</v>
      </c>
      <c r="AS27" s="74">
        <v>1</v>
      </c>
      <c r="AT27" s="74"/>
      <c r="AU27" s="74">
        <f t="shared" si="5"/>
        <v>0</v>
      </c>
      <c r="AV27" s="76">
        <f t="shared" si="6"/>
        <v>1</v>
      </c>
      <c r="AW27" s="77">
        <f t="shared" si="7"/>
        <v>1</v>
      </c>
      <c r="AX27" s="110">
        <f t="shared" si="8"/>
        <v>1</v>
      </c>
    </row>
    <row r="28" spans="1:50" s="3" customFormat="1" ht="75" customHeight="1" x14ac:dyDescent="0.25">
      <c r="A28" s="203"/>
      <c r="B28" s="204"/>
      <c r="C28" s="204"/>
      <c r="D28" s="178"/>
      <c r="E28" s="179"/>
      <c r="F28" s="65">
        <v>0.1</v>
      </c>
      <c r="G28" s="65"/>
      <c r="H28" s="106" t="s">
        <v>325</v>
      </c>
      <c r="I28" s="64" t="s">
        <v>213</v>
      </c>
      <c r="J28" s="65" t="s">
        <v>180</v>
      </c>
      <c r="K28" s="65" t="s">
        <v>184</v>
      </c>
      <c r="L28" s="74">
        <v>1</v>
      </c>
      <c r="M28" s="74">
        <v>1</v>
      </c>
      <c r="N28" s="74">
        <f t="shared" si="10"/>
        <v>1</v>
      </c>
      <c r="O28" s="74">
        <v>1</v>
      </c>
      <c r="P28" s="75">
        <v>1</v>
      </c>
      <c r="Q28" s="74">
        <f t="shared" si="9"/>
        <v>1</v>
      </c>
      <c r="R28" s="74">
        <v>1</v>
      </c>
      <c r="S28" s="74">
        <v>1</v>
      </c>
      <c r="T28" s="74">
        <f t="shared" si="0"/>
        <v>1</v>
      </c>
      <c r="U28" s="74">
        <v>1</v>
      </c>
      <c r="V28" s="75">
        <v>1</v>
      </c>
      <c r="W28" s="74">
        <f t="shared" si="1"/>
        <v>1</v>
      </c>
      <c r="X28" s="74">
        <v>1</v>
      </c>
      <c r="Y28" s="75">
        <v>1</v>
      </c>
      <c r="Z28" s="74">
        <f t="shared" si="11"/>
        <v>1</v>
      </c>
      <c r="AA28" s="74">
        <v>1</v>
      </c>
      <c r="AB28" s="74">
        <v>1</v>
      </c>
      <c r="AC28" s="74">
        <f t="shared" si="12"/>
        <v>1</v>
      </c>
      <c r="AD28" s="74">
        <v>1</v>
      </c>
      <c r="AE28" s="74">
        <v>1</v>
      </c>
      <c r="AF28" s="74">
        <f t="shared" si="13"/>
        <v>1</v>
      </c>
      <c r="AG28" s="74">
        <v>1</v>
      </c>
      <c r="AH28" s="74">
        <v>1</v>
      </c>
      <c r="AI28" s="74">
        <f t="shared" si="14"/>
        <v>1</v>
      </c>
      <c r="AJ28" s="74">
        <v>1</v>
      </c>
      <c r="AK28" s="74"/>
      <c r="AL28" s="74">
        <f t="shared" si="2"/>
        <v>0</v>
      </c>
      <c r="AM28" s="74">
        <v>1</v>
      </c>
      <c r="AN28" s="74"/>
      <c r="AO28" s="74">
        <f t="shared" si="3"/>
        <v>0</v>
      </c>
      <c r="AP28" s="74">
        <v>1</v>
      </c>
      <c r="AQ28" s="74"/>
      <c r="AR28" s="74">
        <f t="shared" si="4"/>
        <v>0</v>
      </c>
      <c r="AS28" s="74">
        <v>1</v>
      </c>
      <c r="AT28" s="74"/>
      <c r="AU28" s="74">
        <f t="shared" si="5"/>
        <v>0</v>
      </c>
      <c r="AV28" s="76">
        <f t="shared" si="6"/>
        <v>1</v>
      </c>
      <c r="AW28" s="77">
        <f t="shared" si="7"/>
        <v>1</v>
      </c>
      <c r="AX28" s="110">
        <f t="shared" si="8"/>
        <v>1</v>
      </c>
    </row>
    <row r="29" spans="1:50" s="3" customFormat="1" ht="75" customHeight="1" x14ac:dyDescent="0.25">
      <c r="A29" s="203" t="s">
        <v>214</v>
      </c>
      <c r="B29" s="204" t="s">
        <v>215</v>
      </c>
      <c r="C29" s="204" t="s">
        <v>216</v>
      </c>
      <c r="D29" s="178" t="s">
        <v>148</v>
      </c>
      <c r="E29" s="179"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5">
        <v>0.3</v>
      </c>
      <c r="G29" s="65"/>
      <c r="H29" s="106" t="s">
        <v>326</v>
      </c>
      <c r="I29" s="64" t="s">
        <v>217</v>
      </c>
      <c r="J29" s="65" t="s">
        <v>180</v>
      </c>
      <c r="K29" s="65" t="s">
        <v>184</v>
      </c>
      <c r="L29" s="74">
        <v>1</v>
      </c>
      <c r="M29" s="74">
        <v>1</v>
      </c>
      <c r="N29" s="74">
        <f t="shared" si="10"/>
        <v>1</v>
      </c>
      <c r="O29" s="74">
        <v>1</v>
      </c>
      <c r="P29" s="75">
        <v>1</v>
      </c>
      <c r="Q29" s="74">
        <f t="shared" si="9"/>
        <v>1</v>
      </c>
      <c r="R29" s="74">
        <v>1</v>
      </c>
      <c r="S29" s="74">
        <v>1</v>
      </c>
      <c r="T29" s="74">
        <f t="shared" si="0"/>
        <v>1</v>
      </c>
      <c r="U29" s="74">
        <v>1</v>
      </c>
      <c r="V29" s="75">
        <v>1</v>
      </c>
      <c r="W29" s="74">
        <f t="shared" si="1"/>
        <v>1</v>
      </c>
      <c r="X29" s="74">
        <v>1</v>
      </c>
      <c r="Y29" s="75">
        <v>1</v>
      </c>
      <c r="Z29" s="74">
        <f t="shared" si="11"/>
        <v>1</v>
      </c>
      <c r="AA29" s="74">
        <v>1</v>
      </c>
      <c r="AB29" s="74">
        <v>1</v>
      </c>
      <c r="AC29" s="74">
        <f t="shared" si="12"/>
        <v>1</v>
      </c>
      <c r="AD29" s="74">
        <v>1</v>
      </c>
      <c r="AE29" s="74">
        <v>1</v>
      </c>
      <c r="AF29" s="74">
        <f t="shared" si="13"/>
        <v>1</v>
      </c>
      <c r="AG29" s="74">
        <v>1</v>
      </c>
      <c r="AH29" s="74">
        <v>1</v>
      </c>
      <c r="AI29" s="74">
        <f t="shared" si="14"/>
        <v>1</v>
      </c>
      <c r="AJ29" s="74">
        <v>1</v>
      </c>
      <c r="AK29" s="74"/>
      <c r="AL29" s="74">
        <f t="shared" si="2"/>
        <v>0</v>
      </c>
      <c r="AM29" s="74">
        <v>1</v>
      </c>
      <c r="AN29" s="74"/>
      <c r="AO29" s="74">
        <f t="shared" si="3"/>
        <v>0</v>
      </c>
      <c r="AP29" s="74">
        <v>1</v>
      </c>
      <c r="AQ29" s="74"/>
      <c r="AR29" s="74">
        <f t="shared" si="4"/>
        <v>0</v>
      </c>
      <c r="AS29" s="74">
        <v>1</v>
      </c>
      <c r="AT29" s="74"/>
      <c r="AU29" s="74">
        <f t="shared" si="5"/>
        <v>0</v>
      </c>
      <c r="AV29" s="76">
        <f t="shared" si="6"/>
        <v>1</v>
      </c>
      <c r="AW29" s="77">
        <f t="shared" si="7"/>
        <v>1</v>
      </c>
      <c r="AX29" s="110">
        <f t="shared" si="8"/>
        <v>1</v>
      </c>
    </row>
    <row r="30" spans="1:50" s="3" customFormat="1" ht="75" customHeight="1" x14ac:dyDescent="0.25">
      <c r="A30" s="203"/>
      <c r="B30" s="204"/>
      <c r="C30" s="204"/>
      <c r="D30" s="178"/>
      <c r="E30" s="179"/>
      <c r="F30" s="65">
        <v>6.6000000000000003E-2</v>
      </c>
      <c r="G30" s="65"/>
      <c r="H30" s="106" t="s">
        <v>327</v>
      </c>
      <c r="I30" s="64" t="s">
        <v>218</v>
      </c>
      <c r="J30" s="65" t="s">
        <v>180</v>
      </c>
      <c r="K30" s="65" t="s">
        <v>184</v>
      </c>
      <c r="L30" s="74">
        <v>1</v>
      </c>
      <c r="M30" s="74">
        <v>1</v>
      </c>
      <c r="N30" s="74">
        <f t="shared" si="10"/>
        <v>1</v>
      </c>
      <c r="O30" s="74">
        <v>1</v>
      </c>
      <c r="P30" s="75">
        <v>1</v>
      </c>
      <c r="Q30" s="74">
        <f t="shared" si="9"/>
        <v>1</v>
      </c>
      <c r="R30" s="74">
        <v>1</v>
      </c>
      <c r="S30" s="74">
        <v>1</v>
      </c>
      <c r="T30" s="74">
        <f t="shared" si="0"/>
        <v>1</v>
      </c>
      <c r="U30" s="74">
        <v>1</v>
      </c>
      <c r="V30" s="75">
        <v>1</v>
      </c>
      <c r="W30" s="74">
        <f t="shared" si="1"/>
        <v>1</v>
      </c>
      <c r="X30" s="74">
        <v>1</v>
      </c>
      <c r="Y30" s="75">
        <v>1</v>
      </c>
      <c r="Z30" s="74">
        <f t="shared" si="11"/>
        <v>1</v>
      </c>
      <c r="AA30" s="74">
        <v>1</v>
      </c>
      <c r="AB30" s="74">
        <v>1</v>
      </c>
      <c r="AC30" s="74">
        <f t="shared" si="12"/>
        <v>1</v>
      </c>
      <c r="AD30" s="74">
        <v>1</v>
      </c>
      <c r="AE30" s="74">
        <v>1</v>
      </c>
      <c r="AF30" s="74">
        <f t="shared" si="13"/>
        <v>1</v>
      </c>
      <c r="AG30" s="74">
        <v>1</v>
      </c>
      <c r="AH30" s="74">
        <v>1</v>
      </c>
      <c r="AI30" s="74">
        <f t="shared" si="14"/>
        <v>1</v>
      </c>
      <c r="AJ30" s="74">
        <v>1</v>
      </c>
      <c r="AK30" s="74"/>
      <c r="AL30" s="74">
        <f t="shared" si="2"/>
        <v>0</v>
      </c>
      <c r="AM30" s="74">
        <v>1</v>
      </c>
      <c r="AN30" s="74"/>
      <c r="AO30" s="74">
        <f t="shared" si="3"/>
        <v>0</v>
      </c>
      <c r="AP30" s="74">
        <v>1</v>
      </c>
      <c r="AQ30" s="74"/>
      <c r="AR30" s="74">
        <f t="shared" si="4"/>
        <v>0</v>
      </c>
      <c r="AS30" s="74">
        <v>1</v>
      </c>
      <c r="AT30" s="74"/>
      <c r="AU30" s="74">
        <f t="shared" si="5"/>
        <v>0</v>
      </c>
      <c r="AV30" s="76">
        <f t="shared" si="6"/>
        <v>1</v>
      </c>
      <c r="AW30" s="77">
        <f t="shared" si="7"/>
        <v>1</v>
      </c>
      <c r="AX30" s="110">
        <f>IF(ISERROR(AW30/AV30),0,(AW30/AV30))</f>
        <v>1</v>
      </c>
    </row>
    <row r="31" spans="1:50" s="3" customFormat="1" ht="75" customHeight="1" x14ac:dyDescent="0.25">
      <c r="A31" s="203"/>
      <c r="B31" s="204"/>
      <c r="C31" s="204"/>
      <c r="D31" s="178"/>
      <c r="E31" s="179"/>
      <c r="F31" s="65">
        <v>6.6000000000000003E-2</v>
      </c>
      <c r="G31" s="65"/>
      <c r="H31" s="106" t="s">
        <v>328</v>
      </c>
      <c r="I31" s="64" t="s">
        <v>219</v>
      </c>
      <c r="J31" s="65" t="s">
        <v>181</v>
      </c>
      <c r="K31" s="65" t="s">
        <v>183</v>
      </c>
      <c r="L31" s="94">
        <v>1</v>
      </c>
      <c r="M31" s="94">
        <v>1</v>
      </c>
      <c r="N31" s="74">
        <f t="shared" si="10"/>
        <v>1</v>
      </c>
      <c r="O31" s="94">
        <v>1</v>
      </c>
      <c r="P31" s="95">
        <v>1</v>
      </c>
      <c r="Q31" s="74">
        <f t="shared" si="9"/>
        <v>1</v>
      </c>
      <c r="R31" s="94">
        <v>1</v>
      </c>
      <c r="S31" s="94">
        <v>1</v>
      </c>
      <c r="T31" s="74">
        <f t="shared" si="0"/>
        <v>1</v>
      </c>
      <c r="U31" s="94">
        <v>1</v>
      </c>
      <c r="V31" s="95">
        <v>1</v>
      </c>
      <c r="W31" s="74">
        <f t="shared" si="1"/>
        <v>1</v>
      </c>
      <c r="X31" s="94">
        <v>1</v>
      </c>
      <c r="Y31" s="95">
        <v>1</v>
      </c>
      <c r="Z31" s="74">
        <f t="shared" si="11"/>
        <v>1</v>
      </c>
      <c r="AA31" s="94">
        <v>1</v>
      </c>
      <c r="AB31" s="94">
        <v>1</v>
      </c>
      <c r="AC31" s="74">
        <f t="shared" si="12"/>
        <v>1</v>
      </c>
      <c r="AD31" s="94">
        <v>1</v>
      </c>
      <c r="AE31" s="94">
        <v>1</v>
      </c>
      <c r="AF31" s="74">
        <f t="shared" si="13"/>
        <v>1</v>
      </c>
      <c r="AG31" s="94">
        <v>1</v>
      </c>
      <c r="AH31" s="94">
        <v>1</v>
      </c>
      <c r="AI31" s="74">
        <f t="shared" si="14"/>
        <v>1</v>
      </c>
      <c r="AJ31" s="94">
        <v>1</v>
      </c>
      <c r="AK31" s="74"/>
      <c r="AL31" s="74">
        <f t="shared" si="2"/>
        <v>0</v>
      </c>
      <c r="AM31" s="94">
        <v>1</v>
      </c>
      <c r="AN31" s="74"/>
      <c r="AO31" s="74">
        <f t="shared" si="3"/>
        <v>0</v>
      </c>
      <c r="AP31" s="94">
        <v>1</v>
      </c>
      <c r="AQ31" s="74"/>
      <c r="AR31" s="74">
        <f t="shared" si="4"/>
        <v>0</v>
      </c>
      <c r="AS31" s="94">
        <v>1</v>
      </c>
      <c r="AT31" s="74"/>
      <c r="AU31" s="74">
        <f t="shared" si="5"/>
        <v>0</v>
      </c>
      <c r="AV31" s="67">
        <f t="shared" si="6"/>
        <v>12</v>
      </c>
      <c r="AW31" s="67">
        <f t="shared" si="7"/>
        <v>8</v>
      </c>
      <c r="AX31" s="110">
        <f t="shared" ref="AX31:AX35" si="25">IF(ISERROR(AW31/AV31),0,(AW31/AV31))</f>
        <v>0.66666666666666663</v>
      </c>
    </row>
    <row r="32" spans="1:50" s="3" customFormat="1" ht="75" customHeight="1" x14ac:dyDescent="0.25">
      <c r="A32" s="203"/>
      <c r="B32" s="204"/>
      <c r="C32" s="204"/>
      <c r="D32" s="178"/>
      <c r="E32" s="179"/>
      <c r="F32" s="65">
        <v>6.2E-2</v>
      </c>
      <c r="G32" s="65"/>
      <c r="H32" s="106" t="s">
        <v>329</v>
      </c>
      <c r="I32" s="64" t="s">
        <v>220</v>
      </c>
      <c r="J32" s="65" t="s">
        <v>181</v>
      </c>
      <c r="K32" s="65" t="s">
        <v>183</v>
      </c>
      <c r="L32" s="94">
        <v>1</v>
      </c>
      <c r="M32" s="94">
        <v>1</v>
      </c>
      <c r="N32" s="74">
        <f t="shared" si="10"/>
        <v>1</v>
      </c>
      <c r="O32" s="94">
        <v>1</v>
      </c>
      <c r="P32" s="95">
        <v>1</v>
      </c>
      <c r="Q32" s="74">
        <f t="shared" si="9"/>
        <v>1</v>
      </c>
      <c r="R32" s="94">
        <v>1</v>
      </c>
      <c r="S32" s="94">
        <v>1</v>
      </c>
      <c r="T32" s="74">
        <f t="shared" si="0"/>
        <v>1</v>
      </c>
      <c r="U32" s="94">
        <v>1</v>
      </c>
      <c r="V32" s="95">
        <v>1</v>
      </c>
      <c r="W32" s="74">
        <f t="shared" si="1"/>
        <v>1</v>
      </c>
      <c r="X32" s="94">
        <v>1</v>
      </c>
      <c r="Y32" s="95">
        <v>1</v>
      </c>
      <c r="Z32" s="74">
        <f t="shared" si="11"/>
        <v>1</v>
      </c>
      <c r="AA32" s="94">
        <v>1</v>
      </c>
      <c r="AB32" s="94">
        <v>1</v>
      </c>
      <c r="AC32" s="74">
        <f t="shared" si="12"/>
        <v>1</v>
      </c>
      <c r="AD32" s="94">
        <v>1</v>
      </c>
      <c r="AE32" s="94">
        <v>1</v>
      </c>
      <c r="AF32" s="74">
        <f t="shared" si="13"/>
        <v>1</v>
      </c>
      <c r="AG32" s="94">
        <v>1</v>
      </c>
      <c r="AH32" s="94">
        <v>1</v>
      </c>
      <c r="AI32" s="74">
        <f t="shared" si="14"/>
        <v>1</v>
      </c>
      <c r="AJ32" s="94">
        <v>1</v>
      </c>
      <c r="AK32" s="74"/>
      <c r="AL32" s="74"/>
      <c r="AM32" s="94">
        <v>1</v>
      </c>
      <c r="AN32" s="74"/>
      <c r="AO32" s="74"/>
      <c r="AP32" s="94">
        <v>1</v>
      </c>
      <c r="AQ32" s="74"/>
      <c r="AR32" s="74"/>
      <c r="AS32" s="94">
        <v>1</v>
      </c>
      <c r="AT32" s="74"/>
      <c r="AU32" s="74"/>
      <c r="AV32" s="67">
        <f t="shared" si="6"/>
        <v>12</v>
      </c>
      <c r="AW32" s="67">
        <f t="shared" si="7"/>
        <v>8</v>
      </c>
      <c r="AX32" s="110">
        <f t="shared" si="25"/>
        <v>0.66666666666666663</v>
      </c>
    </row>
    <row r="33" spans="1:50" s="3" customFormat="1" ht="75" customHeight="1" x14ac:dyDescent="0.25">
      <c r="A33" s="203"/>
      <c r="B33" s="204"/>
      <c r="C33" s="204"/>
      <c r="D33" s="178"/>
      <c r="E33" s="179"/>
      <c r="F33" s="65">
        <v>6.6000000000000003E-2</v>
      </c>
      <c r="G33" s="65"/>
      <c r="H33" s="106" t="s">
        <v>330</v>
      </c>
      <c r="I33" s="64" t="s">
        <v>221</v>
      </c>
      <c r="J33" s="65" t="s">
        <v>181</v>
      </c>
      <c r="K33" s="65" t="s">
        <v>183</v>
      </c>
      <c r="L33" s="94">
        <v>1</v>
      </c>
      <c r="M33" s="94">
        <v>1</v>
      </c>
      <c r="N33" s="74">
        <f t="shared" si="10"/>
        <v>1</v>
      </c>
      <c r="O33" s="94">
        <v>1</v>
      </c>
      <c r="P33" s="95">
        <v>1</v>
      </c>
      <c r="Q33" s="74">
        <f t="shared" si="9"/>
        <v>1</v>
      </c>
      <c r="R33" s="94">
        <v>1</v>
      </c>
      <c r="S33" s="94">
        <v>1</v>
      </c>
      <c r="T33" s="74">
        <f t="shared" si="0"/>
        <v>1</v>
      </c>
      <c r="U33" s="94">
        <v>1</v>
      </c>
      <c r="V33" s="95">
        <v>1</v>
      </c>
      <c r="W33" s="74">
        <f t="shared" si="1"/>
        <v>1</v>
      </c>
      <c r="X33" s="94">
        <v>1</v>
      </c>
      <c r="Y33" s="95">
        <v>1</v>
      </c>
      <c r="Z33" s="74">
        <f t="shared" si="11"/>
        <v>1</v>
      </c>
      <c r="AA33" s="94">
        <v>1</v>
      </c>
      <c r="AB33" s="94">
        <v>1</v>
      </c>
      <c r="AC33" s="74">
        <f t="shared" si="12"/>
        <v>1</v>
      </c>
      <c r="AD33" s="94">
        <v>1</v>
      </c>
      <c r="AE33" s="94">
        <v>1</v>
      </c>
      <c r="AF33" s="74">
        <f t="shared" si="13"/>
        <v>1</v>
      </c>
      <c r="AG33" s="94">
        <v>1</v>
      </c>
      <c r="AH33" s="94">
        <v>1</v>
      </c>
      <c r="AI33" s="74">
        <f t="shared" si="14"/>
        <v>1</v>
      </c>
      <c r="AJ33" s="94">
        <v>1</v>
      </c>
      <c r="AK33" s="74"/>
      <c r="AL33" s="74"/>
      <c r="AM33" s="94">
        <v>1</v>
      </c>
      <c r="AN33" s="74"/>
      <c r="AO33" s="74"/>
      <c r="AP33" s="94">
        <v>1</v>
      </c>
      <c r="AQ33" s="74"/>
      <c r="AR33" s="74"/>
      <c r="AS33" s="94">
        <v>1</v>
      </c>
      <c r="AT33" s="74"/>
      <c r="AU33" s="74"/>
      <c r="AV33" s="67">
        <f t="shared" si="6"/>
        <v>12</v>
      </c>
      <c r="AW33" s="67">
        <f t="shared" si="7"/>
        <v>8</v>
      </c>
      <c r="AX33" s="110">
        <f t="shared" si="25"/>
        <v>0.66666666666666663</v>
      </c>
    </row>
    <row r="34" spans="1:50" s="3" customFormat="1" ht="75" customHeight="1" x14ac:dyDescent="0.25">
      <c r="A34" s="203"/>
      <c r="B34" s="204"/>
      <c r="C34" s="204"/>
      <c r="D34" s="178"/>
      <c r="E34" s="179"/>
      <c r="F34" s="65">
        <v>0.14000000000000001</v>
      </c>
      <c r="G34" s="65"/>
      <c r="H34" s="106" t="s">
        <v>331</v>
      </c>
      <c r="I34" s="64" t="s">
        <v>222</v>
      </c>
      <c r="J34" s="65" t="s">
        <v>181</v>
      </c>
      <c r="K34" s="65" t="s">
        <v>183</v>
      </c>
      <c r="L34" s="94">
        <v>1</v>
      </c>
      <c r="M34" s="94">
        <v>1</v>
      </c>
      <c r="N34" s="74">
        <f t="shared" si="10"/>
        <v>1</v>
      </c>
      <c r="O34" s="94">
        <v>1</v>
      </c>
      <c r="P34" s="95">
        <v>1</v>
      </c>
      <c r="Q34" s="74">
        <f t="shared" si="9"/>
        <v>1</v>
      </c>
      <c r="R34" s="94">
        <v>1</v>
      </c>
      <c r="S34" s="94">
        <v>1</v>
      </c>
      <c r="T34" s="74">
        <f t="shared" si="0"/>
        <v>1</v>
      </c>
      <c r="U34" s="94">
        <v>1</v>
      </c>
      <c r="V34" s="95">
        <v>1</v>
      </c>
      <c r="W34" s="74">
        <f t="shared" si="1"/>
        <v>1</v>
      </c>
      <c r="X34" s="94">
        <v>1</v>
      </c>
      <c r="Y34" s="95">
        <v>1</v>
      </c>
      <c r="Z34" s="74">
        <f t="shared" si="11"/>
        <v>1</v>
      </c>
      <c r="AA34" s="94">
        <v>1</v>
      </c>
      <c r="AB34" s="94">
        <v>1</v>
      </c>
      <c r="AC34" s="74">
        <f t="shared" si="12"/>
        <v>1</v>
      </c>
      <c r="AD34" s="94">
        <v>1</v>
      </c>
      <c r="AE34" s="94">
        <v>1</v>
      </c>
      <c r="AF34" s="74">
        <f t="shared" si="13"/>
        <v>1</v>
      </c>
      <c r="AG34" s="94">
        <v>1</v>
      </c>
      <c r="AH34" s="94">
        <v>1</v>
      </c>
      <c r="AI34" s="74">
        <f t="shared" si="14"/>
        <v>1</v>
      </c>
      <c r="AJ34" s="94">
        <v>1</v>
      </c>
      <c r="AK34" s="74"/>
      <c r="AL34" s="74"/>
      <c r="AM34" s="94">
        <v>1</v>
      </c>
      <c r="AN34" s="74"/>
      <c r="AO34" s="74"/>
      <c r="AP34" s="94">
        <v>1</v>
      </c>
      <c r="AQ34" s="74"/>
      <c r="AR34" s="74"/>
      <c r="AS34" s="94">
        <v>1</v>
      </c>
      <c r="AT34" s="74"/>
      <c r="AU34" s="74"/>
      <c r="AV34" s="67">
        <f t="shared" si="6"/>
        <v>12</v>
      </c>
      <c r="AW34" s="67">
        <f t="shared" si="7"/>
        <v>8</v>
      </c>
      <c r="AX34" s="110">
        <f t="shared" si="25"/>
        <v>0.66666666666666663</v>
      </c>
    </row>
    <row r="35" spans="1:50" s="3" customFormat="1" ht="75" customHeight="1" x14ac:dyDescent="0.25">
      <c r="A35" s="203"/>
      <c r="B35" s="204"/>
      <c r="C35" s="204"/>
      <c r="D35" s="178"/>
      <c r="E35" s="179"/>
      <c r="F35" s="65">
        <v>0.3</v>
      </c>
      <c r="G35" s="65"/>
      <c r="H35" s="106" t="s">
        <v>332</v>
      </c>
      <c r="I35" s="64" t="s">
        <v>223</v>
      </c>
      <c r="J35" s="65" t="s">
        <v>181</v>
      </c>
      <c r="K35" s="65" t="s">
        <v>183</v>
      </c>
      <c r="L35" s="94">
        <v>0</v>
      </c>
      <c r="M35" s="94">
        <v>0</v>
      </c>
      <c r="N35" s="74">
        <v>0</v>
      </c>
      <c r="O35" s="94">
        <v>0</v>
      </c>
      <c r="P35" s="95">
        <v>0</v>
      </c>
      <c r="Q35" s="74">
        <v>0</v>
      </c>
      <c r="R35" s="94">
        <v>0</v>
      </c>
      <c r="S35" s="94">
        <v>0</v>
      </c>
      <c r="T35" s="74">
        <v>0</v>
      </c>
      <c r="U35" s="94">
        <v>1</v>
      </c>
      <c r="V35" s="95">
        <v>1</v>
      </c>
      <c r="W35" s="74">
        <f t="shared" si="1"/>
        <v>1</v>
      </c>
      <c r="X35" s="94">
        <v>0</v>
      </c>
      <c r="Y35" s="95">
        <v>1</v>
      </c>
      <c r="Z35" s="74">
        <v>0</v>
      </c>
      <c r="AA35" s="94">
        <v>1</v>
      </c>
      <c r="AB35" s="94">
        <v>1</v>
      </c>
      <c r="AC35" s="74">
        <f t="shared" si="12"/>
        <v>1</v>
      </c>
      <c r="AD35" s="94">
        <v>0</v>
      </c>
      <c r="AE35" s="94">
        <v>0</v>
      </c>
      <c r="AF35" s="74">
        <v>0</v>
      </c>
      <c r="AG35" s="94">
        <v>0</v>
      </c>
      <c r="AH35" s="94">
        <v>0</v>
      </c>
      <c r="AI35" s="74">
        <v>0</v>
      </c>
      <c r="AJ35" s="94">
        <v>0</v>
      </c>
      <c r="AK35" s="74"/>
      <c r="AL35" s="74"/>
      <c r="AM35" s="94">
        <v>0</v>
      </c>
      <c r="AN35" s="74"/>
      <c r="AO35" s="74"/>
      <c r="AP35" s="94">
        <v>0</v>
      </c>
      <c r="AQ35" s="74"/>
      <c r="AR35" s="74"/>
      <c r="AS35" s="94">
        <v>1</v>
      </c>
      <c r="AT35" s="74"/>
      <c r="AU35" s="74"/>
      <c r="AV35" s="67">
        <f t="shared" si="6"/>
        <v>3</v>
      </c>
      <c r="AW35" s="67">
        <f t="shared" si="7"/>
        <v>3</v>
      </c>
      <c r="AX35" s="110">
        <f t="shared" si="25"/>
        <v>1</v>
      </c>
    </row>
    <row r="36" spans="1:50" s="3" customFormat="1" ht="75" customHeight="1" x14ac:dyDescent="0.25">
      <c r="A36" s="203"/>
      <c r="B36" s="177" t="s">
        <v>224</v>
      </c>
      <c r="C36" s="177" t="s">
        <v>225</v>
      </c>
      <c r="D36" s="178" t="s">
        <v>116</v>
      </c>
      <c r="E36" s="179"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5">
        <v>0.25</v>
      </c>
      <c r="G36" s="65"/>
      <c r="H36" s="106" t="s">
        <v>333</v>
      </c>
      <c r="I36" s="64" t="s">
        <v>226</v>
      </c>
      <c r="J36" s="65" t="s">
        <v>180</v>
      </c>
      <c r="K36" s="65" t="s">
        <v>183</v>
      </c>
      <c r="L36" s="78">
        <v>8.3333333333333329E-2</v>
      </c>
      <c r="M36" s="78">
        <v>8.3333333333333329E-2</v>
      </c>
      <c r="N36" s="74">
        <f t="shared" si="10"/>
        <v>1</v>
      </c>
      <c r="O36" s="78">
        <v>8.3333333333333329E-2</v>
      </c>
      <c r="P36" s="140">
        <f>+O36*0.33</f>
        <v>2.75E-2</v>
      </c>
      <c r="Q36" s="74">
        <f t="shared" si="9"/>
        <v>0.33</v>
      </c>
      <c r="R36" s="78">
        <v>8.3333333333333329E-2</v>
      </c>
      <c r="S36" s="78">
        <f>+R36*0.29</f>
        <v>2.4166666666666663E-2</v>
      </c>
      <c r="T36" s="74">
        <f t="shared" si="0"/>
        <v>0.28999999999999998</v>
      </c>
      <c r="U36" s="78">
        <v>8.3333333333333329E-2</v>
      </c>
      <c r="V36" s="141">
        <f>+(U36/12)*4</f>
        <v>2.7777777777777776E-2</v>
      </c>
      <c r="W36" s="74">
        <f t="shared" si="1"/>
        <v>0.33333333333333331</v>
      </c>
      <c r="X36" s="78">
        <v>8.3333333333333329E-2</v>
      </c>
      <c r="Y36" s="141">
        <v>9.2499999999999999E-2</v>
      </c>
      <c r="Z36" s="74">
        <f t="shared" si="11"/>
        <v>1.1100000000000001</v>
      </c>
      <c r="AA36" s="78">
        <v>8.3333333333333329E-2</v>
      </c>
      <c r="AB36" s="78">
        <f>+AA36*1.014</f>
        <v>8.4499999999999992E-2</v>
      </c>
      <c r="AC36" s="74">
        <f t="shared" si="12"/>
        <v>1.014</v>
      </c>
      <c r="AD36" s="78">
        <v>8.3333333333333329E-2</v>
      </c>
      <c r="AE36" s="78">
        <v>7.4999999999999997E-2</v>
      </c>
      <c r="AF36" s="74">
        <f t="shared" si="13"/>
        <v>0.9</v>
      </c>
      <c r="AG36" s="78">
        <v>8.3333333333333329E-2</v>
      </c>
      <c r="AH36" s="78">
        <v>9.2499999999999999E-2</v>
      </c>
      <c r="AI36" s="74">
        <f t="shared" si="14"/>
        <v>1.1100000000000001</v>
      </c>
      <c r="AJ36" s="78">
        <v>8.3333333333333329E-2</v>
      </c>
      <c r="AK36" s="74"/>
      <c r="AL36" s="74">
        <f t="shared" si="2"/>
        <v>0</v>
      </c>
      <c r="AM36" s="78">
        <v>8.3333333333333329E-2</v>
      </c>
      <c r="AN36" s="74"/>
      <c r="AO36" s="74">
        <f t="shared" si="3"/>
        <v>0</v>
      </c>
      <c r="AP36" s="78">
        <v>8.3333333333333329E-2</v>
      </c>
      <c r="AQ36" s="74"/>
      <c r="AR36" s="74">
        <f t="shared" si="4"/>
        <v>0</v>
      </c>
      <c r="AS36" s="78">
        <v>8.3333333333333329E-2</v>
      </c>
      <c r="AT36" s="74"/>
      <c r="AU36" s="74">
        <f t="shared" si="5"/>
        <v>0</v>
      </c>
      <c r="AV36" s="76">
        <f t="shared" si="6"/>
        <v>1</v>
      </c>
      <c r="AW36" s="77">
        <f t="shared" si="7"/>
        <v>0.50727777777777783</v>
      </c>
      <c r="AX36" s="110">
        <f t="shared" si="8"/>
        <v>0.50727777777777783</v>
      </c>
    </row>
    <row r="37" spans="1:50" s="3" customFormat="1" ht="75" customHeight="1" x14ac:dyDescent="0.25">
      <c r="A37" s="203"/>
      <c r="B37" s="177"/>
      <c r="C37" s="177"/>
      <c r="D37" s="178"/>
      <c r="E37" s="179"/>
      <c r="F37" s="65">
        <v>0.25</v>
      </c>
      <c r="G37" s="65"/>
      <c r="H37" s="106" t="s">
        <v>334</v>
      </c>
      <c r="I37" s="64" t="s">
        <v>227</v>
      </c>
      <c r="J37" s="65" t="s">
        <v>180</v>
      </c>
      <c r="K37" s="65" t="s">
        <v>183</v>
      </c>
      <c r="L37" s="78">
        <v>8.3333333333333329E-2</v>
      </c>
      <c r="M37" s="78">
        <v>8.3333333333333329E-2</v>
      </c>
      <c r="N37" s="74">
        <f t="shared" si="10"/>
        <v>1</v>
      </c>
      <c r="O37" s="78">
        <v>8.3333333333333329E-2</v>
      </c>
      <c r="P37" s="140">
        <v>0.05</v>
      </c>
      <c r="Q37" s="74">
        <f t="shared" si="9"/>
        <v>0.60000000000000009</v>
      </c>
      <c r="R37" s="78">
        <v>8.3333333333333329E-2</v>
      </c>
      <c r="S37" s="78">
        <v>2.1000000000000001E-2</v>
      </c>
      <c r="T37" s="74">
        <f t="shared" si="0"/>
        <v>0.25200000000000006</v>
      </c>
      <c r="U37" s="78">
        <v>8.3333333333333329E-2</v>
      </c>
      <c r="V37" s="141">
        <f>+(U37/3)*2</f>
        <v>5.5555555555555552E-2</v>
      </c>
      <c r="W37" s="74">
        <f t="shared" si="1"/>
        <v>0.66666666666666663</v>
      </c>
      <c r="X37" s="78">
        <v>8.3333333333333329E-2</v>
      </c>
      <c r="Y37" s="141">
        <v>0.33333333333333331</v>
      </c>
      <c r="Z37" s="74">
        <f t="shared" si="11"/>
        <v>4</v>
      </c>
      <c r="AA37" s="78">
        <v>8.3333333333333329E-2</v>
      </c>
      <c r="AB37" s="78">
        <v>8.3333333333333329E-2</v>
      </c>
      <c r="AC37" s="74">
        <f t="shared" si="12"/>
        <v>1</v>
      </c>
      <c r="AD37" s="78">
        <v>8.3333333333333329E-2</v>
      </c>
      <c r="AE37" s="78">
        <v>8.3333333333333329E-2</v>
      </c>
      <c r="AF37" s="74">
        <f t="shared" si="13"/>
        <v>1</v>
      </c>
      <c r="AG37" s="78">
        <v>8.3333333333333329E-2</v>
      </c>
      <c r="AH37" s="78">
        <v>5.5555555555555552E-2</v>
      </c>
      <c r="AI37" s="74">
        <f t="shared" si="14"/>
        <v>0.66666666666666663</v>
      </c>
      <c r="AJ37" s="78">
        <v>8.3333333333333329E-2</v>
      </c>
      <c r="AK37" s="74"/>
      <c r="AL37" s="74">
        <f t="shared" si="2"/>
        <v>0</v>
      </c>
      <c r="AM37" s="78">
        <v>8.3333333333333329E-2</v>
      </c>
      <c r="AN37" s="74"/>
      <c r="AO37" s="74">
        <f t="shared" si="3"/>
        <v>0</v>
      </c>
      <c r="AP37" s="78">
        <v>8.3333333333333329E-2</v>
      </c>
      <c r="AQ37" s="74"/>
      <c r="AR37" s="74">
        <f t="shared" si="4"/>
        <v>0</v>
      </c>
      <c r="AS37" s="78">
        <v>8.3333333333333329E-2</v>
      </c>
      <c r="AT37" s="74"/>
      <c r="AU37" s="74">
        <f t="shared" si="5"/>
        <v>0</v>
      </c>
      <c r="AV37" s="76">
        <f t="shared" si="6"/>
        <v>1</v>
      </c>
      <c r="AW37" s="77">
        <f t="shared" si="7"/>
        <v>0.76544444444444459</v>
      </c>
      <c r="AX37" s="110">
        <f t="shared" si="8"/>
        <v>0.76544444444444459</v>
      </c>
    </row>
    <row r="38" spans="1:50" s="3" customFormat="1" ht="75" customHeight="1" x14ac:dyDescent="0.25">
      <c r="A38" s="203"/>
      <c r="B38" s="177"/>
      <c r="C38" s="177"/>
      <c r="D38" s="178"/>
      <c r="E38" s="179"/>
      <c r="F38" s="65">
        <v>0.25</v>
      </c>
      <c r="G38" s="65"/>
      <c r="H38" s="106" t="s">
        <v>335</v>
      </c>
      <c r="I38" s="64" t="s">
        <v>228</v>
      </c>
      <c r="J38" s="65" t="s">
        <v>180</v>
      </c>
      <c r="K38" s="65" t="s">
        <v>183</v>
      </c>
      <c r="L38" s="78">
        <v>8.3333333333333329E-2</v>
      </c>
      <c r="M38" s="78">
        <v>8.3333333333333329E-2</v>
      </c>
      <c r="N38" s="74">
        <f t="shared" si="10"/>
        <v>1</v>
      </c>
      <c r="O38" s="78">
        <v>8.3333333333333329E-2</v>
      </c>
      <c r="P38" s="141">
        <v>8.3333333333333329E-2</v>
      </c>
      <c r="Q38" s="74">
        <f t="shared" si="9"/>
        <v>1</v>
      </c>
      <c r="R38" s="78">
        <v>8.3333333333333329E-2</v>
      </c>
      <c r="S38" s="78">
        <v>8.3333333333333329E-2</v>
      </c>
      <c r="T38" s="74">
        <f t="shared" si="0"/>
        <v>1</v>
      </c>
      <c r="U38" s="78">
        <v>8.3333333333333329E-2</v>
      </c>
      <c r="V38" s="141">
        <f>+(U38/9)*9</f>
        <v>8.3333333333333329E-2</v>
      </c>
      <c r="W38" s="74">
        <f t="shared" si="1"/>
        <v>1</v>
      </c>
      <c r="X38" s="78">
        <v>8.3333333333333329E-2</v>
      </c>
      <c r="Y38" s="141">
        <v>8.3333333333333329E-2</v>
      </c>
      <c r="Z38" s="74">
        <f t="shared" si="11"/>
        <v>1</v>
      </c>
      <c r="AA38" s="78">
        <v>8.3333333333333329E-2</v>
      </c>
      <c r="AB38" s="78">
        <v>8.3333333333333329E-2</v>
      </c>
      <c r="AC38" s="74">
        <f t="shared" si="12"/>
        <v>1</v>
      </c>
      <c r="AD38" s="78">
        <v>8.3333333333333329E-2</v>
      </c>
      <c r="AE38" s="78">
        <v>8.3333333333333329E-2</v>
      </c>
      <c r="AF38" s="74">
        <f t="shared" si="13"/>
        <v>1</v>
      </c>
      <c r="AG38" s="78">
        <v>8.3333333333333329E-2</v>
      </c>
      <c r="AH38" s="78">
        <v>8.3333333333333329E-2</v>
      </c>
      <c r="AI38" s="74">
        <f t="shared" si="14"/>
        <v>1</v>
      </c>
      <c r="AJ38" s="78">
        <v>8.3333333333333329E-2</v>
      </c>
      <c r="AK38" s="74"/>
      <c r="AL38" s="74">
        <f t="shared" si="2"/>
        <v>0</v>
      </c>
      <c r="AM38" s="78">
        <v>8.3333333333333329E-2</v>
      </c>
      <c r="AN38" s="74"/>
      <c r="AO38" s="74">
        <f t="shared" si="3"/>
        <v>0</v>
      </c>
      <c r="AP38" s="78">
        <v>8.3333333333333329E-2</v>
      </c>
      <c r="AQ38" s="74"/>
      <c r="AR38" s="74">
        <f t="shared" si="4"/>
        <v>0</v>
      </c>
      <c r="AS38" s="78">
        <v>8.3333333333333329E-2</v>
      </c>
      <c r="AT38" s="74"/>
      <c r="AU38" s="74">
        <f t="shared" si="5"/>
        <v>0</v>
      </c>
      <c r="AV38" s="76">
        <f>IF(K38="SUMA",(L38+O38+R38+U38+X38+AA38+AD38+AG38+AP38+AS38+AJ38+AM38),(AD38))</f>
        <v>1</v>
      </c>
      <c r="AW38" s="77">
        <f t="shared" si="7"/>
        <v>0.66666666666666663</v>
      </c>
      <c r="AX38" s="110">
        <f t="shared" si="8"/>
        <v>0.66666666666666663</v>
      </c>
    </row>
    <row r="39" spans="1:50" s="3" customFormat="1" ht="75" customHeight="1" x14ac:dyDescent="0.25">
      <c r="A39" s="203"/>
      <c r="B39" s="177"/>
      <c r="C39" s="177"/>
      <c r="D39" s="178"/>
      <c r="E39" s="179"/>
      <c r="F39" s="65">
        <v>0.15</v>
      </c>
      <c r="G39" s="65"/>
      <c r="H39" s="106" t="s">
        <v>336</v>
      </c>
      <c r="I39" s="64" t="s">
        <v>229</v>
      </c>
      <c r="J39" s="65" t="s">
        <v>180</v>
      </c>
      <c r="K39" s="65" t="s">
        <v>183</v>
      </c>
      <c r="L39" s="78">
        <v>8.3333333333333329E-2</v>
      </c>
      <c r="M39" s="78">
        <v>8.3333333333333329E-2</v>
      </c>
      <c r="N39" s="74">
        <f t="shared" si="10"/>
        <v>1</v>
      </c>
      <c r="O39" s="78">
        <v>8.3333333333333329E-2</v>
      </c>
      <c r="P39" s="141">
        <v>8.3333333333333329E-2</v>
      </c>
      <c r="Q39" s="74">
        <f t="shared" si="9"/>
        <v>1</v>
      </c>
      <c r="R39" s="78">
        <v>8.3333333333333329E-2</v>
      </c>
      <c r="S39" s="78">
        <v>8.3333333333333329E-2</v>
      </c>
      <c r="T39" s="74">
        <f t="shared" si="0"/>
        <v>1</v>
      </c>
      <c r="U39" s="78">
        <v>8.3333333333333329E-2</v>
      </c>
      <c r="V39" s="141">
        <f>+(U39/5)*5</f>
        <v>8.3333333333333329E-2</v>
      </c>
      <c r="W39" s="74">
        <f t="shared" si="1"/>
        <v>1</v>
      </c>
      <c r="X39" s="78">
        <v>8.3333333333333329E-2</v>
      </c>
      <c r="Y39" s="141">
        <v>8.3333333333333329E-2</v>
      </c>
      <c r="Z39" s="74">
        <f t="shared" si="11"/>
        <v>1</v>
      </c>
      <c r="AA39" s="78">
        <v>8.3333333333333329E-2</v>
      </c>
      <c r="AB39" s="78">
        <v>8.3333333333333329E-2</v>
      </c>
      <c r="AC39" s="74">
        <f t="shared" si="12"/>
        <v>1</v>
      </c>
      <c r="AD39" s="78">
        <v>8.3333333333333329E-2</v>
      </c>
      <c r="AE39" s="78">
        <v>8.3333333333333329E-2</v>
      </c>
      <c r="AF39" s="74">
        <f t="shared" si="13"/>
        <v>1</v>
      </c>
      <c r="AG39" s="78">
        <v>8.3333333333333329E-2</v>
      </c>
      <c r="AH39" s="78">
        <v>8.3333333333333329E-2</v>
      </c>
      <c r="AI39" s="74">
        <f t="shared" si="14"/>
        <v>1</v>
      </c>
      <c r="AJ39" s="78">
        <v>8.3333333333333329E-2</v>
      </c>
      <c r="AK39" s="74"/>
      <c r="AL39" s="74">
        <f t="shared" si="2"/>
        <v>0</v>
      </c>
      <c r="AM39" s="78">
        <v>8.3333333333333329E-2</v>
      </c>
      <c r="AN39" s="74"/>
      <c r="AO39" s="74">
        <f t="shared" si="3"/>
        <v>0</v>
      </c>
      <c r="AP39" s="78">
        <v>8.3333333333333329E-2</v>
      </c>
      <c r="AQ39" s="74"/>
      <c r="AR39" s="74">
        <f t="shared" si="4"/>
        <v>0</v>
      </c>
      <c r="AS39" s="78">
        <v>8.3333333333333329E-2</v>
      </c>
      <c r="AT39" s="74"/>
      <c r="AU39" s="74">
        <f t="shared" si="5"/>
        <v>0</v>
      </c>
      <c r="AV39" s="142">
        <f t="shared" si="6"/>
        <v>1</v>
      </c>
      <c r="AW39" s="77">
        <f t="shared" si="7"/>
        <v>0.66666666666666663</v>
      </c>
      <c r="AX39" s="110">
        <f t="shared" si="8"/>
        <v>0.66666666666666663</v>
      </c>
    </row>
    <row r="40" spans="1:50" s="3" customFormat="1" ht="75" customHeight="1" x14ac:dyDescent="0.25">
      <c r="A40" s="203"/>
      <c r="B40" s="177"/>
      <c r="C40" s="177"/>
      <c r="D40" s="178"/>
      <c r="E40" s="179"/>
      <c r="F40" s="65">
        <v>0.1</v>
      </c>
      <c r="G40" s="65"/>
      <c r="H40" s="106" t="s">
        <v>337</v>
      </c>
      <c r="I40" s="64" t="s">
        <v>230</v>
      </c>
      <c r="J40" s="65" t="s">
        <v>180</v>
      </c>
      <c r="K40" s="65" t="s">
        <v>183</v>
      </c>
      <c r="L40" s="78">
        <v>8.3333333333333329E-2</v>
      </c>
      <c r="M40" s="78">
        <v>8.3333333333333329E-2</v>
      </c>
      <c r="N40" s="74">
        <f t="shared" si="10"/>
        <v>1</v>
      </c>
      <c r="O40" s="78">
        <v>8.3333333333333329E-2</v>
      </c>
      <c r="P40" s="141">
        <v>8.3333333333333329E-2</v>
      </c>
      <c r="Q40" s="74">
        <f t="shared" si="9"/>
        <v>1</v>
      </c>
      <c r="R40" s="78">
        <v>8.3333333333333329E-2</v>
      </c>
      <c r="S40" s="78">
        <v>8.3333333333333329E-2</v>
      </c>
      <c r="T40" s="74">
        <f t="shared" si="0"/>
        <v>1</v>
      </c>
      <c r="U40" s="78">
        <v>8.3333333333333329E-2</v>
      </c>
      <c r="V40" s="141">
        <f>+(U40/4)*4</f>
        <v>8.3333333333333329E-2</v>
      </c>
      <c r="W40" s="74">
        <f t="shared" si="1"/>
        <v>1</v>
      </c>
      <c r="X40" s="78">
        <v>8.3333333333333329E-2</v>
      </c>
      <c r="Y40" s="141">
        <v>8.3333333333333329E-2</v>
      </c>
      <c r="Z40" s="74">
        <f t="shared" si="11"/>
        <v>1</v>
      </c>
      <c r="AA40" s="78">
        <v>8.3333333333333329E-2</v>
      </c>
      <c r="AB40" s="78">
        <v>8.3333333333333329E-2</v>
      </c>
      <c r="AC40" s="74">
        <f t="shared" si="12"/>
        <v>1</v>
      </c>
      <c r="AD40" s="78">
        <v>8.3333333333333329E-2</v>
      </c>
      <c r="AE40" s="78">
        <v>8.3333333333333329E-2</v>
      </c>
      <c r="AF40" s="74">
        <f t="shared" si="13"/>
        <v>1</v>
      </c>
      <c r="AG40" s="78">
        <v>8.3333333333333329E-2</v>
      </c>
      <c r="AH40" s="78">
        <v>8.3333333333333329E-2</v>
      </c>
      <c r="AI40" s="74">
        <f t="shared" si="14"/>
        <v>1</v>
      </c>
      <c r="AJ40" s="78">
        <v>8.3333333333333329E-2</v>
      </c>
      <c r="AK40" s="74"/>
      <c r="AL40" s="74">
        <f t="shared" si="2"/>
        <v>0</v>
      </c>
      <c r="AM40" s="78">
        <v>8.3333333333333329E-2</v>
      </c>
      <c r="AN40" s="74"/>
      <c r="AO40" s="74">
        <f t="shared" si="3"/>
        <v>0</v>
      </c>
      <c r="AP40" s="78">
        <v>8.3333333333333329E-2</v>
      </c>
      <c r="AQ40" s="74"/>
      <c r="AR40" s="74">
        <f t="shared" si="4"/>
        <v>0</v>
      </c>
      <c r="AS40" s="78">
        <v>8.3333333333333329E-2</v>
      </c>
      <c r="AT40" s="74"/>
      <c r="AU40" s="74">
        <f t="shared" si="5"/>
        <v>0</v>
      </c>
      <c r="AV40" s="142">
        <f t="shared" si="6"/>
        <v>1</v>
      </c>
      <c r="AW40" s="77">
        <f t="shared" si="7"/>
        <v>0.66666666666666663</v>
      </c>
      <c r="AX40" s="110">
        <f t="shared" si="8"/>
        <v>0.66666666666666663</v>
      </c>
    </row>
    <row r="41" spans="1:50" s="3" customFormat="1" ht="75" customHeight="1" x14ac:dyDescent="0.25">
      <c r="A41" s="203"/>
      <c r="B41" s="177" t="s">
        <v>231</v>
      </c>
      <c r="C41" s="177" t="s">
        <v>232</v>
      </c>
      <c r="D41" s="178" t="s">
        <v>158</v>
      </c>
      <c r="E41" s="179" t="str">
        <f>IF(D41="","",VLOOKUP(D41,$C$145:$L$158,10,FALSE))</f>
        <v>Administrar los recursos físicos (tangibles e intangibles) propiedad o en calidad de alquiler del instituto, así como gestionar el manejo del  flujo documental de la entidad, con el fin de garantizar la memoria institucional.</v>
      </c>
      <c r="F41" s="65">
        <f>1/6</f>
        <v>0.16666666666666666</v>
      </c>
      <c r="G41" s="65"/>
      <c r="H41" s="106" t="s">
        <v>338</v>
      </c>
      <c r="I41" s="64" t="s">
        <v>233</v>
      </c>
      <c r="J41" s="65" t="s">
        <v>180</v>
      </c>
      <c r="K41" s="65" t="s">
        <v>184</v>
      </c>
      <c r="L41" s="74">
        <v>1</v>
      </c>
      <c r="M41" s="74">
        <v>1</v>
      </c>
      <c r="N41" s="74">
        <f t="shared" si="10"/>
        <v>1</v>
      </c>
      <c r="O41" s="74">
        <v>1</v>
      </c>
      <c r="P41" s="75">
        <v>1</v>
      </c>
      <c r="Q41" s="74">
        <f t="shared" si="9"/>
        <v>1</v>
      </c>
      <c r="R41" s="74">
        <v>1</v>
      </c>
      <c r="S41" s="74">
        <v>1</v>
      </c>
      <c r="T41" s="74">
        <f t="shared" si="0"/>
        <v>1</v>
      </c>
      <c r="U41" s="74">
        <v>1</v>
      </c>
      <c r="V41" s="75">
        <v>1</v>
      </c>
      <c r="W41" s="74">
        <f t="shared" si="1"/>
        <v>1</v>
      </c>
      <c r="X41" s="74">
        <v>1</v>
      </c>
      <c r="Y41" s="75">
        <v>1</v>
      </c>
      <c r="Z41" s="74">
        <f t="shared" si="11"/>
        <v>1</v>
      </c>
      <c r="AA41" s="74">
        <v>1</v>
      </c>
      <c r="AB41" s="74">
        <v>1.01</v>
      </c>
      <c r="AC41" s="74">
        <f t="shared" si="12"/>
        <v>1.01</v>
      </c>
      <c r="AD41" s="74">
        <v>1</v>
      </c>
      <c r="AE41" s="74">
        <v>1</v>
      </c>
      <c r="AF41" s="74">
        <f t="shared" si="13"/>
        <v>1</v>
      </c>
      <c r="AG41" s="74">
        <v>1</v>
      </c>
      <c r="AH41" s="74">
        <v>1</v>
      </c>
      <c r="AI41" s="74">
        <f t="shared" si="14"/>
        <v>1</v>
      </c>
      <c r="AJ41" s="74">
        <v>1</v>
      </c>
      <c r="AK41" s="74"/>
      <c r="AL41" s="74">
        <f t="shared" si="2"/>
        <v>0</v>
      </c>
      <c r="AM41" s="74">
        <v>1</v>
      </c>
      <c r="AN41" s="74"/>
      <c r="AO41" s="74">
        <f t="shared" si="3"/>
        <v>0</v>
      </c>
      <c r="AP41" s="74">
        <v>1</v>
      </c>
      <c r="AQ41" s="74"/>
      <c r="AR41" s="74">
        <f t="shared" si="4"/>
        <v>0</v>
      </c>
      <c r="AS41" s="74">
        <v>1</v>
      </c>
      <c r="AT41" s="74"/>
      <c r="AU41" s="74">
        <f t="shared" si="5"/>
        <v>0</v>
      </c>
      <c r="AV41" s="76">
        <f t="shared" si="6"/>
        <v>1</v>
      </c>
      <c r="AW41" s="77">
        <f t="shared" si="7"/>
        <v>1.00125</v>
      </c>
      <c r="AX41" s="110">
        <f t="shared" si="8"/>
        <v>1.00125</v>
      </c>
    </row>
    <row r="42" spans="1:50" s="3" customFormat="1" ht="75" customHeight="1" x14ac:dyDescent="0.25">
      <c r="A42" s="203"/>
      <c r="B42" s="177"/>
      <c r="C42" s="177"/>
      <c r="D42" s="178"/>
      <c r="E42" s="179"/>
      <c r="F42" s="65">
        <f t="shared" ref="F42:F46" si="26">1/6</f>
        <v>0.16666666666666666</v>
      </c>
      <c r="G42" s="65"/>
      <c r="H42" s="106" t="s">
        <v>339</v>
      </c>
      <c r="I42" s="64" t="s">
        <v>234</v>
      </c>
      <c r="J42" s="65" t="s">
        <v>180</v>
      </c>
      <c r="K42" s="65" t="s">
        <v>184</v>
      </c>
      <c r="L42" s="74">
        <v>1</v>
      </c>
      <c r="M42" s="74">
        <v>1</v>
      </c>
      <c r="N42" s="74">
        <f t="shared" si="10"/>
        <v>1</v>
      </c>
      <c r="O42" s="74">
        <v>1</v>
      </c>
      <c r="P42" s="75">
        <v>1</v>
      </c>
      <c r="Q42" s="74">
        <f t="shared" si="9"/>
        <v>1</v>
      </c>
      <c r="R42" s="74">
        <v>1</v>
      </c>
      <c r="S42" s="74">
        <v>1</v>
      </c>
      <c r="T42" s="74">
        <f t="shared" si="0"/>
        <v>1</v>
      </c>
      <c r="U42" s="74">
        <v>1</v>
      </c>
      <c r="V42" s="75">
        <v>1</v>
      </c>
      <c r="W42" s="74">
        <f t="shared" si="1"/>
        <v>1</v>
      </c>
      <c r="X42" s="74">
        <v>1</v>
      </c>
      <c r="Y42" s="75">
        <v>1</v>
      </c>
      <c r="Z42" s="74">
        <f t="shared" si="11"/>
        <v>1</v>
      </c>
      <c r="AA42" s="74">
        <v>1</v>
      </c>
      <c r="AB42" s="74">
        <v>1</v>
      </c>
      <c r="AC42" s="74">
        <f t="shared" si="12"/>
        <v>1</v>
      </c>
      <c r="AD42" s="74">
        <v>1</v>
      </c>
      <c r="AE42" s="74">
        <v>1</v>
      </c>
      <c r="AF42" s="74">
        <f t="shared" si="13"/>
        <v>1</v>
      </c>
      <c r="AG42" s="74">
        <v>1</v>
      </c>
      <c r="AH42" s="74">
        <v>1</v>
      </c>
      <c r="AI42" s="74">
        <f t="shared" si="14"/>
        <v>1</v>
      </c>
      <c r="AJ42" s="74">
        <v>1</v>
      </c>
      <c r="AK42" s="74"/>
      <c r="AL42" s="74">
        <f t="shared" si="2"/>
        <v>0</v>
      </c>
      <c r="AM42" s="74">
        <v>1</v>
      </c>
      <c r="AN42" s="74"/>
      <c r="AO42" s="74">
        <f t="shared" si="3"/>
        <v>0</v>
      </c>
      <c r="AP42" s="74">
        <v>1</v>
      </c>
      <c r="AQ42" s="74"/>
      <c r="AR42" s="74">
        <f t="shared" si="4"/>
        <v>0</v>
      </c>
      <c r="AS42" s="74">
        <v>1</v>
      </c>
      <c r="AT42" s="74"/>
      <c r="AU42" s="74">
        <f t="shared" si="5"/>
        <v>0</v>
      </c>
      <c r="AV42" s="76">
        <f t="shared" si="6"/>
        <v>1</v>
      </c>
      <c r="AW42" s="77">
        <f t="shared" si="7"/>
        <v>1</v>
      </c>
      <c r="AX42" s="110">
        <f t="shared" si="8"/>
        <v>1</v>
      </c>
    </row>
    <row r="43" spans="1:50" s="3" customFormat="1" ht="75" customHeight="1" x14ac:dyDescent="0.25">
      <c r="A43" s="203"/>
      <c r="B43" s="177"/>
      <c r="C43" s="177"/>
      <c r="D43" s="178"/>
      <c r="E43" s="179"/>
      <c r="F43" s="65">
        <f t="shared" si="26"/>
        <v>0.16666666666666666</v>
      </c>
      <c r="G43" s="65"/>
      <c r="H43" s="106" t="s">
        <v>340</v>
      </c>
      <c r="I43" s="64" t="s">
        <v>235</v>
      </c>
      <c r="J43" s="65" t="s">
        <v>181</v>
      </c>
      <c r="K43" s="65" t="s">
        <v>183</v>
      </c>
      <c r="L43" s="94">
        <v>1</v>
      </c>
      <c r="M43" s="94">
        <v>1</v>
      </c>
      <c r="N43" s="74">
        <f t="shared" si="10"/>
        <v>1</v>
      </c>
      <c r="O43" s="94">
        <v>1</v>
      </c>
      <c r="P43" s="95">
        <v>1</v>
      </c>
      <c r="Q43" s="74">
        <f t="shared" si="9"/>
        <v>1</v>
      </c>
      <c r="R43" s="94">
        <v>1</v>
      </c>
      <c r="S43" s="94">
        <v>1</v>
      </c>
      <c r="T43" s="74">
        <f t="shared" si="0"/>
        <v>1</v>
      </c>
      <c r="U43" s="94">
        <v>1</v>
      </c>
      <c r="V43" s="95">
        <v>1</v>
      </c>
      <c r="W43" s="74">
        <f t="shared" si="1"/>
        <v>1</v>
      </c>
      <c r="X43" s="94">
        <v>1</v>
      </c>
      <c r="Y43" s="95">
        <v>1</v>
      </c>
      <c r="Z43" s="74">
        <f t="shared" si="11"/>
        <v>1</v>
      </c>
      <c r="AA43" s="94">
        <v>1</v>
      </c>
      <c r="AB43" s="94">
        <v>1</v>
      </c>
      <c r="AC43" s="74">
        <f t="shared" si="12"/>
        <v>1</v>
      </c>
      <c r="AD43" s="94">
        <v>1</v>
      </c>
      <c r="AE43" s="94">
        <v>1</v>
      </c>
      <c r="AF43" s="74">
        <f t="shared" si="13"/>
        <v>1</v>
      </c>
      <c r="AG43" s="94">
        <v>1</v>
      </c>
      <c r="AH43" s="94">
        <v>1</v>
      </c>
      <c r="AI43" s="74">
        <f t="shared" si="14"/>
        <v>1</v>
      </c>
      <c r="AJ43" s="94">
        <v>1</v>
      </c>
      <c r="AK43" s="74"/>
      <c r="AL43" s="74">
        <f t="shared" si="2"/>
        <v>0</v>
      </c>
      <c r="AM43" s="94">
        <v>1</v>
      </c>
      <c r="AN43" s="74"/>
      <c r="AO43" s="74">
        <f t="shared" si="3"/>
        <v>0</v>
      </c>
      <c r="AP43" s="94">
        <v>1</v>
      </c>
      <c r="AQ43" s="74"/>
      <c r="AR43" s="74">
        <f t="shared" si="4"/>
        <v>0</v>
      </c>
      <c r="AS43" s="94">
        <v>1</v>
      </c>
      <c r="AT43" s="74"/>
      <c r="AU43" s="74">
        <f t="shared" si="5"/>
        <v>0</v>
      </c>
      <c r="AV43" s="81">
        <f t="shared" si="6"/>
        <v>12</v>
      </c>
      <c r="AW43" s="81">
        <f t="shared" si="7"/>
        <v>8</v>
      </c>
      <c r="AX43" s="110">
        <f t="shared" si="8"/>
        <v>0.66666666666666663</v>
      </c>
    </row>
    <row r="44" spans="1:50" s="3" customFormat="1" ht="75" customHeight="1" x14ac:dyDescent="0.25">
      <c r="A44" s="203"/>
      <c r="B44" s="177"/>
      <c r="C44" s="177"/>
      <c r="D44" s="178"/>
      <c r="E44" s="179"/>
      <c r="F44" s="65">
        <f t="shared" si="26"/>
        <v>0.16666666666666666</v>
      </c>
      <c r="G44" s="65"/>
      <c r="H44" s="106" t="s">
        <v>341</v>
      </c>
      <c r="I44" s="64" t="s">
        <v>236</v>
      </c>
      <c r="J44" s="65" t="s">
        <v>181</v>
      </c>
      <c r="K44" s="65" t="s">
        <v>183</v>
      </c>
      <c r="L44" s="94">
        <v>1</v>
      </c>
      <c r="M44" s="94">
        <v>1</v>
      </c>
      <c r="N44" s="74">
        <f t="shared" si="10"/>
        <v>1</v>
      </c>
      <c r="O44" s="94">
        <v>1</v>
      </c>
      <c r="P44" s="95">
        <v>1</v>
      </c>
      <c r="Q44" s="74">
        <f t="shared" si="9"/>
        <v>1</v>
      </c>
      <c r="R44" s="94">
        <v>1</v>
      </c>
      <c r="S44" s="94">
        <v>1</v>
      </c>
      <c r="T44" s="74">
        <f t="shared" si="0"/>
        <v>1</v>
      </c>
      <c r="U44" s="94">
        <v>1</v>
      </c>
      <c r="V44" s="95">
        <v>1</v>
      </c>
      <c r="W44" s="74">
        <f t="shared" si="1"/>
        <v>1</v>
      </c>
      <c r="X44" s="94">
        <v>1</v>
      </c>
      <c r="Y44" s="95">
        <v>1</v>
      </c>
      <c r="Z44" s="74">
        <f t="shared" si="11"/>
        <v>1</v>
      </c>
      <c r="AA44" s="94">
        <v>1</v>
      </c>
      <c r="AB44" s="94">
        <v>1</v>
      </c>
      <c r="AC44" s="74">
        <f t="shared" si="12"/>
        <v>1</v>
      </c>
      <c r="AD44" s="94">
        <v>1</v>
      </c>
      <c r="AE44" s="94">
        <v>1</v>
      </c>
      <c r="AF44" s="74">
        <f t="shared" si="13"/>
        <v>1</v>
      </c>
      <c r="AG44" s="94">
        <v>1</v>
      </c>
      <c r="AH44" s="94">
        <v>1</v>
      </c>
      <c r="AI44" s="74">
        <f t="shared" si="14"/>
        <v>1</v>
      </c>
      <c r="AJ44" s="94">
        <v>1</v>
      </c>
      <c r="AK44" s="74"/>
      <c r="AL44" s="74">
        <f t="shared" si="2"/>
        <v>0</v>
      </c>
      <c r="AM44" s="94">
        <v>1</v>
      </c>
      <c r="AN44" s="74"/>
      <c r="AO44" s="74">
        <f t="shared" si="3"/>
        <v>0</v>
      </c>
      <c r="AP44" s="94">
        <v>1</v>
      </c>
      <c r="AQ44" s="74"/>
      <c r="AR44" s="74">
        <f t="shared" si="4"/>
        <v>0</v>
      </c>
      <c r="AS44" s="94">
        <v>1</v>
      </c>
      <c r="AT44" s="74"/>
      <c r="AU44" s="74">
        <f t="shared" si="5"/>
        <v>0</v>
      </c>
      <c r="AV44" s="81">
        <f t="shared" si="6"/>
        <v>12</v>
      </c>
      <c r="AW44" s="81">
        <f t="shared" si="7"/>
        <v>8</v>
      </c>
      <c r="AX44" s="110">
        <f t="shared" si="8"/>
        <v>0.66666666666666663</v>
      </c>
    </row>
    <row r="45" spans="1:50" s="3" customFormat="1" ht="75" customHeight="1" x14ac:dyDescent="0.25">
      <c r="A45" s="203"/>
      <c r="B45" s="177"/>
      <c r="C45" s="177"/>
      <c r="D45" s="178"/>
      <c r="E45" s="179"/>
      <c r="F45" s="65">
        <f t="shared" si="26"/>
        <v>0.16666666666666666</v>
      </c>
      <c r="G45" s="65"/>
      <c r="H45" s="106" t="s">
        <v>342</v>
      </c>
      <c r="I45" s="64" t="s">
        <v>237</v>
      </c>
      <c r="J45" s="65" t="s">
        <v>180</v>
      </c>
      <c r="K45" s="65" t="s">
        <v>184</v>
      </c>
      <c r="L45" s="74">
        <v>1</v>
      </c>
      <c r="M45" s="74">
        <v>1</v>
      </c>
      <c r="N45" s="74">
        <f t="shared" si="10"/>
        <v>1</v>
      </c>
      <c r="O45" s="74">
        <v>1</v>
      </c>
      <c r="P45" s="75">
        <v>1</v>
      </c>
      <c r="Q45" s="74">
        <f t="shared" si="9"/>
        <v>1</v>
      </c>
      <c r="R45" s="74">
        <v>1</v>
      </c>
      <c r="S45" s="74">
        <v>1</v>
      </c>
      <c r="T45" s="74">
        <f t="shared" si="0"/>
        <v>1</v>
      </c>
      <c r="U45" s="74">
        <v>1</v>
      </c>
      <c r="V45" s="75">
        <v>1</v>
      </c>
      <c r="W45" s="74">
        <f t="shared" si="1"/>
        <v>1</v>
      </c>
      <c r="X45" s="74">
        <v>1</v>
      </c>
      <c r="Y45" s="75">
        <v>1</v>
      </c>
      <c r="Z45" s="74">
        <f t="shared" si="11"/>
        <v>1</v>
      </c>
      <c r="AA45" s="74">
        <v>1</v>
      </c>
      <c r="AB45" s="74">
        <v>1</v>
      </c>
      <c r="AC45" s="74">
        <f t="shared" si="12"/>
        <v>1</v>
      </c>
      <c r="AD45" s="74">
        <v>1</v>
      </c>
      <c r="AE45" s="74">
        <v>1</v>
      </c>
      <c r="AF45" s="74">
        <f t="shared" si="13"/>
        <v>1</v>
      </c>
      <c r="AG45" s="74">
        <v>1</v>
      </c>
      <c r="AH45" s="74">
        <v>1</v>
      </c>
      <c r="AI45" s="74">
        <f t="shared" si="14"/>
        <v>1</v>
      </c>
      <c r="AJ45" s="74">
        <v>1</v>
      </c>
      <c r="AK45" s="74"/>
      <c r="AL45" s="74">
        <f t="shared" si="2"/>
        <v>0</v>
      </c>
      <c r="AM45" s="74">
        <v>1</v>
      </c>
      <c r="AN45" s="74"/>
      <c r="AO45" s="74">
        <f t="shared" si="3"/>
        <v>0</v>
      </c>
      <c r="AP45" s="74">
        <v>1</v>
      </c>
      <c r="AQ45" s="74"/>
      <c r="AR45" s="74">
        <f t="shared" si="4"/>
        <v>0</v>
      </c>
      <c r="AS45" s="74">
        <v>1</v>
      </c>
      <c r="AT45" s="74"/>
      <c r="AU45" s="74">
        <f t="shared" si="5"/>
        <v>0</v>
      </c>
      <c r="AV45" s="76">
        <f t="shared" si="6"/>
        <v>1</v>
      </c>
      <c r="AW45" s="77">
        <f t="shared" si="7"/>
        <v>1</v>
      </c>
      <c r="AX45" s="110">
        <f t="shared" si="8"/>
        <v>1</v>
      </c>
    </row>
    <row r="46" spans="1:50" s="3" customFormat="1" ht="75" customHeight="1" x14ac:dyDescent="0.25">
      <c r="A46" s="203"/>
      <c r="B46" s="177"/>
      <c r="C46" s="177"/>
      <c r="D46" s="178"/>
      <c r="E46" s="179"/>
      <c r="F46" s="65">
        <f t="shared" si="26"/>
        <v>0.16666666666666666</v>
      </c>
      <c r="G46" s="65"/>
      <c r="H46" s="106" t="s">
        <v>343</v>
      </c>
      <c r="I46" s="64" t="s">
        <v>238</v>
      </c>
      <c r="J46" s="65" t="s">
        <v>180</v>
      </c>
      <c r="K46" s="65" t="s">
        <v>184</v>
      </c>
      <c r="L46" s="74">
        <v>0</v>
      </c>
      <c r="M46" s="74">
        <v>0</v>
      </c>
      <c r="N46" s="74">
        <v>0</v>
      </c>
      <c r="O46" s="74">
        <v>0</v>
      </c>
      <c r="P46" s="75">
        <v>0</v>
      </c>
      <c r="Q46" s="74">
        <v>0</v>
      </c>
      <c r="R46" s="74">
        <v>0</v>
      </c>
      <c r="S46" s="74">
        <v>0</v>
      </c>
      <c r="T46" s="74">
        <v>0</v>
      </c>
      <c r="U46" s="74">
        <v>0</v>
      </c>
      <c r="V46" s="75">
        <v>0</v>
      </c>
      <c r="W46" s="74">
        <v>0</v>
      </c>
      <c r="X46" s="74">
        <v>0</v>
      </c>
      <c r="Y46" s="75">
        <v>1</v>
      </c>
      <c r="Z46" s="74">
        <v>0</v>
      </c>
      <c r="AA46" s="74">
        <v>1</v>
      </c>
      <c r="AB46" s="74">
        <v>0</v>
      </c>
      <c r="AC46" s="74">
        <f t="shared" si="12"/>
        <v>0</v>
      </c>
      <c r="AD46" s="74">
        <v>1</v>
      </c>
      <c r="AE46" s="74">
        <v>1</v>
      </c>
      <c r="AF46" s="74">
        <f t="shared" si="13"/>
        <v>1</v>
      </c>
      <c r="AG46" s="74">
        <v>1</v>
      </c>
      <c r="AH46" s="74">
        <v>1</v>
      </c>
      <c r="AI46" s="74">
        <f t="shared" si="14"/>
        <v>1</v>
      </c>
      <c r="AJ46" s="74">
        <v>1</v>
      </c>
      <c r="AK46" s="74"/>
      <c r="AL46" s="74">
        <f t="shared" si="2"/>
        <v>0</v>
      </c>
      <c r="AM46" s="74">
        <v>1</v>
      </c>
      <c r="AN46" s="74"/>
      <c r="AO46" s="74">
        <f t="shared" si="3"/>
        <v>0</v>
      </c>
      <c r="AP46" s="74">
        <v>1</v>
      </c>
      <c r="AQ46" s="74"/>
      <c r="AR46" s="74">
        <f t="shared" si="4"/>
        <v>0</v>
      </c>
      <c r="AS46" s="74">
        <v>1</v>
      </c>
      <c r="AT46" s="74"/>
      <c r="AU46" s="74">
        <f t="shared" si="5"/>
        <v>0</v>
      </c>
      <c r="AV46" s="76">
        <f t="shared" si="6"/>
        <v>1</v>
      </c>
      <c r="AW46" s="77">
        <f t="shared" si="7"/>
        <v>0.375</v>
      </c>
      <c r="AX46" s="110">
        <f t="shared" si="8"/>
        <v>0.375</v>
      </c>
    </row>
    <row r="47" spans="1:50" s="3" customFormat="1" ht="75" customHeight="1" x14ac:dyDescent="0.25">
      <c r="A47" s="203"/>
      <c r="B47" s="177" t="s">
        <v>239</v>
      </c>
      <c r="C47" s="177" t="s">
        <v>240</v>
      </c>
      <c r="D47" s="178" t="s">
        <v>158</v>
      </c>
      <c r="E47" s="179" t="str">
        <f>IF(D47="","",VLOOKUP(D47,$C$145:$L$158,10,FALSE))</f>
        <v>Administrar los recursos físicos (tangibles e intangibles) propiedad o en calidad de alquiler del instituto, así como gestionar el manejo del  flujo documental de la entidad, con el fin de garantizar la memoria institucional.</v>
      </c>
      <c r="F47" s="65">
        <v>0.4</v>
      </c>
      <c r="G47" s="65"/>
      <c r="H47" s="107" t="s">
        <v>344</v>
      </c>
      <c r="I47" s="64" t="s">
        <v>241</v>
      </c>
      <c r="J47" s="65" t="s">
        <v>181</v>
      </c>
      <c r="K47" s="65" t="s">
        <v>183</v>
      </c>
      <c r="L47" s="81">
        <v>9</v>
      </c>
      <c r="M47" s="81">
        <v>9</v>
      </c>
      <c r="N47" s="76">
        <f t="shared" si="10"/>
        <v>1</v>
      </c>
      <c r="O47" s="81">
        <v>9</v>
      </c>
      <c r="P47" s="80">
        <v>10</v>
      </c>
      <c r="Q47" s="74">
        <f t="shared" si="9"/>
        <v>1.1111111111111112</v>
      </c>
      <c r="R47" s="81">
        <v>9</v>
      </c>
      <c r="S47" s="81">
        <v>11</v>
      </c>
      <c r="T47" s="74">
        <f t="shared" si="0"/>
        <v>1.2222222222222223</v>
      </c>
      <c r="U47" s="81">
        <v>9</v>
      </c>
      <c r="V47" s="80">
        <v>9</v>
      </c>
      <c r="W47" s="74">
        <f t="shared" si="1"/>
        <v>1</v>
      </c>
      <c r="X47" s="81">
        <v>9</v>
      </c>
      <c r="Y47" s="80">
        <v>8</v>
      </c>
      <c r="Z47" s="81">
        <f t="shared" si="11"/>
        <v>0.88888888888888884</v>
      </c>
      <c r="AA47" s="81">
        <v>9</v>
      </c>
      <c r="AB47" s="81">
        <v>10</v>
      </c>
      <c r="AC47" s="74">
        <f t="shared" si="12"/>
        <v>1.1111111111111112</v>
      </c>
      <c r="AD47" s="81">
        <v>9</v>
      </c>
      <c r="AE47" s="81">
        <v>9</v>
      </c>
      <c r="AF47" s="74">
        <f t="shared" si="13"/>
        <v>1</v>
      </c>
      <c r="AG47" s="81">
        <v>9</v>
      </c>
      <c r="AH47" s="81">
        <v>9</v>
      </c>
      <c r="AI47" s="74">
        <f t="shared" si="14"/>
        <v>1</v>
      </c>
      <c r="AJ47" s="81">
        <v>9</v>
      </c>
      <c r="AK47" s="81"/>
      <c r="AL47" s="81">
        <f t="shared" si="2"/>
        <v>0</v>
      </c>
      <c r="AM47" s="81">
        <v>9</v>
      </c>
      <c r="AN47" s="81"/>
      <c r="AO47" s="81">
        <f t="shared" si="3"/>
        <v>0</v>
      </c>
      <c r="AP47" s="81">
        <v>9</v>
      </c>
      <c r="AQ47" s="81"/>
      <c r="AR47" s="81">
        <f t="shared" si="4"/>
        <v>0</v>
      </c>
      <c r="AS47" s="81">
        <v>9</v>
      </c>
      <c r="AT47" s="74"/>
      <c r="AU47" s="74">
        <f t="shared" si="5"/>
        <v>0</v>
      </c>
      <c r="AV47" s="81">
        <f t="shared" si="6"/>
        <v>108</v>
      </c>
      <c r="AW47" s="81">
        <f t="shared" si="7"/>
        <v>75</v>
      </c>
      <c r="AX47" s="110">
        <f t="shared" si="8"/>
        <v>0.69444444444444442</v>
      </c>
    </row>
    <row r="48" spans="1:50" s="3" customFormat="1" ht="75" customHeight="1" x14ac:dyDescent="0.25">
      <c r="A48" s="203"/>
      <c r="B48" s="177"/>
      <c r="C48" s="177"/>
      <c r="D48" s="178"/>
      <c r="E48" s="179"/>
      <c r="F48" s="65">
        <v>0.1</v>
      </c>
      <c r="G48" s="65"/>
      <c r="H48" s="107" t="s">
        <v>345</v>
      </c>
      <c r="I48" s="64" t="s">
        <v>242</v>
      </c>
      <c r="J48" s="65" t="s">
        <v>181</v>
      </c>
      <c r="K48" s="65" t="s">
        <v>183</v>
      </c>
      <c r="L48" s="81">
        <v>0</v>
      </c>
      <c r="M48" s="81">
        <v>0</v>
      </c>
      <c r="N48" s="81">
        <v>0</v>
      </c>
      <c r="O48" s="81">
        <v>2</v>
      </c>
      <c r="P48" s="80">
        <v>3</v>
      </c>
      <c r="Q48" s="74">
        <f t="shared" si="9"/>
        <v>1.5</v>
      </c>
      <c r="R48" s="81">
        <v>0</v>
      </c>
      <c r="S48" s="81">
        <v>0</v>
      </c>
      <c r="T48" s="74">
        <v>0</v>
      </c>
      <c r="U48" s="81">
        <v>0</v>
      </c>
      <c r="V48" s="80">
        <v>0</v>
      </c>
      <c r="W48" s="81">
        <v>0</v>
      </c>
      <c r="X48" s="81">
        <v>0</v>
      </c>
      <c r="Y48" s="80">
        <v>0</v>
      </c>
      <c r="Z48" s="81">
        <v>0</v>
      </c>
      <c r="AA48" s="81">
        <v>0</v>
      </c>
      <c r="AB48" s="81">
        <v>2</v>
      </c>
      <c r="AC48" s="63">
        <f t="shared" ref="AC48" si="27">IF(ISERROR(AB48/AA48),0,(AB48/AA48))</f>
        <v>0</v>
      </c>
      <c r="AD48" s="81">
        <v>1</v>
      </c>
      <c r="AE48" s="81">
        <v>0</v>
      </c>
      <c r="AF48" s="81">
        <f t="shared" si="13"/>
        <v>0</v>
      </c>
      <c r="AG48" s="81">
        <v>2</v>
      </c>
      <c r="AH48" s="81">
        <v>1</v>
      </c>
      <c r="AI48" s="74">
        <f t="shared" si="14"/>
        <v>0.5</v>
      </c>
      <c r="AJ48" s="81">
        <v>1</v>
      </c>
      <c r="AK48" s="81"/>
      <c r="AL48" s="81">
        <f t="shared" si="2"/>
        <v>0</v>
      </c>
      <c r="AM48" s="81">
        <v>2</v>
      </c>
      <c r="AN48" s="81"/>
      <c r="AO48" s="81">
        <f t="shared" si="3"/>
        <v>0</v>
      </c>
      <c r="AP48" s="81">
        <v>2</v>
      </c>
      <c r="AQ48" s="81"/>
      <c r="AR48" s="81">
        <f t="shared" si="4"/>
        <v>0</v>
      </c>
      <c r="AS48" s="81">
        <v>3</v>
      </c>
      <c r="AT48" s="74"/>
      <c r="AU48" s="74">
        <f t="shared" si="5"/>
        <v>0</v>
      </c>
      <c r="AV48" s="81">
        <f t="shared" si="6"/>
        <v>13</v>
      </c>
      <c r="AW48" s="81">
        <f t="shared" si="7"/>
        <v>6</v>
      </c>
      <c r="AX48" s="110">
        <f t="shared" si="8"/>
        <v>0.46153846153846156</v>
      </c>
    </row>
    <row r="49" spans="1:50" s="3" customFormat="1" ht="75" customHeight="1" x14ac:dyDescent="0.25">
      <c r="A49" s="203"/>
      <c r="B49" s="177"/>
      <c r="C49" s="177"/>
      <c r="D49" s="178"/>
      <c r="E49" s="179"/>
      <c r="F49" s="65">
        <v>0.05</v>
      </c>
      <c r="G49" s="65"/>
      <c r="H49" s="107" t="s">
        <v>346</v>
      </c>
      <c r="I49" s="64" t="s">
        <v>243</v>
      </c>
      <c r="J49" s="65" t="s">
        <v>180</v>
      </c>
      <c r="K49" s="65" t="s">
        <v>184</v>
      </c>
      <c r="L49" s="76">
        <v>1</v>
      </c>
      <c r="M49" s="76">
        <v>1</v>
      </c>
      <c r="N49" s="76">
        <f t="shared" si="10"/>
        <v>1</v>
      </c>
      <c r="O49" s="76">
        <v>1</v>
      </c>
      <c r="P49" s="82">
        <v>1</v>
      </c>
      <c r="Q49" s="74">
        <f t="shared" si="9"/>
        <v>1</v>
      </c>
      <c r="R49" s="76">
        <v>1</v>
      </c>
      <c r="S49" s="76">
        <v>1</v>
      </c>
      <c r="T49" s="74">
        <f t="shared" si="0"/>
        <v>1</v>
      </c>
      <c r="U49" s="76">
        <v>1</v>
      </c>
      <c r="V49" s="82">
        <v>1</v>
      </c>
      <c r="W49" s="76">
        <f t="shared" si="1"/>
        <v>1</v>
      </c>
      <c r="X49" s="76">
        <v>1</v>
      </c>
      <c r="Y49" s="82">
        <v>1</v>
      </c>
      <c r="Z49" s="76">
        <f t="shared" si="11"/>
        <v>1</v>
      </c>
      <c r="AA49" s="76">
        <v>1</v>
      </c>
      <c r="AB49" s="76">
        <v>1</v>
      </c>
      <c r="AC49" s="76">
        <f t="shared" si="12"/>
        <v>1</v>
      </c>
      <c r="AD49" s="76">
        <v>1</v>
      </c>
      <c r="AE49" s="76">
        <v>1</v>
      </c>
      <c r="AF49" s="76">
        <f t="shared" si="13"/>
        <v>1</v>
      </c>
      <c r="AG49" s="76">
        <v>1</v>
      </c>
      <c r="AH49" s="76">
        <v>1</v>
      </c>
      <c r="AI49" s="74">
        <f t="shared" si="14"/>
        <v>1</v>
      </c>
      <c r="AJ49" s="76">
        <v>1</v>
      </c>
      <c r="AK49" s="76"/>
      <c r="AL49" s="76">
        <f t="shared" si="2"/>
        <v>0</v>
      </c>
      <c r="AM49" s="76">
        <v>1</v>
      </c>
      <c r="AN49" s="76"/>
      <c r="AO49" s="76">
        <f t="shared" si="3"/>
        <v>0</v>
      </c>
      <c r="AP49" s="76">
        <v>1</v>
      </c>
      <c r="AQ49" s="76"/>
      <c r="AR49" s="76">
        <f t="shared" si="4"/>
        <v>0</v>
      </c>
      <c r="AS49" s="76">
        <v>1</v>
      </c>
      <c r="AT49" s="74"/>
      <c r="AU49" s="74">
        <f t="shared" si="5"/>
        <v>0</v>
      </c>
      <c r="AV49" s="76">
        <f t="shared" si="6"/>
        <v>1</v>
      </c>
      <c r="AW49" s="76">
        <f t="shared" si="7"/>
        <v>1</v>
      </c>
      <c r="AX49" s="110">
        <f t="shared" si="8"/>
        <v>1</v>
      </c>
    </row>
    <row r="50" spans="1:50" s="3" customFormat="1" ht="75" customHeight="1" x14ac:dyDescent="0.25">
      <c r="A50" s="203"/>
      <c r="B50" s="177"/>
      <c r="C50" s="177"/>
      <c r="D50" s="178"/>
      <c r="E50" s="179"/>
      <c r="F50" s="65">
        <v>0.05</v>
      </c>
      <c r="G50" s="65"/>
      <c r="H50" s="107" t="s">
        <v>347</v>
      </c>
      <c r="I50" s="64" t="s">
        <v>244</v>
      </c>
      <c r="J50" s="65" t="s">
        <v>180</v>
      </c>
      <c r="K50" s="65" t="s">
        <v>184</v>
      </c>
      <c r="L50" s="76">
        <v>1</v>
      </c>
      <c r="M50" s="76">
        <v>1</v>
      </c>
      <c r="N50" s="76">
        <f t="shared" si="10"/>
        <v>1</v>
      </c>
      <c r="O50" s="76">
        <v>1</v>
      </c>
      <c r="P50" s="82">
        <v>1</v>
      </c>
      <c r="Q50" s="74">
        <f t="shared" si="9"/>
        <v>1</v>
      </c>
      <c r="R50" s="76">
        <v>1</v>
      </c>
      <c r="S50" s="76">
        <v>1</v>
      </c>
      <c r="T50" s="74">
        <f t="shared" si="0"/>
        <v>1</v>
      </c>
      <c r="U50" s="76">
        <v>1</v>
      </c>
      <c r="V50" s="82">
        <v>1</v>
      </c>
      <c r="W50" s="76">
        <f t="shared" si="1"/>
        <v>1</v>
      </c>
      <c r="X50" s="76">
        <v>1</v>
      </c>
      <c r="Y50" s="82">
        <v>1</v>
      </c>
      <c r="Z50" s="76">
        <f t="shared" si="11"/>
        <v>1</v>
      </c>
      <c r="AA50" s="76">
        <v>1</v>
      </c>
      <c r="AB50" s="76">
        <v>1</v>
      </c>
      <c r="AC50" s="76">
        <f t="shared" si="12"/>
        <v>1</v>
      </c>
      <c r="AD50" s="76">
        <v>1</v>
      </c>
      <c r="AE50" s="76">
        <v>1</v>
      </c>
      <c r="AF50" s="76">
        <f t="shared" si="13"/>
        <v>1</v>
      </c>
      <c r="AG50" s="76">
        <v>1</v>
      </c>
      <c r="AH50" s="76">
        <v>1</v>
      </c>
      <c r="AI50" s="74">
        <f t="shared" si="14"/>
        <v>1</v>
      </c>
      <c r="AJ50" s="76">
        <v>1</v>
      </c>
      <c r="AK50" s="76"/>
      <c r="AL50" s="76">
        <f t="shared" si="2"/>
        <v>0</v>
      </c>
      <c r="AM50" s="76">
        <v>1</v>
      </c>
      <c r="AN50" s="76"/>
      <c r="AO50" s="76">
        <f t="shared" si="3"/>
        <v>0</v>
      </c>
      <c r="AP50" s="76">
        <v>1</v>
      </c>
      <c r="AQ50" s="76"/>
      <c r="AR50" s="76">
        <f t="shared" si="4"/>
        <v>0</v>
      </c>
      <c r="AS50" s="76">
        <v>1</v>
      </c>
      <c r="AT50" s="74"/>
      <c r="AU50" s="74">
        <f t="shared" si="5"/>
        <v>0</v>
      </c>
      <c r="AV50" s="76">
        <f t="shared" si="6"/>
        <v>1</v>
      </c>
      <c r="AW50" s="76">
        <f t="shared" si="7"/>
        <v>1</v>
      </c>
      <c r="AX50" s="110">
        <f t="shared" si="8"/>
        <v>1</v>
      </c>
    </row>
    <row r="51" spans="1:50" s="3" customFormat="1" ht="75" customHeight="1" x14ac:dyDescent="0.25">
      <c r="A51" s="203"/>
      <c r="B51" s="177"/>
      <c r="C51" s="177"/>
      <c r="D51" s="178"/>
      <c r="E51" s="179"/>
      <c r="F51" s="65">
        <v>0.3</v>
      </c>
      <c r="G51" s="65"/>
      <c r="H51" s="107" t="s">
        <v>348</v>
      </c>
      <c r="I51" s="64" t="s">
        <v>245</v>
      </c>
      <c r="J51" s="65" t="s">
        <v>181</v>
      </c>
      <c r="K51" s="65" t="s">
        <v>183</v>
      </c>
      <c r="L51" s="81">
        <v>6</v>
      </c>
      <c r="M51" s="81">
        <v>6</v>
      </c>
      <c r="N51" s="81">
        <f t="shared" si="10"/>
        <v>1</v>
      </c>
      <c r="O51" s="81">
        <v>2</v>
      </c>
      <c r="P51" s="80">
        <v>3</v>
      </c>
      <c r="Q51" s="74">
        <f t="shared" si="9"/>
        <v>1.5</v>
      </c>
      <c r="R51" s="81">
        <v>1</v>
      </c>
      <c r="S51" s="81">
        <v>1</v>
      </c>
      <c r="T51" s="74">
        <f t="shared" si="0"/>
        <v>1</v>
      </c>
      <c r="U51" s="81">
        <v>1</v>
      </c>
      <c r="V51" s="80">
        <v>1</v>
      </c>
      <c r="W51" s="76">
        <f t="shared" si="1"/>
        <v>1</v>
      </c>
      <c r="X51" s="81">
        <v>0</v>
      </c>
      <c r="Y51" s="80">
        <v>0</v>
      </c>
      <c r="Z51" s="81">
        <v>0</v>
      </c>
      <c r="AA51" s="81">
        <v>0</v>
      </c>
      <c r="AB51" s="81">
        <v>0</v>
      </c>
      <c r="AC51" s="81">
        <v>0</v>
      </c>
      <c r="AD51" s="81">
        <v>5</v>
      </c>
      <c r="AE51" s="81">
        <v>5</v>
      </c>
      <c r="AF51" s="76">
        <f t="shared" si="13"/>
        <v>1</v>
      </c>
      <c r="AG51" s="81">
        <v>0</v>
      </c>
      <c r="AH51" s="81">
        <v>2</v>
      </c>
      <c r="AI51" s="74">
        <v>0</v>
      </c>
      <c r="AJ51" s="81">
        <v>0</v>
      </c>
      <c r="AK51" s="81"/>
      <c r="AL51" s="81">
        <v>0</v>
      </c>
      <c r="AM51" s="81">
        <v>1</v>
      </c>
      <c r="AN51" s="81"/>
      <c r="AO51" s="81">
        <f t="shared" si="3"/>
        <v>0</v>
      </c>
      <c r="AP51" s="81">
        <v>0</v>
      </c>
      <c r="AQ51" s="81"/>
      <c r="AR51" s="81">
        <v>0</v>
      </c>
      <c r="AS51" s="81">
        <v>5</v>
      </c>
      <c r="AT51" s="74"/>
      <c r="AU51" s="74">
        <f t="shared" si="5"/>
        <v>0</v>
      </c>
      <c r="AV51" s="81">
        <f t="shared" si="6"/>
        <v>21</v>
      </c>
      <c r="AW51" s="81">
        <f t="shared" si="7"/>
        <v>18</v>
      </c>
      <c r="AX51" s="110">
        <f t="shared" si="8"/>
        <v>0.8571428571428571</v>
      </c>
    </row>
    <row r="52" spans="1:50" s="3" customFormat="1" ht="75" customHeight="1" x14ac:dyDescent="0.25">
      <c r="A52" s="203"/>
      <c r="B52" s="177"/>
      <c r="C52" s="177"/>
      <c r="D52" s="178"/>
      <c r="E52" s="179"/>
      <c r="F52" s="65">
        <v>0.1</v>
      </c>
      <c r="G52" s="65"/>
      <c r="H52" s="107" t="s">
        <v>349</v>
      </c>
      <c r="I52" s="64" t="s">
        <v>246</v>
      </c>
      <c r="J52" s="65" t="s">
        <v>181</v>
      </c>
      <c r="K52" s="65" t="s">
        <v>183</v>
      </c>
      <c r="L52" s="81">
        <v>0</v>
      </c>
      <c r="M52" s="81">
        <v>0</v>
      </c>
      <c r="N52" s="81">
        <v>0</v>
      </c>
      <c r="O52" s="81">
        <v>0</v>
      </c>
      <c r="P52" s="80">
        <v>0</v>
      </c>
      <c r="Q52" s="74">
        <v>0</v>
      </c>
      <c r="R52" s="81">
        <v>3</v>
      </c>
      <c r="S52" s="81">
        <v>4</v>
      </c>
      <c r="T52" s="74">
        <f t="shared" si="0"/>
        <v>1.3333333333333333</v>
      </c>
      <c r="U52" s="81">
        <v>2</v>
      </c>
      <c r="V52" s="80">
        <v>3</v>
      </c>
      <c r="W52" s="76">
        <f t="shared" si="1"/>
        <v>1.5</v>
      </c>
      <c r="X52" s="81">
        <v>2</v>
      </c>
      <c r="Y52" s="80">
        <v>2</v>
      </c>
      <c r="Z52" s="81">
        <f t="shared" si="11"/>
        <v>1</v>
      </c>
      <c r="AA52" s="81">
        <v>3</v>
      </c>
      <c r="AB52" s="81">
        <v>7</v>
      </c>
      <c r="AC52" s="76">
        <f t="shared" si="12"/>
        <v>2.3333333333333335</v>
      </c>
      <c r="AD52" s="81">
        <v>1</v>
      </c>
      <c r="AE52" s="81">
        <v>2</v>
      </c>
      <c r="AF52" s="76">
        <f t="shared" si="13"/>
        <v>2</v>
      </c>
      <c r="AG52" s="81">
        <v>2</v>
      </c>
      <c r="AH52" s="81">
        <v>4</v>
      </c>
      <c r="AI52" s="74">
        <f t="shared" si="14"/>
        <v>2</v>
      </c>
      <c r="AJ52" s="81">
        <v>1</v>
      </c>
      <c r="AK52" s="81"/>
      <c r="AL52" s="81">
        <f t="shared" si="2"/>
        <v>0</v>
      </c>
      <c r="AM52" s="81">
        <v>2</v>
      </c>
      <c r="AN52" s="81"/>
      <c r="AO52" s="81">
        <f t="shared" si="3"/>
        <v>0</v>
      </c>
      <c r="AP52" s="81">
        <v>2</v>
      </c>
      <c r="AQ52" s="81"/>
      <c r="AR52" s="81">
        <f t="shared" si="4"/>
        <v>0</v>
      </c>
      <c r="AS52" s="81">
        <v>3</v>
      </c>
      <c r="AT52" s="74"/>
      <c r="AU52" s="74">
        <f t="shared" si="5"/>
        <v>0</v>
      </c>
      <c r="AV52" s="81">
        <f t="shared" si="6"/>
        <v>21</v>
      </c>
      <c r="AW52" s="81">
        <f t="shared" si="7"/>
        <v>22</v>
      </c>
      <c r="AX52" s="110">
        <f t="shared" si="8"/>
        <v>1.0476190476190477</v>
      </c>
    </row>
    <row r="53" spans="1:50" s="3" customFormat="1" ht="75" customHeight="1" x14ac:dyDescent="0.25">
      <c r="A53" s="203"/>
      <c r="B53" s="177" t="s">
        <v>247</v>
      </c>
      <c r="C53" s="177" t="s">
        <v>248</v>
      </c>
      <c r="D53" s="178" t="s">
        <v>166</v>
      </c>
      <c r="E53" s="179" t="str">
        <f>IF(D53="","",VLOOKUP(D53,$C$145:$L$158,10,FALSE))</f>
        <v>Planear, ejecutar y controlar los recursos financieros apropiados a la entidad, para el cumplimiento de su misionalidad y normatividad vigente.</v>
      </c>
      <c r="F53" s="65">
        <v>8.3000000000000004E-2</v>
      </c>
      <c r="G53" s="65"/>
      <c r="H53" s="106" t="s">
        <v>350</v>
      </c>
      <c r="I53" s="64" t="s">
        <v>249</v>
      </c>
      <c r="J53" s="65" t="s">
        <v>180</v>
      </c>
      <c r="K53" s="65" t="s">
        <v>184</v>
      </c>
      <c r="L53" s="74">
        <v>1</v>
      </c>
      <c r="M53" s="74">
        <v>1</v>
      </c>
      <c r="N53" s="74">
        <f t="shared" ref="N53:N71" si="28">+M53/L53</f>
        <v>1</v>
      </c>
      <c r="O53" s="74">
        <v>1</v>
      </c>
      <c r="P53" s="75">
        <v>1</v>
      </c>
      <c r="Q53" s="74">
        <f t="shared" si="9"/>
        <v>1</v>
      </c>
      <c r="R53" s="74">
        <v>1</v>
      </c>
      <c r="S53" s="74">
        <v>1</v>
      </c>
      <c r="T53" s="74">
        <f t="shared" si="0"/>
        <v>1</v>
      </c>
      <c r="U53" s="74">
        <v>1</v>
      </c>
      <c r="V53" s="75">
        <v>1</v>
      </c>
      <c r="W53" s="74">
        <f t="shared" si="1"/>
        <v>1</v>
      </c>
      <c r="X53" s="74">
        <v>1</v>
      </c>
      <c r="Y53" s="75">
        <v>1</v>
      </c>
      <c r="Z53" s="74">
        <f t="shared" si="11"/>
        <v>1</v>
      </c>
      <c r="AA53" s="74">
        <v>1</v>
      </c>
      <c r="AB53" s="74">
        <v>1</v>
      </c>
      <c r="AC53" s="74">
        <f t="shared" si="12"/>
        <v>1</v>
      </c>
      <c r="AD53" s="74">
        <v>1</v>
      </c>
      <c r="AE53" s="74">
        <v>1</v>
      </c>
      <c r="AF53" s="74">
        <f t="shared" si="13"/>
        <v>1</v>
      </c>
      <c r="AG53" s="74">
        <v>1</v>
      </c>
      <c r="AH53" s="74">
        <v>1</v>
      </c>
      <c r="AI53" s="74">
        <f t="shared" si="14"/>
        <v>1</v>
      </c>
      <c r="AJ53" s="74">
        <v>1</v>
      </c>
      <c r="AK53" s="74"/>
      <c r="AL53" s="74">
        <f t="shared" si="2"/>
        <v>0</v>
      </c>
      <c r="AM53" s="74">
        <v>1</v>
      </c>
      <c r="AN53" s="74"/>
      <c r="AO53" s="74">
        <f t="shared" si="3"/>
        <v>0</v>
      </c>
      <c r="AP53" s="74">
        <v>1</v>
      </c>
      <c r="AQ53" s="74"/>
      <c r="AR53" s="74">
        <f t="shared" si="4"/>
        <v>0</v>
      </c>
      <c r="AS53" s="74">
        <v>1</v>
      </c>
      <c r="AT53" s="74"/>
      <c r="AU53" s="74">
        <f t="shared" si="5"/>
        <v>0</v>
      </c>
      <c r="AV53" s="76">
        <f t="shared" si="6"/>
        <v>1</v>
      </c>
      <c r="AW53" s="77">
        <f t="shared" si="7"/>
        <v>1</v>
      </c>
      <c r="AX53" s="110">
        <f t="shared" si="8"/>
        <v>1</v>
      </c>
    </row>
    <row r="54" spans="1:50" s="3" customFormat="1" ht="75" customHeight="1" x14ac:dyDescent="0.25">
      <c r="A54" s="203"/>
      <c r="B54" s="177"/>
      <c r="C54" s="177"/>
      <c r="D54" s="178"/>
      <c r="E54" s="179"/>
      <c r="F54" s="65">
        <v>8.3000000000000004E-2</v>
      </c>
      <c r="G54" s="65"/>
      <c r="H54" s="106" t="s">
        <v>351</v>
      </c>
      <c r="I54" s="64" t="s">
        <v>250</v>
      </c>
      <c r="J54" s="65" t="s">
        <v>181</v>
      </c>
      <c r="K54" s="65" t="s">
        <v>183</v>
      </c>
      <c r="L54" s="94">
        <v>1</v>
      </c>
      <c r="M54" s="94">
        <v>1</v>
      </c>
      <c r="N54" s="74">
        <f t="shared" si="28"/>
        <v>1</v>
      </c>
      <c r="O54" s="94">
        <v>1</v>
      </c>
      <c r="P54" s="95">
        <v>1</v>
      </c>
      <c r="Q54" s="74">
        <f t="shared" si="9"/>
        <v>1</v>
      </c>
      <c r="R54" s="94">
        <v>1</v>
      </c>
      <c r="S54" s="74">
        <v>1</v>
      </c>
      <c r="T54" s="74">
        <f t="shared" si="0"/>
        <v>1</v>
      </c>
      <c r="U54" s="94">
        <v>1</v>
      </c>
      <c r="V54" s="95">
        <v>1</v>
      </c>
      <c r="W54" s="74">
        <f t="shared" si="1"/>
        <v>1</v>
      </c>
      <c r="X54" s="94">
        <v>1</v>
      </c>
      <c r="Y54" s="95">
        <v>1</v>
      </c>
      <c r="Z54" s="74">
        <f t="shared" si="11"/>
        <v>1</v>
      </c>
      <c r="AA54" s="94">
        <v>1</v>
      </c>
      <c r="AB54" s="74">
        <v>1</v>
      </c>
      <c r="AC54" s="74">
        <f t="shared" si="12"/>
        <v>1</v>
      </c>
      <c r="AD54" s="94">
        <v>1</v>
      </c>
      <c r="AE54" s="94">
        <v>1</v>
      </c>
      <c r="AF54" s="74">
        <f t="shared" si="13"/>
        <v>1</v>
      </c>
      <c r="AG54" s="94">
        <v>1</v>
      </c>
      <c r="AH54" s="94">
        <v>1</v>
      </c>
      <c r="AI54" s="74">
        <f t="shared" si="14"/>
        <v>1</v>
      </c>
      <c r="AJ54" s="94">
        <v>1</v>
      </c>
      <c r="AK54" s="74"/>
      <c r="AL54" s="74">
        <f t="shared" si="2"/>
        <v>0</v>
      </c>
      <c r="AM54" s="94">
        <v>1</v>
      </c>
      <c r="AN54" s="74"/>
      <c r="AO54" s="74">
        <f t="shared" si="3"/>
        <v>0</v>
      </c>
      <c r="AP54" s="94">
        <v>1</v>
      </c>
      <c r="AQ54" s="74"/>
      <c r="AR54" s="74">
        <f t="shared" si="4"/>
        <v>0</v>
      </c>
      <c r="AS54" s="94">
        <v>1</v>
      </c>
      <c r="AT54" s="74"/>
      <c r="AU54" s="74">
        <f t="shared" si="5"/>
        <v>0</v>
      </c>
      <c r="AV54" s="81">
        <f t="shared" si="6"/>
        <v>12</v>
      </c>
      <c r="AW54" s="81">
        <f t="shared" si="7"/>
        <v>8</v>
      </c>
      <c r="AX54" s="110">
        <f t="shared" si="8"/>
        <v>0.66666666666666663</v>
      </c>
    </row>
    <row r="55" spans="1:50" s="3" customFormat="1" ht="75" customHeight="1" x14ac:dyDescent="0.25">
      <c r="A55" s="203"/>
      <c r="B55" s="177"/>
      <c r="C55" s="177"/>
      <c r="D55" s="178"/>
      <c r="E55" s="179"/>
      <c r="F55" s="65">
        <v>8.3000000000000004E-2</v>
      </c>
      <c r="G55" s="65"/>
      <c r="H55" s="106" t="s">
        <v>352</v>
      </c>
      <c r="I55" s="64" t="s">
        <v>251</v>
      </c>
      <c r="J55" s="65" t="s">
        <v>181</v>
      </c>
      <c r="K55" s="65" t="s">
        <v>183</v>
      </c>
      <c r="L55" s="94">
        <v>1</v>
      </c>
      <c r="M55" s="94">
        <v>1</v>
      </c>
      <c r="N55" s="74">
        <f t="shared" si="28"/>
        <v>1</v>
      </c>
      <c r="O55" s="94">
        <v>1</v>
      </c>
      <c r="P55" s="95">
        <v>1</v>
      </c>
      <c r="Q55" s="74">
        <f t="shared" si="9"/>
        <v>1</v>
      </c>
      <c r="R55" s="94">
        <v>1</v>
      </c>
      <c r="S55" s="74">
        <v>1</v>
      </c>
      <c r="T55" s="74">
        <f t="shared" si="0"/>
        <v>1</v>
      </c>
      <c r="U55" s="94">
        <v>1</v>
      </c>
      <c r="V55" s="95">
        <v>1</v>
      </c>
      <c r="W55" s="74">
        <f t="shared" si="1"/>
        <v>1</v>
      </c>
      <c r="X55" s="94">
        <v>1</v>
      </c>
      <c r="Y55" s="95">
        <v>1</v>
      </c>
      <c r="Z55" s="74">
        <f t="shared" si="11"/>
        <v>1</v>
      </c>
      <c r="AA55" s="94">
        <v>1</v>
      </c>
      <c r="AB55" s="94">
        <v>1</v>
      </c>
      <c r="AC55" s="74">
        <f t="shared" si="12"/>
        <v>1</v>
      </c>
      <c r="AD55" s="94">
        <v>1</v>
      </c>
      <c r="AE55" s="94">
        <v>1</v>
      </c>
      <c r="AF55" s="74">
        <f t="shared" si="13"/>
        <v>1</v>
      </c>
      <c r="AG55" s="94">
        <v>1</v>
      </c>
      <c r="AH55" s="94">
        <v>1</v>
      </c>
      <c r="AI55" s="74">
        <f t="shared" si="14"/>
        <v>1</v>
      </c>
      <c r="AJ55" s="94">
        <v>1</v>
      </c>
      <c r="AK55" s="74"/>
      <c r="AL55" s="74">
        <f t="shared" si="2"/>
        <v>0</v>
      </c>
      <c r="AM55" s="94">
        <v>1</v>
      </c>
      <c r="AN55" s="74"/>
      <c r="AO55" s="74">
        <f t="shared" si="3"/>
        <v>0</v>
      </c>
      <c r="AP55" s="94">
        <v>1</v>
      </c>
      <c r="AQ55" s="74"/>
      <c r="AR55" s="74">
        <f t="shared" si="4"/>
        <v>0</v>
      </c>
      <c r="AS55" s="94">
        <v>1</v>
      </c>
      <c r="AT55" s="74"/>
      <c r="AU55" s="74">
        <f t="shared" si="5"/>
        <v>0</v>
      </c>
      <c r="AV55" s="81">
        <f t="shared" si="6"/>
        <v>12</v>
      </c>
      <c r="AW55" s="81">
        <f t="shared" si="7"/>
        <v>8</v>
      </c>
      <c r="AX55" s="110">
        <f t="shared" si="8"/>
        <v>0.66666666666666663</v>
      </c>
    </row>
    <row r="56" spans="1:50" s="3" customFormat="1" ht="75" customHeight="1" x14ac:dyDescent="0.25">
      <c r="A56" s="203"/>
      <c r="B56" s="177"/>
      <c r="C56" s="177"/>
      <c r="D56" s="178"/>
      <c r="E56" s="179"/>
      <c r="F56" s="65">
        <v>8.4000000000000005E-2</v>
      </c>
      <c r="G56" s="65"/>
      <c r="H56" s="106" t="s">
        <v>353</v>
      </c>
      <c r="I56" s="64" t="s">
        <v>252</v>
      </c>
      <c r="J56" s="65" t="s">
        <v>180</v>
      </c>
      <c r="K56" s="65" t="s">
        <v>183</v>
      </c>
      <c r="L56" s="74">
        <v>8.3333333333333343E-2</v>
      </c>
      <c r="M56" s="74">
        <v>8.3333333333333343E-2</v>
      </c>
      <c r="N56" s="74">
        <f t="shared" si="28"/>
        <v>1</v>
      </c>
      <c r="O56" s="74">
        <v>0</v>
      </c>
      <c r="P56" s="75">
        <v>0</v>
      </c>
      <c r="Q56" s="74">
        <v>0</v>
      </c>
      <c r="R56" s="74">
        <v>0</v>
      </c>
      <c r="S56" s="74">
        <v>0</v>
      </c>
      <c r="T56" s="74">
        <v>0</v>
      </c>
      <c r="U56" s="74">
        <v>0</v>
      </c>
      <c r="V56" s="75">
        <v>0</v>
      </c>
      <c r="W56" s="74">
        <v>0</v>
      </c>
      <c r="X56" s="74">
        <v>0</v>
      </c>
      <c r="Y56" s="75">
        <v>0</v>
      </c>
      <c r="Z56" s="74">
        <v>0</v>
      </c>
      <c r="AA56" s="74">
        <v>0</v>
      </c>
      <c r="AB56" s="74">
        <v>0</v>
      </c>
      <c r="AC56" s="74">
        <v>0</v>
      </c>
      <c r="AD56" s="74">
        <v>0.30555555555555552</v>
      </c>
      <c r="AE56" s="74">
        <v>0.30555555555555552</v>
      </c>
      <c r="AF56" s="74">
        <f t="shared" si="13"/>
        <v>1</v>
      </c>
      <c r="AG56" s="74">
        <v>0</v>
      </c>
      <c r="AH56" s="74">
        <v>0</v>
      </c>
      <c r="AI56" s="74">
        <v>0</v>
      </c>
      <c r="AJ56" s="74">
        <v>0.30555555555555552</v>
      </c>
      <c r="AK56" s="74"/>
      <c r="AL56" s="74">
        <f t="shared" si="2"/>
        <v>0</v>
      </c>
      <c r="AM56" s="74">
        <v>0</v>
      </c>
      <c r="AN56" s="74"/>
      <c r="AO56" s="74" t="e">
        <f t="shared" si="3"/>
        <v>#DIV/0!</v>
      </c>
      <c r="AP56" s="74">
        <v>0.30555555555555552</v>
      </c>
      <c r="AQ56" s="74"/>
      <c r="AR56" s="74">
        <f t="shared" si="4"/>
        <v>0</v>
      </c>
      <c r="AS56" s="74">
        <v>0</v>
      </c>
      <c r="AT56" s="74"/>
      <c r="AU56" s="74" t="e">
        <f t="shared" si="5"/>
        <v>#DIV/0!</v>
      </c>
      <c r="AV56" s="76">
        <f t="shared" si="6"/>
        <v>1</v>
      </c>
      <c r="AW56" s="77">
        <f t="shared" si="7"/>
        <v>0.38888888888888884</v>
      </c>
      <c r="AX56" s="110">
        <f t="shared" si="8"/>
        <v>0.38888888888888884</v>
      </c>
    </row>
    <row r="57" spans="1:50" s="3" customFormat="1" ht="75" customHeight="1" x14ac:dyDescent="0.25">
      <c r="A57" s="203"/>
      <c r="B57" s="177"/>
      <c r="C57" s="177"/>
      <c r="D57" s="178"/>
      <c r="E57" s="179"/>
      <c r="F57" s="65">
        <v>8.5000000000000006E-2</v>
      </c>
      <c r="G57" s="65"/>
      <c r="H57" s="106" t="s">
        <v>354</v>
      </c>
      <c r="I57" s="64" t="s">
        <v>253</v>
      </c>
      <c r="J57" s="65" t="s">
        <v>180</v>
      </c>
      <c r="K57" s="65" t="s">
        <v>183</v>
      </c>
      <c r="L57" s="74">
        <v>8.3333333333333329E-2</v>
      </c>
      <c r="M57" s="74">
        <v>8.3333333333333329E-2</v>
      </c>
      <c r="N57" s="74">
        <f t="shared" si="28"/>
        <v>1</v>
      </c>
      <c r="O57" s="74">
        <v>0</v>
      </c>
      <c r="P57" s="75">
        <v>0</v>
      </c>
      <c r="Q57" s="74">
        <v>0</v>
      </c>
      <c r="R57" s="74">
        <v>0</v>
      </c>
      <c r="S57" s="74">
        <v>0</v>
      </c>
      <c r="T57" s="74">
        <v>0</v>
      </c>
      <c r="U57" s="96">
        <v>0.30555555555555558</v>
      </c>
      <c r="V57" s="75">
        <v>0</v>
      </c>
      <c r="W57" s="74">
        <f t="shared" si="1"/>
        <v>0</v>
      </c>
      <c r="X57" s="74">
        <v>0</v>
      </c>
      <c r="Y57" s="75">
        <v>0</v>
      </c>
      <c r="Z57" s="74">
        <v>0</v>
      </c>
      <c r="AA57" s="74">
        <v>0</v>
      </c>
      <c r="AB57" s="74">
        <v>0</v>
      </c>
      <c r="AC57" s="74">
        <v>0</v>
      </c>
      <c r="AD57" s="96">
        <v>0</v>
      </c>
      <c r="AE57" s="74">
        <v>0</v>
      </c>
      <c r="AF57" s="74">
        <v>0</v>
      </c>
      <c r="AG57" s="96">
        <v>0.30555555555555558</v>
      </c>
      <c r="AH57" s="74">
        <v>0</v>
      </c>
      <c r="AI57" s="74">
        <f t="shared" si="14"/>
        <v>0</v>
      </c>
      <c r="AJ57" s="74">
        <v>0</v>
      </c>
      <c r="AK57" s="74"/>
      <c r="AL57" s="74" t="e">
        <f t="shared" si="2"/>
        <v>#DIV/0!</v>
      </c>
      <c r="AM57" s="74">
        <v>0</v>
      </c>
      <c r="AN57" s="74"/>
      <c r="AO57" s="74" t="e">
        <f t="shared" si="3"/>
        <v>#DIV/0!</v>
      </c>
      <c r="AP57" s="74">
        <v>0</v>
      </c>
      <c r="AQ57" s="74"/>
      <c r="AR57" s="74" t="e">
        <f t="shared" si="4"/>
        <v>#DIV/0!</v>
      </c>
      <c r="AS57" s="96">
        <v>0.30555555555555558</v>
      </c>
      <c r="AT57" s="74"/>
      <c r="AU57" s="74">
        <f t="shared" si="5"/>
        <v>0</v>
      </c>
      <c r="AV57" s="76">
        <f t="shared" si="6"/>
        <v>1</v>
      </c>
      <c r="AW57" s="77">
        <f t="shared" si="7"/>
        <v>8.3333333333333329E-2</v>
      </c>
      <c r="AX57" s="110">
        <f t="shared" si="8"/>
        <v>8.3333333333333329E-2</v>
      </c>
    </row>
    <row r="58" spans="1:50" s="3" customFormat="1" ht="75" customHeight="1" x14ac:dyDescent="0.25">
      <c r="A58" s="203"/>
      <c r="B58" s="177"/>
      <c r="C58" s="177"/>
      <c r="D58" s="178"/>
      <c r="E58" s="179"/>
      <c r="F58" s="65">
        <v>8.3000000000000004E-2</v>
      </c>
      <c r="G58" s="65"/>
      <c r="H58" s="106" t="s">
        <v>355</v>
      </c>
      <c r="I58" s="64" t="s">
        <v>254</v>
      </c>
      <c r="J58" s="65" t="s">
        <v>180</v>
      </c>
      <c r="K58" s="65" t="s">
        <v>184</v>
      </c>
      <c r="L58" s="74">
        <v>1</v>
      </c>
      <c r="M58" s="74">
        <v>1</v>
      </c>
      <c r="N58" s="74">
        <f t="shared" si="28"/>
        <v>1</v>
      </c>
      <c r="O58" s="74">
        <v>1</v>
      </c>
      <c r="P58" s="75">
        <v>1</v>
      </c>
      <c r="Q58" s="74">
        <f t="shared" si="9"/>
        <v>1</v>
      </c>
      <c r="R58" s="74">
        <v>1</v>
      </c>
      <c r="S58" s="74">
        <v>1</v>
      </c>
      <c r="T58" s="74">
        <f t="shared" si="0"/>
        <v>1</v>
      </c>
      <c r="U58" s="74">
        <v>1</v>
      </c>
      <c r="V58" s="75">
        <v>1</v>
      </c>
      <c r="W58" s="74">
        <f t="shared" si="1"/>
        <v>1</v>
      </c>
      <c r="X58" s="74">
        <v>1</v>
      </c>
      <c r="Y58" s="75">
        <v>1</v>
      </c>
      <c r="Z58" s="74">
        <f t="shared" si="11"/>
        <v>1</v>
      </c>
      <c r="AA58" s="74">
        <v>1</v>
      </c>
      <c r="AB58" s="74">
        <v>1</v>
      </c>
      <c r="AC58" s="74">
        <f t="shared" si="12"/>
        <v>1</v>
      </c>
      <c r="AD58" s="74">
        <v>1</v>
      </c>
      <c r="AE58" s="74">
        <v>1</v>
      </c>
      <c r="AF58" s="74">
        <f t="shared" si="13"/>
        <v>1</v>
      </c>
      <c r="AG58" s="74">
        <v>1</v>
      </c>
      <c r="AH58" s="74">
        <v>1</v>
      </c>
      <c r="AI58" s="74">
        <f t="shared" si="14"/>
        <v>1</v>
      </c>
      <c r="AJ58" s="74">
        <v>1</v>
      </c>
      <c r="AK58" s="74"/>
      <c r="AL58" s="74"/>
      <c r="AM58" s="74">
        <v>1</v>
      </c>
      <c r="AN58" s="74"/>
      <c r="AO58" s="74"/>
      <c r="AP58" s="74">
        <v>1</v>
      </c>
      <c r="AQ58" s="74"/>
      <c r="AR58" s="74"/>
      <c r="AS58" s="74">
        <v>1</v>
      </c>
      <c r="AT58" s="74"/>
      <c r="AU58" s="74">
        <f t="shared" si="5"/>
        <v>0</v>
      </c>
      <c r="AV58" s="76">
        <f t="shared" si="6"/>
        <v>1</v>
      </c>
      <c r="AW58" s="77">
        <f t="shared" si="7"/>
        <v>1</v>
      </c>
      <c r="AX58" s="110">
        <f t="shared" si="8"/>
        <v>1</v>
      </c>
    </row>
    <row r="59" spans="1:50" s="3" customFormat="1" ht="75" customHeight="1" x14ac:dyDescent="0.25">
      <c r="A59" s="203"/>
      <c r="B59" s="177"/>
      <c r="C59" s="177"/>
      <c r="D59" s="178"/>
      <c r="E59" s="179"/>
      <c r="F59" s="65">
        <v>8.3000000000000004E-2</v>
      </c>
      <c r="G59" s="65"/>
      <c r="H59" s="106" t="s">
        <v>356</v>
      </c>
      <c r="I59" s="64" t="s">
        <v>255</v>
      </c>
      <c r="J59" s="65" t="s">
        <v>180</v>
      </c>
      <c r="K59" s="65" t="s">
        <v>184</v>
      </c>
      <c r="L59" s="74">
        <v>1</v>
      </c>
      <c r="M59" s="74">
        <v>1</v>
      </c>
      <c r="N59" s="74">
        <f t="shared" si="28"/>
        <v>1</v>
      </c>
      <c r="O59" s="74">
        <v>1</v>
      </c>
      <c r="P59" s="75">
        <v>1</v>
      </c>
      <c r="Q59" s="74">
        <f t="shared" si="9"/>
        <v>1</v>
      </c>
      <c r="R59" s="74">
        <v>1</v>
      </c>
      <c r="S59" s="74">
        <v>1</v>
      </c>
      <c r="T59" s="74">
        <f t="shared" si="0"/>
        <v>1</v>
      </c>
      <c r="U59" s="74">
        <v>1</v>
      </c>
      <c r="V59" s="75">
        <v>1</v>
      </c>
      <c r="W59" s="74">
        <f t="shared" si="1"/>
        <v>1</v>
      </c>
      <c r="X59" s="74">
        <v>1</v>
      </c>
      <c r="Y59" s="75">
        <v>1</v>
      </c>
      <c r="Z59" s="74">
        <f t="shared" si="11"/>
        <v>1</v>
      </c>
      <c r="AA59" s="74">
        <v>1</v>
      </c>
      <c r="AB59" s="74">
        <v>1</v>
      </c>
      <c r="AC59" s="74">
        <f t="shared" si="12"/>
        <v>1</v>
      </c>
      <c r="AD59" s="74">
        <v>1</v>
      </c>
      <c r="AE59" s="74">
        <v>1</v>
      </c>
      <c r="AF59" s="74">
        <f t="shared" si="13"/>
        <v>1</v>
      </c>
      <c r="AG59" s="74">
        <v>1</v>
      </c>
      <c r="AH59" s="74">
        <v>1</v>
      </c>
      <c r="AI59" s="74">
        <f t="shared" si="14"/>
        <v>1</v>
      </c>
      <c r="AJ59" s="74">
        <v>1</v>
      </c>
      <c r="AK59" s="74"/>
      <c r="AL59" s="74"/>
      <c r="AM59" s="74">
        <v>1</v>
      </c>
      <c r="AN59" s="74"/>
      <c r="AO59" s="74"/>
      <c r="AP59" s="74">
        <v>1</v>
      </c>
      <c r="AQ59" s="74"/>
      <c r="AR59" s="74"/>
      <c r="AS59" s="74">
        <v>1</v>
      </c>
      <c r="AT59" s="74"/>
      <c r="AU59" s="74">
        <f t="shared" si="5"/>
        <v>0</v>
      </c>
      <c r="AV59" s="76">
        <f t="shared" si="6"/>
        <v>1</v>
      </c>
      <c r="AW59" s="77">
        <f t="shared" si="7"/>
        <v>1</v>
      </c>
      <c r="AX59" s="110">
        <f t="shared" si="8"/>
        <v>1</v>
      </c>
    </row>
    <row r="60" spans="1:50" s="3" customFormat="1" ht="75" customHeight="1" x14ac:dyDescent="0.25">
      <c r="A60" s="203"/>
      <c r="B60" s="177"/>
      <c r="C60" s="177"/>
      <c r="D60" s="178"/>
      <c r="E60" s="179"/>
      <c r="F60" s="65">
        <v>8.3000000000000004E-2</v>
      </c>
      <c r="G60" s="65"/>
      <c r="H60" s="106" t="s">
        <v>357</v>
      </c>
      <c r="I60" s="64" t="s">
        <v>256</v>
      </c>
      <c r="J60" s="65" t="s">
        <v>181</v>
      </c>
      <c r="K60" s="65" t="s">
        <v>183</v>
      </c>
      <c r="L60" s="94">
        <v>1</v>
      </c>
      <c r="M60" s="94">
        <v>1</v>
      </c>
      <c r="N60" s="74">
        <f t="shared" si="28"/>
        <v>1</v>
      </c>
      <c r="O60" s="94">
        <v>1</v>
      </c>
      <c r="P60" s="95">
        <v>1</v>
      </c>
      <c r="Q60" s="74">
        <f t="shared" si="9"/>
        <v>1</v>
      </c>
      <c r="R60" s="94">
        <v>1</v>
      </c>
      <c r="S60" s="94">
        <v>1</v>
      </c>
      <c r="T60" s="74">
        <f t="shared" si="0"/>
        <v>1</v>
      </c>
      <c r="U60" s="94">
        <v>1</v>
      </c>
      <c r="V60" s="95">
        <v>1</v>
      </c>
      <c r="W60" s="74">
        <f t="shared" si="1"/>
        <v>1</v>
      </c>
      <c r="X60" s="94">
        <v>1</v>
      </c>
      <c r="Y60" s="95">
        <v>1</v>
      </c>
      <c r="Z60" s="74">
        <f t="shared" si="11"/>
        <v>1</v>
      </c>
      <c r="AA60" s="94">
        <v>1</v>
      </c>
      <c r="AB60" s="95">
        <v>1</v>
      </c>
      <c r="AC60" s="74">
        <f t="shared" si="12"/>
        <v>1</v>
      </c>
      <c r="AD60" s="94">
        <v>1</v>
      </c>
      <c r="AE60" s="94">
        <v>1</v>
      </c>
      <c r="AF60" s="74">
        <f t="shared" si="13"/>
        <v>1</v>
      </c>
      <c r="AG60" s="94">
        <v>1</v>
      </c>
      <c r="AH60" s="74">
        <v>1</v>
      </c>
      <c r="AI60" s="74">
        <f t="shared" si="14"/>
        <v>1</v>
      </c>
      <c r="AJ60" s="94">
        <v>1</v>
      </c>
      <c r="AK60" s="74"/>
      <c r="AL60" s="74"/>
      <c r="AM60" s="94">
        <v>1</v>
      </c>
      <c r="AN60" s="74"/>
      <c r="AO60" s="74"/>
      <c r="AP60" s="94">
        <v>1</v>
      </c>
      <c r="AQ60" s="74"/>
      <c r="AR60" s="74"/>
      <c r="AS60" s="94">
        <v>1</v>
      </c>
      <c r="AT60" s="74"/>
      <c r="AU60" s="74">
        <f t="shared" si="5"/>
        <v>0</v>
      </c>
      <c r="AV60" s="81">
        <f t="shared" si="6"/>
        <v>12</v>
      </c>
      <c r="AW60" s="81">
        <f t="shared" si="7"/>
        <v>8</v>
      </c>
      <c r="AX60" s="110">
        <f t="shared" si="8"/>
        <v>0.66666666666666663</v>
      </c>
    </row>
    <row r="61" spans="1:50" s="3" customFormat="1" ht="75" customHeight="1" x14ac:dyDescent="0.25">
      <c r="A61" s="203"/>
      <c r="B61" s="177"/>
      <c r="C61" s="177"/>
      <c r="D61" s="178"/>
      <c r="E61" s="179"/>
      <c r="F61" s="65">
        <v>8.4000000000000005E-2</v>
      </c>
      <c r="G61" s="65"/>
      <c r="H61" s="106" t="s">
        <v>358</v>
      </c>
      <c r="I61" s="64" t="s">
        <v>257</v>
      </c>
      <c r="J61" s="65" t="s">
        <v>180</v>
      </c>
      <c r="K61" s="65" t="s">
        <v>184</v>
      </c>
      <c r="L61" s="74">
        <v>1</v>
      </c>
      <c r="M61" s="74">
        <v>1</v>
      </c>
      <c r="N61" s="74">
        <f t="shared" si="28"/>
        <v>1</v>
      </c>
      <c r="O61" s="74">
        <v>1</v>
      </c>
      <c r="P61" s="75">
        <v>1</v>
      </c>
      <c r="Q61" s="74">
        <f t="shared" si="9"/>
        <v>1</v>
      </c>
      <c r="R61" s="74">
        <v>1</v>
      </c>
      <c r="S61" s="74">
        <v>1</v>
      </c>
      <c r="T61" s="74">
        <f t="shared" si="0"/>
        <v>1</v>
      </c>
      <c r="U61" s="74">
        <v>1</v>
      </c>
      <c r="V61" s="75">
        <v>1</v>
      </c>
      <c r="W61" s="74">
        <f t="shared" si="1"/>
        <v>1</v>
      </c>
      <c r="X61" s="74">
        <v>1</v>
      </c>
      <c r="Y61" s="75">
        <v>1</v>
      </c>
      <c r="Z61" s="74">
        <f t="shared" si="11"/>
        <v>1</v>
      </c>
      <c r="AA61" s="74">
        <v>1</v>
      </c>
      <c r="AB61" s="74">
        <v>1</v>
      </c>
      <c r="AC61" s="74">
        <f t="shared" si="12"/>
        <v>1</v>
      </c>
      <c r="AD61" s="74">
        <v>1</v>
      </c>
      <c r="AE61" s="74">
        <v>1</v>
      </c>
      <c r="AF61" s="74">
        <f t="shared" si="13"/>
        <v>1</v>
      </c>
      <c r="AG61" s="74">
        <v>1</v>
      </c>
      <c r="AH61" s="74">
        <v>1</v>
      </c>
      <c r="AI61" s="74">
        <f t="shared" si="14"/>
        <v>1</v>
      </c>
      <c r="AJ61" s="74">
        <v>1</v>
      </c>
      <c r="AK61" s="74"/>
      <c r="AL61" s="74"/>
      <c r="AM61" s="74">
        <v>1</v>
      </c>
      <c r="AN61" s="74"/>
      <c r="AO61" s="74"/>
      <c r="AP61" s="74">
        <v>1</v>
      </c>
      <c r="AQ61" s="74"/>
      <c r="AR61" s="74"/>
      <c r="AS61" s="74">
        <v>1</v>
      </c>
      <c r="AT61" s="74"/>
      <c r="AU61" s="74">
        <f t="shared" si="5"/>
        <v>0</v>
      </c>
      <c r="AV61" s="76">
        <f t="shared" si="6"/>
        <v>1</v>
      </c>
      <c r="AW61" s="77">
        <f t="shared" si="7"/>
        <v>1</v>
      </c>
      <c r="AX61" s="110">
        <f t="shared" si="8"/>
        <v>1</v>
      </c>
    </row>
    <row r="62" spans="1:50" s="3" customFormat="1" ht="75" customHeight="1" x14ac:dyDescent="0.25">
      <c r="A62" s="203"/>
      <c r="B62" s="177"/>
      <c r="C62" s="177"/>
      <c r="D62" s="178"/>
      <c r="E62" s="179"/>
      <c r="F62" s="65">
        <v>8.3000000000000004E-2</v>
      </c>
      <c r="G62" s="65"/>
      <c r="H62" s="106" t="s">
        <v>359</v>
      </c>
      <c r="I62" s="64" t="s">
        <v>258</v>
      </c>
      <c r="J62" s="65" t="s">
        <v>180</v>
      </c>
      <c r="K62" s="65" t="s">
        <v>183</v>
      </c>
      <c r="L62" s="74">
        <v>8.3333333333333343E-2</v>
      </c>
      <c r="M62" s="74">
        <v>8.3333333333333343E-2</v>
      </c>
      <c r="N62" s="74">
        <f t="shared" si="28"/>
        <v>1</v>
      </c>
      <c r="O62" s="74">
        <v>0</v>
      </c>
      <c r="P62" s="75">
        <v>0</v>
      </c>
      <c r="Q62" s="74">
        <v>0</v>
      </c>
      <c r="R62" s="74">
        <v>0</v>
      </c>
      <c r="S62" s="74">
        <v>0</v>
      </c>
      <c r="T62" s="74">
        <v>0</v>
      </c>
      <c r="U62" s="74">
        <v>0</v>
      </c>
      <c r="V62" s="75">
        <v>0</v>
      </c>
      <c r="W62" s="74">
        <v>0</v>
      </c>
      <c r="X62" s="74">
        <v>0</v>
      </c>
      <c r="Y62" s="75">
        <v>0</v>
      </c>
      <c r="Z62" s="74">
        <v>0</v>
      </c>
      <c r="AA62" s="74">
        <v>0</v>
      </c>
      <c r="AB62" s="74">
        <v>0</v>
      </c>
      <c r="AC62" s="74">
        <v>0</v>
      </c>
      <c r="AD62" s="74">
        <v>0.30555555555555552</v>
      </c>
      <c r="AE62" s="74">
        <v>0.30555555555555552</v>
      </c>
      <c r="AF62" s="74">
        <f t="shared" si="13"/>
        <v>1</v>
      </c>
      <c r="AG62" s="74">
        <v>0</v>
      </c>
      <c r="AH62" s="74">
        <v>0</v>
      </c>
      <c r="AI62" s="74">
        <v>0</v>
      </c>
      <c r="AJ62" s="74">
        <v>0.30555555555555552</v>
      </c>
      <c r="AK62" s="74"/>
      <c r="AL62" s="74"/>
      <c r="AM62" s="74">
        <v>0</v>
      </c>
      <c r="AN62" s="74"/>
      <c r="AO62" s="74"/>
      <c r="AP62" s="74">
        <v>0.30555555555555552</v>
      </c>
      <c r="AQ62" s="74"/>
      <c r="AR62" s="74"/>
      <c r="AS62" s="74">
        <v>0</v>
      </c>
      <c r="AT62" s="74"/>
      <c r="AU62" s="74" t="e">
        <f t="shared" si="5"/>
        <v>#DIV/0!</v>
      </c>
      <c r="AV62" s="76">
        <f t="shared" si="6"/>
        <v>1</v>
      </c>
      <c r="AW62" s="77">
        <f t="shared" si="7"/>
        <v>0.38888888888888884</v>
      </c>
      <c r="AX62" s="110">
        <f t="shared" si="8"/>
        <v>0.38888888888888884</v>
      </c>
    </row>
    <row r="63" spans="1:50" s="3" customFormat="1" ht="75" customHeight="1" x14ac:dyDescent="0.25">
      <c r="A63" s="203"/>
      <c r="B63" s="177"/>
      <c r="C63" s="177"/>
      <c r="D63" s="178"/>
      <c r="E63" s="179"/>
      <c r="F63" s="65">
        <v>8.3000000000000004E-2</v>
      </c>
      <c r="G63" s="65"/>
      <c r="H63" s="106" t="s">
        <v>360</v>
      </c>
      <c r="I63" s="64" t="s">
        <v>259</v>
      </c>
      <c r="J63" s="65" t="s">
        <v>180</v>
      </c>
      <c r="K63" s="65" t="s">
        <v>184</v>
      </c>
      <c r="L63" s="74">
        <v>1</v>
      </c>
      <c r="M63" s="74">
        <v>1</v>
      </c>
      <c r="N63" s="74">
        <f t="shared" si="28"/>
        <v>1</v>
      </c>
      <c r="O63" s="74">
        <v>1</v>
      </c>
      <c r="P63" s="75">
        <v>1</v>
      </c>
      <c r="Q63" s="74">
        <f t="shared" si="9"/>
        <v>1</v>
      </c>
      <c r="R63" s="74">
        <v>1</v>
      </c>
      <c r="S63" s="74">
        <v>1</v>
      </c>
      <c r="T63" s="74">
        <f t="shared" si="0"/>
        <v>1</v>
      </c>
      <c r="U63" s="74">
        <v>1</v>
      </c>
      <c r="V63" s="75">
        <v>1</v>
      </c>
      <c r="W63" s="74">
        <f t="shared" si="1"/>
        <v>1</v>
      </c>
      <c r="X63" s="74">
        <v>1</v>
      </c>
      <c r="Y63" s="75">
        <v>1</v>
      </c>
      <c r="Z63" s="74">
        <f t="shared" si="11"/>
        <v>1</v>
      </c>
      <c r="AA63" s="74">
        <v>1</v>
      </c>
      <c r="AB63" s="74">
        <v>1</v>
      </c>
      <c r="AC63" s="74">
        <f t="shared" si="12"/>
        <v>1</v>
      </c>
      <c r="AD63" s="74">
        <v>1</v>
      </c>
      <c r="AE63" s="74">
        <v>1</v>
      </c>
      <c r="AF63" s="74">
        <f t="shared" si="13"/>
        <v>1</v>
      </c>
      <c r="AG63" s="74">
        <v>1</v>
      </c>
      <c r="AH63" s="74">
        <v>1</v>
      </c>
      <c r="AI63" s="74">
        <f t="shared" si="14"/>
        <v>1</v>
      </c>
      <c r="AJ63" s="74">
        <v>1</v>
      </c>
      <c r="AK63" s="74"/>
      <c r="AL63" s="74"/>
      <c r="AM63" s="74">
        <v>1</v>
      </c>
      <c r="AN63" s="74"/>
      <c r="AO63" s="74"/>
      <c r="AP63" s="74">
        <v>1</v>
      </c>
      <c r="AQ63" s="74"/>
      <c r="AR63" s="74"/>
      <c r="AS63" s="74">
        <v>1</v>
      </c>
      <c r="AT63" s="74"/>
      <c r="AU63" s="74">
        <f t="shared" si="5"/>
        <v>0</v>
      </c>
      <c r="AV63" s="76">
        <f t="shared" si="6"/>
        <v>1</v>
      </c>
      <c r="AW63" s="77">
        <f t="shared" si="7"/>
        <v>1</v>
      </c>
      <c r="AX63" s="110">
        <f t="shared" si="8"/>
        <v>1</v>
      </c>
    </row>
    <row r="64" spans="1:50" s="3" customFormat="1" ht="75" customHeight="1" x14ac:dyDescent="0.25">
      <c r="A64" s="203"/>
      <c r="B64" s="177"/>
      <c r="C64" s="177"/>
      <c r="D64" s="178"/>
      <c r="E64" s="179"/>
      <c r="F64" s="65">
        <v>8.3000000000000004E-2</v>
      </c>
      <c r="G64" s="65"/>
      <c r="H64" s="106" t="s">
        <v>361</v>
      </c>
      <c r="I64" s="64" t="s">
        <v>260</v>
      </c>
      <c r="J64" s="65" t="s">
        <v>181</v>
      </c>
      <c r="K64" s="65" t="s">
        <v>183</v>
      </c>
      <c r="L64" s="94">
        <v>1</v>
      </c>
      <c r="M64" s="94">
        <v>1</v>
      </c>
      <c r="N64" s="74">
        <f t="shared" si="28"/>
        <v>1</v>
      </c>
      <c r="O64" s="94">
        <v>1</v>
      </c>
      <c r="P64" s="95">
        <v>1</v>
      </c>
      <c r="Q64" s="74">
        <f t="shared" si="9"/>
        <v>1</v>
      </c>
      <c r="R64" s="94">
        <v>1</v>
      </c>
      <c r="S64" s="94">
        <v>1</v>
      </c>
      <c r="T64" s="74">
        <f t="shared" si="0"/>
        <v>1</v>
      </c>
      <c r="U64" s="94">
        <v>1</v>
      </c>
      <c r="V64" s="95">
        <v>1</v>
      </c>
      <c r="W64" s="74">
        <f t="shared" si="1"/>
        <v>1</v>
      </c>
      <c r="X64" s="94">
        <v>1</v>
      </c>
      <c r="Y64" s="95">
        <v>1</v>
      </c>
      <c r="Z64" s="74">
        <f t="shared" si="11"/>
        <v>1</v>
      </c>
      <c r="AA64" s="94">
        <v>1</v>
      </c>
      <c r="AB64" s="94">
        <v>1</v>
      </c>
      <c r="AC64" s="74">
        <f t="shared" si="12"/>
        <v>1</v>
      </c>
      <c r="AD64" s="94">
        <v>1</v>
      </c>
      <c r="AE64" s="94">
        <v>1</v>
      </c>
      <c r="AF64" s="74">
        <f t="shared" si="13"/>
        <v>1</v>
      </c>
      <c r="AG64" s="94">
        <v>1</v>
      </c>
      <c r="AH64" s="74">
        <v>1</v>
      </c>
      <c r="AI64" s="74">
        <f t="shared" si="14"/>
        <v>1</v>
      </c>
      <c r="AJ64" s="94">
        <v>1</v>
      </c>
      <c r="AK64" s="74"/>
      <c r="AL64" s="74"/>
      <c r="AM64" s="94">
        <v>1</v>
      </c>
      <c r="AN64" s="74"/>
      <c r="AO64" s="74"/>
      <c r="AP64" s="94">
        <v>1</v>
      </c>
      <c r="AQ64" s="74"/>
      <c r="AR64" s="74"/>
      <c r="AS64" s="94">
        <v>1</v>
      </c>
      <c r="AT64" s="74"/>
      <c r="AU64" s="74">
        <f t="shared" si="5"/>
        <v>0</v>
      </c>
      <c r="AV64" s="81">
        <f t="shared" si="6"/>
        <v>12</v>
      </c>
      <c r="AW64" s="81">
        <f t="shared" si="7"/>
        <v>8</v>
      </c>
      <c r="AX64" s="110">
        <f t="shared" si="8"/>
        <v>0.66666666666666663</v>
      </c>
    </row>
    <row r="65" spans="1:50" s="3" customFormat="1" ht="75" customHeight="1" x14ac:dyDescent="0.25">
      <c r="A65" s="203"/>
      <c r="B65" s="177" t="s">
        <v>261</v>
      </c>
      <c r="C65" s="177" t="s">
        <v>262</v>
      </c>
      <c r="D65" s="178" t="s">
        <v>158</v>
      </c>
      <c r="E65" s="179" t="str">
        <f>IF(D65="","",VLOOKUP(D47,$C$145:$L$158,10,FALSE))</f>
        <v>Administrar los recursos físicos (tangibles e intangibles) propiedad o en calidad de alquiler del instituto, así como gestionar el manejo del  flujo documental de la entidad, con el fin de garantizar la memoria institucional.</v>
      </c>
      <c r="F65" s="65">
        <v>0.4</v>
      </c>
      <c r="G65" s="65"/>
      <c r="H65" s="107" t="s">
        <v>362</v>
      </c>
      <c r="I65" s="64" t="s">
        <v>263</v>
      </c>
      <c r="J65" s="65" t="s">
        <v>180</v>
      </c>
      <c r="K65" s="65" t="s">
        <v>183</v>
      </c>
      <c r="L65" s="76">
        <v>0.1</v>
      </c>
      <c r="M65" s="76">
        <v>0.1</v>
      </c>
      <c r="N65" s="74">
        <f t="shared" si="28"/>
        <v>1</v>
      </c>
      <c r="O65" s="76">
        <v>0</v>
      </c>
      <c r="P65" s="82">
        <v>0</v>
      </c>
      <c r="Q65" s="74">
        <v>0</v>
      </c>
      <c r="R65" s="76">
        <v>0</v>
      </c>
      <c r="S65" s="76">
        <v>0</v>
      </c>
      <c r="T65" s="74">
        <v>0</v>
      </c>
      <c r="U65" s="76">
        <v>0</v>
      </c>
      <c r="V65" s="82">
        <v>0</v>
      </c>
      <c r="W65" s="74">
        <v>0</v>
      </c>
      <c r="X65" s="84">
        <v>0.22500000000000001</v>
      </c>
      <c r="Y65" s="83">
        <v>0.115</v>
      </c>
      <c r="Z65" s="79">
        <v>0</v>
      </c>
      <c r="AA65" s="76">
        <v>0.25</v>
      </c>
      <c r="AB65" s="76">
        <v>0.09</v>
      </c>
      <c r="AC65" s="74">
        <f t="shared" si="12"/>
        <v>0.36</v>
      </c>
      <c r="AD65" s="97">
        <v>0.22500000000000001</v>
      </c>
      <c r="AE65" s="76">
        <v>0.05</v>
      </c>
      <c r="AF65" s="76">
        <f t="shared" si="13"/>
        <v>0.22222222222222224</v>
      </c>
      <c r="AG65" s="76">
        <v>0</v>
      </c>
      <c r="AH65" s="76">
        <v>0</v>
      </c>
      <c r="AI65" s="74">
        <v>0</v>
      </c>
      <c r="AJ65" s="76">
        <v>0</v>
      </c>
      <c r="AK65" s="76"/>
      <c r="AL65" s="76" t="e">
        <f t="shared" si="2"/>
        <v>#DIV/0!</v>
      </c>
      <c r="AM65" s="76">
        <v>0</v>
      </c>
      <c r="AN65" s="76"/>
      <c r="AO65" s="76" t="e">
        <f t="shared" si="3"/>
        <v>#DIV/0!</v>
      </c>
      <c r="AP65" s="76">
        <v>0</v>
      </c>
      <c r="AQ65" s="76"/>
      <c r="AR65" s="76" t="e">
        <f t="shared" si="4"/>
        <v>#DIV/0!</v>
      </c>
      <c r="AS65" s="76">
        <v>0.22500000000000001</v>
      </c>
      <c r="AT65" s="74"/>
      <c r="AU65" s="74">
        <f t="shared" si="5"/>
        <v>0</v>
      </c>
      <c r="AV65" s="76">
        <f t="shared" si="6"/>
        <v>1.0249999999999999</v>
      </c>
      <c r="AW65" s="77">
        <f t="shared" si="7"/>
        <v>0.35499999999999998</v>
      </c>
      <c r="AX65" s="110">
        <f t="shared" si="8"/>
        <v>0.34634146341463418</v>
      </c>
    </row>
    <row r="66" spans="1:50" s="3" customFormat="1" ht="75" customHeight="1" x14ac:dyDescent="0.25">
      <c r="A66" s="203"/>
      <c r="B66" s="177"/>
      <c r="C66" s="177"/>
      <c r="D66" s="178"/>
      <c r="E66" s="179"/>
      <c r="F66" s="65">
        <v>0.2</v>
      </c>
      <c r="G66" s="65"/>
      <c r="H66" s="107" t="s">
        <v>363</v>
      </c>
      <c r="I66" s="64" t="s">
        <v>264</v>
      </c>
      <c r="J66" s="65" t="s">
        <v>180</v>
      </c>
      <c r="K66" s="65" t="s">
        <v>183</v>
      </c>
      <c r="L66" s="76">
        <v>0</v>
      </c>
      <c r="M66" s="76">
        <v>0</v>
      </c>
      <c r="N66" s="76">
        <v>0</v>
      </c>
      <c r="O66" s="76">
        <v>0</v>
      </c>
      <c r="P66" s="82">
        <v>0</v>
      </c>
      <c r="Q66" s="74">
        <v>0</v>
      </c>
      <c r="R66" s="76">
        <v>0</v>
      </c>
      <c r="S66" s="76">
        <v>0</v>
      </c>
      <c r="T66" s="74">
        <v>0</v>
      </c>
      <c r="U66" s="84">
        <v>0.1666</v>
      </c>
      <c r="V66" s="83">
        <v>2.4E-2</v>
      </c>
      <c r="W66" s="74">
        <f t="shared" si="1"/>
        <v>0.14405762304921968</v>
      </c>
      <c r="X66" s="84">
        <v>0.1666</v>
      </c>
      <c r="Y66" s="83">
        <v>4.1700000000000001E-2</v>
      </c>
      <c r="Z66" s="84">
        <f t="shared" ref="Z66" si="29">+Y66/X66</f>
        <v>0.25030012004801921</v>
      </c>
      <c r="AA66" s="84">
        <v>0.1666</v>
      </c>
      <c r="AB66" s="84">
        <v>0.11</v>
      </c>
      <c r="AC66" s="74">
        <f t="shared" si="12"/>
        <v>0.6602641056422569</v>
      </c>
      <c r="AD66" s="84">
        <v>0.1666</v>
      </c>
      <c r="AE66" s="84">
        <v>0.1666</v>
      </c>
      <c r="AF66" s="84">
        <f t="shared" si="13"/>
        <v>1</v>
      </c>
      <c r="AG66" s="84">
        <v>0.1666</v>
      </c>
      <c r="AH66" s="84">
        <v>0</v>
      </c>
      <c r="AI66" s="74">
        <f t="shared" si="14"/>
        <v>0</v>
      </c>
      <c r="AJ66" s="84">
        <v>0.17</v>
      </c>
      <c r="AK66" s="76"/>
      <c r="AL66" s="76">
        <f t="shared" si="2"/>
        <v>0</v>
      </c>
      <c r="AM66" s="76">
        <v>0</v>
      </c>
      <c r="AN66" s="76"/>
      <c r="AO66" s="76" t="e">
        <f t="shared" si="3"/>
        <v>#DIV/0!</v>
      </c>
      <c r="AP66" s="76">
        <v>0</v>
      </c>
      <c r="AQ66" s="76"/>
      <c r="AR66" s="76" t="e">
        <f t="shared" si="4"/>
        <v>#DIV/0!</v>
      </c>
      <c r="AS66" s="76">
        <v>0</v>
      </c>
      <c r="AT66" s="74"/>
      <c r="AU66" s="74" t="e">
        <f t="shared" si="5"/>
        <v>#DIV/0!</v>
      </c>
      <c r="AV66" s="76">
        <f t="shared" si="6"/>
        <v>1.0029999999999999</v>
      </c>
      <c r="AW66" s="77">
        <f t="shared" si="7"/>
        <v>0.34230000000000005</v>
      </c>
      <c r="AX66" s="110">
        <f t="shared" si="8"/>
        <v>0.34127617148554346</v>
      </c>
    </row>
    <row r="67" spans="1:50" s="3" customFormat="1" ht="75" customHeight="1" x14ac:dyDescent="0.25">
      <c r="A67" s="203"/>
      <c r="B67" s="177"/>
      <c r="C67" s="177"/>
      <c r="D67" s="178"/>
      <c r="E67" s="179"/>
      <c r="F67" s="65">
        <v>0.2</v>
      </c>
      <c r="G67" s="65"/>
      <c r="H67" s="107" t="s">
        <v>364</v>
      </c>
      <c r="I67" s="64" t="s">
        <v>265</v>
      </c>
      <c r="J67" s="65" t="s">
        <v>180</v>
      </c>
      <c r="K67" s="65" t="s">
        <v>183</v>
      </c>
      <c r="L67" s="76">
        <v>0</v>
      </c>
      <c r="M67" s="76">
        <v>0</v>
      </c>
      <c r="N67" s="76">
        <v>0</v>
      </c>
      <c r="O67" s="76">
        <v>0</v>
      </c>
      <c r="P67" s="82">
        <v>0.1</v>
      </c>
      <c r="Q67" s="74">
        <v>0</v>
      </c>
      <c r="R67" s="76">
        <v>0</v>
      </c>
      <c r="S67" s="76">
        <v>0</v>
      </c>
      <c r="T67" s="74">
        <v>0</v>
      </c>
      <c r="U67" s="76">
        <v>0</v>
      </c>
      <c r="V67" s="83">
        <v>0</v>
      </c>
      <c r="W67" s="74">
        <v>0</v>
      </c>
      <c r="X67" s="76">
        <v>0</v>
      </c>
      <c r="Y67" s="83">
        <v>0</v>
      </c>
      <c r="Z67" s="84">
        <v>0</v>
      </c>
      <c r="AA67" s="84">
        <v>0.2</v>
      </c>
      <c r="AB67" s="84">
        <v>0.2</v>
      </c>
      <c r="AC67" s="74">
        <f t="shared" si="12"/>
        <v>1</v>
      </c>
      <c r="AD67" s="76">
        <v>0</v>
      </c>
      <c r="AE67" s="142">
        <v>0</v>
      </c>
      <c r="AF67" s="84">
        <v>0</v>
      </c>
      <c r="AG67" s="76">
        <v>0</v>
      </c>
      <c r="AH67" s="84">
        <v>0</v>
      </c>
      <c r="AI67" s="74">
        <v>0</v>
      </c>
      <c r="AJ67" s="76">
        <v>0</v>
      </c>
      <c r="AK67" s="76"/>
      <c r="AL67" s="76"/>
      <c r="AM67" s="76">
        <v>0</v>
      </c>
      <c r="AN67" s="76"/>
      <c r="AO67" s="76"/>
      <c r="AP67" s="76">
        <v>0</v>
      </c>
      <c r="AQ67" s="76"/>
      <c r="AR67" s="76"/>
      <c r="AS67" s="76">
        <v>0.4</v>
      </c>
      <c r="AT67" s="74"/>
      <c r="AU67" s="74">
        <f t="shared" si="5"/>
        <v>0</v>
      </c>
      <c r="AV67" s="76">
        <f t="shared" si="6"/>
        <v>0.60000000000000009</v>
      </c>
      <c r="AW67" s="77">
        <f t="shared" si="7"/>
        <v>0.30000000000000004</v>
      </c>
      <c r="AX67" s="110">
        <f t="shared" si="8"/>
        <v>0.5</v>
      </c>
    </row>
    <row r="68" spans="1:50" s="3" customFormat="1" ht="75" customHeight="1" x14ac:dyDescent="0.25">
      <c r="A68" s="203"/>
      <c r="B68" s="177"/>
      <c r="C68" s="177"/>
      <c r="D68" s="178"/>
      <c r="E68" s="179"/>
      <c r="F68" s="65">
        <v>0.2</v>
      </c>
      <c r="G68" s="65"/>
      <c r="H68" s="107" t="s">
        <v>365</v>
      </c>
      <c r="I68" s="64" t="s">
        <v>266</v>
      </c>
      <c r="J68" s="65" t="s">
        <v>180</v>
      </c>
      <c r="K68" s="65" t="s">
        <v>183</v>
      </c>
      <c r="L68" s="76">
        <v>0</v>
      </c>
      <c r="M68" s="76">
        <v>0</v>
      </c>
      <c r="N68" s="76">
        <v>0</v>
      </c>
      <c r="O68" s="76">
        <v>0.12</v>
      </c>
      <c r="P68" s="82">
        <v>0.12</v>
      </c>
      <c r="Q68" s="74">
        <f t="shared" si="9"/>
        <v>1</v>
      </c>
      <c r="R68" s="76">
        <v>0.12</v>
      </c>
      <c r="S68" s="76">
        <v>0.12</v>
      </c>
      <c r="T68" s="74">
        <f t="shared" si="0"/>
        <v>1</v>
      </c>
      <c r="U68" s="76">
        <v>0.12</v>
      </c>
      <c r="V68" s="82">
        <v>0.12</v>
      </c>
      <c r="W68" s="74">
        <f t="shared" si="1"/>
        <v>1</v>
      </c>
      <c r="X68" s="76">
        <v>0.14000000000000001</v>
      </c>
      <c r="Y68" s="82">
        <v>0.14000000000000001</v>
      </c>
      <c r="Z68" s="76">
        <f t="shared" si="11"/>
        <v>1</v>
      </c>
      <c r="AA68" s="76">
        <v>0.5</v>
      </c>
      <c r="AB68" s="76">
        <v>0.5</v>
      </c>
      <c r="AC68" s="76">
        <f t="shared" si="12"/>
        <v>1</v>
      </c>
      <c r="AD68" s="76">
        <v>0</v>
      </c>
      <c r="AE68" s="76">
        <v>0</v>
      </c>
      <c r="AF68" s="76">
        <v>0</v>
      </c>
      <c r="AG68" s="76">
        <v>0</v>
      </c>
      <c r="AH68" s="76">
        <v>0</v>
      </c>
      <c r="AI68" s="74">
        <v>0</v>
      </c>
      <c r="AJ68" s="76">
        <v>0</v>
      </c>
      <c r="AK68" s="76"/>
      <c r="AL68" s="76" t="e">
        <f t="shared" si="2"/>
        <v>#DIV/0!</v>
      </c>
      <c r="AM68" s="76">
        <v>0</v>
      </c>
      <c r="AN68" s="76"/>
      <c r="AO68" s="76" t="e">
        <f t="shared" si="3"/>
        <v>#DIV/0!</v>
      </c>
      <c r="AP68" s="76">
        <v>0</v>
      </c>
      <c r="AQ68" s="76"/>
      <c r="AR68" s="76" t="e">
        <f t="shared" si="4"/>
        <v>#DIV/0!</v>
      </c>
      <c r="AS68" s="76">
        <v>0</v>
      </c>
      <c r="AT68" s="74"/>
      <c r="AU68" s="74" t="e">
        <f t="shared" si="5"/>
        <v>#DIV/0!</v>
      </c>
      <c r="AV68" s="76">
        <f t="shared" si="6"/>
        <v>1</v>
      </c>
      <c r="AW68" s="77">
        <f t="shared" si="7"/>
        <v>1</v>
      </c>
      <c r="AX68" s="110">
        <f t="shared" si="8"/>
        <v>1</v>
      </c>
    </row>
    <row r="69" spans="1:50" s="3" customFormat="1" ht="75" customHeight="1" x14ac:dyDescent="0.25">
      <c r="A69" s="170" t="s">
        <v>267</v>
      </c>
      <c r="B69" s="177">
        <v>7</v>
      </c>
      <c r="C69" s="177" t="s">
        <v>268</v>
      </c>
      <c r="D69" s="178" t="s">
        <v>162</v>
      </c>
      <c r="E69" s="179"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108"/>
      <c r="G69" s="108"/>
      <c r="H69" s="107">
        <v>7.1</v>
      </c>
      <c r="I69" s="64" t="s">
        <v>269</v>
      </c>
      <c r="J69" s="65" t="s">
        <v>180</v>
      </c>
      <c r="K69" s="65" t="s">
        <v>183</v>
      </c>
      <c r="L69" s="78">
        <v>8.3333333333333329E-2</v>
      </c>
      <c r="M69" s="78">
        <v>8.3333333333333329E-2</v>
      </c>
      <c r="N69" s="74">
        <f t="shared" si="28"/>
        <v>1</v>
      </c>
      <c r="O69" s="78">
        <v>8.3333333333333329E-2</v>
      </c>
      <c r="P69" s="141">
        <v>8.3333333333333329E-2</v>
      </c>
      <c r="Q69" s="74">
        <f t="shared" si="9"/>
        <v>1</v>
      </c>
      <c r="R69" s="78">
        <v>8.3333333333333329E-2</v>
      </c>
      <c r="S69" s="78">
        <v>8.3333333333333329E-2</v>
      </c>
      <c r="T69" s="74">
        <f t="shared" si="0"/>
        <v>1</v>
      </c>
      <c r="U69" s="78">
        <v>8.3333333333333301E-2</v>
      </c>
      <c r="V69" s="141">
        <v>8.3333333333333329E-2</v>
      </c>
      <c r="W69" s="74">
        <f t="shared" si="1"/>
        <v>1.0000000000000004</v>
      </c>
      <c r="X69" s="78">
        <v>8.3333333333333329E-2</v>
      </c>
      <c r="Y69" s="141">
        <v>8.3333333333333329E-2</v>
      </c>
      <c r="Z69" s="74">
        <f t="shared" si="11"/>
        <v>1</v>
      </c>
      <c r="AA69" s="78">
        <v>8.3333333333333329E-2</v>
      </c>
      <c r="AB69" s="78">
        <f>+AA69</f>
        <v>8.3333333333333329E-2</v>
      </c>
      <c r="AC69" s="74">
        <f t="shared" si="12"/>
        <v>1</v>
      </c>
      <c r="AD69" s="78">
        <v>8.3333333333333329E-2</v>
      </c>
      <c r="AE69" s="78">
        <v>8.3333333333333329E-2</v>
      </c>
      <c r="AF69" s="74">
        <f t="shared" si="13"/>
        <v>1</v>
      </c>
      <c r="AG69" s="78">
        <v>8.3333333333333329E-2</v>
      </c>
      <c r="AH69" s="74">
        <v>7.4999999999999997E-2</v>
      </c>
      <c r="AI69" s="74">
        <f t="shared" si="14"/>
        <v>0.9</v>
      </c>
      <c r="AJ69" s="78">
        <v>8.3333333333333329E-2</v>
      </c>
      <c r="AK69" s="74"/>
      <c r="AL69" s="74">
        <f t="shared" si="2"/>
        <v>0</v>
      </c>
      <c r="AM69" s="78">
        <v>8.3333333333333329E-2</v>
      </c>
      <c r="AN69" s="74"/>
      <c r="AO69" s="74">
        <f t="shared" si="3"/>
        <v>0</v>
      </c>
      <c r="AP69" s="78">
        <v>8.3333333333333329E-2</v>
      </c>
      <c r="AQ69" s="74"/>
      <c r="AR69" s="74">
        <f t="shared" si="4"/>
        <v>0</v>
      </c>
      <c r="AS69" s="78">
        <v>8.3333333333333329E-2</v>
      </c>
      <c r="AT69" s="74"/>
      <c r="AU69" s="74">
        <f t="shared" si="5"/>
        <v>0</v>
      </c>
      <c r="AV69" s="76">
        <f t="shared" si="6"/>
        <v>1</v>
      </c>
      <c r="AW69" s="77">
        <f t="shared" si="7"/>
        <v>0.65833333333333333</v>
      </c>
      <c r="AX69" s="110">
        <f t="shared" si="8"/>
        <v>0.65833333333333333</v>
      </c>
    </row>
    <row r="70" spans="1:50" s="3" customFormat="1" ht="75" customHeight="1" x14ac:dyDescent="0.25">
      <c r="A70" s="170"/>
      <c r="B70" s="177"/>
      <c r="C70" s="177"/>
      <c r="D70" s="178"/>
      <c r="E70" s="179"/>
      <c r="F70" s="108"/>
      <c r="G70" s="108"/>
      <c r="H70" s="107">
        <v>7.2</v>
      </c>
      <c r="I70" s="64" t="s">
        <v>270</v>
      </c>
      <c r="J70" s="65" t="s">
        <v>180</v>
      </c>
      <c r="K70" s="65" t="s">
        <v>183</v>
      </c>
      <c r="L70" s="78">
        <v>8.3333333333333329E-2</v>
      </c>
      <c r="M70" s="78">
        <v>8.3333333333333329E-2</v>
      </c>
      <c r="N70" s="74">
        <f t="shared" si="28"/>
        <v>1</v>
      </c>
      <c r="O70" s="78">
        <v>8.3333333333333329E-2</v>
      </c>
      <c r="P70" s="141">
        <v>8.3333333333333329E-2</v>
      </c>
      <c r="Q70" s="74">
        <f t="shared" si="9"/>
        <v>1</v>
      </c>
      <c r="R70" s="78">
        <v>8.3333333333333329E-2</v>
      </c>
      <c r="S70" s="78">
        <v>8.3333333333333329E-2</v>
      </c>
      <c r="T70" s="74">
        <f t="shared" si="0"/>
        <v>1</v>
      </c>
      <c r="U70" s="78">
        <v>8.3333333333333329E-2</v>
      </c>
      <c r="V70" s="141">
        <v>8.3333333333333329E-2</v>
      </c>
      <c r="W70" s="74">
        <f t="shared" si="1"/>
        <v>1</v>
      </c>
      <c r="X70" s="78">
        <v>8.3333333333333329E-2</v>
      </c>
      <c r="Y70" s="141">
        <v>8.3333333333333329E-2</v>
      </c>
      <c r="Z70" s="74">
        <f t="shared" si="11"/>
        <v>1</v>
      </c>
      <c r="AA70" s="78">
        <v>8.3333333333333329E-2</v>
      </c>
      <c r="AB70" s="78">
        <f>+AA70*0.89</f>
        <v>7.4166666666666659E-2</v>
      </c>
      <c r="AC70" s="74">
        <f t="shared" si="12"/>
        <v>0.8899999999999999</v>
      </c>
      <c r="AD70" s="78">
        <v>8.3333333333333329E-2</v>
      </c>
      <c r="AE70" s="78">
        <v>8.3333333333333329E-2</v>
      </c>
      <c r="AF70" s="74">
        <f t="shared" si="13"/>
        <v>1</v>
      </c>
      <c r="AG70" s="78">
        <v>8.3333333333333329E-2</v>
      </c>
      <c r="AH70" s="74">
        <v>8.3333333333333329E-2</v>
      </c>
      <c r="AI70" s="74">
        <f t="shared" si="14"/>
        <v>1</v>
      </c>
      <c r="AJ70" s="78">
        <v>8.3333333333333329E-2</v>
      </c>
      <c r="AK70" s="74"/>
      <c r="AL70" s="74">
        <f t="shared" si="2"/>
        <v>0</v>
      </c>
      <c r="AM70" s="78">
        <v>8.3333333333333329E-2</v>
      </c>
      <c r="AN70" s="74"/>
      <c r="AO70" s="74">
        <f t="shared" si="3"/>
        <v>0</v>
      </c>
      <c r="AP70" s="78">
        <v>8.3333333333333329E-2</v>
      </c>
      <c r="AQ70" s="74"/>
      <c r="AR70" s="74">
        <f t="shared" si="4"/>
        <v>0</v>
      </c>
      <c r="AS70" s="78">
        <v>8.3333333333333329E-2</v>
      </c>
      <c r="AT70" s="74"/>
      <c r="AU70" s="74">
        <f t="shared" si="5"/>
        <v>0</v>
      </c>
      <c r="AV70" s="76">
        <f t="shared" si="6"/>
        <v>1</v>
      </c>
      <c r="AW70" s="77">
        <f t="shared" si="7"/>
        <v>0.65749999999999997</v>
      </c>
      <c r="AX70" s="110">
        <f t="shared" si="8"/>
        <v>0.65749999999999997</v>
      </c>
    </row>
    <row r="71" spans="1:50" s="3" customFormat="1" ht="75" customHeight="1" x14ac:dyDescent="0.25">
      <c r="A71" s="170"/>
      <c r="B71" s="177"/>
      <c r="C71" s="177"/>
      <c r="D71" s="178"/>
      <c r="E71" s="179"/>
      <c r="F71" s="109"/>
      <c r="G71" s="109"/>
      <c r="H71" s="107">
        <v>7.3</v>
      </c>
      <c r="I71" s="64" t="s">
        <v>271</v>
      </c>
      <c r="J71" s="65" t="s">
        <v>180</v>
      </c>
      <c r="K71" s="65" t="s">
        <v>184</v>
      </c>
      <c r="L71" s="74">
        <v>1</v>
      </c>
      <c r="M71" s="74">
        <v>1</v>
      </c>
      <c r="N71" s="74">
        <f t="shared" si="28"/>
        <v>1</v>
      </c>
      <c r="O71" s="74">
        <v>1</v>
      </c>
      <c r="P71" s="75">
        <v>1</v>
      </c>
      <c r="Q71" s="74">
        <f t="shared" si="9"/>
        <v>1</v>
      </c>
      <c r="R71" s="74">
        <v>1</v>
      </c>
      <c r="S71" s="74">
        <v>1</v>
      </c>
      <c r="T71" s="74">
        <f t="shared" si="0"/>
        <v>1</v>
      </c>
      <c r="U71" s="74">
        <v>1</v>
      </c>
      <c r="V71" s="75">
        <v>1</v>
      </c>
      <c r="W71" s="74">
        <f t="shared" si="1"/>
        <v>1</v>
      </c>
      <c r="X71" s="74">
        <v>1</v>
      </c>
      <c r="Y71" s="75">
        <v>1</v>
      </c>
      <c r="Z71" s="74">
        <f t="shared" si="11"/>
        <v>1</v>
      </c>
      <c r="AA71" s="74">
        <v>1</v>
      </c>
      <c r="AB71" s="74">
        <v>1</v>
      </c>
      <c r="AC71" s="74">
        <f t="shared" si="12"/>
        <v>1</v>
      </c>
      <c r="AD71" s="74">
        <v>1</v>
      </c>
      <c r="AE71" s="74">
        <v>1</v>
      </c>
      <c r="AF71" s="74">
        <f t="shared" si="13"/>
        <v>1</v>
      </c>
      <c r="AG71" s="74">
        <v>1</v>
      </c>
      <c r="AH71" s="74">
        <v>1</v>
      </c>
      <c r="AI71" s="74">
        <f t="shared" si="14"/>
        <v>1</v>
      </c>
      <c r="AJ71" s="74">
        <v>1</v>
      </c>
      <c r="AK71" s="74"/>
      <c r="AL71" s="74">
        <f t="shared" si="2"/>
        <v>0</v>
      </c>
      <c r="AM71" s="74">
        <v>1</v>
      </c>
      <c r="AN71" s="74"/>
      <c r="AO71" s="74">
        <f t="shared" si="3"/>
        <v>0</v>
      </c>
      <c r="AP71" s="74">
        <v>1</v>
      </c>
      <c r="AQ71" s="74"/>
      <c r="AR71" s="74">
        <f t="shared" si="4"/>
        <v>0</v>
      </c>
      <c r="AS71" s="74">
        <v>1</v>
      </c>
      <c r="AT71" s="74"/>
      <c r="AU71" s="74">
        <f>+AT71/AS71</f>
        <v>0</v>
      </c>
      <c r="AV71" s="76">
        <f t="shared" si="6"/>
        <v>1</v>
      </c>
      <c r="AW71" s="74">
        <f t="shared" si="7"/>
        <v>1</v>
      </c>
      <c r="AX71" s="110">
        <f t="shared" si="8"/>
        <v>1</v>
      </c>
    </row>
    <row r="72" spans="1:50" s="3" customFormat="1" ht="75" customHeight="1" x14ac:dyDescent="0.25">
      <c r="A72" s="205" t="s">
        <v>185</v>
      </c>
      <c r="B72" s="207">
        <v>1</v>
      </c>
      <c r="C72" s="208" t="s">
        <v>272</v>
      </c>
      <c r="D72" s="178" t="s">
        <v>125</v>
      </c>
      <c r="E72" s="179" t="str">
        <f>IF(D72="","",VLOOKUP(D72,$C$145:$L$158,10,FALSE))</f>
        <v>Prestar los servicios medico veterinarios y la identificación de los animales en el Distrito Capital con el fin de mejorar sus condiciones de salud y bienestar.</v>
      </c>
      <c r="F72" s="63">
        <v>0.5</v>
      </c>
      <c r="G72" s="63"/>
      <c r="H72" s="66">
        <v>1.1000000000000001</v>
      </c>
      <c r="I72" s="66" t="s">
        <v>273</v>
      </c>
      <c r="J72" s="66" t="s">
        <v>181</v>
      </c>
      <c r="K72" s="66" t="s">
        <v>183</v>
      </c>
      <c r="L72" s="66">
        <v>8</v>
      </c>
      <c r="M72" s="66">
        <v>7</v>
      </c>
      <c r="N72" s="63">
        <f t="shared" ref="N72:N102" si="30">IF(ISERROR(M72/L72),0,(M72/L72))</f>
        <v>0.875</v>
      </c>
      <c r="O72" s="66">
        <v>8</v>
      </c>
      <c r="P72" s="85">
        <v>8</v>
      </c>
      <c r="Q72" s="63">
        <f t="shared" ref="Q72:Q84" si="31">IF(ISERROR(P72/O72),0,(P72/O72))</f>
        <v>1</v>
      </c>
      <c r="R72" s="66">
        <v>8</v>
      </c>
      <c r="S72" s="66">
        <v>8</v>
      </c>
      <c r="T72" s="63">
        <f t="shared" ref="T72:T102" si="32">IF(ISERROR(S72/R72),0,(S72/R72))</f>
        <v>1</v>
      </c>
      <c r="U72" s="66">
        <v>8</v>
      </c>
      <c r="V72" s="66">
        <v>8</v>
      </c>
      <c r="W72" s="63">
        <f t="shared" ref="W72:W102" si="33">IF(ISERROR(V72/U72),0,(V72/U72))</f>
        <v>1</v>
      </c>
      <c r="X72" s="66">
        <v>8</v>
      </c>
      <c r="Y72" s="66">
        <v>8</v>
      </c>
      <c r="Z72" s="63">
        <f t="shared" ref="Z72:Z102" si="34">IF(ISERROR(Y72/X72),0,(Y72/X72))</f>
        <v>1</v>
      </c>
      <c r="AA72" s="66">
        <v>8</v>
      </c>
      <c r="AB72" s="143">
        <v>9</v>
      </c>
      <c r="AC72" s="63">
        <f t="shared" ref="AC72:AC102" si="35">IF(ISERROR(AB72/AA72),0,(AB72/AA72))</f>
        <v>1.125</v>
      </c>
      <c r="AD72" s="66">
        <v>8</v>
      </c>
      <c r="AE72" s="66">
        <v>8</v>
      </c>
      <c r="AF72" s="63">
        <f t="shared" ref="AF72:AF102" si="36">IF(ISERROR(AE72/AD72),0,(AE72/AD72))</f>
        <v>1</v>
      </c>
      <c r="AG72" s="66">
        <v>8</v>
      </c>
      <c r="AH72" s="211">
        <v>8</v>
      </c>
      <c r="AI72" s="63">
        <f>IF(ISERROR(AH72/AG72),0,(AH72/AG72))</f>
        <v>1</v>
      </c>
      <c r="AJ72" s="66">
        <v>8</v>
      </c>
      <c r="AK72" s="66"/>
      <c r="AL72" s="63">
        <f>IF(ISERROR(AK72/AJ72),0,(AK72/AJ72))</f>
        <v>0</v>
      </c>
      <c r="AM72" s="66">
        <v>8</v>
      </c>
      <c r="AN72" s="66"/>
      <c r="AO72" s="63">
        <f>IF(ISERROR(AN72/AM72),0,(AN72/AM72))</f>
        <v>0</v>
      </c>
      <c r="AP72" s="66">
        <v>8</v>
      </c>
      <c r="AQ72" s="66"/>
      <c r="AR72" s="63">
        <f t="shared" ref="AR72:AR82" si="37">IF(ISERROR(AQ72/AP72),0,(AQ72/AP72))</f>
        <v>0</v>
      </c>
      <c r="AS72" s="66">
        <v>8</v>
      </c>
      <c r="AT72" s="66"/>
      <c r="AU72" s="63">
        <f t="shared" ref="AU72:AU82" si="38">IF(ISERROR(AT72/AS72),0,(AT72/AS72))</f>
        <v>0</v>
      </c>
      <c r="AV72" s="103">
        <f t="shared" si="6"/>
        <v>96</v>
      </c>
      <c r="AW72" s="66">
        <f t="shared" si="7"/>
        <v>64</v>
      </c>
      <c r="AX72" s="110">
        <f t="shared" si="8"/>
        <v>0.66666666666666663</v>
      </c>
    </row>
    <row r="73" spans="1:50" s="3" customFormat="1" ht="75" customHeight="1" x14ac:dyDescent="0.25">
      <c r="A73" s="205"/>
      <c r="B73" s="207"/>
      <c r="C73" s="208"/>
      <c r="D73" s="178"/>
      <c r="E73" s="179"/>
      <c r="F73" s="63">
        <v>0.5</v>
      </c>
      <c r="G73" s="63"/>
      <c r="H73" s="66">
        <v>1.2</v>
      </c>
      <c r="I73" s="66" t="s">
        <v>274</v>
      </c>
      <c r="J73" s="63" t="s">
        <v>180</v>
      </c>
      <c r="K73" s="63" t="s">
        <v>184</v>
      </c>
      <c r="L73" s="63">
        <v>1</v>
      </c>
      <c r="M73" s="86">
        <v>1</v>
      </c>
      <c r="N73" s="63">
        <f t="shared" si="30"/>
        <v>1</v>
      </c>
      <c r="O73" s="63">
        <v>1</v>
      </c>
      <c r="P73" s="87">
        <v>1</v>
      </c>
      <c r="Q73" s="63">
        <f t="shared" si="31"/>
        <v>1</v>
      </c>
      <c r="R73" s="63">
        <v>1</v>
      </c>
      <c r="S73" s="86">
        <v>1</v>
      </c>
      <c r="T73" s="63">
        <f t="shared" si="32"/>
        <v>1</v>
      </c>
      <c r="U73" s="63">
        <v>1</v>
      </c>
      <c r="V73" s="86">
        <v>1</v>
      </c>
      <c r="W73" s="63">
        <f t="shared" si="33"/>
        <v>1</v>
      </c>
      <c r="X73" s="63">
        <v>1</v>
      </c>
      <c r="Y73" s="88">
        <v>1</v>
      </c>
      <c r="Z73" s="63">
        <f t="shared" si="34"/>
        <v>1</v>
      </c>
      <c r="AA73" s="63">
        <v>1</v>
      </c>
      <c r="AB73" s="145">
        <v>1</v>
      </c>
      <c r="AC73" s="63">
        <f t="shared" si="35"/>
        <v>1</v>
      </c>
      <c r="AD73" s="63">
        <v>1</v>
      </c>
      <c r="AE73" s="86">
        <v>1</v>
      </c>
      <c r="AF73" s="63">
        <f t="shared" si="36"/>
        <v>1</v>
      </c>
      <c r="AG73" s="86">
        <v>1</v>
      </c>
      <c r="AH73" s="212">
        <v>1</v>
      </c>
      <c r="AI73" s="63">
        <f>IF(ISERROR(AH73/AG73),0,(AH73/AG73))</f>
        <v>1</v>
      </c>
      <c r="AJ73" s="86">
        <v>1</v>
      </c>
      <c r="AK73" s="86"/>
      <c r="AL73" s="63">
        <f>IF(ISERROR(AK73/AJ73),0,(AK73/AJ73))</f>
        <v>0</v>
      </c>
      <c r="AM73" s="86">
        <v>1</v>
      </c>
      <c r="AN73" s="89"/>
      <c r="AO73" s="63">
        <f>IF(ISERROR(AN73/AM73),0,(AN73/AM73))</f>
        <v>0</v>
      </c>
      <c r="AP73" s="86">
        <v>1</v>
      </c>
      <c r="AQ73" s="89"/>
      <c r="AR73" s="63">
        <f t="shared" si="37"/>
        <v>0</v>
      </c>
      <c r="AS73" s="86">
        <v>1</v>
      </c>
      <c r="AT73" s="89"/>
      <c r="AU73" s="63">
        <f t="shared" si="38"/>
        <v>0</v>
      </c>
      <c r="AV73" s="104">
        <f t="shared" ref="AV73:AV102" si="39">IF(K73="SUMA",(L73+O73+R73+U73+X73+AA73+AD73+AG73+AP73+AS73+AJ73+AM73),(AD73))</f>
        <v>1</v>
      </c>
      <c r="AW73" s="104">
        <f t="shared" ref="AW73:AW102" si="40">IF(ISERROR(IF(K73="Suma",(AE73+AH73+AQ73+AT73+AK73+AN73+AB73+Y73+V73+S73+P73+M73),AVERAGE(AE73,AH73,AQ73,AT73,AK73,AN73,AB73,Y73,V73,S73,P73,M73))),0,IF(K73="Suma",(AE73+AH73+AQ73+AT73+AK73+AN73+AB73+Y73+V73+S73+P73+M73),AVERAGE(AE73,AH73,AQ73,AT73,AK73,AN73,AB73,Y73,V73,S73,P73,M73)))</f>
        <v>1</v>
      </c>
      <c r="AX73" s="110">
        <f t="shared" ref="AX73:AX102" si="41">IF(ISERROR(AW73/AV73),0,(AW73/AV73))</f>
        <v>1</v>
      </c>
    </row>
    <row r="74" spans="1:50" s="3" customFormat="1" ht="75" customHeight="1" x14ac:dyDescent="0.25">
      <c r="A74" s="205"/>
      <c r="B74" s="207">
        <v>2</v>
      </c>
      <c r="C74" s="208" t="s">
        <v>275</v>
      </c>
      <c r="D74" s="178" t="s">
        <v>125</v>
      </c>
      <c r="E74" s="179" t="str">
        <f>IF(D74="","",VLOOKUP(D74,$C$145:$L$158,10,FALSE))</f>
        <v>Prestar los servicios medico veterinarios y la identificación de los animales en el Distrito Capital con el fin de mejorar sus condiciones de salud y bienestar.</v>
      </c>
      <c r="F74" s="63">
        <v>0.25</v>
      </c>
      <c r="G74" s="63"/>
      <c r="H74" s="66">
        <v>2.1</v>
      </c>
      <c r="I74" s="66" t="s">
        <v>276</v>
      </c>
      <c r="J74" s="66" t="s">
        <v>181</v>
      </c>
      <c r="K74" s="66" t="s">
        <v>183</v>
      </c>
      <c r="L74" s="66">
        <v>304</v>
      </c>
      <c r="M74" s="66">
        <v>304</v>
      </c>
      <c r="N74" s="63">
        <f t="shared" si="30"/>
        <v>1</v>
      </c>
      <c r="O74" s="66">
        <v>101</v>
      </c>
      <c r="P74" s="85">
        <v>101</v>
      </c>
      <c r="Q74" s="63">
        <f t="shared" si="31"/>
        <v>1</v>
      </c>
      <c r="R74" s="66">
        <v>700</v>
      </c>
      <c r="S74" s="66">
        <v>830</v>
      </c>
      <c r="T74" s="63">
        <f t="shared" si="32"/>
        <v>1.1857142857142857</v>
      </c>
      <c r="U74" s="66">
        <v>286</v>
      </c>
      <c r="V74" s="66">
        <v>485</v>
      </c>
      <c r="W74" s="63">
        <f t="shared" si="33"/>
        <v>1.6958041958041958</v>
      </c>
      <c r="X74" s="66">
        <v>286</v>
      </c>
      <c r="Y74" s="66">
        <v>622</v>
      </c>
      <c r="Z74" s="63">
        <f t="shared" si="34"/>
        <v>2.174825174825175</v>
      </c>
      <c r="AA74" s="66">
        <v>286</v>
      </c>
      <c r="AB74" s="143">
        <v>604</v>
      </c>
      <c r="AC74" s="63">
        <f t="shared" si="35"/>
        <v>2.1118881118881121</v>
      </c>
      <c r="AD74" s="66">
        <v>286</v>
      </c>
      <c r="AE74" s="66">
        <v>427</v>
      </c>
      <c r="AF74" s="63">
        <f t="shared" si="36"/>
        <v>1.4930069930069929</v>
      </c>
      <c r="AG74" s="66">
        <v>286</v>
      </c>
      <c r="AH74" s="211">
        <v>550</v>
      </c>
      <c r="AI74" s="63">
        <f>IF(ISERROR(AH74/AG74),0,(AH74/AG74))</f>
        <v>1.9230769230769231</v>
      </c>
      <c r="AJ74" s="66">
        <v>286</v>
      </c>
      <c r="AK74" s="66"/>
      <c r="AL74" s="63">
        <f>IF(ISERROR(AK74/AJ74),0,(AK74/AJ74))</f>
        <v>0</v>
      </c>
      <c r="AM74" s="66">
        <v>286</v>
      </c>
      <c r="AN74" s="66"/>
      <c r="AO74" s="63">
        <f>IF(ISERROR(AN74/AM74),0,(AN74/AM74))</f>
        <v>0</v>
      </c>
      <c r="AP74" s="66">
        <v>286</v>
      </c>
      <c r="AQ74" s="66"/>
      <c r="AR74" s="63">
        <f t="shared" si="37"/>
        <v>0</v>
      </c>
      <c r="AS74" s="66">
        <v>286</v>
      </c>
      <c r="AT74" s="66"/>
      <c r="AU74" s="63">
        <f t="shared" si="38"/>
        <v>0</v>
      </c>
      <c r="AV74" s="103">
        <f t="shared" si="39"/>
        <v>3679</v>
      </c>
      <c r="AW74" s="66">
        <f t="shared" si="40"/>
        <v>3923</v>
      </c>
      <c r="AX74" s="110">
        <f t="shared" si="41"/>
        <v>1.0663223702092961</v>
      </c>
    </row>
    <row r="75" spans="1:50" s="3" customFormat="1" ht="75" customHeight="1" x14ac:dyDescent="0.25">
      <c r="A75" s="205"/>
      <c r="B75" s="207"/>
      <c r="C75" s="208"/>
      <c r="D75" s="178"/>
      <c r="E75" s="179"/>
      <c r="F75" s="63">
        <v>0.12</v>
      </c>
      <c r="G75" s="63"/>
      <c r="H75" s="66">
        <v>2.2000000000000002</v>
      </c>
      <c r="I75" s="66" t="s">
        <v>277</v>
      </c>
      <c r="J75" s="66" t="s">
        <v>181</v>
      </c>
      <c r="K75" s="66" t="s">
        <v>183</v>
      </c>
      <c r="L75" s="66">
        <v>192</v>
      </c>
      <c r="M75" s="66">
        <v>192</v>
      </c>
      <c r="N75" s="63">
        <f t="shared" si="30"/>
        <v>1</v>
      </c>
      <c r="O75" s="66">
        <v>156</v>
      </c>
      <c r="P75" s="85">
        <v>156</v>
      </c>
      <c r="Q75" s="63">
        <f t="shared" si="31"/>
        <v>1</v>
      </c>
      <c r="R75" s="66">
        <v>80</v>
      </c>
      <c r="S75" s="66">
        <v>101</v>
      </c>
      <c r="T75" s="63">
        <f t="shared" si="32"/>
        <v>1.2625</v>
      </c>
      <c r="U75" s="66">
        <v>120</v>
      </c>
      <c r="V75" s="66">
        <v>116</v>
      </c>
      <c r="W75" s="63">
        <f t="shared" si="33"/>
        <v>0.96666666666666667</v>
      </c>
      <c r="X75" s="66">
        <v>120</v>
      </c>
      <c r="Y75" s="66">
        <v>110</v>
      </c>
      <c r="Z75" s="63">
        <f t="shared" si="34"/>
        <v>0.91666666666666663</v>
      </c>
      <c r="AA75" s="66">
        <v>172</v>
      </c>
      <c r="AB75" s="143">
        <v>108</v>
      </c>
      <c r="AC75" s="63">
        <f t="shared" si="35"/>
        <v>0.62790697674418605</v>
      </c>
      <c r="AD75" s="66">
        <v>172</v>
      </c>
      <c r="AE75" s="66">
        <v>204</v>
      </c>
      <c r="AF75" s="63">
        <f t="shared" si="36"/>
        <v>1.1860465116279071</v>
      </c>
      <c r="AG75" s="67">
        <v>172</v>
      </c>
      <c r="AH75" s="211">
        <v>224</v>
      </c>
      <c r="AI75" s="63">
        <f t="shared" ref="AI75:AI79" si="42">IF(ISERROR(AH75/AG75),0,(AH75/AG75))</f>
        <v>1.3023255813953489</v>
      </c>
      <c r="AJ75" s="66">
        <v>172</v>
      </c>
      <c r="AK75" s="66"/>
      <c r="AL75" s="63">
        <f t="shared" ref="AL75:AL79" si="43">IF(ISERROR(AK75/AJ75),0,(AK75/AJ75))</f>
        <v>0</v>
      </c>
      <c r="AM75" s="66">
        <v>172</v>
      </c>
      <c r="AN75" s="66"/>
      <c r="AO75" s="63">
        <f t="shared" ref="AO75:AO79" si="44">IF(ISERROR(AN75/AM75),0,(AN75/AM75))</f>
        <v>0</v>
      </c>
      <c r="AP75" s="66">
        <v>172</v>
      </c>
      <c r="AQ75" s="66"/>
      <c r="AR75" s="63">
        <f t="shared" si="37"/>
        <v>0</v>
      </c>
      <c r="AS75" s="66">
        <v>170</v>
      </c>
      <c r="AT75" s="66"/>
      <c r="AU75" s="63">
        <f t="shared" si="38"/>
        <v>0</v>
      </c>
      <c r="AV75" s="103">
        <f t="shared" si="39"/>
        <v>1870</v>
      </c>
      <c r="AW75" s="66">
        <f t="shared" si="40"/>
        <v>1211</v>
      </c>
      <c r="AX75" s="110">
        <f t="shared" si="41"/>
        <v>0.64759358288770053</v>
      </c>
    </row>
    <row r="76" spans="1:50" s="3" customFormat="1" ht="75" customHeight="1" x14ac:dyDescent="0.25">
      <c r="A76" s="205"/>
      <c r="B76" s="207"/>
      <c r="C76" s="208"/>
      <c r="D76" s="178"/>
      <c r="E76" s="179"/>
      <c r="F76" s="63">
        <v>0.14000000000000001</v>
      </c>
      <c r="G76" s="63"/>
      <c r="H76" s="66">
        <v>2.2999999999999998</v>
      </c>
      <c r="I76" s="66" t="s">
        <v>278</v>
      </c>
      <c r="J76" s="66" t="s">
        <v>181</v>
      </c>
      <c r="K76" s="66" t="s">
        <v>183</v>
      </c>
      <c r="L76" s="66">
        <v>282</v>
      </c>
      <c r="M76" s="66">
        <v>282</v>
      </c>
      <c r="N76" s="63">
        <f t="shared" si="30"/>
        <v>1</v>
      </c>
      <c r="O76" s="66">
        <v>49</v>
      </c>
      <c r="P76" s="85">
        <v>49</v>
      </c>
      <c r="Q76" s="63">
        <f t="shared" si="31"/>
        <v>1</v>
      </c>
      <c r="R76" s="66">
        <v>120</v>
      </c>
      <c r="S76" s="66">
        <v>236</v>
      </c>
      <c r="T76" s="63">
        <f t="shared" si="32"/>
        <v>1.9666666666666666</v>
      </c>
      <c r="U76" s="66">
        <v>625</v>
      </c>
      <c r="V76" s="66">
        <v>374</v>
      </c>
      <c r="W76" s="63">
        <f t="shared" si="33"/>
        <v>0.59840000000000004</v>
      </c>
      <c r="X76" s="66">
        <v>625</v>
      </c>
      <c r="Y76" s="66">
        <v>519</v>
      </c>
      <c r="Z76" s="63">
        <f t="shared" si="34"/>
        <v>0.83040000000000003</v>
      </c>
      <c r="AA76" s="66">
        <v>625</v>
      </c>
      <c r="AB76" s="143">
        <v>463</v>
      </c>
      <c r="AC76" s="63">
        <f t="shared" si="35"/>
        <v>0.74080000000000001</v>
      </c>
      <c r="AD76" s="66">
        <v>625</v>
      </c>
      <c r="AE76" s="66">
        <v>889</v>
      </c>
      <c r="AF76" s="63">
        <f t="shared" si="36"/>
        <v>1.4224000000000001</v>
      </c>
      <c r="AG76" s="67">
        <v>625</v>
      </c>
      <c r="AH76" s="211">
        <v>812</v>
      </c>
      <c r="AI76" s="63">
        <f t="shared" si="42"/>
        <v>1.2991999999999999</v>
      </c>
      <c r="AJ76" s="66">
        <v>625</v>
      </c>
      <c r="AK76" s="66"/>
      <c r="AL76" s="63">
        <f t="shared" si="43"/>
        <v>0</v>
      </c>
      <c r="AM76" s="66">
        <v>625</v>
      </c>
      <c r="AN76" s="66"/>
      <c r="AO76" s="63">
        <f t="shared" si="44"/>
        <v>0</v>
      </c>
      <c r="AP76" s="66">
        <v>625</v>
      </c>
      <c r="AQ76" s="66"/>
      <c r="AR76" s="63">
        <f t="shared" si="37"/>
        <v>0</v>
      </c>
      <c r="AS76" s="66">
        <v>621</v>
      </c>
      <c r="AT76" s="66"/>
      <c r="AU76" s="63">
        <f t="shared" si="38"/>
        <v>0</v>
      </c>
      <c r="AV76" s="103">
        <f t="shared" si="39"/>
        <v>6072</v>
      </c>
      <c r="AW76" s="66">
        <f t="shared" si="40"/>
        <v>3624</v>
      </c>
      <c r="AX76" s="110">
        <f t="shared" si="41"/>
        <v>0.59683794466403162</v>
      </c>
    </row>
    <row r="77" spans="1:50" s="3" customFormat="1" ht="75" customHeight="1" x14ac:dyDescent="0.25">
      <c r="A77" s="205"/>
      <c r="B77" s="207"/>
      <c r="C77" s="208"/>
      <c r="D77" s="178"/>
      <c r="E77" s="179"/>
      <c r="F77" s="63">
        <v>0.1</v>
      </c>
      <c r="G77" s="63"/>
      <c r="H77" s="66">
        <v>2.4</v>
      </c>
      <c r="I77" s="66" t="s">
        <v>279</v>
      </c>
      <c r="J77" s="66" t="s">
        <v>181</v>
      </c>
      <c r="K77" s="66" t="s">
        <v>183</v>
      </c>
      <c r="L77" s="66">
        <v>58</v>
      </c>
      <c r="M77" s="66">
        <v>58</v>
      </c>
      <c r="N77" s="63">
        <f t="shared" si="30"/>
        <v>1</v>
      </c>
      <c r="O77" s="66">
        <v>132</v>
      </c>
      <c r="P77" s="85">
        <v>132</v>
      </c>
      <c r="Q77" s="63">
        <f t="shared" si="31"/>
        <v>1</v>
      </c>
      <c r="R77" s="66">
        <v>11</v>
      </c>
      <c r="S77" s="66">
        <v>10</v>
      </c>
      <c r="T77" s="63">
        <f t="shared" si="32"/>
        <v>0.90909090909090906</v>
      </c>
      <c r="U77" s="66">
        <v>66</v>
      </c>
      <c r="V77" s="66">
        <v>47</v>
      </c>
      <c r="W77" s="63">
        <f t="shared" si="33"/>
        <v>0.71212121212121215</v>
      </c>
      <c r="X77" s="66">
        <v>66</v>
      </c>
      <c r="Y77" s="66">
        <v>55</v>
      </c>
      <c r="Z77" s="63">
        <f t="shared" si="34"/>
        <v>0.83333333333333337</v>
      </c>
      <c r="AA77" s="66">
        <v>66</v>
      </c>
      <c r="AB77" s="143">
        <v>36</v>
      </c>
      <c r="AC77" s="63">
        <f t="shared" si="35"/>
        <v>0.54545454545454541</v>
      </c>
      <c r="AD77" s="66">
        <v>66</v>
      </c>
      <c r="AE77" s="66">
        <v>50</v>
      </c>
      <c r="AF77" s="63">
        <f t="shared" si="36"/>
        <v>0.75757575757575757</v>
      </c>
      <c r="AG77" s="66">
        <v>66</v>
      </c>
      <c r="AH77" s="211">
        <v>29</v>
      </c>
      <c r="AI77" s="63">
        <f t="shared" si="42"/>
        <v>0.43939393939393939</v>
      </c>
      <c r="AJ77" s="66">
        <v>66</v>
      </c>
      <c r="AK77" s="66"/>
      <c r="AL77" s="63">
        <f t="shared" si="43"/>
        <v>0</v>
      </c>
      <c r="AM77" s="66">
        <v>66</v>
      </c>
      <c r="AN77" s="66"/>
      <c r="AO77" s="63">
        <f t="shared" si="44"/>
        <v>0</v>
      </c>
      <c r="AP77" s="66">
        <v>66</v>
      </c>
      <c r="AQ77" s="66"/>
      <c r="AR77" s="63">
        <f t="shared" si="37"/>
        <v>0</v>
      </c>
      <c r="AS77" s="66">
        <v>63</v>
      </c>
      <c r="AT77" s="66"/>
      <c r="AU77" s="63">
        <f t="shared" si="38"/>
        <v>0</v>
      </c>
      <c r="AV77" s="103">
        <f t="shared" si="39"/>
        <v>792</v>
      </c>
      <c r="AW77" s="66">
        <f t="shared" si="40"/>
        <v>417</v>
      </c>
      <c r="AX77" s="110">
        <f t="shared" si="41"/>
        <v>0.52651515151515149</v>
      </c>
    </row>
    <row r="78" spans="1:50" s="3" customFormat="1" ht="75" customHeight="1" x14ac:dyDescent="0.25">
      <c r="A78" s="205"/>
      <c r="B78" s="207"/>
      <c r="C78" s="208"/>
      <c r="D78" s="178"/>
      <c r="E78" s="179"/>
      <c r="F78" s="63">
        <v>0.08</v>
      </c>
      <c r="G78" s="63"/>
      <c r="H78" s="66">
        <v>2.5</v>
      </c>
      <c r="I78" s="66" t="s">
        <v>280</v>
      </c>
      <c r="J78" s="66" t="s">
        <v>181</v>
      </c>
      <c r="K78" s="66" t="s">
        <v>183</v>
      </c>
      <c r="L78" s="66">
        <v>17</v>
      </c>
      <c r="M78" s="66">
        <v>17</v>
      </c>
      <c r="N78" s="63">
        <f t="shared" si="30"/>
        <v>1</v>
      </c>
      <c r="O78" s="66">
        <v>18</v>
      </c>
      <c r="P78" s="85">
        <v>18</v>
      </c>
      <c r="Q78" s="63">
        <f t="shared" si="31"/>
        <v>1</v>
      </c>
      <c r="R78" s="66">
        <v>10</v>
      </c>
      <c r="S78" s="66">
        <v>17</v>
      </c>
      <c r="T78" s="63">
        <f t="shared" si="32"/>
        <v>1.7</v>
      </c>
      <c r="U78" s="66">
        <v>49</v>
      </c>
      <c r="V78" s="66">
        <v>26</v>
      </c>
      <c r="W78" s="63">
        <f t="shared" si="33"/>
        <v>0.53061224489795922</v>
      </c>
      <c r="X78" s="66">
        <v>46</v>
      </c>
      <c r="Y78" s="66">
        <v>22</v>
      </c>
      <c r="Z78" s="63">
        <f t="shared" si="34"/>
        <v>0.47826086956521741</v>
      </c>
      <c r="AA78" s="66">
        <v>46</v>
      </c>
      <c r="AB78" s="143">
        <v>54</v>
      </c>
      <c r="AC78" s="63">
        <f t="shared" si="35"/>
        <v>1.173913043478261</v>
      </c>
      <c r="AD78" s="66">
        <v>46</v>
      </c>
      <c r="AE78" s="66">
        <v>23</v>
      </c>
      <c r="AF78" s="63">
        <f t="shared" si="36"/>
        <v>0.5</v>
      </c>
      <c r="AG78" s="66">
        <v>46</v>
      </c>
      <c r="AH78" s="211">
        <v>13</v>
      </c>
      <c r="AI78" s="63">
        <f t="shared" si="42"/>
        <v>0.28260869565217389</v>
      </c>
      <c r="AJ78" s="66">
        <v>46</v>
      </c>
      <c r="AK78" s="66"/>
      <c r="AL78" s="63">
        <f t="shared" si="43"/>
        <v>0</v>
      </c>
      <c r="AM78" s="66">
        <v>46</v>
      </c>
      <c r="AN78" s="66"/>
      <c r="AO78" s="63">
        <f t="shared" si="44"/>
        <v>0</v>
      </c>
      <c r="AP78" s="66">
        <v>46</v>
      </c>
      <c r="AQ78" s="66"/>
      <c r="AR78" s="63">
        <f t="shared" si="37"/>
        <v>0</v>
      </c>
      <c r="AS78" s="66">
        <v>46</v>
      </c>
      <c r="AT78" s="66"/>
      <c r="AU78" s="63">
        <f t="shared" si="38"/>
        <v>0</v>
      </c>
      <c r="AV78" s="103">
        <f t="shared" si="39"/>
        <v>462</v>
      </c>
      <c r="AW78" s="66">
        <f t="shared" si="40"/>
        <v>190</v>
      </c>
      <c r="AX78" s="110">
        <f t="shared" si="41"/>
        <v>0.41125541125541126</v>
      </c>
    </row>
    <row r="79" spans="1:50" s="3" customFormat="1" ht="75" customHeight="1" x14ac:dyDescent="0.25">
      <c r="A79" s="205"/>
      <c r="B79" s="207"/>
      <c r="C79" s="208"/>
      <c r="D79" s="178"/>
      <c r="E79" s="179"/>
      <c r="F79" s="63">
        <v>0.25</v>
      </c>
      <c r="G79" s="63"/>
      <c r="H79" s="66">
        <v>2.6</v>
      </c>
      <c r="I79" s="66" t="s">
        <v>281</v>
      </c>
      <c r="J79" s="66" t="s">
        <v>181</v>
      </c>
      <c r="K79" s="66" t="s">
        <v>183</v>
      </c>
      <c r="L79" s="66">
        <v>115</v>
      </c>
      <c r="M79" s="66">
        <v>115</v>
      </c>
      <c r="N79" s="63">
        <f t="shared" si="30"/>
        <v>1</v>
      </c>
      <c r="O79" s="66">
        <v>310</v>
      </c>
      <c r="P79" s="85">
        <v>310</v>
      </c>
      <c r="Q79" s="63">
        <f t="shared" si="31"/>
        <v>1</v>
      </c>
      <c r="R79" s="66">
        <v>800</v>
      </c>
      <c r="S79" s="66">
        <v>961</v>
      </c>
      <c r="T79" s="63">
        <f t="shared" si="32"/>
        <v>1.2012499999999999</v>
      </c>
      <c r="U79" s="66">
        <v>2784</v>
      </c>
      <c r="V79" s="66">
        <v>4332</v>
      </c>
      <c r="W79" s="63">
        <f t="shared" si="33"/>
        <v>1.5560344827586208</v>
      </c>
      <c r="X79" s="66">
        <v>2784</v>
      </c>
      <c r="Y79" s="66">
        <v>420</v>
      </c>
      <c r="Z79" s="63">
        <f t="shared" si="34"/>
        <v>0.15086206896551724</v>
      </c>
      <c r="AA79" s="66">
        <v>2784</v>
      </c>
      <c r="AB79" s="143">
        <v>585</v>
      </c>
      <c r="AC79" s="63">
        <f t="shared" si="35"/>
        <v>0.2101293103448276</v>
      </c>
      <c r="AD79" s="66">
        <v>2784</v>
      </c>
      <c r="AE79" s="66">
        <v>1575</v>
      </c>
      <c r="AF79" s="63">
        <f t="shared" si="36"/>
        <v>0.56573275862068961</v>
      </c>
      <c r="AG79" s="67">
        <v>2784</v>
      </c>
      <c r="AH79" s="211">
        <v>2999</v>
      </c>
      <c r="AI79" s="63">
        <f t="shared" si="42"/>
        <v>1.0772270114942528</v>
      </c>
      <c r="AJ79" s="66">
        <v>2784</v>
      </c>
      <c r="AK79" s="66"/>
      <c r="AL79" s="63">
        <f t="shared" si="43"/>
        <v>0</v>
      </c>
      <c r="AM79" s="66">
        <v>2784</v>
      </c>
      <c r="AN79" s="66"/>
      <c r="AO79" s="63">
        <f t="shared" si="44"/>
        <v>0</v>
      </c>
      <c r="AP79" s="66">
        <v>2784</v>
      </c>
      <c r="AQ79" s="66"/>
      <c r="AR79" s="63">
        <f t="shared" si="37"/>
        <v>0</v>
      </c>
      <c r="AS79" s="66">
        <v>1503</v>
      </c>
      <c r="AT79" s="66"/>
      <c r="AU79" s="63">
        <f t="shared" si="38"/>
        <v>0</v>
      </c>
      <c r="AV79" s="103">
        <f t="shared" si="39"/>
        <v>25000</v>
      </c>
      <c r="AW79" s="66">
        <f t="shared" si="40"/>
        <v>11297</v>
      </c>
      <c r="AX79" s="110">
        <f t="shared" si="41"/>
        <v>0.45188</v>
      </c>
    </row>
    <row r="80" spans="1:50" s="3" customFormat="1" ht="62.25" customHeight="1" x14ac:dyDescent="0.25">
      <c r="A80" s="205"/>
      <c r="B80" s="207"/>
      <c r="C80" s="208"/>
      <c r="D80" s="178"/>
      <c r="E80" s="179"/>
      <c r="F80" s="63">
        <v>1</v>
      </c>
      <c r="G80" s="63"/>
      <c r="H80" s="66">
        <v>2.7</v>
      </c>
      <c r="I80" s="66" t="s">
        <v>282</v>
      </c>
      <c r="J80" s="63" t="s">
        <v>180</v>
      </c>
      <c r="K80" s="63" t="s">
        <v>184</v>
      </c>
      <c r="L80" s="63">
        <v>1</v>
      </c>
      <c r="M80" s="86">
        <v>1</v>
      </c>
      <c r="N80" s="63">
        <f t="shared" si="30"/>
        <v>1</v>
      </c>
      <c r="O80" s="63">
        <v>1</v>
      </c>
      <c r="P80" s="87">
        <v>1</v>
      </c>
      <c r="Q80" s="63">
        <f t="shared" si="31"/>
        <v>1</v>
      </c>
      <c r="R80" s="63">
        <v>1</v>
      </c>
      <c r="S80" s="86">
        <v>1</v>
      </c>
      <c r="T80" s="63">
        <f t="shared" si="32"/>
        <v>1</v>
      </c>
      <c r="U80" s="63">
        <v>1</v>
      </c>
      <c r="V80" s="86">
        <v>1</v>
      </c>
      <c r="W80" s="63">
        <f t="shared" si="33"/>
        <v>1</v>
      </c>
      <c r="X80" s="63">
        <v>1</v>
      </c>
      <c r="Y80" s="88">
        <v>1</v>
      </c>
      <c r="Z80" s="63">
        <f t="shared" si="34"/>
        <v>1</v>
      </c>
      <c r="AA80" s="63">
        <v>1</v>
      </c>
      <c r="AB80" s="145">
        <v>1</v>
      </c>
      <c r="AC80" s="63">
        <f t="shared" si="35"/>
        <v>1</v>
      </c>
      <c r="AD80" s="63">
        <v>1</v>
      </c>
      <c r="AE80" s="86">
        <v>1</v>
      </c>
      <c r="AF80" s="63">
        <f t="shared" si="36"/>
        <v>1</v>
      </c>
      <c r="AG80" s="63">
        <v>1</v>
      </c>
      <c r="AH80" s="212">
        <v>1</v>
      </c>
      <c r="AI80" s="63">
        <f>IF(ISERROR(AH80/AG80),0,(AH80/AG80))</f>
        <v>1</v>
      </c>
      <c r="AJ80" s="63">
        <v>1</v>
      </c>
      <c r="AK80" s="63"/>
      <c r="AL80" s="63">
        <f>IF(ISERROR(AK80/AJ80),0,(AK80/AJ80))</f>
        <v>0</v>
      </c>
      <c r="AM80" s="63">
        <v>1</v>
      </c>
      <c r="AN80" s="89"/>
      <c r="AO80" s="63">
        <f>IF(ISERROR(AN80/AM80),0,(AN80/AM80))</f>
        <v>0</v>
      </c>
      <c r="AP80" s="63">
        <v>1</v>
      </c>
      <c r="AQ80" s="89"/>
      <c r="AR80" s="63">
        <f>IF(ISERROR(AQ80/AP80),0,(AQ80/AP80))</f>
        <v>0</v>
      </c>
      <c r="AS80" s="63">
        <v>1</v>
      </c>
      <c r="AT80" s="89"/>
      <c r="AU80" s="63">
        <f>IF(ISERROR(AT80/AS80),0,(AT80/AS80))</f>
        <v>0</v>
      </c>
      <c r="AV80" s="104">
        <f t="shared" si="39"/>
        <v>1</v>
      </c>
      <c r="AW80" s="104">
        <f t="shared" si="40"/>
        <v>1</v>
      </c>
      <c r="AX80" s="110">
        <f>IF(ISERROR(AW80/AV80),0,(AW80/AV80))</f>
        <v>1</v>
      </c>
    </row>
    <row r="81" spans="1:50" s="3" customFormat="1" ht="62.25" customHeight="1" x14ac:dyDescent="0.25">
      <c r="A81" s="205"/>
      <c r="B81" s="207"/>
      <c r="C81" s="208"/>
      <c r="D81" s="178"/>
      <c r="E81" s="179"/>
      <c r="F81" s="63">
        <v>0.06</v>
      </c>
      <c r="G81" s="63"/>
      <c r="H81" s="66">
        <v>2.8</v>
      </c>
      <c r="I81" s="66" t="s">
        <v>283</v>
      </c>
      <c r="J81" s="66" t="s">
        <v>181</v>
      </c>
      <c r="K81" s="66" t="s">
        <v>183</v>
      </c>
      <c r="L81" s="66">
        <v>0</v>
      </c>
      <c r="M81" s="66">
        <v>0</v>
      </c>
      <c r="N81" s="63">
        <f t="shared" si="30"/>
        <v>0</v>
      </c>
      <c r="O81" s="66">
        <v>90</v>
      </c>
      <c r="P81" s="85">
        <v>70</v>
      </c>
      <c r="Q81" s="63">
        <f t="shared" si="31"/>
        <v>0.77777777777777779</v>
      </c>
      <c r="R81" s="66">
        <v>90</v>
      </c>
      <c r="S81" s="66">
        <v>174</v>
      </c>
      <c r="T81" s="63">
        <f t="shared" si="32"/>
        <v>1.9333333333333333</v>
      </c>
      <c r="U81" s="66">
        <v>85</v>
      </c>
      <c r="V81" s="66">
        <v>54</v>
      </c>
      <c r="W81" s="63">
        <f t="shared" si="33"/>
        <v>0.63529411764705879</v>
      </c>
      <c r="X81" s="66">
        <v>90</v>
      </c>
      <c r="Y81" s="66">
        <v>1</v>
      </c>
      <c r="Z81" s="63">
        <f t="shared" si="34"/>
        <v>1.1111111111111112E-2</v>
      </c>
      <c r="AA81" s="66">
        <v>90</v>
      </c>
      <c r="AB81" s="143">
        <v>78</v>
      </c>
      <c r="AC81" s="63">
        <f t="shared" si="35"/>
        <v>0.8666666666666667</v>
      </c>
      <c r="AD81" s="66">
        <v>90</v>
      </c>
      <c r="AE81" s="66">
        <v>22</v>
      </c>
      <c r="AF81" s="63">
        <f t="shared" si="36"/>
        <v>0.24444444444444444</v>
      </c>
      <c r="AG81" s="67">
        <v>100</v>
      </c>
      <c r="AH81" s="211">
        <v>44</v>
      </c>
      <c r="AI81" s="63">
        <f t="shared" ref="AI81:AI82" si="45">IF(ISERROR(AH81/AG81),0,(AH81/AG81))</f>
        <v>0.44</v>
      </c>
      <c r="AJ81" s="66">
        <v>105</v>
      </c>
      <c r="AK81" s="66"/>
      <c r="AL81" s="63">
        <f t="shared" ref="AL81:AL82" si="46">IF(ISERROR(AK81/AJ81),0,(AK81/AJ81))</f>
        <v>0</v>
      </c>
      <c r="AM81" s="66">
        <v>95</v>
      </c>
      <c r="AN81" s="66"/>
      <c r="AO81" s="63">
        <f t="shared" ref="AO81:AO82" si="47">IF(ISERROR(AN81/AM81),0,(AN81/AM81))</f>
        <v>0</v>
      </c>
      <c r="AP81" s="66">
        <v>90</v>
      </c>
      <c r="AQ81" s="66"/>
      <c r="AR81" s="63">
        <f t="shared" si="37"/>
        <v>0</v>
      </c>
      <c r="AS81" s="66">
        <v>90</v>
      </c>
      <c r="AT81" s="66"/>
      <c r="AU81" s="63">
        <f t="shared" si="38"/>
        <v>0</v>
      </c>
      <c r="AV81" s="103">
        <f t="shared" si="39"/>
        <v>1015</v>
      </c>
      <c r="AW81" s="66">
        <f t="shared" si="40"/>
        <v>443</v>
      </c>
      <c r="AX81" s="110">
        <f t="shared" si="41"/>
        <v>0.43645320197044335</v>
      </c>
    </row>
    <row r="82" spans="1:50" s="3" customFormat="1" ht="75" x14ac:dyDescent="0.25">
      <c r="A82" s="205"/>
      <c r="B82" s="67">
        <v>3</v>
      </c>
      <c r="C82" s="68" t="s">
        <v>284</v>
      </c>
      <c r="D82" s="69" t="s">
        <v>144</v>
      </c>
      <c r="E82" s="7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63">
        <v>1</v>
      </c>
      <c r="G82" s="63"/>
      <c r="H82" s="66">
        <v>3</v>
      </c>
      <c r="I82" s="66" t="s">
        <v>285</v>
      </c>
      <c r="J82" s="63" t="s">
        <v>180</v>
      </c>
      <c r="K82" s="63" t="s">
        <v>184</v>
      </c>
      <c r="L82" s="63">
        <v>1</v>
      </c>
      <c r="M82" s="86">
        <v>1</v>
      </c>
      <c r="N82" s="63">
        <f t="shared" si="30"/>
        <v>1</v>
      </c>
      <c r="O82" s="63">
        <v>1</v>
      </c>
      <c r="P82" s="87">
        <v>1</v>
      </c>
      <c r="Q82" s="63">
        <f t="shared" si="31"/>
        <v>1</v>
      </c>
      <c r="R82" s="63">
        <v>1</v>
      </c>
      <c r="S82" s="86">
        <v>1</v>
      </c>
      <c r="T82" s="63">
        <f t="shared" si="32"/>
        <v>1</v>
      </c>
      <c r="U82" s="63">
        <v>1</v>
      </c>
      <c r="V82" s="86">
        <v>1</v>
      </c>
      <c r="W82" s="63">
        <f t="shared" si="33"/>
        <v>1</v>
      </c>
      <c r="X82" s="63">
        <v>1</v>
      </c>
      <c r="Y82" s="88">
        <v>1</v>
      </c>
      <c r="Z82" s="63">
        <f t="shared" si="34"/>
        <v>1</v>
      </c>
      <c r="AA82" s="63">
        <v>1</v>
      </c>
      <c r="AB82" s="145">
        <v>1</v>
      </c>
      <c r="AC82" s="63">
        <f t="shared" si="35"/>
        <v>1</v>
      </c>
      <c r="AD82" s="63">
        <v>1</v>
      </c>
      <c r="AE82" s="86">
        <v>1</v>
      </c>
      <c r="AF82" s="63">
        <f t="shared" si="36"/>
        <v>1</v>
      </c>
      <c r="AG82" s="63">
        <v>1</v>
      </c>
      <c r="AH82" s="212">
        <v>1</v>
      </c>
      <c r="AI82" s="63">
        <f t="shared" si="45"/>
        <v>1</v>
      </c>
      <c r="AJ82" s="63">
        <v>1</v>
      </c>
      <c r="AK82" s="63"/>
      <c r="AL82" s="63">
        <f t="shared" si="46"/>
        <v>0</v>
      </c>
      <c r="AM82" s="63">
        <v>1</v>
      </c>
      <c r="AN82" s="89"/>
      <c r="AO82" s="63">
        <f t="shared" si="47"/>
        <v>0</v>
      </c>
      <c r="AP82" s="63">
        <v>1</v>
      </c>
      <c r="AQ82" s="89"/>
      <c r="AR82" s="63">
        <f t="shared" si="37"/>
        <v>0</v>
      </c>
      <c r="AS82" s="63">
        <v>1</v>
      </c>
      <c r="AT82" s="89"/>
      <c r="AU82" s="63">
        <f t="shared" si="38"/>
        <v>0</v>
      </c>
      <c r="AV82" s="104">
        <f t="shared" si="39"/>
        <v>1</v>
      </c>
      <c r="AW82" s="104">
        <f t="shared" si="40"/>
        <v>1</v>
      </c>
      <c r="AX82" s="110">
        <f t="shared" si="41"/>
        <v>1</v>
      </c>
    </row>
    <row r="83" spans="1:50" s="3" customFormat="1" ht="76.5" customHeight="1" x14ac:dyDescent="0.25">
      <c r="A83" s="205"/>
      <c r="B83" s="207">
        <v>4</v>
      </c>
      <c r="C83" s="206" t="s">
        <v>286</v>
      </c>
      <c r="D83" s="178" t="s">
        <v>125</v>
      </c>
      <c r="E83" s="179" t="str">
        <f>IF(D83="","",VLOOKUP(D83,$C$145:$L$158,10,FALSE))</f>
        <v>Prestar los servicios medico veterinarios y la identificación de los animales en el Distrito Capital con el fin de mejorar sus condiciones de salud y bienestar.</v>
      </c>
      <c r="F83" s="63">
        <v>0.3</v>
      </c>
      <c r="G83" s="63"/>
      <c r="H83" s="66">
        <v>4.0999999999999996</v>
      </c>
      <c r="I83" s="66" t="s">
        <v>287</v>
      </c>
      <c r="J83" s="66" t="s">
        <v>181</v>
      </c>
      <c r="K83" s="66" t="s">
        <v>183</v>
      </c>
      <c r="L83" s="66">
        <v>0</v>
      </c>
      <c r="M83" s="66">
        <v>0</v>
      </c>
      <c r="N83" s="63">
        <f t="shared" si="30"/>
        <v>0</v>
      </c>
      <c r="O83" s="66">
        <v>0</v>
      </c>
      <c r="P83" s="85">
        <v>0</v>
      </c>
      <c r="Q83" s="63">
        <f t="shared" si="31"/>
        <v>0</v>
      </c>
      <c r="R83" s="66">
        <v>3866</v>
      </c>
      <c r="S83" s="66">
        <v>3822</v>
      </c>
      <c r="T83" s="63">
        <f t="shared" si="32"/>
        <v>0.98861872736678735</v>
      </c>
      <c r="U83" s="66">
        <v>3866</v>
      </c>
      <c r="V83" s="66">
        <f>2457-1</f>
        <v>2456</v>
      </c>
      <c r="W83" s="63">
        <f t="shared" si="33"/>
        <v>0.63528194516295911</v>
      </c>
      <c r="X83" s="66">
        <v>3866</v>
      </c>
      <c r="Y83" s="66">
        <v>3866</v>
      </c>
      <c r="Z83" s="63">
        <f t="shared" si="34"/>
        <v>1</v>
      </c>
      <c r="AA83" s="66">
        <v>3866</v>
      </c>
      <c r="AB83" s="143">
        <v>4985</v>
      </c>
      <c r="AC83" s="92">
        <f t="shared" si="35"/>
        <v>1.2894464562855665</v>
      </c>
      <c r="AD83" s="143">
        <v>7236</v>
      </c>
      <c r="AE83" s="143">
        <v>5777</v>
      </c>
      <c r="AF83" s="144">
        <f t="shared" si="36"/>
        <v>0.79836926478717518</v>
      </c>
      <c r="AG83" s="147">
        <v>7236</v>
      </c>
      <c r="AH83" s="211">
        <v>7135</v>
      </c>
      <c r="AI83" s="144">
        <f>IF(ISERROR(AH83/AG83),0,(AH83/AG83))</f>
        <v>0.98604201216141518</v>
      </c>
      <c r="AJ83" s="143">
        <v>8286</v>
      </c>
      <c r="AK83" s="143"/>
      <c r="AL83" s="144">
        <f>IF(ISERROR(AK83/AJ83),0,(AK83/AJ83))</f>
        <v>0</v>
      </c>
      <c r="AM83" s="143">
        <v>10384</v>
      </c>
      <c r="AN83" s="146"/>
      <c r="AO83" s="144">
        <f>IF(ISERROR(AN83/AM83),0,(AN83/AM83))</f>
        <v>0</v>
      </c>
      <c r="AP83" s="143">
        <v>10384</v>
      </c>
      <c r="AQ83" s="143"/>
      <c r="AR83" s="144">
        <f>IF(ISERROR(AQ83/AP83),0,(AQ83/AP83))</f>
        <v>0</v>
      </c>
      <c r="AS83" s="143">
        <v>5030</v>
      </c>
      <c r="AT83" s="143"/>
      <c r="AU83" s="144">
        <f>IF(ISERROR(AT83/AS83),0,(AT83/AS83))</f>
        <v>0</v>
      </c>
      <c r="AV83" s="103">
        <f t="shared" si="39"/>
        <v>64020</v>
      </c>
      <c r="AW83" s="66">
        <f t="shared" si="40"/>
        <v>28041</v>
      </c>
      <c r="AX83" s="110">
        <f>IF(ISERROR(AW83/AV83),0,(AW83/AV83))</f>
        <v>0.43800374882849108</v>
      </c>
    </row>
    <row r="84" spans="1:50" s="3" customFormat="1" ht="51" customHeight="1" x14ac:dyDescent="0.25">
      <c r="A84" s="205"/>
      <c r="B84" s="207"/>
      <c r="C84" s="206"/>
      <c r="D84" s="178"/>
      <c r="E84" s="179"/>
      <c r="F84" s="63">
        <v>0.7</v>
      </c>
      <c r="G84" s="63"/>
      <c r="H84" s="66">
        <v>4.2</v>
      </c>
      <c r="I84" s="66" t="s">
        <v>288</v>
      </c>
      <c r="J84" s="66" t="s">
        <v>181</v>
      </c>
      <c r="K84" s="66" t="s">
        <v>183</v>
      </c>
      <c r="L84" s="66">
        <v>0</v>
      </c>
      <c r="M84" s="66">
        <v>0</v>
      </c>
      <c r="N84" s="63">
        <f t="shared" si="30"/>
        <v>0</v>
      </c>
      <c r="O84" s="66">
        <v>0</v>
      </c>
      <c r="P84" s="85">
        <v>0</v>
      </c>
      <c r="Q84" s="63">
        <f t="shared" si="31"/>
        <v>0</v>
      </c>
      <c r="R84" s="66">
        <v>35</v>
      </c>
      <c r="S84" s="66">
        <v>35</v>
      </c>
      <c r="T84" s="63">
        <f t="shared" si="32"/>
        <v>1</v>
      </c>
      <c r="U84" s="66">
        <v>28</v>
      </c>
      <c r="V84" s="66">
        <v>28</v>
      </c>
      <c r="W84" s="63">
        <f t="shared" si="33"/>
        <v>1</v>
      </c>
      <c r="X84" s="66">
        <v>42</v>
      </c>
      <c r="Y84" s="66">
        <v>42</v>
      </c>
      <c r="Z84" s="63">
        <f t="shared" si="34"/>
        <v>1</v>
      </c>
      <c r="AA84" s="66">
        <v>48</v>
      </c>
      <c r="AB84" s="143">
        <v>48</v>
      </c>
      <c r="AC84" s="63">
        <f t="shared" si="35"/>
        <v>1</v>
      </c>
      <c r="AD84" s="66">
        <v>52</v>
      </c>
      <c r="AE84" s="66">
        <v>53</v>
      </c>
      <c r="AF84" s="63">
        <f t="shared" si="36"/>
        <v>1.0192307692307692</v>
      </c>
      <c r="AG84" s="66">
        <v>60</v>
      </c>
      <c r="AH84" s="211">
        <v>57</v>
      </c>
      <c r="AI84" s="63">
        <f t="shared" ref="AI84:AI102" si="48">IF(ISERROR(AH84/AG84),0,(AH84/AG84))</f>
        <v>0.95</v>
      </c>
      <c r="AJ84" s="66">
        <v>60</v>
      </c>
      <c r="AK84" s="66"/>
      <c r="AL84" s="63">
        <f t="shared" ref="AL84:AL102" si="49">IF(ISERROR(AK84/AJ84),0,(AK84/AJ84))</f>
        <v>0</v>
      </c>
      <c r="AM84" s="147">
        <v>60</v>
      </c>
      <c r="AN84" s="90"/>
      <c r="AO84" s="63">
        <f t="shared" ref="AO84:AO102" si="50">IF(ISERROR(AN84/AM84),0,(AN84/AM84))</f>
        <v>0</v>
      </c>
      <c r="AP84" s="147">
        <v>60</v>
      </c>
      <c r="AQ84" s="66"/>
      <c r="AR84" s="63">
        <f t="shared" ref="AR84:AR102" si="51">IF(ISERROR(AQ84/AP84),0,(AQ84/AP84))</f>
        <v>0</v>
      </c>
      <c r="AS84" s="66">
        <v>20</v>
      </c>
      <c r="AT84" s="66"/>
      <c r="AU84" s="63">
        <f t="shared" ref="AU84:AU102" si="52">IF(ISERROR(AT84/AS84),0,(AT84/AS84))</f>
        <v>0</v>
      </c>
      <c r="AV84" s="103">
        <f t="shared" si="39"/>
        <v>465</v>
      </c>
      <c r="AW84" s="66">
        <f t="shared" si="40"/>
        <v>263</v>
      </c>
      <c r="AX84" s="110">
        <f t="shared" si="41"/>
        <v>0.56559139784946233</v>
      </c>
    </row>
    <row r="85" spans="1:50" s="3" customFormat="1" ht="108.75" customHeight="1" x14ac:dyDescent="0.25">
      <c r="A85" s="205" t="s">
        <v>267</v>
      </c>
      <c r="B85" s="66">
        <v>1</v>
      </c>
      <c r="C85" s="66" t="s">
        <v>289</v>
      </c>
      <c r="D85" s="69" t="s">
        <v>140</v>
      </c>
      <c r="E85" s="73" t="str">
        <f t="shared" ref="E85:E91" si="53">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63">
        <v>1</v>
      </c>
      <c r="G85" s="63"/>
      <c r="H85" s="66">
        <v>1</v>
      </c>
      <c r="I85" s="66" t="s">
        <v>290</v>
      </c>
      <c r="J85" s="63" t="s">
        <v>180</v>
      </c>
      <c r="K85" s="63" t="s">
        <v>183</v>
      </c>
      <c r="L85" s="91">
        <v>1.2500000000000001E-2</v>
      </c>
      <c r="M85" s="91">
        <v>1.2500000000000001E-2</v>
      </c>
      <c r="N85" s="63">
        <v>1</v>
      </c>
      <c r="O85" s="91">
        <v>2.5000000000000001E-2</v>
      </c>
      <c r="P85" s="101">
        <v>0</v>
      </c>
      <c r="Q85" s="92">
        <v>0</v>
      </c>
      <c r="R85" s="91">
        <v>0.1</v>
      </c>
      <c r="S85" s="92">
        <v>0.125</v>
      </c>
      <c r="T85" s="63">
        <f t="shared" si="32"/>
        <v>1.25</v>
      </c>
      <c r="U85" s="91">
        <v>0.1125</v>
      </c>
      <c r="V85" s="101">
        <v>7.4999999999999997E-2</v>
      </c>
      <c r="W85" s="63">
        <f t="shared" si="33"/>
        <v>0.66666666666666663</v>
      </c>
      <c r="X85" s="91">
        <v>0.1125</v>
      </c>
      <c r="Y85" s="101">
        <v>0</v>
      </c>
      <c r="Z85" s="105">
        <f t="shared" si="34"/>
        <v>0</v>
      </c>
      <c r="AA85" s="91">
        <v>0</v>
      </c>
      <c r="AB85" s="91">
        <v>0.1125</v>
      </c>
      <c r="AC85" s="63">
        <f t="shared" si="35"/>
        <v>0</v>
      </c>
      <c r="AD85" s="91">
        <v>0.13750000000000001</v>
      </c>
      <c r="AE85" s="148">
        <v>0.05</v>
      </c>
      <c r="AF85" s="63">
        <f t="shared" si="36"/>
        <v>0.36363636363636365</v>
      </c>
      <c r="AG85" s="91">
        <v>0.1125</v>
      </c>
      <c r="AH85" s="101">
        <v>6.25E-2</v>
      </c>
      <c r="AI85" s="63">
        <f t="shared" si="48"/>
        <v>0.55555555555555558</v>
      </c>
      <c r="AJ85" s="91">
        <v>8.7499999999999994E-2</v>
      </c>
      <c r="AK85" s="66"/>
      <c r="AL85" s="63">
        <f t="shared" si="49"/>
        <v>0</v>
      </c>
      <c r="AM85" s="91">
        <v>0.05</v>
      </c>
      <c r="AN85" s="66"/>
      <c r="AO85" s="63">
        <f t="shared" si="50"/>
        <v>0</v>
      </c>
      <c r="AP85" s="91">
        <v>0.1125</v>
      </c>
      <c r="AQ85" s="66"/>
      <c r="AR85" s="63">
        <f t="shared" si="51"/>
        <v>0</v>
      </c>
      <c r="AS85" s="91">
        <v>0.13750000000000001</v>
      </c>
      <c r="AT85" s="66"/>
      <c r="AU85" s="63">
        <f t="shared" si="52"/>
        <v>0</v>
      </c>
      <c r="AV85" s="139">
        <f t="shared" si="39"/>
        <v>1</v>
      </c>
      <c r="AW85" s="91">
        <f t="shared" si="40"/>
        <v>0.4375</v>
      </c>
      <c r="AX85" s="110">
        <f t="shared" si="41"/>
        <v>0.4375</v>
      </c>
    </row>
    <row r="86" spans="1:50" s="3" customFormat="1" ht="75" x14ac:dyDescent="0.25">
      <c r="A86" s="205"/>
      <c r="B86" s="66">
        <v>2</v>
      </c>
      <c r="C86" s="66" t="s">
        <v>291</v>
      </c>
      <c r="D86" s="69" t="s">
        <v>140</v>
      </c>
      <c r="E86"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63">
        <v>1</v>
      </c>
      <c r="G86" s="63"/>
      <c r="H86" s="66">
        <v>2</v>
      </c>
      <c r="I86" s="66" t="s">
        <v>292</v>
      </c>
      <c r="J86" s="63" t="s">
        <v>180</v>
      </c>
      <c r="K86" s="63" t="s">
        <v>183</v>
      </c>
      <c r="L86" s="91">
        <v>1.4999999999999999E-2</v>
      </c>
      <c r="M86" s="91">
        <v>1.67E-2</v>
      </c>
      <c r="N86" s="63">
        <v>1.1133</v>
      </c>
      <c r="O86" s="91">
        <v>0.22500000000000001</v>
      </c>
      <c r="P86" s="101">
        <v>0</v>
      </c>
      <c r="Q86" s="92">
        <v>0</v>
      </c>
      <c r="R86" s="91">
        <v>0.06</v>
      </c>
      <c r="S86" s="92">
        <v>0</v>
      </c>
      <c r="T86" s="63">
        <f t="shared" si="32"/>
        <v>0</v>
      </c>
      <c r="U86" s="91">
        <v>0</v>
      </c>
      <c r="V86" s="101">
        <v>0</v>
      </c>
      <c r="W86" s="63">
        <f t="shared" si="33"/>
        <v>0</v>
      </c>
      <c r="X86" s="91">
        <v>0.125</v>
      </c>
      <c r="Y86" s="101">
        <v>0.3483</v>
      </c>
      <c r="Z86" s="63">
        <f t="shared" si="34"/>
        <v>2.7864</v>
      </c>
      <c r="AA86" s="91">
        <v>0</v>
      </c>
      <c r="AB86" s="91">
        <v>0</v>
      </c>
      <c r="AC86" s="63">
        <f t="shared" si="35"/>
        <v>0</v>
      </c>
      <c r="AD86" s="91">
        <v>7.4999999999999997E-2</v>
      </c>
      <c r="AE86" s="148">
        <v>0.05</v>
      </c>
      <c r="AF86" s="63">
        <f t="shared" si="36"/>
        <v>0.66666666666666674</v>
      </c>
      <c r="AG86" s="91">
        <v>0</v>
      </c>
      <c r="AH86" s="101">
        <v>2.5000000000000001E-2</v>
      </c>
      <c r="AI86" s="63">
        <f t="shared" si="48"/>
        <v>0</v>
      </c>
      <c r="AJ86" s="91">
        <v>0.15</v>
      </c>
      <c r="AK86" s="66"/>
      <c r="AL86" s="63">
        <f t="shared" si="49"/>
        <v>0</v>
      </c>
      <c r="AM86" s="91">
        <v>0.15</v>
      </c>
      <c r="AN86" s="66"/>
      <c r="AO86" s="63">
        <f t="shared" si="50"/>
        <v>0</v>
      </c>
      <c r="AP86" s="91">
        <v>0</v>
      </c>
      <c r="AQ86" s="66"/>
      <c r="AR86" s="63">
        <f t="shared" si="51"/>
        <v>0</v>
      </c>
      <c r="AS86" s="91">
        <v>0.2</v>
      </c>
      <c r="AT86" s="66"/>
      <c r="AU86" s="63">
        <f t="shared" si="52"/>
        <v>0</v>
      </c>
      <c r="AV86" s="139">
        <f t="shared" si="39"/>
        <v>1</v>
      </c>
      <c r="AW86" s="91">
        <f t="shared" si="40"/>
        <v>0.44</v>
      </c>
      <c r="AX86" s="110">
        <f t="shared" si="41"/>
        <v>0.44</v>
      </c>
    </row>
    <row r="87" spans="1:50" s="3" customFormat="1" ht="105" x14ac:dyDescent="0.25">
      <c r="A87" s="205"/>
      <c r="B87" s="66">
        <v>6</v>
      </c>
      <c r="C87" s="66" t="s">
        <v>293</v>
      </c>
      <c r="D87" s="69" t="s">
        <v>140</v>
      </c>
      <c r="E87"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63">
        <v>1</v>
      </c>
      <c r="G87" s="63"/>
      <c r="H87" s="66">
        <v>3</v>
      </c>
      <c r="I87" s="66" t="s">
        <v>294</v>
      </c>
      <c r="J87" s="63" t="s">
        <v>180</v>
      </c>
      <c r="K87" s="63" t="s">
        <v>183</v>
      </c>
      <c r="L87" s="91">
        <v>1.4999999999999999E-2</v>
      </c>
      <c r="M87" s="91">
        <v>1.67E-2</v>
      </c>
      <c r="N87" s="63">
        <v>1.1133</v>
      </c>
      <c r="O87" s="91">
        <v>0.09</v>
      </c>
      <c r="P87" s="101">
        <v>0</v>
      </c>
      <c r="Q87" s="92">
        <v>0</v>
      </c>
      <c r="R87" s="91">
        <v>0.13500000000000001</v>
      </c>
      <c r="S87" s="92">
        <v>0</v>
      </c>
      <c r="T87" s="63">
        <f t="shared" si="32"/>
        <v>0</v>
      </c>
      <c r="U87" s="91">
        <v>0.06</v>
      </c>
      <c r="V87" s="101">
        <v>0</v>
      </c>
      <c r="W87" s="63">
        <f t="shared" si="33"/>
        <v>0</v>
      </c>
      <c r="X87" s="91">
        <v>0.125</v>
      </c>
      <c r="Y87" s="101">
        <v>0.3483</v>
      </c>
      <c r="Z87" s="63">
        <f t="shared" si="34"/>
        <v>2.7864</v>
      </c>
      <c r="AA87" s="91">
        <v>0</v>
      </c>
      <c r="AB87" s="91">
        <v>0</v>
      </c>
      <c r="AC87" s="63">
        <f t="shared" si="35"/>
        <v>0</v>
      </c>
      <c r="AD87" s="91">
        <v>7.4999999999999997E-2</v>
      </c>
      <c r="AE87" s="148">
        <v>0.05</v>
      </c>
      <c r="AF87" s="63">
        <f t="shared" si="36"/>
        <v>0.66666666666666674</v>
      </c>
      <c r="AG87" s="91">
        <v>0</v>
      </c>
      <c r="AH87" s="101">
        <v>2.5000000000000001E-2</v>
      </c>
      <c r="AI87" s="63">
        <f t="shared" si="48"/>
        <v>0</v>
      </c>
      <c r="AJ87" s="91">
        <v>0.15</v>
      </c>
      <c r="AK87" s="66"/>
      <c r="AL87" s="63">
        <f t="shared" si="49"/>
        <v>0</v>
      </c>
      <c r="AM87" s="91">
        <v>0.15</v>
      </c>
      <c r="AN87" s="66"/>
      <c r="AO87" s="63">
        <f t="shared" si="50"/>
        <v>0</v>
      </c>
      <c r="AP87" s="91">
        <v>0</v>
      </c>
      <c r="AQ87" s="66"/>
      <c r="AR87" s="63">
        <f t="shared" si="51"/>
        <v>0</v>
      </c>
      <c r="AS87" s="91">
        <v>0.2</v>
      </c>
      <c r="AT87" s="66"/>
      <c r="AU87" s="63">
        <f t="shared" si="52"/>
        <v>0</v>
      </c>
      <c r="AV87" s="139">
        <f t="shared" si="39"/>
        <v>1</v>
      </c>
      <c r="AW87" s="91">
        <f t="shared" si="40"/>
        <v>0.44</v>
      </c>
      <c r="AX87" s="110">
        <f t="shared" si="41"/>
        <v>0.44</v>
      </c>
    </row>
    <row r="88" spans="1:50" s="3" customFormat="1" ht="75" x14ac:dyDescent="0.25">
      <c r="A88" s="205"/>
      <c r="B88" s="66">
        <v>3</v>
      </c>
      <c r="C88" s="66" t="s">
        <v>295</v>
      </c>
      <c r="D88" s="69" t="s">
        <v>140</v>
      </c>
      <c r="E88"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63">
        <v>1</v>
      </c>
      <c r="G88" s="63"/>
      <c r="H88" s="66">
        <v>4</v>
      </c>
      <c r="I88" s="66" t="s">
        <v>296</v>
      </c>
      <c r="J88" s="63" t="s">
        <v>180</v>
      </c>
      <c r="K88" s="63" t="s">
        <v>183</v>
      </c>
      <c r="L88" s="91">
        <v>7.4999999999999997E-2</v>
      </c>
      <c r="M88" s="91">
        <v>6.25E-2</v>
      </c>
      <c r="N88" s="63">
        <v>0.83330000000000004</v>
      </c>
      <c r="O88" s="91">
        <v>0.1</v>
      </c>
      <c r="P88" s="101">
        <v>0</v>
      </c>
      <c r="Q88" s="92">
        <v>0</v>
      </c>
      <c r="R88" s="91">
        <v>7.4999999999999997E-2</v>
      </c>
      <c r="S88" s="92">
        <v>0.1875</v>
      </c>
      <c r="T88" s="63">
        <f t="shared" si="32"/>
        <v>2.5</v>
      </c>
      <c r="U88" s="91">
        <v>8.7499999999999994E-2</v>
      </c>
      <c r="V88" s="101">
        <v>8.7499999999999994E-2</v>
      </c>
      <c r="W88" s="63">
        <f t="shared" si="33"/>
        <v>1</v>
      </c>
      <c r="X88" s="91">
        <v>9.5000000000000001E-2</v>
      </c>
      <c r="Y88" s="101">
        <v>5.7500000000000002E-2</v>
      </c>
      <c r="Z88" s="63">
        <f t="shared" si="34"/>
        <v>0.60526315789473684</v>
      </c>
      <c r="AA88" s="91">
        <v>0.1075</v>
      </c>
      <c r="AB88" s="91">
        <v>4.7500000000000001E-2</v>
      </c>
      <c r="AC88" s="63">
        <f t="shared" si="35"/>
        <v>0.44186046511627908</v>
      </c>
      <c r="AD88" s="91">
        <v>0.02</v>
      </c>
      <c r="AE88" s="148">
        <v>0.01</v>
      </c>
      <c r="AF88" s="63">
        <f t="shared" si="36"/>
        <v>0.5</v>
      </c>
      <c r="AG88" s="91">
        <v>0.06</v>
      </c>
      <c r="AH88" s="101">
        <v>0.16750000000000001</v>
      </c>
      <c r="AI88" s="63">
        <f t="shared" si="48"/>
        <v>2.791666666666667</v>
      </c>
      <c r="AJ88" s="91">
        <v>0.06</v>
      </c>
      <c r="AK88" s="66"/>
      <c r="AL88" s="63">
        <f t="shared" si="49"/>
        <v>0</v>
      </c>
      <c r="AM88" s="91">
        <v>7.0000000000000007E-2</v>
      </c>
      <c r="AN88" s="66"/>
      <c r="AO88" s="63">
        <f t="shared" si="50"/>
        <v>0</v>
      </c>
      <c r="AP88" s="91">
        <v>0.17499999999999999</v>
      </c>
      <c r="AQ88" s="66"/>
      <c r="AR88" s="63">
        <f t="shared" si="51"/>
        <v>0</v>
      </c>
      <c r="AS88" s="91">
        <v>7.4999999999999997E-2</v>
      </c>
      <c r="AT88" s="66"/>
      <c r="AU88" s="63">
        <f t="shared" si="52"/>
        <v>0</v>
      </c>
      <c r="AV88" s="139">
        <f t="shared" si="39"/>
        <v>1.0000000000000002</v>
      </c>
      <c r="AW88" s="91">
        <f t="shared" si="40"/>
        <v>0.62</v>
      </c>
      <c r="AX88" s="110">
        <f t="shared" si="41"/>
        <v>0.61999999999999988</v>
      </c>
    </row>
    <row r="89" spans="1:50" s="3" customFormat="1" ht="111" customHeight="1" x14ac:dyDescent="0.25">
      <c r="A89" s="205"/>
      <c r="B89" s="66">
        <v>4</v>
      </c>
      <c r="C89" s="66" t="s">
        <v>297</v>
      </c>
      <c r="D89" s="69" t="s">
        <v>140</v>
      </c>
      <c r="E89"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63">
        <v>1</v>
      </c>
      <c r="G89" s="63"/>
      <c r="H89" s="66">
        <v>5</v>
      </c>
      <c r="I89" s="66" t="s">
        <v>296</v>
      </c>
      <c r="J89" s="63" t="s">
        <v>180</v>
      </c>
      <c r="K89" s="63" t="s">
        <v>183</v>
      </c>
      <c r="L89" s="91">
        <v>0.12</v>
      </c>
      <c r="M89" s="91">
        <v>0.1167</v>
      </c>
      <c r="N89" s="63">
        <v>0.97250000000000003</v>
      </c>
      <c r="O89" s="91">
        <v>0</v>
      </c>
      <c r="P89" s="101">
        <v>0</v>
      </c>
      <c r="Q89" s="92">
        <v>0</v>
      </c>
      <c r="R89" s="91">
        <v>0.12</v>
      </c>
      <c r="S89" s="92">
        <v>0.12330000000000001</v>
      </c>
      <c r="T89" s="63">
        <f t="shared" si="32"/>
        <v>1.0275000000000001</v>
      </c>
      <c r="U89" s="91">
        <v>1.4999999999999999E-2</v>
      </c>
      <c r="V89" s="101">
        <v>1.4999999999999999E-2</v>
      </c>
      <c r="W89" s="63">
        <f t="shared" si="33"/>
        <v>1</v>
      </c>
      <c r="X89" s="91">
        <v>1.4999999999999999E-2</v>
      </c>
      <c r="Y89" s="101">
        <v>1.4999999999999999E-2</v>
      </c>
      <c r="Z89" s="63">
        <f t="shared" si="34"/>
        <v>1</v>
      </c>
      <c r="AA89" s="91">
        <v>1.4999999999999999E-2</v>
      </c>
      <c r="AB89" s="91">
        <v>1.4999999999999999E-2</v>
      </c>
      <c r="AC89" s="63">
        <f t="shared" si="35"/>
        <v>1</v>
      </c>
      <c r="AD89" s="91">
        <v>1.4999999999999999E-2</v>
      </c>
      <c r="AE89" s="148">
        <v>0.71499999999999997</v>
      </c>
      <c r="AF89" s="63">
        <f t="shared" si="36"/>
        <v>47.666666666666664</v>
      </c>
      <c r="AG89" s="91">
        <v>0.6</v>
      </c>
      <c r="AH89" s="101">
        <v>0</v>
      </c>
      <c r="AI89" s="63">
        <f t="shared" si="48"/>
        <v>0</v>
      </c>
      <c r="AJ89" s="91">
        <v>0.01</v>
      </c>
      <c r="AK89" s="66"/>
      <c r="AL89" s="63">
        <f t="shared" si="49"/>
        <v>0</v>
      </c>
      <c r="AM89" s="91">
        <v>0.01</v>
      </c>
      <c r="AN89" s="66"/>
      <c r="AO89" s="63">
        <f t="shared" si="50"/>
        <v>0</v>
      </c>
      <c r="AP89" s="91">
        <v>0.01</v>
      </c>
      <c r="AQ89" s="66"/>
      <c r="AR89" s="63">
        <f t="shared" si="51"/>
        <v>0</v>
      </c>
      <c r="AS89" s="91">
        <v>7.0000000000000007E-2</v>
      </c>
      <c r="AT89" s="66"/>
      <c r="AU89" s="63">
        <f t="shared" si="52"/>
        <v>0</v>
      </c>
      <c r="AV89" s="139">
        <f t="shared" si="39"/>
        <v>1</v>
      </c>
      <c r="AW89" s="91">
        <f t="shared" si="40"/>
        <v>1</v>
      </c>
      <c r="AX89" s="110">
        <f t="shared" si="41"/>
        <v>1</v>
      </c>
    </row>
    <row r="90" spans="1:50" s="3" customFormat="1" ht="87" customHeight="1" x14ac:dyDescent="0.25">
      <c r="A90" s="205"/>
      <c r="B90" s="66">
        <v>5</v>
      </c>
      <c r="C90" s="66" t="s">
        <v>298</v>
      </c>
      <c r="D90" s="69" t="s">
        <v>140</v>
      </c>
      <c r="E90"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63">
        <v>1</v>
      </c>
      <c r="G90" s="63"/>
      <c r="H90" s="66">
        <v>6</v>
      </c>
      <c r="I90" s="66" t="s">
        <v>299</v>
      </c>
      <c r="J90" s="63" t="s">
        <v>180</v>
      </c>
      <c r="K90" s="63" t="s">
        <v>183</v>
      </c>
      <c r="L90" s="91">
        <v>0.105</v>
      </c>
      <c r="M90" s="91">
        <v>0.1</v>
      </c>
      <c r="N90" s="63">
        <v>0.95240000000000002</v>
      </c>
      <c r="O90" s="91">
        <v>0.46500000000000002</v>
      </c>
      <c r="P90" s="101">
        <v>0</v>
      </c>
      <c r="Q90" s="92">
        <v>0</v>
      </c>
      <c r="R90" s="91">
        <v>0.33</v>
      </c>
      <c r="S90" s="92">
        <v>0.36</v>
      </c>
      <c r="T90" s="63">
        <f t="shared" si="32"/>
        <v>1.0909090909090908</v>
      </c>
      <c r="U90" s="91">
        <v>5.0000000000000001E-3</v>
      </c>
      <c r="V90" s="101">
        <v>0.35</v>
      </c>
      <c r="W90" s="63">
        <f t="shared" si="33"/>
        <v>70</v>
      </c>
      <c r="X90" s="91">
        <v>5.0000000000000001E-3</v>
      </c>
      <c r="Y90" s="101">
        <v>0.1</v>
      </c>
      <c r="Z90" s="63">
        <f t="shared" si="34"/>
        <v>20</v>
      </c>
      <c r="AA90" s="91">
        <v>5.0000000000000001E-3</v>
      </c>
      <c r="AB90" s="91">
        <v>5.0000000000000001E-3</v>
      </c>
      <c r="AC90" s="63">
        <f t="shared" si="35"/>
        <v>1</v>
      </c>
      <c r="AD90" s="91">
        <v>5.0000000000000001E-3</v>
      </c>
      <c r="AE90" s="148">
        <v>5.0000000000000001E-3</v>
      </c>
      <c r="AF90" s="63">
        <f t="shared" si="36"/>
        <v>1</v>
      </c>
      <c r="AG90" s="91">
        <v>5.0000000000000001E-3</v>
      </c>
      <c r="AH90" s="101">
        <v>5.0000000000000001E-3</v>
      </c>
      <c r="AI90" s="63">
        <f t="shared" si="48"/>
        <v>1</v>
      </c>
      <c r="AJ90" s="91">
        <v>5.0000000000000001E-3</v>
      </c>
      <c r="AK90" s="66"/>
      <c r="AL90" s="63">
        <f t="shared" si="49"/>
        <v>0</v>
      </c>
      <c r="AM90" s="91">
        <v>5.0000000000000001E-3</v>
      </c>
      <c r="AN90" s="66"/>
      <c r="AO90" s="63">
        <f t="shared" si="50"/>
        <v>0</v>
      </c>
      <c r="AP90" s="91">
        <v>5.0000000000000001E-3</v>
      </c>
      <c r="AQ90" s="66"/>
      <c r="AR90" s="63">
        <f t="shared" si="51"/>
        <v>0</v>
      </c>
      <c r="AS90" s="91">
        <v>0.06</v>
      </c>
      <c r="AT90" s="66"/>
      <c r="AU90" s="63">
        <f t="shared" si="52"/>
        <v>0</v>
      </c>
      <c r="AV90" s="139">
        <f t="shared" si="39"/>
        <v>1.0000000000000002</v>
      </c>
      <c r="AW90" s="91">
        <f t="shared" si="40"/>
        <v>0.92499999999999993</v>
      </c>
      <c r="AX90" s="110">
        <f t="shared" si="41"/>
        <v>0.92499999999999971</v>
      </c>
    </row>
    <row r="91" spans="1:50" s="3" customFormat="1" ht="69" customHeight="1" x14ac:dyDescent="0.25">
      <c r="A91" s="205" t="s">
        <v>300</v>
      </c>
      <c r="B91" s="206" t="str">
        <f>IF(ISERROR(CONCATENATE(VLOOKUP($D$6,$C$79:$F$92,2,0),J173))," ",CONCATENATE(VLOOKUP($D$6,$C$79:$F$92,2,0),J173))</f>
        <v xml:space="preserve"> </v>
      </c>
      <c r="C91" s="206" t="s">
        <v>301</v>
      </c>
      <c r="D91" s="178" t="s">
        <v>131</v>
      </c>
      <c r="E91" s="179" t="str">
        <f t="shared" si="5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63">
        <v>0.5</v>
      </c>
      <c r="G91" s="63"/>
      <c r="H91" s="66">
        <v>1</v>
      </c>
      <c r="I91" s="66" t="s">
        <v>302</v>
      </c>
      <c r="J91" s="63" t="s">
        <v>180</v>
      </c>
      <c r="K91" s="63" t="s">
        <v>183</v>
      </c>
      <c r="L91" s="91">
        <v>4.3299999999999998E-2</v>
      </c>
      <c r="M91" s="91">
        <v>4.3299999999999998E-2</v>
      </c>
      <c r="N91" s="63">
        <f t="shared" si="30"/>
        <v>1</v>
      </c>
      <c r="O91" s="91">
        <v>9.6699999999999994E-2</v>
      </c>
      <c r="P91" s="101">
        <v>9.6699999999999994E-2</v>
      </c>
      <c r="Q91" s="92">
        <f t="shared" ref="Q91:Q102" si="54">IF(ISERROR(P91/O91),0,(P91/O91))</f>
        <v>1</v>
      </c>
      <c r="R91" s="91">
        <v>0.1</v>
      </c>
      <c r="S91" s="101">
        <v>0.1</v>
      </c>
      <c r="T91" s="63">
        <f t="shared" si="32"/>
        <v>1</v>
      </c>
      <c r="U91" s="91">
        <v>0.1333</v>
      </c>
      <c r="V91" s="101">
        <v>0.1333</v>
      </c>
      <c r="W91" s="63">
        <f t="shared" si="33"/>
        <v>1</v>
      </c>
      <c r="X91" s="91">
        <v>0.16669999999999999</v>
      </c>
      <c r="Y91" s="101">
        <v>0.16669999999999999</v>
      </c>
      <c r="Z91" s="63">
        <f t="shared" si="34"/>
        <v>1</v>
      </c>
      <c r="AA91" s="91">
        <v>0.1333</v>
      </c>
      <c r="AB91" s="91">
        <v>0.46</v>
      </c>
      <c r="AC91" s="63">
        <f t="shared" si="35"/>
        <v>3.45086271567892</v>
      </c>
      <c r="AD91" s="91">
        <v>0.1333</v>
      </c>
      <c r="AE91" s="66">
        <v>0</v>
      </c>
      <c r="AF91" s="63">
        <f t="shared" si="36"/>
        <v>0</v>
      </c>
      <c r="AG91" s="91">
        <v>7.6700000000000004E-2</v>
      </c>
      <c r="AH91" s="101">
        <v>0</v>
      </c>
      <c r="AI91" s="63">
        <f t="shared" si="48"/>
        <v>0</v>
      </c>
      <c r="AJ91" s="91">
        <v>6.6699999999999995E-2</v>
      </c>
      <c r="AK91" s="66"/>
      <c r="AL91" s="63">
        <f t="shared" si="49"/>
        <v>0</v>
      </c>
      <c r="AM91" s="91">
        <v>1.67E-2</v>
      </c>
      <c r="AN91" s="66"/>
      <c r="AO91" s="63">
        <f t="shared" si="50"/>
        <v>0</v>
      </c>
      <c r="AP91" s="91">
        <v>1.67E-2</v>
      </c>
      <c r="AQ91" s="66"/>
      <c r="AR91" s="63">
        <f t="shared" si="51"/>
        <v>0</v>
      </c>
      <c r="AS91" s="91">
        <v>1.66E-2</v>
      </c>
      <c r="AT91" s="66"/>
      <c r="AU91" s="63">
        <f t="shared" si="52"/>
        <v>0</v>
      </c>
      <c r="AV91" s="139">
        <f t="shared" si="39"/>
        <v>0.99999999999999989</v>
      </c>
      <c r="AW91" s="91">
        <f t="shared" si="40"/>
        <v>1</v>
      </c>
      <c r="AX91" s="110">
        <f t="shared" si="41"/>
        <v>1.0000000000000002</v>
      </c>
    </row>
    <row r="92" spans="1:50" s="3" customFormat="1" ht="161.25" customHeight="1" x14ac:dyDescent="0.25">
      <c r="A92" s="205"/>
      <c r="B92" s="206"/>
      <c r="C92" s="206"/>
      <c r="D92" s="178"/>
      <c r="E92" s="179"/>
      <c r="F92" s="63">
        <v>0.5</v>
      </c>
      <c r="G92" s="63"/>
      <c r="H92" s="66">
        <v>2</v>
      </c>
      <c r="I92" s="66" t="s">
        <v>303</v>
      </c>
      <c r="J92" s="63" t="s">
        <v>180</v>
      </c>
      <c r="K92" s="63" t="s">
        <v>183</v>
      </c>
      <c r="L92" s="66">
        <v>0</v>
      </c>
      <c r="M92" s="66">
        <v>0</v>
      </c>
      <c r="N92" s="63">
        <f t="shared" si="30"/>
        <v>0</v>
      </c>
      <c r="O92" s="66">
        <v>0</v>
      </c>
      <c r="P92" s="85">
        <f t="shared" ref="P92" si="55">IF(M92="Cantidad",BH92,IF(ISERROR(BH92/BI92),0,BH92/BI92))</f>
        <v>0</v>
      </c>
      <c r="Q92" s="92">
        <f t="shared" si="54"/>
        <v>0</v>
      </c>
      <c r="R92" s="66">
        <v>0</v>
      </c>
      <c r="S92" s="85">
        <f t="shared" ref="S92" si="56">IF(P92="Cantidad",BK92,IF(ISERROR(BK92/BL92),0,BK92/BL92))</f>
        <v>0</v>
      </c>
      <c r="T92" s="63">
        <f t="shared" si="32"/>
        <v>0</v>
      </c>
      <c r="U92" s="66">
        <v>0</v>
      </c>
      <c r="V92" s="85">
        <v>0</v>
      </c>
      <c r="W92" s="63">
        <f t="shared" si="33"/>
        <v>0</v>
      </c>
      <c r="X92" s="66">
        <v>0</v>
      </c>
      <c r="Y92" s="85">
        <v>18</v>
      </c>
      <c r="Z92" s="63">
        <f t="shared" si="34"/>
        <v>0</v>
      </c>
      <c r="AA92" s="66">
        <v>20</v>
      </c>
      <c r="AB92" s="66">
        <v>70</v>
      </c>
      <c r="AC92" s="63">
        <f t="shared" si="35"/>
        <v>3.5</v>
      </c>
      <c r="AD92" s="66">
        <v>20</v>
      </c>
      <c r="AE92" s="66">
        <v>0</v>
      </c>
      <c r="AF92" s="63">
        <f t="shared" si="36"/>
        <v>0</v>
      </c>
      <c r="AG92" s="66">
        <v>30</v>
      </c>
      <c r="AH92" s="213">
        <v>41</v>
      </c>
      <c r="AI92" s="63">
        <f t="shared" si="48"/>
        <v>1.3666666666666667</v>
      </c>
      <c r="AJ92" s="66">
        <v>40</v>
      </c>
      <c r="AK92" s="66"/>
      <c r="AL92" s="63">
        <f t="shared" si="49"/>
        <v>0</v>
      </c>
      <c r="AM92" s="66">
        <v>50</v>
      </c>
      <c r="AN92" s="66"/>
      <c r="AO92" s="63">
        <f t="shared" si="50"/>
        <v>0</v>
      </c>
      <c r="AP92" s="66">
        <v>20</v>
      </c>
      <c r="AQ92" s="66"/>
      <c r="AR92" s="63">
        <f t="shared" si="51"/>
        <v>0</v>
      </c>
      <c r="AS92" s="66">
        <v>20</v>
      </c>
      <c r="AT92" s="66"/>
      <c r="AU92" s="63">
        <f t="shared" si="52"/>
        <v>0</v>
      </c>
      <c r="AV92" s="98">
        <f t="shared" si="39"/>
        <v>200</v>
      </c>
      <c r="AW92" s="66">
        <f t="shared" si="40"/>
        <v>129</v>
      </c>
      <c r="AX92" s="110">
        <f t="shared" si="41"/>
        <v>0.64500000000000002</v>
      </c>
    </row>
    <row r="93" spans="1:50" s="3" customFormat="1" ht="90" x14ac:dyDescent="0.25">
      <c r="A93" s="205"/>
      <c r="B93" s="66" t="str">
        <f>IF(ISERROR(CONCATENATE(VLOOKUP($D$6,$C$79:$F$92,2,0),J174))," ",CONCATENATE(VLOOKUP($D$6,$C$79:$F$92,2,0),J174))</f>
        <v xml:space="preserve"> </v>
      </c>
      <c r="C93" s="66" t="s">
        <v>304</v>
      </c>
      <c r="D93" s="69" t="s">
        <v>131</v>
      </c>
      <c r="E93" s="7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63">
        <v>1</v>
      </c>
      <c r="G93" s="63"/>
      <c r="H93" s="66">
        <v>3</v>
      </c>
      <c r="I93" s="66" t="s">
        <v>305</v>
      </c>
      <c r="J93" s="63" t="s">
        <v>180</v>
      </c>
      <c r="K93" s="63" t="s">
        <v>183</v>
      </c>
      <c r="L93" s="91">
        <v>0.05</v>
      </c>
      <c r="M93" s="66">
        <f t="shared" ref="M93" si="57">IF(J93="Cantidad",BE93,IF(ISERROR(BE93/BF93),0,BE93/BF93))</f>
        <v>0</v>
      </c>
      <c r="N93" s="63">
        <f t="shared" si="30"/>
        <v>0</v>
      </c>
      <c r="O93" s="91">
        <v>0.1</v>
      </c>
      <c r="P93" s="101">
        <v>0.05</v>
      </c>
      <c r="Q93" s="92">
        <f t="shared" si="54"/>
        <v>0.5</v>
      </c>
      <c r="R93" s="91">
        <v>0.05</v>
      </c>
      <c r="S93" s="101">
        <v>0.1</v>
      </c>
      <c r="T93" s="63">
        <f t="shared" si="32"/>
        <v>2</v>
      </c>
      <c r="U93" s="91">
        <v>0.15</v>
      </c>
      <c r="V93" s="101">
        <v>0.2</v>
      </c>
      <c r="W93" s="63">
        <f t="shared" si="33"/>
        <v>1.3333333333333335</v>
      </c>
      <c r="X93" s="91">
        <v>0</v>
      </c>
      <c r="Y93" s="101">
        <v>0</v>
      </c>
      <c r="Z93" s="63">
        <f t="shared" si="34"/>
        <v>0</v>
      </c>
      <c r="AA93" s="91">
        <v>0.15</v>
      </c>
      <c r="AB93" s="91">
        <v>0.15</v>
      </c>
      <c r="AC93" s="63">
        <f t="shared" si="35"/>
        <v>1</v>
      </c>
      <c r="AD93" s="91">
        <v>0.05</v>
      </c>
      <c r="AE93" s="89">
        <v>0.25</v>
      </c>
      <c r="AF93" s="63">
        <f t="shared" si="36"/>
        <v>5</v>
      </c>
      <c r="AG93" s="91">
        <v>0.15</v>
      </c>
      <c r="AH93" s="101">
        <v>0.25</v>
      </c>
      <c r="AI93" s="63">
        <f t="shared" si="48"/>
        <v>1.6666666666666667</v>
      </c>
      <c r="AJ93" s="91">
        <v>0.15</v>
      </c>
      <c r="AK93" s="66"/>
      <c r="AL93" s="63">
        <f t="shared" si="49"/>
        <v>0</v>
      </c>
      <c r="AM93" s="91">
        <v>0.05</v>
      </c>
      <c r="AN93" s="66"/>
      <c r="AO93" s="63">
        <f t="shared" si="50"/>
        <v>0</v>
      </c>
      <c r="AP93" s="91">
        <v>0.05</v>
      </c>
      <c r="AQ93" s="66"/>
      <c r="AR93" s="63">
        <f t="shared" si="51"/>
        <v>0</v>
      </c>
      <c r="AS93" s="91">
        <v>0.05</v>
      </c>
      <c r="AT93" s="66"/>
      <c r="AU93" s="63">
        <f t="shared" si="52"/>
        <v>0</v>
      </c>
      <c r="AV93" s="139">
        <f t="shared" si="39"/>
        <v>1.0000000000000002</v>
      </c>
      <c r="AW93" s="66">
        <f t="shared" si="40"/>
        <v>1</v>
      </c>
      <c r="AX93" s="110">
        <f t="shared" si="41"/>
        <v>0.99999999999999978</v>
      </c>
    </row>
    <row r="94" spans="1:50" s="3" customFormat="1" ht="90" customHeight="1" x14ac:dyDescent="0.25">
      <c r="A94" s="205"/>
      <c r="B94" s="206" t="str">
        <f>IF(ISERROR(CONCATENATE(VLOOKUP($D$6,$C$79:$F$92,2,0),J175))," ",CONCATENATE(VLOOKUP($D$6,$C$79:$F$92,2,0),J175))</f>
        <v xml:space="preserve"> </v>
      </c>
      <c r="C94" s="206" t="s">
        <v>306</v>
      </c>
      <c r="D94" s="178" t="s">
        <v>131</v>
      </c>
      <c r="E94" s="179"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63">
        <v>1</v>
      </c>
      <c r="G94" s="63"/>
      <c r="H94" s="66">
        <v>4</v>
      </c>
      <c r="I94" s="66" t="s">
        <v>307</v>
      </c>
      <c r="J94" s="63" t="s">
        <v>181</v>
      </c>
      <c r="K94" s="63" t="s">
        <v>183</v>
      </c>
      <c r="L94" s="66">
        <v>10</v>
      </c>
      <c r="M94" s="66">
        <v>9</v>
      </c>
      <c r="N94" s="63">
        <f t="shared" si="30"/>
        <v>0.9</v>
      </c>
      <c r="O94" s="66">
        <v>10</v>
      </c>
      <c r="P94" s="85">
        <f t="shared" ref="P94:P100" si="58">IF(M94="Cantidad",BH94,IF(ISERROR(BH94/BI94),0,BH94/BI94))</f>
        <v>0</v>
      </c>
      <c r="Q94" s="92">
        <f t="shared" si="54"/>
        <v>0</v>
      </c>
      <c r="R94" s="66">
        <v>20</v>
      </c>
      <c r="S94" s="85">
        <f t="shared" ref="S94" si="59">IF(P94="Cantidad",BK94,IF(ISERROR(BK94/BL94),0,BK94/BL94))</f>
        <v>0</v>
      </c>
      <c r="T94" s="63">
        <f t="shared" si="32"/>
        <v>0</v>
      </c>
      <c r="U94" s="66">
        <v>20</v>
      </c>
      <c r="V94" s="85">
        <v>0</v>
      </c>
      <c r="W94" s="63">
        <f t="shared" si="33"/>
        <v>0</v>
      </c>
      <c r="X94" s="66">
        <v>30</v>
      </c>
      <c r="Y94" s="85">
        <v>0</v>
      </c>
      <c r="Z94" s="105">
        <f t="shared" si="34"/>
        <v>0</v>
      </c>
      <c r="AA94" s="66">
        <v>30</v>
      </c>
      <c r="AB94" s="66">
        <v>117</v>
      </c>
      <c r="AC94" s="63">
        <f t="shared" si="35"/>
        <v>3.9</v>
      </c>
      <c r="AD94" s="66">
        <v>16</v>
      </c>
      <c r="AE94" s="66">
        <v>0</v>
      </c>
      <c r="AF94" s="63">
        <f t="shared" si="36"/>
        <v>0</v>
      </c>
      <c r="AG94" s="66">
        <v>16</v>
      </c>
      <c r="AH94" s="213">
        <f t="shared" ref="AH94" si="60">IF(M94="Cantidad",BH94,IF(ISERROR(BH94/BI94),0,BH94/BI94))</f>
        <v>0</v>
      </c>
      <c r="AI94" s="63">
        <f t="shared" si="48"/>
        <v>0</v>
      </c>
      <c r="AJ94" s="66">
        <v>16</v>
      </c>
      <c r="AK94" s="66"/>
      <c r="AL94" s="63">
        <f t="shared" si="49"/>
        <v>0</v>
      </c>
      <c r="AM94" s="66">
        <v>16</v>
      </c>
      <c r="AN94" s="66"/>
      <c r="AO94" s="63">
        <f t="shared" si="50"/>
        <v>0</v>
      </c>
      <c r="AP94" s="66">
        <v>16</v>
      </c>
      <c r="AQ94" s="66"/>
      <c r="AR94" s="63">
        <f t="shared" si="51"/>
        <v>0</v>
      </c>
      <c r="AS94" s="66">
        <v>0</v>
      </c>
      <c r="AT94" s="66"/>
      <c r="AU94" s="63">
        <f t="shared" si="52"/>
        <v>0</v>
      </c>
      <c r="AV94" s="98">
        <f t="shared" si="39"/>
        <v>200</v>
      </c>
      <c r="AW94" s="66">
        <f t="shared" si="40"/>
        <v>126</v>
      </c>
      <c r="AX94" s="110">
        <f t="shared" si="41"/>
        <v>0.63</v>
      </c>
    </row>
    <row r="95" spans="1:50" s="3" customFormat="1" ht="75" x14ac:dyDescent="0.25">
      <c r="A95" s="205"/>
      <c r="B95" s="206"/>
      <c r="C95" s="206"/>
      <c r="D95" s="178"/>
      <c r="E95" s="179"/>
      <c r="F95" s="63">
        <v>1</v>
      </c>
      <c r="G95" s="63"/>
      <c r="H95" s="66">
        <v>5</v>
      </c>
      <c r="I95" s="66" t="s">
        <v>308</v>
      </c>
      <c r="J95" s="63" t="s">
        <v>181</v>
      </c>
      <c r="K95" s="63" t="s">
        <v>183</v>
      </c>
      <c r="L95" s="66">
        <v>320</v>
      </c>
      <c r="M95" s="66">
        <v>91</v>
      </c>
      <c r="N95" s="63">
        <f t="shared" si="30"/>
        <v>0.28437499999999999</v>
      </c>
      <c r="O95" s="66">
        <v>420</v>
      </c>
      <c r="P95" s="85">
        <f t="shared" si="58"/>
        <v>0</v>
      </c>
      <c r="Q95" s="92">
        <f t="shared" si="54"/>
        <v>0</v>
      </c>
      <c r="R95" s="66">
        <v>530</v>
      </c>
      <c r="S95" s="85">
        <v>310</v>
      </c>
      <c r="T95" s="63">
        <f t="shared" si="32"/>
        <v>0.58490566037735847</v>
      </c>
      <c r="U95" s="66">
        <v>551</v>
      </c>
      <c r="V95" s="85">
        <v>400</v>
      </c>
      <c r="W95" s="63">
        <f t="shared" si="33"/>
        <v>0.72595281306715065</v>
      </c>
      <c r="X95" s="66">
        <v>530</v>
      </c>
      <c r="Y95" s="85">
        <v>171</v>
      </c>
      <c r="Z95" s="63">
        <f t="shared" si="34"/>
        <v>0.32264150943396225</v>
      </c>
      <c r="AA95" s="66">
        <v>550</v>
      </c>
      <c r="AB95" s="66">
        <v>4659</v>
      </c>
      <c r="AC95" s="63">
        <f t="shared" si="35"/>
        <v>8.4709090909090907</v>
      </c>
      <c r="AD95" s="66">
        <v>500</v>
      </c>
      <c r="AE95" s="66">
        <v>5455</v>
      </c>
      <c r="AF95" s="63">
        <f t="shared" si="36"/>
        <v>10.91</v>
      </c>
      <c r="AG95" s="66">
        <v>600</v>
      </c>
      <c r="AH95" s="213">
        <v>1792</v>
      </c>
      <c r="AI95" s="63">
        <f t="shared" si="48"/>
        <v>2.9866666666666668</v>
      </c>
      <c r="AJ95" s="66">
        <v>600</v>
      </c>
      <c r="AK95" s="66"/>
      <c r="AL95" s="63">
        <f t="shared" si="49"/>
        <v>0</v>
      </c>
      <c r="AM95" s="66">
        <v>800</v>
      </c>
      <c r="AN95" s="66"/>
      <c r="AO95" s="63">
        <f t="shared" si="50"/>
        <v>0</v>
      </c>
      <c r="AP95" s="66">
        <v>600</v>
      </c>
      <c r="AQ95" s="66"/>
      <c r="AR95" s="63">
        <f t="shared" si="51"/>
        <v>0</v>
      </c>
      <c r="AS95" s="66">
        <v>550</v>
      </c>
      <c r="AT95" s="66"/>
      <c r="AU95" s="63">
        <f t="shared" si="52"/>
        <v>0</v>
      </c>
      <c r="AV95" s="98">
        <f t="shared" si="39"/>
        <v>6551</v>
      </c>
      <c r="AW95" s="66">
        <f t="shared" si="40"/>
        <v>12878</v>
      </c>
      <c r="AX95" s="110">
        <f t="shared" si="41"/>
        <v>1.9658067470615173</v>
      </c>
    </row>
    <row r="96" spans="1:50" s="3" customFormat="1" ht="69" customHeight="1" x14ac:dyDescent="0.25">
      <c r="A96" s="205"/>
      <c r="B96" s="206">
        <v>4</v>
      </c>
      <c r="C96" s="206" t="s">
        <v>309</v>
      </c>
      <c r="D96" s="178" t="s">
        <v>131</v>
      </c>
      <c r="E96" s="179"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63">
        <v>1</v>
      </c>
      <c r="G96" s="63"/>
      <c r="H96" s="66">
        <v>6</v>
      </c>
      <c r="I96" s="66" t="s">
        <v>310</v>
      </c>
      <c r="J96" s="63" t="s">
        <v>181</v>
      </c>
      <c r="K96" s="63" t="s">
        <v>183</v>
      </c>
      <c r="L96" s="66">
        <v>6</v>
      </c>
      <c r="M96" s="66">
        <f t="shared" ref="M96:M97" si="61">IF(J96="Cantidad",BE96,IF(ISERROR(BE96/BF96),0,BE96/BF96))</f>
        <v>0</v>
      </c>
      <c r="N96" s="63">
        <f t="shared" si="30"/>
        <v>0</v>
      </c>
      <c r="O96" s="66">
        <v>12</v>
      </c>
      <c r="P96" s="85">
        <f t="shared" si="58"/>
        <v>0</v>
      </c>
      <c r="Q96" s="92">
        <f t="shared" si="54"/>
        <v>0</v>
      </c>
      <c r="R96" s="66">
        <v>18</v>
      </c>
      <c r="S96" s="85">
        <f t="shared" ref="S96:S100" si="62">IF(P96="Cantidad",BK96,IF(ISERROR(BK96/BL96),0,BK96/BL96))</f>
        <v>0</v>
      </c>
      <c r="T96" s="63">
        <f t="shared" si="32"/>
        <v>0</v>
      </c>
      <c r="U96" s="66">
        <v>24</v>
      </c>
      <c r="V96" s="85">
        <v>0</v>
      </c>
      <c r="W96" s="63">
        <f t="shared" si="33"/>
        <v>0</v>
      </c>
      <c r="X96" s="66">
        <v>30</v>
      </c>
      <c r="Y96" s="85">
        <v>0</v>
      </c>
      <c r="Z96" s="105">
        <f t="shared" si="34"/>
        <v>0</v>
      </c>
      <c r="AA96" s="66">
        <v>45</v>
      </c>
      <c r="AB96" s="66">
        <v>26</v>
      </c>
      <c r="AC96" s="63">
        <f t="shared" si="35"/>
        <v>0.57777777777777772</v>
      </c>
      <c r="AD96" s="66">
        <v>45</v>
      </c>
      <c r="AE96" s="66">
        <v>0</v>
      </c>
      <c r="AF96" s="63">
        <f t="shared" si="36"/>
        <v>0</v>
      </c>
      <c r="AG96" s="66">
        <v>24</v>
      </c>
      <c r="AH96" s="213">
        <v>0</v>
      </c>
      <c r="AI96" s="63">
        <f t="shared" si="48"/>
        <v>0</v>
      </c>
      <c r="AJ96" s="66">
        <v>24</v>
      </c>
      <c r="AK96" s="66"/>
      <c r="AL96" s="63">
        <f t="shared" si="49"/>
        <v>0</v>
      </c>
      <c r="AM96" s="66">
        <v>45</v>
      </c>
      <c r="AN96" s="66"/>
      <c r="AO96" s="63">
        <f t="shared" si="50"/>
        <v>0</v>
      </c>
      <c r="AP96" s="66">
        <v>18</v>
      </c>
      <c r="AQ96" s="66"/>
      <c r="AR96" s="63">
        <f t="shared" si="51"/>
        <v>0</v>
      </c>
      <c r="AS96" s="66">
        <v>9</v>
      </c>
      <c r="AT96" s="66"/>
      <c r="AU96" s="63">
        <f t="shared" si="52"/>
        <v>0</v>
      </c>
      <c r="AV96" s="98">
        <f t="shared" si="39"/>
        <v>300</v>
      </c>
      <c r="AW96" s="66">
        <f t="shared" si="40"/>
        <v>26</v>
      </c>
      <c r="AX96" s="110">
        <f t="shared" si="41"/>
        <v>8.666666666666667E-2</v>
      </c>
    </row>
    <row r="97" spans="1:50" s="3" customFormat="1" ht="105" customHeight="1" x14ac:dyDescent="0.25">
      <c r="A97" s="205"/>
      <c r="B97" s="206"/>
      <c r="C97" s="206"/>
      <c r="D97" s="178"/>
      <c r="E97" s="179"/>
      <c r="F97" s="63">
        <v>1</v>
      </c>
      <c r="G97" s="63"/>
      <c r="H97" s="66">
        <v>7</v>
      </c>
      <c r="I97" s="66" t="s">
        <v>311</v>
      </c>
      <c r="J97" s="63" t="s">
        <v>181</v>
      </c>
      <c r="K97" s="63" t="s">
        <v>183</v>
      </c>
      <c r="L97" s="66">
        <v>14</v>
      </c>
      <c r="M97" s="66">
        <f t="shared" si="61"/>
        <v>0</v>
      </c>
      <c r="N97" s="63">
        <f t="shared" si="30"/>
        <v>0</v>
      </c>
      <c r="O97" s="66">
        <v>28</v>
      </c>
      <c r="P97" s="85">
        <f t="shared" si="58"/>
        <v>0</v>
      </c>
      <c r="Q97" s="92">
        <f t="shared" si="54"/>
        <v>0</v>
      </c>
      <c r="R97" s="66">
        <v>42</v>
      </c>
      <c r="S97" s="85">
        <f t="shared" si="62"/>
        <v>0</v>
      </c>
      <c r="T97" s="63">
        <f t="shared" si="32"/>
        <v>0</v>
      </c>
      <c r="U97" s="66">
        <v>56</v>
      </c>
      <c r="V97" s="85">
        <v>0</v>
      </c>
      <c r="W97" s="63">
        <f t="shared" si="33"/>
        <v>0</v>
      </c>
      <c r="X97" s="66">
        <v>56</v>
      </c>
      <c r="Y97" s="85">
        <v>4</v>
      </c>
      <c r="Z97" s="63">
        <f t="shared" si="34"/>
        <v>7.1428571428571425E-2</v>
      </c>
      <c r="AA97" s="66">
        <v>70</v>
      </c>
      <c r="AB97" s="66">
        <v>21</v>
      </c>
      <c r="AC97" s="63">
        <f t="shared" si="35"/>
        <v>0.3</v>
      </c>
      <c r="AD97" s="66">
        <v>70</v>
      </c>
      <c r="AE97" s="66">
        <v>1415</v>
      </c>
      <c r="AF97" s="63">
        <f t="shared" si="36"/>
        <v>20.214285714285715</v>
      </c>
      <c r="AG97" s="66">
        <v>140</v>
      </c>
      <c r="AH97" s="213">
        <v>12</v>
      </c>
      <c r="AI97" s="63">
        <f t="shared" si="48"/>
        <v>8.5714285714285715E-2</v>
      </c>
      <c r="AJ97" s="66">
        <v>105</v>
      </c>
      <c r="AK97" s="66"/>
      <c r="AL97" s="63">
        <f t="shared" si="49"/>
        <v>0</v>
      </c>
      <c r="AM97" s="66">
        <v>105</v>
      </c>
      <c r="AN97" s="66"/>
      <c r="AO97" s="63">
        <f t="shared" si="50"/>
        <v>0</v>
      </c>
      <c r="AP97" s="66">
        <v>14</v>
      </c>
      <c r="AQ97" s="66"/>
      <c r="AR97" s="63">
        <f t="shared" si="51"/>
        <v>0</v>
      </c>
      <c r="AS97" s="66">
        <v>0</v>
      </c>
      <c r="AT97" s="66"/>
      <c r="AU97" s="63">
        <f t="shared" si="52"/>
        <v>0</v>
      </c>
      <c r="AV97" s="98">
        <f t="shared" si="39"/>
        <v>700</v>
      </c>
      <c r="AW97" s="66">
        <f t="shared" si="40"/>
        <v>1452</v>
      </c>
      <c r="AX97" s="110">
        <f t="shared" si="41"/>
        <v>2.0742857142857143</v>
      </c>
    </row>
    <row r="98" spans="1:50" s="3" customFormat="1" ht="62.25" customHeight="1" x14ac:dyDescent="0.25">
      <c r="A98" s="205"/>
      <c r="B98" s="206"/>
      <c r="C98" s="206"/>
      <c r="D98" s="178"/>
      <c r="E98" s="179"/>
      <c r="F98" s="63">
        <v>1</v>
      </c>
      <c r="G98" s="63"/>
      <c r="H98" s="66">
        <v>8</v>
      </c>
      <c r="I98" s="66" t="s">
        <v>312</v>
      </c>
      <c r="J98" s="63" t="s">
        <v>181</v>
      </c>
      <c r="K98" s="63" t="s">
        <v>183</v>
      </c>
      <c r="L98" s="66">
        <v>6</v>
      </c>
      <c r="M98" s="66">
        <v>14</v>
      </c>
      <c r="N98" s="63">
        <f t="shared" si="30"/>
        <v>2.3333333333333335</v>
      </c>
      <c r="O98" s="66">
        <v>15</v>
      </c>
      <c r="P98" s="85">
        <f t="shared" si="58"/>
        <v>0</v>
      </c>
      <c r="Q98" s="92">
        <f t="shared" si="54"/>
        <v>0</v>
      </c>
      <c r="R98" s="66">
        <v>60</v>
      </c>
      <c r="S98" s="85">
        <f t="shared" si="62"/>
        <v>0</v>
      </c>
      <c r="T98" s="63">
        <f t="shared" si="32"/>
        <v>0</v>
      </c>
      <c r="U98" s="66">
        <v>60</v>
      </c>
      <c r="V98" s="85">
        <v>23</v>
      </c>
      <c r="W98" s="63">
        <f t="shared" si="33"/>
        <v>0.38333333333333336</v>
      </c>
      <c r="X98" s="66">
        <v>30</v>
      </c>
      <c r="Y98" s="85">
        <v>0</v>
      </c>
      <c r="Z98" s="105">
        <f t="shared" si="34"/>
        <v>0</v>
      </c>
      <c r="AA98" s="66">
        <v>30</v>
      </c>
      <c r="AB98" s="66">
        <v>512</v>
      </c>
      <c r="AC98" s="63">
        <f t="shared" si="35"/>
        <v>17.066666666666666</v>
      </c>
      <c r="AD98" s="66">
        <v>30</v>
      </c>
      <c r="AE98" s="66">
        <v>0</v>
      </c>
      <c r="AF98" s="63">
        <f t="shared" si="36"/>
        <v>0</v>
      </c>
      <c r="AG98" s="66">
        <v>24</v>
      </c>
      <c r="AH98" s="213">
        <v>0</v>
      </c>
      <c r="AI98" s="63">
        <f t="shared" si="48"/>
        <v>0</v>
      </c>
      <c r="AJ98" s="66">
        <v>18</v>
      </c>
      <c r="AK98" s="66"/>
      <c r="AL98" s="63">
        <f t="shared" si="49"/>
        <v>0</v>
      </c>
      <c r="AM98" s="66">
        <v>15</v>
      </c>
      <c r="AN98" s="66"/>
      <c r="AO98" s="63">
        <f t="shared" si="50"/>
        <v>0</v>
      </c>
      <c r="AP98" s="66">
        <v>6</v>
      </c>
      <c r="AQ98" s="66"/>
      <c r="AR98" s="63">
        <f t="shared" si="51"/>
        <v>0</v>
      </c>
      <c r="AS98" s="66">
        <v>6</v>
      </c>
      <c r="AT98" s="66"/>
      <c r="AU98" s="63">
        <f t="shared" si="52"/>
        <v>0</v>
      </c>
      <c r="AV98" s="98">
        <f t="shared" si="39"/>
        <v>300</v>
      </c>
      <c r="AW98" s="66">
        <f t="shared" si="40"/>
        <v>549</v>
      </c>
      <c r="AX98" s="110">
        <f t="shared" si="41"/>
        <v>1.83</v>
      </c>
    </row>
    <row r="99" spans="1:50" s="3" customFormat="1" ht="75" customHeight="1" x14ac:dyDescent="0.25">
      <c r="A99" s="205"/>
      <c r="B99" s="206"/>
      <c r="C99" s="206"/>
      <c r="D99" s="178"/>
      <c r="E99" s="179"/>
      <c r="F99" s="63">
        <v>1</v>
      </c>
      <c r="G99" s="63"/>
      <c r="H99" s="66">
        <v>9</v>
      </c>
      <c r="I99" s="66" t="s">
        <v>313</v>
      </c>
      <c r="J99" s="63" t="s">
        <v>181</v>
      </c>
      <c r="K99" s="63" t="s">
        <v>183</v>
      </c>
      <c r="L99" s="66">
        <v>5</v>
      </c>
      <c r="M99" s="66">
        <f t="shared" ref="M99:M101" si="63">IF(J99="Cantidad",BE99,IF(ISERROR(BE99/BF99),0,BE99/BF99))</f>
        <v>0</v>
      </c>
      <c r="N99" s="63">
        <f t="shared" si="30"/>
        <v>0</v>
      </c>
      <c r="O99" s="66">
        <v>8</v>
      </c>
      <c r="P99" s="85">
        <f t="shared" si="58"/>
        <v>0</v>
      </c>
      <c r="Q99" s="92">
        <f t="shared" si="54"/>
        <v>0</v>
      </c>
      <c r="R99" s="66">
        <v>10</v>
      </c>
      <c r="S99" s="85">
        <f t="shared" si="62"/>
        <v>0</v>
      </c>
      <c r="T99" s="63">
        <f t="shared" si="32"/>
        <v>0</v>
      </c>
      <c r="U99" s="66">
        <v>10</v>
      </c>
      <c r="V99" s="85">
        <v>0</v>
      </c>
      <c r="W99" s="63">
        <f t="shared" si="33"/>
        <v>0</v>
      </c>
      <c r="X99" s="66">
        <v>10</v>
      </c>
      <c r="Y99" s="85">
        <v>12</v>
      </c>
      <c r="Z99" s="63">
        <f t="shared" si="34"/>
        <v>1.2</v>
      </c>
      <c r="AA99" s="66">
        <v>10</v>
      </c>
      <c r="AB99" s="66">
        <v>15</v>
      </c>
      <c r="AC99" s="63">
        <f t="shared" si="35"/>
        <v>1.5</v>
      </c>
      <c r="AD99" s="66">
        <v>10</v>
      </c>
      <c r="AE99" s="66">
        <v>6</v>
      </c>
      <c r="AF99" s="63">
        <f t="shared" si="36"/>
        <v>0.6</v>
      </c>
      <c r="AG99" s="66">
        <v>10</v>
      </c>
      <c r="AH99" s="213">
        <v>24</v>
      </c>
      <c r="AI99" s="63">
        <f t="shared" si="48"/>
        <v>2.4</v>
      </c>
      <c r="AJ99" s="66">
        <v>10</v>
      </c>
      <c r="AK99" s="66"/>
      <c r="AL99" s="63">
        <f t="shared" si="49"/>
        <v>0</v>
      </c>
      <c r="AM99" s="66">
        <v>10</v>
      </c>
      <c r="AN99" s="66"/>
      <c r="AO99" s="63">
        <f t="shared" si="50"/>
        <v>0</v>
      </c>
      <c r="AP99" s="66">
        <v>5</v>
      </c>
      <c r="AQ99" s="66"/>
      <c r="AR99" s="63">
        <f t="shared" si="51"/>
        <v>0</v>
      </c>
      <c r="AS99" s="66">
        <v>2</v>
      </c>
      <c r="AT99" s="66"/>
      <c r="AU99" s="63">
        <f t="shared" si="52"/>
        <v>0</v>
      </c>
      <c r="AV99" s="98">
        <f t="shared" si="39"/>
        <v>100</v>
      </c>
      <c r="AW99" s="66">
        <f t="shared" si="40"/>
        <v>57</v>
      </c>
      <c r="AX99" s="110">
        <f t="shared" si="41"/>
        <v>0.56999999999999995</v>
      </c>
    </row>
    <row r="100" spans="1:50" s="3" customFormat="1" ht="71.25" customHeight="1" x14ac:dyDescent="0.25">
      <c r="A100" s="205"/>
      <c r="B100" s="206"/>
      <c r="C100" s="206"/>
      <c r="D100" s="178"/>
      <c r="E100" s="179"/>
      <c r="F100" s="63">
        <v>1</v>
      </c>
      <c r="G100" s="63"/>
      <c r="H100" s="66">
        <v>10</v>
      </c>
      <c r="I100" s="66" t="s">
        <v>314</v>
      </c>
      <c r="J100" s="63" t="s">
        <v>181</v>
      </c>
      <c r="K100" s="63" t="s">
        <v>183</v>
      </c>
      <c r="L100" s="66">
        <v>18</v>
      </c>
      <c r="M100" s="66">
        <f t="shared" si="63"/>
        <v>0</v>
      </c>
      <c r="N100" s="63">
        <f t="shared" si="30"/>
        <v>0</v>
      </c>
      <c r="O100" s="66">
        <v>24</v>
      </c>
      <c r="P100" s="85">
        <f t="shared" si="58"/>
        <v>0</v>
      </c>
      <c r="Q100" s="92">
        <f t="shared" si="54"/>
        <v>0</v>
      </c>
      <c r="R100" s="66">
        <v>24</v>
      </c>
      <c r="S100" s="85">
        <f t="shared" si="62"/>
        <v>0</v>
      </c>
      <c r="T100" s="63">
        <f t="shared" si="32"/>
        <v>0</v>
      </c>
      <c r="U100" s="66">
        <v>24</v>
      </c>
      <c r="V100" s="85">
        <v>9</v>
      </c>
      <c r="W100" s="63">
        <f t="shared" si="33"/>
        <v>0.375</v>
      </c>
      <c r="X100" s="66">
        <v>24</v>
      </c>
      <c r="Y100" s="85">
        <v>27</v>
      </c>
      <c r="Z100" s="63">
        <f t="shared" si="34"/>
        <v>1.125</v>
      </c>
      <c r="AA100" s="66">
        <v>24</v>
      </c>
      <c r="AB100" s="66">
        <v>171</v>
      </c>
      <c r="AC100" s="63">
        <f t="shared" si="35"/>
        <v>7.125</v>
      </c>
      <c r="AD100" s="66">
        <v>24</v>
      </c>
      <c r="AE100" s="66">
        <v>0</v>
      </c>
      <c r="AF100" s="63">
        <f t="shared" si="36"/>
        <v>0</v>
      </c>
      <c r="AG100" s="66">
        <v>24</v>
      </c>
      <c r="AH100" s="213">
        <v>130</v>
      </c>
      <c r="AI100" s="63">
        <f t="shared" si="48"/>
        <v>5.416666666666667</v>
      </c>
      <c r="AJ100" s="66">
        <v>24</v>
      </c>
      <c r="AK100" s="66"/>
      <c r="AL100" s="63">
        <f t="shared" si="49"/>
        <v>0</v>
      </c>
      <c r="AM100" s="66">
        <v>48</v>
      </c>
      <c r="AN100" s="66"/>
      <c r="AO100" s="63">
        <f t="shared" si="50"/>
        <v>0</v>
      </c>
      <c r="AP100" s="66">
        <v>24</v>
      </c>
      <c r="AQ100" s="66"/>
      <c r="AR100" s="63">
        <f t="shared" si="51"/>
        <v>0</v>
      </c>
      <c r="AS100" s="66">
        <v>24</v>
      </c>
      <c r="AT100" s="66"/>
      <c r="AU100" s="63">
        <f t="shared" si="52"/>
        <v>0</v>
      </c>
      <c r="AV100" s="98">
        <f t="shared" si="39"/>
        <v>306</v>
      </c>
      <c r="AW100" s="66">
        <f t="shared" si="40"/>
        <v>337</v>
      </c>
      <c r="AX100" s="110">
        <f t="shared" si="41"/>
        <v>1.1013071895424837</v>
      </c>
    </row>
    <row r="101" spans="1:50" s="3" customFormat="1" ht="90" x14ac:dyDescent="0.25">
      <c r="A101" s="205"/>
      <c r="B101" s="66">
        <v>5</v>
      </c>
      <c r="C101" s="66" t="s">
        <v>315</v>
      </c>
      <c r="D101" s="69" t="s">
        <v>131</v>
      </c>
      <c r="E101" s="7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63">
        <v>1</v>
      </c>
      <c r="G101" s="63"/>
      <c r="H101" s="66">
        <v>11</v>
      </c>
      <c r="I101" s="66" t="s">
        <v>316</v>
      </c>
      <c r="J101" s="63" t="s">
        <v>181</v>
      </c>
      <c r="K101" s="63" t="s">
        <v>183</v>
      </c>
      <c r="L101" s="66">
        <v>15</v>
      </c>
      <c r="M101" s="66">
        <f t="shared" si="63"/>
        <v>0</v>
      </c>
      <c r="N101" s="63">
        <f t="shared" si="30"/>
        <v>0</v>
      </c>
      <c r="O101" s="66">
        <v>15</v>
      </c>
      <c r="P101" s="85">
        <v>2</v>
      </c>
      <c r="Q101" s="92">
        <f t="shared" si="54"/>
        <v>0.13333333333333333</v>
      </c>
      <c r="R101" s="66">
        <v>30</v>
      </c>
      <c r="S101" s="85">
        <v>17</v>
      </c>
      <c r="T101" s="63">
        <f t="shared" si="32"/>
        <v>0.56666666666666665</v>
      </c>
      <c r="U101" s="66">
        <v>30</v>
      </c>
      <c r="V101" s="85">
        <v>16</v>
      </c>
      <c r="W101" s="63">
        <f t="shared" si="33"/>
        <v>0.53333333333333333</v>
      </c>
      <c r="X101" s="66">
        <v>30</v>
      </c>
      <c r="Y101" s="85">
        <v>21</v>
      </c>
      <c r="Z101" s="63">
        <f t="shared" si="34"/>
        <v>0.7</v>
      </c>
      <c r="AA101" s="66">
        <v>30</v>
      </c>
      <c r="AB101" s="66">
        <v>18</v>
      </c>
      <c r="AC101" s="63">
        <f t="shared" si="35"/>
        <v>0.6</v>
      </c>
      <c r="AD101" s="66">
        <v>30</v>
      </c>
      <c r="AE101" s="66">
        <v>58</v>
      </c>
      <c r="AF101" s="63">
        <f t="shared" si="36"/>
        <v>1.9333333333333333</v>
      </c>
      <c r="AG101" s="66">
        <v>30</v>
      </c>
      <c r="AH101" s="213">
        <v>52</v>
      </c>
      <c r="AI101" s="63">
        <f t="shared" si="48"/>
        <v>1.7333333333333334</v>
      </c>
      <c r="AJ101" s="66">
        <v>30</v>
      </c>
      <c r="AK101" s="66"/>
      <c r="AL101" s="63">
        <f t="shared" si="49"/>
        <v>0</v>
      </c>
      <c r="AM101" s="66">
        <v>30</v>
      </c>
      <c r="AN101" s="66"/>
      <c r="AO101" s="63">
        <f t="shared" si="50"/>
        <v>0</v>
      </c>
      <c r="AP101" s="66">
        <v>15</v>
      </c>
      <c r="AQ101" s="66"/>
      <c r="AR101" s="63">
        <f t="shared" si="51"/>
        <v>0</v>
      </c>
      <c r="AS101" s="66">
        <v>15</v>
      </c>
      <c r="AT101" s="66"/>
      <c r="AU101" s="63">
        <f t="shared" si="52"/>
        <v>0</v>
      </c>
      <c r="AV101" s="98">
        <f t="shared" si="39"/>
        <v>300</v>
      </c>
      <c r="AW101" s="66">
        <f t="shared" si="40"/>
        <v>184</v>
      </c>
      <c r="AX101" s="110">
        <f t="shared" si="41"/>
        <v>0.61333333333333329</v>
      </c>
    </row>
    <row r="102" spans="1:50" s="3" customFormat="1" ht="105.75" thickBot="1" x14ac:dyDescent="0.3">
      <c r="A102" s="209"/>
      <c r="B102" s="71">
        <v>6</v>
      </c>
      <c r="C102" s="71" t="s">
        <v>317</v>
      </c>
      <c r="D102" s="111" t="s">
        <v>131</v>
      </c>
      <c r="E102" s="112"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72">
        <v>1</v>
      </c>
      <c r="G102" s="72"/>
      <c r="H102" s="71">
        <v>12</v>
      </c>
      <c r="I102" s="71" t="s">
        <v>318</v>
      </c>
      <c r="J102" s="72" t="s">
        <v>180</v>
      </c>
      <c r="K102" s="72" t="s">
        <v>183</v>
      </c>
      <c r="L102" s="113">
        <v>0.01</v>
      </c>
      <c r="M102" s="113">
        <v>0.01</v>
      </c>
      <c r="N102" s="72">
        <f t="shared" si="30"/>
        <v>1</v>
      </c>
      <c r="O102" s="113">
        <v>0.05</v>
      </c>
      <c r="P102" s="114">
        <v>0.05</v>
      </c>
      <c r="Q102" s="115">
        <f t="shared" si="54"/>
        <v>1</v>
      </c>
      <c r="R102" s="113">
        <v>0.06</v>
      </c>
      <c r="S102" s="114">
        <v>0.05</v>
      </c>
      <c r="T102" s="72">
        <f t="shared" si="32"/>
        <v>0.83333333333333337</v>
      </c>
      <c r="U102" s="113">
        <v>0.112</v>
      </c>
      <c r="V102" s="114">
        <v>7.0000000000000007E-2</v>
      </c>
      <c r="W102" s="72">
        <f t="shared" si="33"/>
        <v>0.625</v>
      </c>
      <c r="X102" s="113">
        <v>0.112</v>
      </c>
      <c r="Y102" s="114">
        <v>7.0000000000000007E-2</v>
      </c>
      <c r="Z102" s="72">
        <f t="shared" si="34"/>
        <v>0.625</v>
      </c>
      <c r="AA102" s="113">
        <v>0.122</v>
      </c>
      <c r="AB102" s="113">
        <v>0.13200000000000001</v>
      </c>
      <c r="AC102" s="72">
        <f t="shared" si="35"/>
        <v>1.0819672131147542</v>
      </c>
      <c r="AD102" s="113">
        <v>9.1999999999999998E-2</v>
      </c>
      <c r="AE102" s="149">
        <v>9.1999999999999998E-2</v>
      </c>
      <c r="AF102" s="72">
        <f t="shared" si="36"/>
        <v>1</v>
      </c>
      <c r="AG102" s="113">
        <v>9.1999999999999998E-2</v>
      </c>
      <c r="AH102" s="101">
        <v>0.13200000000000001</v>
      </c>
      <c r="AI102" s="72">
        <f t="shared" si="48"/>
        <v>1.4347826086956523</v>
      </c>
      <c r="AJ102" s="113">
        <v>9.1999999999999998E-2</v>
      </c>
      <c r="AK102" s="71"/>
      <c r="AL102" s="72">
        <f t="shared" si="49"/>
        <v>0</v>
      </c>
      <c r="AM102" s="113">
        <v>9.1999999999999998E-2</v>
      </c>
      <c r="AN102" s="71"/>
      <c r="AO102" s="72">
        <f t="shared" si="50"/>
        <v>0</v>
      </c>
      <c r="AP102" s="113">
        <v>9.1999999999999998E-2</v>
      </c>
      <c r="AQ102" s="71"/>
      <c r="AR102" s="72">
        <f t="shared" si="51"/>
        <v>0</v>
      </c>
      <c r="AS102" s="113">
        <v>7.3999999999999996E-2</v>
      </c>
      <c r="AT102" s="71"/>
      <c r="AU102" s="72">
        <f t="shared" si="52"/>
        <v>0</v>
      </c>
      <c r="AV102" s="138">
        <f t="shared" si="39"/>
        <v>0.99999999999999978</v>
      </c>
      <c r="AW102" s="113">
        <f t="shared" si="40"/>
        <v>0.60600000000000009</v>
      </c>
      <c r="AX102" s="116">
        <f t="shared" si="41"/>
        <v>0.60600000000000021</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19" customFormat="1" x14ac:dyDescent="0.2">
      <c r="A141" s="117"/>
      <c r="B141" s="117"/>
      <c r="C141" s="117"/>
      <c r="D141" s="117"/>
      <c r="E141" s="117"/>
      <c r="F141" s="117"/>
      <c r="G141" s="117"/>
      <c r="H141" s="117"/>
      <c r="I141" s="117"/>
      <c r="J141" s="117"/>
      <c r="K141" s="117"/>
      <c r="L141" s="118"/>
      <c r="M141" s="117"/>
      <c r="N141" s="117"/>
      <c r="O141" s="117"/>
      <c r="P141" s="117"/>
      <c r="Q141" s="117"/>
      <c r="R141" s="117"/>
      <c r="S141" s="117"/>
      <c r="T141" s="117"/>
      <c r="U141" s="117"/>
      <c r="V141" s="117"/>
      <c r="W141" s="117"/>
      <c r="X141" s="117"/>
      <c r="Y141" s="117"/>
      <c r="Z141" s="117"/>
      <c r="AA141" s="117"/>
      <c r="AB141" s="117"/>
      <c r="AC141" s="117"/>
      <c r="AD141" s="117"/>
      <c r="AE141" s="117"/>
      <c r="AF141" s="117"/>
      <c r="AG141" s="117"/>
    </row>
    <row r="142" spans="1:33" s="119" customFormat="1" x14ac:dyDescent="0.25">
      <c r="A142" s="117"/>
      <c r="B142" s="117"/>
      <c r="C142" s="117"/>
      <c r="D142" s="117"/>
      <c r="E142" s="117"/>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row>
    <row r="143" spans="1:33" s="119" customFormat="1" x14ac:dyDescent="0.25">
      <c r="A143" s="117"/>
      <c r="B143" s="117"/>
      <c r="C143" s="117"/>
      <c r="D143" s="117"/>
      <c r="E143" s="117"/>
      <c r="F143" s="117"/>
      <c r="G143" s="117"/>
      <c r="H143" s="117"/>
      <c r="I143" s="117"/>
      <c r="J143" s="117"/>
      <c r="K143" s="117"/>
      <c r="L143" s="117"/>
      <c r="M143" s="117"/>
      <c r="N143" s="117"/>
      <c r="O143" s="117"/>
      <c r="P143" s="117"/>
      <c r="Q143" s="117"/>
      <c r="R143" s="117"/>
      <c r="S143" s="117"/>
      <c r="T143" s="117"/>
      <c r="U143" s="117"/>
      <c r="V143" s="117"/>
      <c r="W143" s="117"/>
      <c r="X143" s="117"/>
      <c r="Y143" s="117"/>
      <c r="Z143" s="117"/>
      <c r="AA143" s="117"/>
      <c r="AB143" s="117"/>
      <c r="AC143" s="117"/>
      <c r="AD143" s="117"/>
      <c r="AE143" s="117"/>
      <c r="AF143" s="117"/>
      <c r="AG143" s="117"/>
    </row>
    <row r="144" spans="1:33" s="119" customFormat="1" x14ac:dyDescent="0.2">
      <c r="A144" s="117">
        <v>2018</v>
      </c>
      <c r="B144" s="117"/>
      <c r="C144" s="120" t="s">
        <v>106</v>
      </c>
      <c r="D144" s="121" t="s">
        <v>107</v>
      </c>
      <c r="E144" s="121" t="s">
        <v>105</v>
      </c>
      <c r="F144" s="117"/>
      <c r="G144" s="117"/>
      <c r="H144" s="117"/>
      <c r="I144" s="117"/>
      <c r="J144" s="117"/>
      <c r="K144" s="117"/>
      <c r="L144" s="122"/>
      <c r="M144" s="117"/>
      <c r="N144" s="117"/>
      <c r="O144" s="117"/>
      <c r="P144" s="117"/>
      <c r="Q144" s="117"/>
      <c r="R144" s="117"/>
      <c r="S144" s="117"/>
      <c r="T144" s="117"/>
      <c r="U144" s="117"/>
      <c r="V144" s="117"/>
      <c r="W144" s="117"/>
      <c r="X144" s="117"/>
      <c r="Y144" s="117"/>
      <c r="Z144" s="117"/>
      <c r="AA144" s="117"/>
      <c r="AB144" s="117"/>
      <c r="AC144" s="117"/>
      <c r="AD144" s="117"/>
      <c r="AE144" s="117"/>
      <c r="AF144" s="117"/>
      <c r="AG144" s="117"/>
    </row>
    <row r="145" spans="1:41" s="119" customFormat="1" x14ac:dyDescent="0.2">
      <c r="A145" s="117">
        <v>2019</v>
      </c>
      <c r="B145" s="117"/>
      <c r="C145" s="123" t="s">
        <v>109</v>
      </c>
      <c r="D145" s="117" t="s">
        <v>110</v>
      </c>
      <c r="E145" s="124" t="s">
        <v>108</v>
      </c>
      <c r="F145" s="125" t="s">
        <v>112</v>
      </c>
      <c r="G145" s="125"/>
      <c r="H145" s="125"/>
      <c r="I145" s="125" t="s">
        <v>113</v>
      </c>
      <c r="J145" s="125" t="s">
        <v>114</v>
      </c>
      <c r="K145" s="125" t="s">
        <v>113</v>
      </c>
      <c r="L145" s="118" t="s">
        <v>115</v>
      </c>
      <c r="M145" s="125"/>
      <c r="N145" s="125"/>
      <c r="O145" s="125"/>
      <c r="P145" s="125"/>
      <c r="Q145" s="125"/>
      <c r="R145" s="125"/>
      <c r="S145" s="125"/>
      <c r="T145" s="125"/>
      <c r="U145" s="125"/>
      <c r="V145" s="125"/>
      <c r="W145" s="125"/>
      <c r="X145" s="125"/>
      <c r="Y145" s="125"/>
      <c r="Z145" s="125"/>
      <c r="AA145" s="125"/>
      <c r="AB145" s="125"/>
      <c r="AC145" s="125"/>
      <c r="AD145" s="125"/>
      <c r="AE145" s="125"/>
      <c r="AF145" s="125"/>
      <c r="AG145" s="125"/>
    </row>
    <row r="146" spans="1:41" s="119" customFormat="1" x14ac:dyDescent="0.2">
      <c r="A146" s="117">
        <v>2020</v>
      </c>
      <c r="B146" s="117"/>
      <c r="C146" s="123" t="s">
        <v>116</v>
      </c>
      <c r="D146" s="117" t="s">
        <v>117</v>
      </c>
      <c r="E146" s="124" t="s">
        <v>111</v>
      </c>
      <c r="F146" s="125" t="s">
        <v>119</v>
      </c>
      <c r="G146" s="125"/>
      <c r="H146" s="125"/>
      <c r="I146" s="125" t="s">
        <v>113</v>
      </c>
      <c r="J146" s="125" t="s">
        <v>114</v>
      </c>
      <c r="K146" s="125" t="s">
        <v>113</v>
      </c>
      <c r="L146" s="122" t="s">
        <v>120</v>
      </c>
      <c r="M146" s="125"/>
      <c r="N146" s="125"/>
      <c r="O146" s="125"/>
      <c r="P146" s="125"/>
      <c r="Q146" s="125"/>
      <c r="R146" s="125"/>
      <c r="S146" s="125"/>
      <c r="T146" s="125"/>
      <c r="U146" s="125"/>
      <c r="V146" s="125"/>
      <c r="W146" s="125"/>
      <c r="X146" s="125"/>
      <c r="Y146" s="125"/>
      <c r="Z146" s="125"/>
      <c r="AA146" s="125"/>
      <c r="AB146" s="125"/>
      <c r="AC146" s="125"/>
      <c r="AD146" s="125"/>
      <c r="AE146" s="125"/>
      <c r="AF146" s="125"/>
      <c r="AG146" s="125"/>
      <c r="AH146" s="126"/>
      <c r="AI146" s="126"/>
      <c r="AJ146" s="126"/>
      <c r="AK146" s="126"/>
      <c r="AL146" s="126"/>
      <c r="AM146" s="126"/>
      <c r="AN146" s="126"/>
      <c r="AO146" s="126"/>
    </row>
    <row r="147" spans="1:41" s="119" customFormat="1" x14ac:dyDescent="0.2">
      <c r="A147" s="117">
        <v>2021</v>
      </c>
      <c r="B147" s="117"/>
      <c r="C147" s="123" t="s">
        <v>121</v>
      </c>
      <c r="D147" s="117" t="s">
        <v>122</v>
      </c>
      <c r="E147" s="124" t="s">
        <v>118</v>
      </c>
      <c r="F147" s="125" t="s">
        <v>119</v>
      </c>
      <c r="G147" s="125"/>
      <c r="H147" s="125"/>
      <c r="I147" s="125" t="s">
        <v>113</v>
      </c>
      <c r="J147" s="125" t="s">
        <v>114</v>
      </c>
      <c r="K147" s="125" t="s">
        <v>113</v>
      </c>
      <c r="L147" s="122" t="s">
        <v>124</v>
      </c>
      <c r="M147" s="125"/>
      <c r="N147" s="125"/>
      <c r="O147" s="125"/>
      <c r="P147" s="125"/>
      <c r="Q147" s="125"/>
      <c r="R147" s="125"/>
      <c r="S147" s="125"/>
      <c r="T147" s="125"/>
      <c r="U147" s="125"/>
      <c r="V147" s="125"/>
      <c r="W147" s="125"/>
      <c r="X147" s="125"/>
      <c r="Y147" s="125"/>
      <c r="Z147" s="125"/>
      <c r="AA147" s="125"/>
      <c r="AB147" s="125"/>
      <c r="AC147" s="125"/>
      <c r="AD147" s="125"/>
      <c r="AE147" s="125"/>
      <c r="AF147" s="125"/>
      <c r="AG147" s="125"/>
      <c r="AH147" s="126"/>
      <c r="AI147" s="126"/>
      <c r="AJ147" s="126"/>
      <c r="AK147" s="126"/>
      <c r="AL147" s="126"/>
      <c r="AM147" s="126"/>
      <c r="AN147" s="126"/>
      <c r="AO147" s="126"/>
    </row>
    <row r="148" spans="1:41" s="119" customFormat="1" x14ac:dyDescent="0.2">
      <c r="A148" s="117">
        <v>2022</v>
      </c>
      <c r="B148" s="117"/>
      <c r="C148" s="123" t="s">
        <v>125</v>
      </c>
      <c r="D148" s="117" t="s">
        <v>126</v>
      </c>
      <c r="E148" s="124" t="s">
        <v>123</v>
      </c>
      <c r="F148" s="125" t="s">
        <v>128</v>
      </c>
      <c r="G148" s="125"/>
      <c r="H148" s="125"/>
      <c r="I148" s="125" t="s">
        <v>129</v>
      </c>
      <c r="J148" s="125" t="s">
        <v>114</v>
      </c>
      <c r="K148" s="125" t="s">
        <v>129</v>
      </c>
      <c r="L148" s="118" t="s">
        <v>130</v>
      </c>
      <c r="M148" s="125"/>
      <c r="N148" s="125"/>
      <c r="O148" s="125"/>
      <c r="P148" s="125"/>
      <c r="Q148" s="125"/>
      <c r="R148" s="125"/>
      <c r="S148" s="125"/>
      <c r="T148" s="125"/>
      <c r="U148" s="125"/>
      <c r="V148" s="125"/>
      <c r="W148" s="125"/>
      <c r="X148" s="125"/>
      <c r="Y148" s="125"/>
      <c r="Z148" s="125"/>
      <c r="AA148" s="125"/>
      <c r="AB148" s="125"/>
      <c r="AC148" s="125"/>
      <c r="AD148" s="125"/>
      <c r="AE148" s="125"/>
      <c r="AF148" s="125"/>
      <c r="AG148" s="125"/>
      <c r="AH148" s="126"/>
      <c r="AI148" s="126"/>
      <c r="AJ148" s="126"/>
      <c r="AK148" s="126"/>
      <c r="AL148" s="126"/>
      <c r="AM148" s="126"/>
      <c r="AN148" s="126"/>
      <c r="AO148" s="126"/>
    </row>
    <row r="149" spans="1:41" s="119" customFormat="1" x14ac:dyDescent="0.2">
      <c r="A149" s="117">
        <v>2023</v>
      </c>
      <c r="B149" s="117"/>
      <c r="C149" s="123" t="s">
        <v>131</v>
      </c>
      <c r="D149" s="117" t="s">
        <v>132</v>
      </c>
      <c r="E149" s="124" t="s">
        <v>127</v>
      </c>
      <c r="F149" s="125" t="s">
        <v>134</v>
      </c>
      <c r="G149" s="125"/>
      <c r="H149" s="125"/>
      <c r="I149" s="125" t="s">
        <v>129</v>
      </c>
      <c r="J149" s="125" t="s">
        <v>114</v>
      </c>
      <c r="K149" s="125" t="s">
        <v>129</v>
      </c>
      <c r="L149" s="118" t="s">
        <v>135</v>
      </c>
      <c r="M149" s="125"/>
      <c r="N149" s="125"/>
      <c r="O149" s="125"/>
      <c r="P149" s="125"/>
      <c r="Q149" s="125"/>
      <c r="R149" s="125"/>
      <c r="S149" s="125"/>
      <c r="T149" s="125"/>
      <c r="U149" s="125"/>
      <c r="V149" s="125"/>
      <c r="W149" s="125"/>
      <c r="X149" s="125"/>
      <c r="Y149" s="125"/>
      <c r="Z149" s="125"/>
      <c r="AA149" s="125"/>
      <c r="AB149" s="125"/>
      <c r="AC149" s="125"/>
      <c r="AD149" s="125"/>
      <c r="AE149" s="125"/>
      <c r="AF149" s="125"/>
      <c r="AG149" s="125"/>
      <c r="AH149" s="126"/>
      <c r="AI149" s="126"/>
      <c r="AJ149" s="126"/>
      <c r="AK149" s="126"/>
      <c r="AL149" s="126"/>
      <c r="AM149" s="126"/>
      <c r="AN149" s="126"/>
      <c r="AO149" s="126"/>
    </row>
    <row r="150" spans="1:41" s="128" customFormat="1" x14ac:dyDescent="0.2">
      <c r="A150" s="117">
        <v>2024</v>
      </c>
      <c r="B150" s="117"/>
      <c r="C150" s="123" t="s">
        <v>136</v>
      </c>
      <c r="D150" s="117" t="s">
        <v>137</v>
      </c>
      <c r="E150" s="124" t="s">
        <v>133</v>
      </c>
      <c r="F150" s="125" t="s">
        <v>134</v>
      </c>
      <c r="G150" s="125"/>
      <c r="H150" s="125"/>
      <c r="I150" s="125" t="s">
        <v>129</v>
      </c>
      <c r="J150" s="125" t="s">
        <v>114</v>
      </c>
      <c r="K150" s="125" t="s">
        <v>129</v>
      </c>
      <c r="L150" s="118" t="s">
        <v>139</v>
      </c>
      <c r="M150" s="125"/>
      <c r="N150" s="125"/>
      <c r="O150" s="125"/>
      <c r="P150" s="125"/>
      <c r="Q150" s="125"/>
      <c r="R150" s="125"/>
      <c r="S150" s="125"/>
      <c r="T150" s="125"/>
      <c r="U150" s="125"/>
      <c r="V150" s="125"/>
      <c r="W150" s="125"/>
      <c r="X150" s="125"/>
      <c r="Y150" s="125"/>
      <c r="Z150" s="125"/>
      <c r="AA150" s="125"/>
      <c r="AB150" s="125"/>
      <c r="AC150" s="125"/>
      <c r="AD150" s="125"/>
      <c r="AE150" s="125"/>
      <c r="AF150" s="125"/>
      <c r="AG150" s="125"/>
      <c r="AH150" s="127"/>
      <c r="AI150" s="127"/>
      <c r="AJ150" s="127"/>
      <c r="AK150" s="127"/>
      <c r="AL150" s="127"/>
      <c r="AM150" s="127"/>
      <c r="AN150" s="127"/>
      <c r="AO150" s="127"/>
    </row>
    <row r="151" spans="1:41" s="128" customFormat="1" x14ac:dyDescent="0.2">
      <c r="A151" s="117">
        <v>2025</v>
      </c>
      <c r="B151" s="117"/>
      <c r="C151" s="123" t="s">
        <v>140</v>
      </c>
      <c r="D151" s="117" t="s">
        <v>141</v>
      </c>
      <c r="E151" s="124" t="s">
        <v>138</v>
      </c>
      <c r="F151" s="125" t="s">
        <v>134</v>
      </c>
      <c r="G151" s="125"/>
      <c r="H151" s="125"/>
      <c r="I151" s="125" t="s">
        <v>129</v>
      </c>
      <c r="J151" s="125" t="s">
        <v>114</v>
      </c>
      <c r="K151" s="125" t="s">
        <v>129</v>
      </c>
      <c r="L151" s="118" t="s">
        <v>143</v>
      </c>
      <c r="M151" s="125"/>
      <c r="N151" s="125"/>
      <c r="O151" s="125"/>
      <c r="P151" s="125"/>
      <c r="Q151" s="125"/>
      <c r="R151" s="125"/>
      <c r="S151" s="125"/>
      <c r="T151" s="125"/>
      <c r="U151" s="125"/>
      <c r="V151" s="125"/>
      <c r="W151" s="125"/>
      <c r="X151" s="125"/>
      <c r="Y151" s="125"/>
      <c r="Z151" s="125"/>
      <c r="AA151" s="125"/>
      <c r="AB151" s="125"/>
      <c r="AC151" s="125"/>
      <c r="AD151" s="125"/>
      <c r="AE151" s="125"/>
      <c r="AF151" s="125"/>
      <c r="AG151" s="125"/>
      <c r="AH151" s="127"/>
      <c r="AI151" s="127"/>
      <c r="AJ151" s="127"/>
      <c r="AK151" s="127"/>
      <c r="AL151" s="127"/>
      <c r="AM151" s="127"/>
      <c r="AN151" s="127"/>
      <c r="AO151" s="127"/>
    </row>
    <row r="152" spans="1:41" s="128" customFormat="1" x14ac:dyDescent="0.2">
      <c r="A152" s="117">
        <v>2026</v>
      </c>
      <c r="B152" s="117"/>
      <c r="C152" s="123" t="s">
        <v>144</v>
      </c>
      <c r="D152" s="129" t="s">
        <v>145</v>
      </c>
      <c r="E152" s="130" t="s">
        <v>142</v>
      </c>
      <c r="F152" s="125" t="s">
        <v>128</v>
      </c>
      <c r="G152" s="125"/>
      <c r="H152" s="125"/>
      <c r="I152" s="125" t="s">
        <v>129</v>
      </c>
      <c r="J152" s="122" t="s">
        <v>114</v>
      </c>
      <c r="K152" s="125" t="s">
        <v>129</v>
      </c>
      <c r="L152" s="118" t="s">
        <v>147</v>
      </c>
      <c r="M152" s="125"/>
      <c r="N152" s="125"/>
      <c r="O152" s="125"/>
      <c r="P152" s="125"/>
      <c r="Q152" s="125"/>
      <c r="R152" s="125"/>
      <c r="S152" s="125"/>
      <c r="T152" s="125"/>
      <c r="U152" s="125"/>
      <c r="V152" s="125"/>
      <c r="W152" s="125"/>
      <c r="X152" s="125"/>
      <c r="Y152" s="125"/>
      <c r="Z152" s="125"/>
      <c r="AA152" s="125"/>
      <c r="AB152" s="125"/>
      <c r="AC152" s="125"/>
      <c r="AD152" s="125"/>
      <c r="AE152" s="125"/>
      <c r="AF152" s="125"/>
      <c r="AG152" s="125"/>
      <c r="AH152" s="127"/>
      <c r="AI152" s="127"/>
      <c r="AJ152" s="127"/>
      <c r="AK152" s="127"/>
      <c r="AL152" s="127"/>
      <c r="AM152" s="127"/>
      <c r="AN152" s="127"/>
      <c r="AO152" s="127"/>
    </row>
    <row r="153" spans="1:41" s="128" customFormat="1" x14ac:dyDescent="0.2">
      <c r="A153" s="117">
        <v>2027</v>
      </c>
      <c r="B153" s="117"/>
      <c r="C153" s="123" t="s">
        <v>148</v>
      </c>
      <c r="D153" s="129" t="s">
        <v>149</v>
      </c>
      <c r="E153" s="130" t="s">
        <v>146</v>
      </c>
      <c r="F153" s="125" t="s">
        <v>119</v>
      </c>
      <c r="G153" s="125"/>
      <c r="H153" s="125"/>
      <c r="I153" s="118" t="s">
        <v>151</v>
      </c>
      <c r="J153" s="122" t="s">
        <v>114</v>
      </c>
      <c r="K153" s="118" t="s">
        <v>151</v>
      </c>
      <c r="L153" s="118" t="s">
        <v>152</v>
      </c>
      <c r="M153" s="125"/>
      <c r="N153" s="125"/>
      <c r="O153" s="125"/>
      <c r="P153" s="125"/>
      <c r="Q153" s="125"/>
      <c r="R153" s="125"/>
      <c r="S153" s="125"/>
      <c r="T153" s="125"/>
      <c r="U153" s="125"/>
      <c r="V153" s="125"/>
      <c r="W153" s="125"/>
      <c r="X153" s="125"/>
      <c r="Y153" s="125"/>
      <c r="Z153" s="125"/>
      <c r="AA153" s="125"/>
      <c r="AB153" s="125"/>
      <c r="AC153" s="125"/>
      <c r="AD153" s="125"/>
      <c r="AE153" s="125"/>
      <c r="AF153" s="125"/>
      <c r="AG153" s="125"/>
      <c r="AH153" s="127"/>
      <c r="AI153" s="127"/>
      <c r="AJ153" s="127"/>
      <c r="AK153" s="127"/>
      <c r="AL153" s="127"/>
      <c r="AM153" s="127"/>
      <c r="AN153" s="127"/>
      <c r="AO153" s="127"/>
    </row>
    <row r="154" spans="1:41" s="128" customFormat="1" ht="12.75" customHeight="1" x14ac:dyDescent="0.2">
      <c r="A154" s="117">
        <v>2028</v>
      </c>
      <c r="B154" s="117"/>
      <c r="C154" s="123" t="s">
        <v>153</v>
      </c>
      <c r="D154" s="129" t="s">
        <v>154</v>
      </c>
      <c r="E154" s="130" t="s">
        <v>150</v>
      </c>
      <c r="F154" s="122" t="s">
        <v>156</v>
      </c>
      <c r="G154" s="122"/>
      <c r="H154" s="122"/>
      <c r="I154" s="118" t="s">
        <v>151</v>
      </c>
      <c r="J154" s="122" t="s">
        <v>114</v>
      </c>
      <c r="K154" s="118" t="s">
        <v>151</v>
      </c>
      <c r="L154" s="118" t="s">
        <v>157</v>
      </c>
      <c r="M154" s="125"/>
      <c r="N154" s="125"/>
      <c r="O154" s="125"/>
      <c r="P154" s="125"/>
      <c r="Q154" s="125"/>
      <c r="R154" s="125"/>
      <c r="S154" s="125"/>
      <c r="T154" s="125"/>
      <c r="U154" s="125"/>
      <c r="V154" s="125"/>
      <c r="W154" s="125"/>
      <c r="X154" s="125"/>
      <c r="Y154" s="125"/>
      <c r="Z154" s="125"/>
      <c r="AA154" s="125"/>
      <c r="AB154" s="125"/>
      <c r="AC154" s="125"/>
      <c r="AD154" s="125"/>
      <c r="AE154" s="125"/>
      <c r="AF154" s="125"/>
      <c r="AG154" s="125"/>
      <c r="AH154" s="127"/>
      <c r="AI154" s="127"/>
      <c r="AJ154" s="127"/>
      <c r="AK154" s="127"/>
      <c r="AL154" s="127"/>
      <c r="AM154" s="127"/>
      <c r="AN154" s="127"/>
      <c r="AO154" s="127"/>
    </row>
    <row r="155" spans="1:41" s="128" customFormat="1" x14ac:dyDescent="0.2">
      <c r="A155" s="117"/>
      <c r="B155" s="117"/>
      <c r="C155" s="123" t="s">
        <v>158</v>
      </c>
      <c r="D155" s="117" t="s">
        <v>159</v>
      </c>
      <c r="E155" s="124" t="s">
        <v>155</v>
      </c>
      <c r="F155" s="125" t="s">
        <v>119</v>
      </c>
      <c r="G155" s="125"/>
      <c r="H155" s="125"/>
      <c r="I155" s="118" t="s">
        <v>151</v>
      </c>
      <c r="J155" s="125" t="s">
        <v>114</v>
      </c>
      <c r="K155" s="118" t="s">
        <v>151</v>
      </c>
      <c r="L155" s="118" t="s">
        <v>161</v>
      </c>
      <c r="M155" s="125"/>
      <c r="N155" s="125"/>
      <c r="O155" s="125"/>
      <c r="P155" s="125"/>
      <c r="Q155" s="125"/>
      <c r="R155" s="125"/>
      <c r="S155" s="125"/>
      <c r="T155" s="125"/>
      <c r="U155" s="125"/>
      <c r="V155" s="125"/>
      <c r="W155" s="125"/>
      <c r="X155" s="125"/>
      <c r="Y155" s="125"/>
      <c r="Z155" s="125"/>
      <c r="AA155" s="125"/>
      <c r="AB155" s="125"/>
      <c r="AC155" s="125"/>
      <c r="AD155" s="125"/>
      <c r="AE155" s="125"/>
      <c r="AF155" s="125"/>
      <c r="AG155" s="125"/>
      <c r="AH155" s="127"/>
      <c r="AI155" s="127"/>
      <c r="AJ155" s="127"/>
      <c r="AK155" s="127"/>
      <c r="AL155" s="127"/>
      <c r="AM155" s="127"/>
      <c r="AN155" s="127"/>
      <c r="AO155" s="127"/>
    </row>
    <row r="156" spans="1:41" s="128" customFormat="1" x14ac:dyDescent="0.2">
      <c r="A156" s="117"/>
      <c r="B156" s="117"/>
      <c r="C156" s="123" t="s">
        <v>162</v>
      </c>
      <c r="D156" s="117" t="s">
        <v>163</v>
      </c>
      <c r="E156" s="124" t="s">
        <v>160</v>
      </c>
      <c r="F156" s="125" t="s">
        <v>119</v>
      </c>
      <c r="G156" s="125"/>
      <c r="H156" s="125"/>
      <c r="I156" s="118" t="s">
        <v>151</v>
      </c>
      <c r="J156" s="125" t="s">
        <v>114</v>
      </c>
      <c r="K156" s="118" t="s">
        <v>151</v>
      </c>
      <c r="L156" s="118" t="s">
        <v>165</v>
      </c>
      <c r="M156" s="125"/>
      <c r="N156" s="125"/>
      <c r="O156" s="125"/>
      <c r="P156" s="125"/>
      <c r="Q156" s="125"/>
      <c r="R156" s="125"/>
      <c r="S156" s="125"/>
      <c r="T156" s="125"/>
      <c r="U156" s="125"/>
      <c r="V156" s="125"/>
      <c r="W156" s="125"/>
      <c r="X156" s="125"/>
      <c r="Y156" s="125"/>
      <c r="Z156" s="125"/>
      <c r="AA156" s="125"/>
      <c r="AB156" s="125"/>
      <c r="AC156" s="125"/>
      <c r="AD156" s="125"/>
      <c r="AE156" s="125"/>
      <c r="AF156" s="125"/>
      <c r="AG156" s="125"/>
      <c r="AH156" s="127"/>
      <c r="AI156" s="127"/>
      <c r="AJ156" s="127"/>
      <c r="AK156" s="127"/>
      <c r="AL156" s="127"/>
      <c r="AM156" s="127"/>
      <c r="AN156" s="127"/>
      <c r="AO156" s="127"/>
    </row>
    <row r="157" spans="1:41" s="128" customFormat="1" ht="17.25" customHeight="1" x14ac:dyDescent="0.2">
      <c r="A157" s="117"/>
      <c r="B157" s="117"/>
      <c r="C157" s="123" t="s">
        <v>166</v>
      </c>
      <c r="D157" s="117" t="s">
        <v>167</v>
      </c>
      <c r="E157" s="124" t="s">
        <v>164</v>
      </c>
      <c r="F157" s="125" t="s">
        <v>119</v>
      </c>
      <c r="G157" s="125"/>
      <c r="H157" s="125"/>
      <c r="I157" s="118" t="s">
        <v>151</v>
      </c>
      <c r="J157" s="125" t="s">
        <v>114</v>
      </c>
      <c r="K157" s="118" t="s">
        <v>151</v>
      </c>
      <c r="L157" s="118" t="s">
        <v>169</v>
      </c>
      <c r="M157" s="125"/>
      <c r="N157" s="125"/>
      <c r="O157" s="125"/>
      <c r="P157" s="125"/>
      <c r="Q157" s="125"/>
      <c r="R157" s="125"/>
      <c r="S157" s="125"/>
      <c r="T157" s="125"/>
      <c r="U157" s="125"/>
      <c r="V157" s="125"/>
      <c r="W157" s="125"/>
      <c r="X157" s="125"/>
      <c r="Y157" s="125"/>
      <c r="Z157" s="125"/>
      <c r="AA157" s="125"/>
      <c r="AB157" s="125"/>
      <c r="AC157" s="125"/>
      <c r="AD157" s="125"/>
      <c r="AE157" s="125"/>
      <c r="AF157" s="125"/>
      <c r="AG157" s="125"/>
      <c r="AH157" s="127"/>
      <c r="AI157" s="127"/>
      <c r="AJ157" s="127"/>
      <c r="AK157" s="127"/>
      <c r="AL157" s="127"/>
      <c r="AM157" s="127"/>
      <c r="AN157" s="127"/>
      <c r="AO157" s="127"/>
    </row>
    <row r="158" spans="1:41" s="128" customFormat="1" x14ac:dyDescent="0.2">
      <c r="A158" s="117"/>
      <c r="B158" s="117"/>
      <c r="C158" s="123" t="s">
        <v>170</v>
      </c>
      <c r="D158" s="117" t="s">
        <v>171</v>
      </c>
      <c r="E158" s="124" t="s">
        <v>168</v>
      </c>
      <c r="F158" s="125" t="s">
        <v>172</v>
      </c>
      <c r="G158" s="125"/>
      <c r="H158" s="125"/>
      <c r="I158" s="125" t="s">
        <v>173</v>
      </c>
      <c r="J158" s="125" t="s">
        <v>114</v>
      </c>
      <c r="K158" s="125" t="s">
        <v>173</v>
      </c>
      <c r="L158" s="118" t="s">
        <v>174</v>
      </c>
      <c r="M158" s="125"/>
      <c r="N158" s="125"/>
      <c r="O158" s="125"/>
      <c r="P158" s="125"/>
      <c r="Q158" s="125"/>
      <c r="R158" s="125"/>
      <c r="S158" s="125"/>
      <c r="T158" s="125"/>
      <c r="U158" s="125"/>
      <c r="V158" s="125"/>
      <c r="W158" s="125"/>
      <c r="X158" s="125"/>
      <c r="Y158" s="125"/>
      <c r="Z158" s="125"/>
      <c r="AA158" s="125"/>
      <c r="AB158" s="125"/>
      <c r="AC158" s="125"/>
      <c r="AD158" s="125"/>
      <c r="AE158" s="125"/>
      <c r="AF158" s="125"/>
      <c r="AG158" s="125"/>
      <c r="AH158" s="127"/>
      <c r="AI158" s="127"/>
      <c r="AJ158" s="127"/>
      <c r="AK158" s="127"/>
      <c r="AL158" s="127"/>
      <c r="AM158" s="127"/>
      <c r="AN158" s="127"/>
      <c r="AO158" s="127"/>
    </row>
    <row r="159" spans="1:41" s="128" customFormat="1" ht="75" customHeight="1" x14ac:dyDescent="0.2">
      <c r="A159" s="117"/>
      <c r="B159" s="117"/>
      <c r="C159" s="131"/>
      <c r="D159" s="117"/>
      <c r="E159" s="117"/>
      <c r="F159" s="117"/>
      <c r="G159" s="117"/>
      <c r="H159" s="117"/>
      <c r="I159" s="117"/>
      <c r="J159" s="117"/>
      <c r="K159" s="117"/>
      <c r="L159" s="118"/>
      <c r="M159" s="125"/>
      <c r="N159" s="125"/>
      <c r="O159" s="125"/>
      <c r="P159" s="125"/>
      <c r="Q159" s="125"/>
      <c r="R159" s="125"/>
      <c r="S159" s="125"/>
      <c r="T159" s="125"/>
      <c r="U159" s="125"/>
      <c r="V159" s="125"/>
      <c r="W159" s="125"/>
      <c r="X159" s="125"/>
      <c r="Y159" s="125"/>
      <c r="Z159" s="125"/>
      <c r="AA159" s="125"/>
      <c r="AB159" s="125"/>
      <c r="AC159" s="125"/>
      <c r="AD159" s="125"/>
      <c r="AE159" s="125"/>
      <c r="AF159" s="125"/>
      <c r="AG159" s="125"/>
      <c r="AH159" s="127"/>
      <c r="AI159" s="127"/>
      <c r="AJ159" s="127"/>
      <c r="AK159" s="127"/>
      <c r="AL159" s="127"/>
      <c r="AM159" s="127"/>
      <c r="AN159" s="127"/>
      <c r="AO159" s="127"/>
    </row>
    <row r="160" spans="1:41" s="128" customFormat="1" x14ac:dyDescent="0.2">
      <c r="A160" s="117"/>
      <c r="B160" s="117"/>
      <c r="C160" s="131"/>
      <c r="D160" s="117"/>
      <c r="E160" s="117"/>
      <c r="F160" s="117"/>
      <c r="G160" s="117"/>
      <c r="H160" s="117"/>
      <c r="I160" s="117"/>
      <c r="J160" s="117"/>
      <c r="K160" s="117"/>
      <c r="L160" s="118"/>
      <c r="M160" s="125"/>
      <c r="N160" s="125"/>
      <c r="O160" s="125"/>
      <c r="P160" s="125"/>
      <c r="Q160" s="125"/>
      <c r="R160" s="125"/>
      <c r="S160" s="125"/>
      <c r="T160" s="125"/>
      <c r="U160" s="125"/>
      <c r="V160" s="125"/>
      <c r="W160" s="125"/>
      <c r="X160" s="125"/>
      <c r="Y160" s="125"/>
      <c r="Z160" s="125"/>
      <c r="AA160" s="125"/>
      <c r="AB160" s="125"/>
      <c r="AC160" s="125"/>
      <c r="AD160" s="125"/>
      <c r="AE160" s="125"/>
      <c r="AF160" s="125"/>
      <c r="AG160" s="125"/>
      <c r="AH160" s="127"/>
      <c r="AI160" s="127"/>
      <c r="AJ160" s="127"/>
      <c r="AK160" s="127"/>
      <c r="AL160" s="127"/>
      <c r="AM160" s="127"/>
      <c r="AN160" s="127"/>
      <c r="AO160" s="127"/>
    </row>
    <row r="161" spans="1:41" s="128" customFormat="1" x14ac:dyDescent="0.2">
      <c r="A161" s="117"/>
      <c r="B161" s="117"/>
      <c r="C161" s="120" t="s">
        <v>175</v>
      </c>
      <c r="D161" s="117"/>
      <c r="E161" s="117"/>
      <c r="F161" s="117"/>
      <c r="G161" s="117"/>
      <c r="H161" s="117"/>
      <c r="I161" s="117"/>
      <c r="J161" s="117"/>
      <c r="K161" s="117"/>
      <c r="L161" s="118"/>
      <c r="M161" s="125"/>
      <c r="N161" s="125"/>
      <c r="O161" s="125"/>
      <c r="P161" s="125"/>
      <c r="Q161" s="125"/>
      <c r="R161" s="125"/>
      <c r="S161" s="125"/>
      <c r="T161" s="125"/>
      <c r="U161" s="125"/>
      <c r="V161" s="125"/>
      <c r="W161" s="125"/>
      <c r="X161" s="125"/>
      <c r="Y161" s="125"/>
      <c r="Z161" s="125"/>
      <c r="AA161" s="125"/>
      <c r="AB161" s="125"/>
      <c r="AC161" s="125"/>
      <c r="AD161" s="125"/>
      <c r="AE161" s="125"/>
      <c r="AF161" s="125"/>
      <c r="AG161" s="125"/>
      <c r="AH161" s="127"/>
      <c r="AI161" s="127"/>
      <c r="AJ161" s="127"/>
      <c r="AK161" s="127"/>
      <c r="AL161" s="127"/>
      <c r="AM161" s="127"/>
      <c r="AN161" s="127"/>
      <c r="AO161" s="127"/>
    </row>
    <row r="162" spans="1:41" s="128" customFormat="1" x14ac:dyDescent="0.2">
      <c r="A162" s="117"/>
      <c r="B162" s="117"/>
      <c r="C162" s="125" t="s">
        <v>176</v>
      </c>
      <c r="D162" s="117"/>
      <c r="E162" s="117"/>
      <c r="F162" s="125"/>
      <c r="G162" s="125"/>
      <c r="H162" s="125"/>
      <c r="I162" s="125"/>
      <c r="J162" s="125"/>
      <c r="K162" s="125"/>
      <c r="L162" s="118"/>
      <c r="M162" s="125"/>
      <c r="N162" s="125"/>
      <c r="O162" s="125"/>
      <c r="P162" s="125"/>
      <c r="Q162" s="125"/>
      <c r="R162" s="125"/>
      <c r="S162" s="125"/>
      <c r="T162" s="125"/>
      <c r="U162" s="125"/>
      <c r="V162" s="125"/>
      <c r="W162" s="125"/>
      <c r="X162" s="125"/>
      <c r="Y162" s="125"/>
      <c r="Z162" s="125"/>
      <c r="AA162" s="125"/>
      <c r="AB162" s="125"/>
      <c r="AC162" s="125"/>
      <c r="AD162" s="125"/>
      <c r="AE162" s="125"/>
      <c r="AF162" s="125"/>
      <c r="AG162" s="125"/>
      <c r="AH162" s="127"/>
      <c r="AI162" s="127"/>
      <c r="AJ162" s="127"/>
      <c r="AK162" s="127"/>
      <c r="AL162" s="127"/>
      <c r="AM162" s="127"/>
      <c r="AN162" s="127"/>
      <c r="AO162" s="127"/>
    </row>
    <row r="163" spans="1:41" s="128" customFormat="1" x14ac:dyDescent="0.2">
      <c r="A163" s="117"/>
      <c r="B163" s="117"/>
      <c r="C163" s="125" t="s">
        <v>177</v>
      </c>
      <c r="D163" s="117"/>
      <c r="E163" s="117"/>
      <c r="F163" s="125"/>
      <c r="G163" s="125"/>
      <c r="H163" s="125"/>
      <c r="I163" s="125"/>
      <c r="J163" s="125"/>
      <c r="K163" s="125"/>
      <c r="L163" s="118"/>
      <c r="M163" s="125"/>
      <c r="N163" s="117"/>
      <c r="O163" s="117"/>
      <c r="P163" s="117"/>
      <c r="Q163" s="117"/>
      <c r="R163" s="117"/>
      <c r="S163" s="117"/>
      <c r="T163" s="117"/>
      <c r="U163" s="117"/>
      <c r="V163" s="117"/>
      <c r="W163" s="117"/>
      <c r="X163" s="117"/>
      <c r="Y163" s="117"/>
      <c r="Z163" s="117"/>
      <c r="AA163" s="117"/>
      <c r="AB163" s="117"/>
      <c r="AC163" s="117"/>
      <c r="AD163" s="117"/>
      <c r="AE163" s="117"/>
      <c r="AF163" s="117"/>
      <c r="AG163" s="117"/>
    </row>
    <row r="164" spans="1:41" s="128" customFormat="1" x14ac:dyDescent="0.2">
      <c r="A164" s="117"/>
      <c r="B164" s="117"/>
      <c r="C164" s="125" t="s">
        <v>178</v>
      </c>
      <c r="D164" s="117"/>
      <c r="E164" s="120"/>
      <c r="F164" s="117"/>
      <c r="G164" s="117"/>
      <c r="H164" s="117"/>
      <c r="I164" s="117"/>
      <c r="J164" s="117"/>
      <c r="K164" s="117"/>
      <c r="L164" s="118"/>
      <c r="M164" s="117"/>
      <c r="N164" s="117"/>
      <c r="O164" s="117"/>
      <c r="P164" s="117"/>
      <c r="Q164" s="117"/>
      <c r="R164" s="117"/>
      <c r="S164" s="117"/>
      <c r="T164" s="117"/>
      <c r="U164" s="117"/>
      <c r="V164" s="117"/>
      <c r="W164" s="117"/>
      <c r="X164" s="117"/>
      <c r="Y164" s="117"/>
      <c r="Z164" s="117"/>
      <c r="AA164" s="117"/>
      <c r="AB164" s="117"/>
      <c r="AC164" s="117"/>
      <c r="AD164" s="117"/>
      <c r="AE164" s="117"/>
      <c r="AF164" s="117"/>
      <c r="AG164" s="117"/>
    </row>
    <row r="165" spans="1:41" s="128" customFormat="1" x14ac:dyDescent="0.2">
      <c r="A165" s="117"/>
      <c r="B165" s="117"/>
      <c r="C165" s="125"/>
      <c r="D165" s="117"/>
      <c r="E165" s="123"/>
      <c r="F165" s="117"/>
      <c r="G165" s="117"/>
      <c r="H165" s="117"/>
      <c r="I165" s="117"/>
      <c r="J165" s="117"/>
      <c r="K165" s="117"/>
      <c r="L165" s="118"/>
      <c r="M165" s="117"/>
      <c r="N165" s="117"/>
      <c r="O165" s="117"/>
      <c r="P165" s="117"/>
      <c r="Q165" s="117"/>
      <c r="R165" s="117"/>
      <c r="S165" s="117"/>
      <c r="T165" s="117"/>
      <c r="U165" s="117"/>
      <c r="V165" s="117"/>
      <c r="W165" s="117"/>
      <c r="X165" s="117"/>
      <c r="Y165" s="117"/>
      <c r="Z165" s="117"/>
      <c r="AA165" s="117"/>
      <c r="AB165" s="117"/>
      <c r="AC165" s="117"/>
      <c r="AD165" s="117"/>
      <c r="AE165" s="117"/>
      <c r="AF165" s="117"/>
      <c r="AG165" s="117"/>
    </row>
    <row r="166" spans="1:41" s="128" customFormat="1" x14ac:dyDescent="0.2">
      <c r="A166" s="117"/>
      <c r="B166" s="117"/>
      <c r="C166" s="120" t="s">
        <v>179</v>
      </c>
      <c r="D166" s="132"/>
      <c r="E166" s="123"/>
      <c r="F166" s="132"/>
      <c r="G166" s="132"/>
      <c r="H166" s="132"/>
      <c r="I166" s="117"/>
      <c r="J166" s="117"/>
      <c r="K166" s="117"/>
      <c r="L166" s="118"/>
      <c r="M166" s="117"/>
      <c r="N166" s="117"/>
      <c r="O166" s="117"/>
      <c r="P166" s="117"/>
      <c r="Q166" s="117"/>
      <c r="R166" s="117"/>
      <c r="S166" s="117"/>
      <c r="T166" s="117"/>
      <c r="U166" s="117"/>
      <c r="V166" s="117"/>
      <c r="W166" s="117"/>
      <c r="X166" s="117"/>
      <c r="Y166" s="117"/>
      <c r="Z166" s="117"/>
      <c r="AA166" s="117"/>
      <c r="AB166" s="117"/>
      <c r="AC166" s="117"/>
      <c r="AD166" s="117"/>
      <c r="AE166" s="117"/>
      <c r="AF166" s="117"/>
      <c r="AG166" s="117"/>
    </row>
    <row r="167" spans="1:41" s="128" customFormat="1" x14ac:dyDescent="0.2">
      <c r="A167" s="117"/>
      <c r="B167" s="117"/>
      <c r="C167" s="125" t="s">
        <v>180</v>
      </c>
      <c r="D167" s="133"/>
      <c r="E167" s="123"/>
      <c r="F167" s="133"/>
      <c r="G167" s="133"/>
      <c r="H167" s="133"/>
      <c r="I167" s="117"/>
      <c r="J167" s="117"/>
      <c r="K167" s="117"/>
      <c r="L167" s="118"/>
      <c r="M167" s="117"/>
      <c r="N167" s="117"/>
      <c r="O167" s="117"/>
      <c r="P167" s="117"/>
      <c r="Q167" s="117"/>
      <c r="R167" s="117"/>
      <c r="S167" s="117"/>
      <c r="T167" s="117"/>
      <c r="U167" s="117"/>
      <c r="V167" s="117"/>
      <c r="W167" s="117"/>
      <c r="X167" s="117"/>
      <c r="Y167" s="117"/>
      <c r="Z167" s="117"/>
      <c r="AA167" s="117"/>
      <c r="AB167" s="117"/>
      <c r="AC167" s="117"/>
      <c r="AD167" s="117"/>
      <c r="AE167" s="117"/>
      <c r="AF167" s="117"/>
      <c r="AG167" s="117"/>
    </row>
    <row r="168" spans="1:41" s="128" customFormat="1" x14ac:dyDescent="0.2">
      <c r="A168" s="117"/>
      <c r="B168" s="117"/>
      <c r="C168" s="125" t="s">
        <v>181</v>
      </c>
      <c r="D168" s="132"/>
      <c r="E168" s="120"/>
      <c r="F168" s="132"/>
      <c r="G168" s="132"/>
      <c r="H168" s="132"/>
      <c r="I168" s="117"/>
      <c r="J168" s="117"/>
      <c r="K168" s="117"/>
      <c r="L168" s="118"/>
      <c r="M168" s="117"/>
      <c r="N168" s="117"/>
      <c r="O168" s="117"/>
      <c r="P168" s="117"/>
      <c r="Q168" s="117"/>
      <c r="R168" s="117"/>
      <c r="S168" s="117"/>
      <c r="T168" s="117"/>
      <c r="U168" s="117"/>
      <c r="V168" s="117"/>
      <c r="W168" s="117"/>
      <c r="X168" s="117"/>
      <c r="Y168" s="117"/>
      <c r="Z168" s="117"/>
      <c r="AA168" s="117"/>
      <c r="AB168" s="117"/>
      <c r="AC168" s="117"/>
      <c r="AD168" s="117"/>
      <c r="AE168" s="117"/>
      <c r="AF168" s="117"/>
      <c r="AG168" s="117"/>
    </row>
    <row r="169" spans="1:41" s="128" customFormat="1" x14ac:dyDescent="0.2">
      <c r="A169" s="117"/>
      <c r="B169" s="117"/>
      <c r="C169" s="134"/>
      <c r="D169" s="132"/>
      <c r="E169" s="135"/>
      <c r="F169" s="132"/>
      <c r="G169" s="132"/>
      <c r="H169" s="132"/>
      <c r="I169" s="117"/>
      <c r="J169" s="117"/>
      <c r="K169" s="117"/>
      <c r="L169" s="118"/>
      <c r="M169" s="117"/>
      <c r="N169" s="117"/>
      <c r="O169" s="117"/>
      <c r="P169" s="117"/>
      <c r="Q169" s="117"/>
      <c r="R169" s="117"/>
      <c r="S169" s="117"/>
      <c r="T169" s="117"/>
      <c r="U169" s="117"/>
      <c r="V169" s="117"/>
      <c r="W169" s="117"/>
      <c r="X169" s="117"/>
      <c r="Y169" s="117"/>
      <c r="Z169" s="117"/>
      <c r="AA169" s="117"/>
      <c r="AB169" s="117"/>
      <c r="AC169" s="117"/>
      <c r="AD169" s="117"/>
      <c r="AE169" s="117"/>
      <c r="AF169" s="117"/>
      <c r="AG169" s="117"/>
    </row>
    <row r="170" spans="1:41" s="128" customFormat="1" x14ac:dyDescent="0.2">
      <c r="A170" s="117"/>
      <c r="B170" s="117"/>
      <c r="C170" s="120" t="s">
        <v>182</v>
      </c>
      <c r="D170" s="132"/>
      <c r="E170" s="135"/>
      <c r="F170" s="132"/>
      <c r="G170" s="132"/>
      <c r="H170" s="132"/>
      <c r="I170" s="117"/>
      <c r="J170" s="117"/>
      <c r="K170" s="117"/>
      <c r="L170" s="118"/>
      <c r="M170" s="117"/>
      <c r="N170" s="117"/>
      <c r="O170" s="117"/>
      <c r="P170" s="117"/>
      <c r="Q170" s="117"/>
      <c r="R170" s="117"/>
      <c r="S170" s="117"/>
      <c r="T170" s="117"/>
      <c r="U170" s="117"/>
      <c r="V170" s="117"/>
      <c r="W170" s="117"/>
      <c r="X170" s="117"/>
      <c r="Y170" s="117"/>
      <c r="Z170" s="117"/>
      <c r="AA170" s="117"/>
      <c r="AB170" s="117"/>
      <c r="AC170" s="117"/>
      <c r="AD170" s="117"/>
      <c r="AE170" s="117"/>
      <c r="AF170" s="117"/>
      <c r="AG170" s="117"/>
    </row>
    <row r="171" spans="1:41" s="128" customFormat="1" x14ac:dyDescent="0.2">
      <c r="A171" s="117"/>
      <c r="B171" s="117"/>
      <c r="C171" s="117"/>
      <c r="D171" s="132"/>
      <c r="E171" s="132"/>
      <c r="F171" s="132"/>
      <c r="G171" s="132"/>
      <c r="H171" s="132"/>
      <c r="I171" s="117"/>
      <c r="J171" s="117"/>
      <c r="K171" s="117"/>
      <c r="L171" s="118"/>
      <c r="M171" s="117"/>
      <c r="N171" s="117"/>
      <c r="O171" s="117"/>
      <c r="P171" s="117"/>
      <c r="Q171" s="117"/>
      <c r="R171" s="117"/>
      <c r="S171" s="117"/>
      <c r="T171" s="117"/>
      <c r="U171" s="117"/>
      <c r="V171" s="117"/>
      <c r="W171" s="117"/>
      <c r="X171" s="117"/>
      <c r="Y171" s="117"/>
      <c r="Z171" s="117"/>
      <c r="AA171" s="117"/>
      <c r="AB171" s="117"/>
      <c r="AC171" s="117"/>
      <c r="AD171" s="117"/>
      <c r="AE171" s="117"/>
      <c r="AF171" s="117"/>
      <c r="AG171" s="117"/>
    </row>
    <row r="172" spans="1:41" s="128" customFormat="1" x14ac:dyDescent="0.2">
      <c r="A172" s="117"/>
      <c r="B172" s="117"/>
      <c r="C172" s="125" t="s">
        <v>183</v>
      </c>
      <c r="D172" s="132"/>
      <c r="E172" s="132"/>
      <c r="F172" s="132"/>
      <c r="G172" s="132"/>
      <c r="H172" s="132"/>
      <c r="I172" s="117"/>
      <c r="J172" s="117"/>
      <c r="K172" s="117"/>
      <c r="L172" s="118"/>
      <c r="M172" s="117"/>
      <c r="N172" s="117"/>
      <c r="O172" s="117"/>
      <c r="P172" s="117"/>
      <c r="Q172" s="117"/>
      <c r="R172" s="117"/>
      <c r="S172" s="117"/>
      <c r="T172" s="117"/>
      <c r="U172" s="117"/>
      <c r="V172" s="117"/>
      <c r="W172" s="117"/>
      <c r="X172" s="117"/>
      <c r="Y172" s="117"/>
      <c r="Z172" s="117"/>
      <c r="AA172" s="117"/>
      <c r="AB172" s="117"/>
      <c r="AC172" s="117"/>
      <c r="AD172" s="117"/>
      <c r="AE172" s="117"/>
      <c r="AF172" s="117"/>
      <c r="AG172" s="117"/>
    </row>
    <row r="173" spans="1:41" s="128" customFormat="1" x14ac:dyDescent="0.2">
      <c r="A173" s="117"/>
      <c r="B173" s="117"/>
      <c r="C173" s="125" t="s">
        <v>184</v>
      </c>
      <c r="D173" s="132"/>
      <c r="E173" s="132"/>
      <c r="F173" s="132"/>
      <c r="G173" s="132"/>
      <c r="H173" s="132"/>
      <c r="I173" s="117"/>
      <c r="J173" s="117"/>
      <c r="K173" s="117"/>
      <c r="L173" s="118"/>
      <c r="M173" s="117"/>
      <c r="N173" s="117"/>
      <c r="O173" s="117"/>
      <c r="P173" s="117"/>
      <c r="Q173" s="117"/>
      <c r="R173" s="117"/>
      <c r="S173" s="117"/>
      <c r="T173" s="117"/>
      <c r="U173" s="117"/>
      <c r="V173" s="117"/>
      <c r="W173" s="117"/>
      <c r="X173" s="117"/>
      <c r="Y173" s="117"/>
      <c r="Z173" s="117"/>
      <c r="AA173" s="117"/>
      <c r="AB173" s="117"/>
      <c r="AC173" s="117"/>
      <c r="AD173" s="117"/>
      <c r="AE173" s="117"/>
      <c r="AF173" s="117"/>
      <c r="AG173" s="117"/>
    </row>
    <row r="174" spans="1:41" s="128" customFormat="1" x14ac:dyDescent="0.2">
      <c r="A174" s="117"/>
      <c r="B174" s="117"/>
      <c r="C174" s="136"/>
      <c r="D174" s="132"/>
      <c r="E174" s="132"/>
      <c r="F174" s="132"/>
      <c r="G174" s="132"/>
      <c r="H174" s="132"/>
      <c r="I174" s="117"/>
      <c r="J174" s="117"/>
      <c r="K174" s="117"/>
      <c r="L174" s="118"/>
      <c r="M174" s="117"/>
      <c r="N174" s="117"/>
      <c r="O174" s="117"/>
      <c r="P174" s="117"/>
      <c r="Q174" s="117"/>
      <c r="R174" s="117"/>
      <c r="S174" s="117"/>
      <c r="T174" s="117"/>
      <c r="U174" s="117"/>
      <c r="V174" s="117"/>
      <c r="W174" s="117"/>
      <c r="X174" s="117"/>
      <c r="Y174" s="117"/>
      <c r="Z174" s="117"/>
      <c r="AA174" s="117"/>
      <c r="AB174" s="117"/>
      <c r="AC174" s="117"/>
      <c r="AD174" s="117"/>
      <c r="AE174" s="117"/>
      <c r="AF174" s="117"/>
      <c r="AG174" s="117"/>
    </row>
    <row r="175" spans="1:41" s="128" customFormat="1" x14ac:dyDescent="0.2">
      <c r="A175" s="117"/>
      <c r="B175" s="117"/>
      <c r="C175" s="136"/>
      <c r="D175" s="132"/>
      <c r="E175" s="132"/>
      <c r="F175" s="132"/>
      <c r="G175" s="132"/>
      <c r="H175" s="132"/>
      <c r="I175" s="117"/>
      <c r="J175" s="117"/>
      <c r="K175" s="117"/>
      <c r="L175" s="118"/>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row>
    <row r="176" spans="1:41" s="128" customFormat="1" x14ac:dyDescent="0.2">
      <c r="A176" s="117"/>
      <c r="B176" s="117">
        <v>1</v>
      </c>
      <c r="C176" s="137" t="s">
        <v>185</v>
      </c>
      <c r="D176" s="132"/>
      <c r="E176" s="132"/>
      <c r="F176" s="132"/>
      <c r="G176" s="132"/>
      <c r="H176" s="132"/>
      <c r="I176" s="117"/>
      <c r="J176" s="117"/>
      <c r="K176" s="117"/>
      <c r="L176" s="118"/>
      <c r="M176" s="117"/>
      <c r="N176" s="117"/>
      <c r="O176" s="117"/>
      <c r="P176" s="117"/>
      <c r="Q176" s="117"/>
      <c r="R176" s="117"/>
      <c r="S176" s="117"/>
      <c r="T176" s="117"/>
      <c r="U176" s="117"/>
      <c r="V176" s="117"/>
      <c r="W176" s="117"/>
      <c r="X176" s="117"/>
      <c r="Y176" s="117"/>
      <c r="Z176" s="117"/>
      <c r="AA176" s="117"/>
      <c r="AB176" s="117"/>
      <c r="AC176" s="117"/>
      <c r="AD176" s="117"/>
      <c r="AE176" s="117"/>
      <c r="AF176" s="117"/>
      <c r="AG176" s="117"/>
    </row>
    <row r="177" spans="1:33" s="128" customFormat="1" x14ac:dyDescent="0.2">
      <c r="A177" s="117"/>
      <c r="B177" s="117">
        <v>2</v>
      </c>
      <c r="C177" s="137" t="s">
        <v>186</v>
      </c>
      <c r="D177" s="132"/>
      <c r="E177" s="132"/>
      <c r="F177" s="132"/>
      <c r="G177" s="132"/>
      <c r="H177" s="132"/>
      <c r="I177" s="117"/>
      <c r="J177" s="117"/>
      <c r="K177" s="117"/>
      <c r="L177" s="118"/>
      <c r="M177" s="117"/>
      <c r="N177" s="117"/>
      <c r="O177" s="117"/>
      <c r="P177" s="117"/>
      <c r="Q177" s="117"/>
      <c r="R177" s="117"/>
      <c r="S177" s="117"/>
      <c r="T177" s="117"/>
      <c r="U177" s="117"/>
      <c r="V177" s="117"/>
      <c r="W177" s="117"/>
      <c r="X177" s="117"/>
      <c r="Y177" s="117"/>
      <c r="Z177" s="117"/>
      <c r="AA177" s="117"/>
      <c r="AB177" s="117"/>
      <c r="AC177" s="117"/>
      <c r="AD177" s="117"/>
      <c r="AE177" s="117"/>
      <c r="AF177" s="117"/>
      <c r="AG177" s="117"/>
    </row>
    <row r="178" spans="1:33" s="128" customFormat="1" x14ac:dyDescent="0.2">
      <c r="A178" s="117"/>
      <c r="B178" s="117">
        <v>3</v>
      </c>
      <c r="C178" s="137" t="s">
        <v>187</v>
      </c>
      <c r="D178" s="117"/>
      <c r="E178" s="117"/>
      <c r="F178" s="117"/>
      <c r="G178" s="117"/>
      <c r="H178" s="117"/>
      <c r="I178" s="117"/>
      <c r="J178" s="117"/>
      <c r="K178" s="117"/>
      <c r="L178" s="118"/>
      <c r="M178" s="117"/>
      <c r="N178" s="117"/>
      <c r="O178" s="117"/>
      <c r="P178" s="117"/>
      <c r="Q178" s="117"/>
      <c r="R178" s="117"/>
      <c r="S178" s="117"/>
      <c r="T178" s="117"/>
      <c r="U178" s="117"/>
      <c r="V178" s="117"/>
      <c r="W178" s="117"/>
      <c r="X178" s="117"/>
      <c r="Y178" s="117"/>
      <c r="Z178" s="117"/>
      <c r="AA178" s="117"/>
      <c r="AB178" s="117"/>
      <c r="AC178" s="117"/>
      <c r="AD178" s="117"/>
      <c r="AE178" s="117"/>
      <c r="AF178" s="117"/>
      <c r="AG178" s="117"/>
    </row>
    <row r="179" spans="1:33" s="128" customFormat="1" x14ac:dyDescent="0.2">
      <c r="A179" s="117"/>
      <c r="B179" s="117">
        <v>4</v>
      </c>
      <c r="C179" s="137" t="s">
        <v>188</v>
      </c>
      <c r="D179" s="117"/>
      <c r="E179" s="117"/>
      <c r="F179" s="117"/>
      <c r="G179" s="117"/>
      <c r="H179" s="117"/>
      <c r="I179" s="117"/>
      <c r="J179" s="117"/>
      <c r="K179" s="117"/>
      <c r="L179" s="118"/>
      <c r="M179" s="117"/>
      <c r="N179" s="117"/>
      <c r="O179" s="117"/>
      <c r="P179" s="117"/>
      <c r="Q179" s="117"/>
      <c r="R179" s="117"/>
      <c r="S179" s="117"/>
      <c r="T179" s="117"/>
      <c r="U179" s="117"/>
      <c r="V179" s="117"/>
      <c r="W179" s="117"/>
      <c r="X179" s="117"/>
      <c r="Y179" s="117"/>
      <c r="Z179" s="117"/>
      <c r="AA179" s="117"/>
      <c r="AB179" s="117"/>
      <c r="AC179" s="117"/>
      <c r="AD179" s="117"/>
      <c r="AE179" s="117"/>
      <c r="AF179" s="117"/>
      <c r="AG179" s="117"/>
    </row>
    <row r="180" spans="1:33" s="128" customFormat="1" x14ac:dyDescent="0.2">
      <c r="A180" s="117"/>
      <c r="B180" s="117">
        <v>5</v>
      </c>
      <c r="C180" s="137" t="s">
        <v>189</v>
      </c>
      <c r="D180" s="117"/>
      <c r="E180" s="117"/>
      <c r="F180" s="117"/>
      <c r="G180" s="117"/>
      <c r="H180" s="117"/>
      <c r="I180" s="117"/>
      <c r="J180" s="117"/>
      <c r="K180" s="117"/>
      <c r="L180" s="118"/>
      <c r="M180" s="117"/>
      <c r="N180" s="117"/>
      <c r="O180" s="117"/>
      <c r="P180" s="117"/>
      <c r="Q180" s="117"/>
      <c r="R180" s="117"/>
      <c r="S180" s="117"/>
      <c r="T180" s="117"/>
      <c r="U180" s="117"/>
      <c r="V180" s="117"/>
      <c r="W180" s="117"/>
      <c r="X180" s="117"/>
      <c r="Y180" s="117"/>
      <c r="Z180" s="117"/>
      <c r="AA180" s="117"/>
      <c r="AB180" s="117"/>
      <c r="AC180" s="117"/>
      <c r="AD180" s="117"/>
      <c r="AE180" s="117"/>
      <c r="AF180" s="117"/>
      <c r="AG180" s="117"/>
    </row>
    <row r="181" spans="1:33" s="128" customFormat="1" x14ac:dyDescent="0.2">
      <c r="A181" s="117"/>
      <c r="B181" s="117"/>
      <c r="C181" s="137"/>
      <c r="D181" s="117"/>
      <c r="E181" s="117"/>
      <c r="F181" s="117"/>
      <c r="G181" s="117"/>
      <c r="H181" s="117"/>
      <c r="I181" s="117"/>
      <c r="J181" s="117"/>
      <c r="K181" s="117"/>
      <c r="L181" s="118"/>
      <c r="M181" s="117"/>
      <c r="N181" s="117"/>
      <c r="O181" s="117"/>
      <c r="P181" s="117"/>
      <c r="Q181" s="117"/>
      <c r="R181" s="117"/>
      <c r="S181" s="117"/>
      <c r="T181" s="117"/>
      <c r="U181" s="117"/>
      <c r="V181" s="117"/>
      <c r="W181" s="117"/>
      <c r="X181" s="117"/>
      <c r="Y181" s="117"/>
      <c r="Z181" s="117"/>
      <c r="AA181" s="117"/>
      <c r="AB181" s="117"/>
      <c r="AC181" s="117"/>
      <c r="AD181" s="117"/>
      <c r="AE181" s="117"/>
      <c r="AF181" s="117"/>
      <c r="AG181" s="117"/>
    </row>
    <row r="182" spans="1:33" s="128" customFormat="1" x14ac:dyDescent="0.2">
      <c r="A182" s="117"/>
      <c r="B182" s="117"/>
      <c r="C182" s="137"/>
      <c r="D182" s="117"/>
      <c r="E182" s="117"/>
      <c r="F182" s="117"/>
      <c r="G182" s="117"/>
      <c r="H182" s="117"/>
      <c r="I182" s="117"/>
      <c r="J182" s="117"/>
      <c r="K182" s="117"/>
      <c r="L182" s="118"/>
      <c r="M182" s="117"/>
      <c r="N182" s="117"/>
      <c r="O182" s="117"/>
      <c r="P182" s="117"/>
      <c r="Q182" s="117"/>
      <c r="R182" s="117"/>
      <c r="S182" s="117"/>
      <c r="T182" s="117"/>
      <c r="U182" s="117"/>
      <c r="V182" s="117"/>
      <c r="W182" s="117"/>
      <c r="X182" s="117"/>
      <c r="Y182" s="117"/>
      <c r="Z182" s="117"/>
      <c r="AA182" s="117"/>
      <c r="AB182" s="117"/>
      <c r="AC182" s="117"/>
      <c r="AD182" s="117"/>
      <c r="AE182" s="117"/>
      <c r="AF182" s="117"/>
      <c r="AG182" s="117"/>
    </row>
    <row r="183" spans="1:33" s="128" customFormat="1" x14ac:dyDescent="0.2">
      <c r="A183" s="117"/>
      <c r="B183" s="117"/>
      <c r="C183" s="137"/>
      <c r="D183" s="117"/>
      <c r="E183" s="117"/>
      <c r="F183" s="117"/>
      <c r="G183" s="117"/>
      <c r="H183" s="117"/>
      <c r="I183" s="117"/>
      <c r="J183" s="117"/>
      <c r="K183" s="117"/>
      <c r="L183" s="118"/>
      <c r="M183" s="117"/>
      <c r="N183" s="117"/>
      <c r="O183" s="117"/>
      <c r="P183" s="117"/>
      <c r="Q183" s="117"/>
      <c r="R183" s="117"/>
      <c r="S183" s="117"/>
      <c r="T183" s="117"/>
      <c r="U183" s="117"/>
      <c r="V183" s="117"/>
      <c r="W183" s="117"/>
      <c r="X183" s="117"/>
      <c r="Y183" s="117"/>
      <c r="Z183" s="117"/>
      <c r="AA183" s="117"/>
      <c r="AB183" s="117"/>
      <c r="AC183" s="117"/>
      <c r="AD183" s="117"/>
      <c r="AE183" s="117"/>
      <c r="AF183" s="117"/>
      <c r="AG183" s="117"/>
    </row>
    <row r="184" spans="1:33" s="128" customFormat="1" x14ac:dyDescent="0.2">
      <c r="A184" s="117"/>
      <c r="B184" s="117"/>
      <c r="C184" s="137"/>
      <c r="D184" s="117"/>
      <c r="E184" s="117"/>
      <c r="F184" s="117"/>
      <c r="G184" s="117"/>
      <c r="H184" s="117"/>
      <c r="I184" s="117"/>
      <c r="J184" s="117"/>
      <c r="K184" s="117"/>
      <c r="L184" s="118"/>
      <c r="M184" s="117"/>
      <c r="N184" s="117"/>
      <c r="O184" s="117"/>
      <c r="P184" s="117"/>
      <c r="Q184" s="117"/>
      <c r="R184" s="117"/>
      <c r="S184" s="117"/>
      <c r="T184" s="117"/>
      <c r="U184" s="117"/>
      <c r="V184" s="117"/>
      <c r="W184" s="117"/>
      <c r="X184" s="117"/>
      <c r="Y184" s="117"/>
      <c r="Z184" s="117"/>
      <c r="AA184" s="117"/>
      <c r="AB184" s="117"/>
      <c r="AC184" s="117"/>
      <c r="AD184" s="117"/>
      <c r="AE184" s="117"/>
      <c r="AF184" s="117"/>
      <c r="AG184" s="117"/>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sheetProtection algorithmName="SHA-512" hashValue="zPT43BE8rBcRNvVquDETdgsOSfDvfIH0Tmo5su3fjyTLacSxuLVEHuXhtryiDEzs3bITPcPYTIwZFq7G/JoZ2g==" saltValue="/LlBt4EOFOcKxedl3Ublcw==" spinCount="100000" sheet="1" objects="1" scenarios="1"/>
  <mergeCells count="116">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s>
  <conditionalFormatting sqref="Q9 T26:T31 AL26:AL46 AO26:AO46 AR26:AR46 AU26:AU71 N26:N46 W26:W46 Z26:Z46 Z9:Z15 AC26:AC46 N9:N15 AU10:AU15 AR10:AR15 AO10:AO15 AL10:AL15 AI10:AI12 AF10:AF15 AC10:AC15 T9:T15 W9:W15 AX9:AX71 AF26:AF46">
    <cfRule type="cellIs" dxfId="801" priority="806" stopIfTrue="1" operator="equal">
      <formula>0</formula>
    </cfRule>
    <cfRule type="cellIs" dxfId="800" priority="807" stopIfTrue="1" operator="greaterThan">
      <formula>1</formula>
    </cfRule>
    <cfRule type="cellIs" dxfId="799" priority="808" stopIfTrue="1" operator="between">
      <formula>0.9</formula>
      <formula>1</formula>
    </cfRule>
    <cfRule type="cellIs" dxfId="798" priority="809" stopIfTrue="1" operator="between">
      <formula>0.7</formula>
      <formula>0.8999</formula>
    </cfRule>
    <cfRule type="cellIs" dxfId="797" priority="810" stopIfTrue="1" operator="between">
      <formula>0.00001</formula>
      <formula>0.6999</formula>
    </cfRule>
  </conditionalFormatting>
  <conditionalFormatting sqref="N16 AR16 AU16 AO16 AL16 AF16 AC16 T16 W16 Z16 Z18 W18 T18 AC18 AF18 AL18 AO18 AU18 AR18 N18">
    <cfRule type="cellIs" dxfId="796" priority="801" stopIfTrue="1" operator="equal">
      <formula>0</formula>
    </cfRule>
    <cfRule type="cellIs" dxfId="795" priority="802" stopIfTrue="1" operator="greaterThan">
      <formula>1</formula>
    </cfRule>
    <cfRule type="cellIs" dxfId="794" priority="803" stopIfTrue="1" operator="between">
      <formula>0.9</formula>
      <formula>1</formula>
    </cfRule>
    <cfRule type="cellIs" dxfId="793" priority="804" stopIfTrue="1" operator="between">
      <formula>0.7</formula>
      <formula>0.8999</formula>
    </cfRule>
    <cfRule type="cellIs" dxfId="792" priority="805" stopIfTrue="1" operator="between">
      <formula>0.00001</formula>
      <formula>0.6999</formula>
    </cfRule>
  </conditionalFormatting>
  <conditionalFormatting sqref="N19 AR19 AU19 AO19 AL19 AF19 AC19 T19 W19 Z19">
    <cfRule type="cellIs" dxfId="791" priority="796" stopIfTrue="1" operator="equal">
      <formula>0</formula>
    </cfRule>
    <cfRule type="cellIs" dxfId="790" priority="797" stopIfTrue="1" operator="greaterThan">
      <formula>1</formula>
    </cfRule>
    <cfRule type="cellIs" dxfId="789" priority="798" stopIfTrue="1" operator="between">
      <formula>0.9</formula>
      <formula>1</formula>
    </cfRule>
    <cfRule type="cellIs" dxfId="788" priority="799" stopIfTrue="1" operator="between">
      <formula>0.7</formula>
      <formula>0.8999</formula>
    </cfRule>
    <cfRule type="cellIs" dxfId="787" priority="800" stopIfTrue="1" operator="between">
      <formula>0.00001</formula>
      <formula>0.6999</formula>
    </cfRule>
  </conditionalFormatting>
  <conditionalFormatting sqref="N20 AR20 AU20 AO20 AL20 AF20 AC20 T20 W20 Z20">
    <cfRule type="cellIs" dxfId="786" priority="791" stopIfTrue="1" operator="equal">
      <formula>0</formula>
    </cfRule>
    <cfRule type="cellIs" dxfId="785" priority="792" stopIfTrue="1" operator="greaterThan">
      <formula>1</formula>
    </cfRule>
    <cfRule type="cellIs" dxfId="784" priority="793" stopIfTrue="1" operator="between">
      <formula>0.9</formula>
      <formula>1</formula>
    </cfRule>
    <cfRule type="cellIs" dxfId="783" priority="794" stopIfTrue="1" operator="between">
      <formula>0.7</formula>
      <formula>0.8999</formula>
    </cfRule>
    <cfRule type="cellIs" dxfId="782" priority="795" stopIfTrue="1" operator="between">
      <formula>0.00001</formula>
      <formula>0.6999</formula>
    </cfRule>
  </conditionalFormatting>
  <conditionalFormatting sqref="N21:N25 AR21:AR25 AU21:AU25 AO21:AO25 AL21:AL25 AF21:AF25 AC21:AC25 T22:T25 W21:W25 Z22:Z25">
    <cfRule type="cellIs" dxfId="781" priority="786" stopIfTrue="1" operator="equal">
      <formula>0</formula>
    </cfRule>
    <cfRule type="cellIs" dxfId="780" priority="787" stopIfTrue="1" operator="greaterThan">
      <formula>1</formula>
    </cfRule>
    <cfRule type="cellIs" dxfId="779" priority="788" stopIfTrue="1" operator="between">
      <formula>0.9</formula>
      <formula>1</formula>
    </cfRule>
    <cfRule type="cellIs" dxfId="778" priority="789" stopIfTrue="1" operator="between">
      <formula>0.7</formula>
      <formula>0.8999</formula>
    </cfRule>
    <cfRule type="cellIs" dxfId="777" priority="790" stopIfTrue="1" operator="between">
      <formula>0.00001</formula>
      <formula>0.6999</formula>
    </cfRule>
  </conditionalFormatting>
  <conditionalFormatting sqref="N17 AR17 AU17 AO17 AL17 AF17 AC17 T17 W17 Z17">
    <cfRule type="cellIs" dxfId="776" priority="782" stopIfTrue="1" operator="greaterThan">
      <formula>1</formula>
    </cfRule>
    <cfRule type="cellIs" dxfId="775" priority="783" stopIfTrue="1" operator="between">
      <formula>0.9</formula>
      <formula>1</formula>
    </cfRule>
    <cfRule type="cellIs" dxfId="774" priority="784" stopIfTrue="1" operator="between">
      <formula>0.7</formula>
      <formula>0.8999</formula>
    </cfRule>
    <cfRule type="cellIs" dxfId="773" priority="785" stopIfTrue="1" operator="between">
      <formula>0.00001</formula>
      <formula>0.6999</formula>
    </cfRule>
  </conditionalFormatting>
  <conditionalFormatting sqref="AC53:AC55 AL53:AL65 AO53:AO65 AR53:AR65 N69:N71 AR67:AR71 AO67:AO71 AL67:AL71 AF67:AF71 AC68:AC71 Z67:Z71 W53:W71 N53:N65 Z53:Z65 AF53:AF65">
    <cfRule type="cellIs" dxfId="772" priority="778" stopIfTrue="1" operator="greaterThan">
      <formula>1</formula>
    </cfRule>
    <cfRule type="cellIs" dxfId="771" priority="779" stopIfTrue="1" operator="between">
      <formula>0.9</formula>
      <formula>1</formula>
    </cfRule>
    <cfRule type="cellIs" dxfId="770" priority="780" stopIfTrue="1" operator="between">
      <formula>0.7</formula>
      <formula>0.8999</formula>
    </cfRule>
    <cfRule type="cellIs" dxfId="769" priority="781" stopIfTrue="1" operator="between">
      <formula>0.00001</formula>
      <formula>0.6999</formula>
    </cfRule>
  </conditionalFormatting>
  <conditionalFormatting sqref="AR66 AO66 AL66 AF66 Z66">
    <cfRule type="cellIs" dxfId="768" priority="773" stopIfTrue="1" operator="equal">
      <formula>0</formula>
    </cfRule>
    <cfRule type="cellIs" dxfId="767" priority="774" stopIfTrue="1" operator="greaterThan">
      <formula>1</formula>
    </cfRule>
    <cfRule type="cellIs" dxfId="766" priority="775" stopIfTrue="1" operator="between">
      <formula>0.9</formula>
      <formula>1</formula>
    </cfRule>
    <cfRule type="cellIs" dxfId="765" priority="776" stopIfTrue="1" operator="between">
      <formula>0.7</formula>
      <formula>0.8999</formula>
    </cfRule>
    <cfRule type="cellIs" dxfId="764" priority="777" stopIfTrue="1" operator="between">
      <formula>0.00001</formula>
      <formula>0.6999</formula>
    </cfRule>
  </conditionalFormatting>
  <conditionalFormatting sqref="N66:N68">
    <cfRule type="cellIs" dxfId="763" priority="768" stopIfTrue="1" operator="equal">
      <formula>0</formula>
    </cfRule>
    <cfRule type="cellIs" dxfId="762" priority="769" stopIfTrue="1" operator="greaterThan">
      <formula>1</formula>
    </cfRule>
    <cfRule type="cellIs" dxfId="761" priority="770" stopIfTrue="1" operator="between">
      <formula>0.9</formula>
      <formula>1</formula>
    </cfRule>
    <cfRule type="cellIs" dxfId="760" priority="771" stopIfTrue="1" operator="between">
      <formula>0.7</formula>
      <formula>0.8999</formula>
    </cfRule>
    <cfRule type="cellIs" dxfId="759" priority="772" stopIfTrue="1" operator="between">
      <formula>0.00001</formula>
      <formula>0.6999</formula>
    </cfRule>
  </conditionalFormatting>
  <conditionalFormatting sqref="Z47:Z52 AL47:AL52 AO47:AO52 AR47:AR52 N47:N52 W48:W52 AC49:AC52 AF48:AF52">
    <cfRule type="cellIs" dxfId="758" priority="763" stopIfTrue="1" operator="equal">
      <formula>0</formula>
    </cfRule>
    <cfRule type="cellIs" dxfId="757" priority="764" stopIfTrue="1" operator="greaterThan">
      <formula>1</formula>
    </cfRule>
    <cfRule type="cellIs" dxfId="756" priority="765" stopIfTrue="1" operator="between">
      <formula>0.9</formula>
      <formula>1</formula>
    </cfRule>
    <cfRule type="cellIs" dxfId="755" priority="766" stopIfTrue="1" operator="between">
      <formula>0.7</formula>
      <formula>0.8999</formula>
    </cfRule>
    <cfRule type="cellIs" dxfId="754" priority="767" stopIfTrue="1" operator="between">
      <formula>0.00001</formula>
      <formula>0.6999</formula>
    </cfRule>
  </conditionalFormatting>
  <conditionalFormatting sqref="AX72:AX79 AX84 AX81:AX82">
    <cfRule type="cellIs" dxfId="753" priority="758" stopIfTrue="1" operator="equal">
      <formula>0</formula>
    </cfRule>
    <cfRule type="cellIs" dxfId="752" priority="759" stopIfTrue="1" operator="greaterThan">
      <formula>1</formula>
    </cfRule>
    <cfRule type="cellIs" dxfId="751" priority="760" stopIfTrue="1" operator="between">
      <formula>0.9</formula>
      <formula>1</formula>
    </cfRule>
    <cfRule type="cellIs" dxfId="750" priority="761" stopIfTrue="1" operator="between">
      <formula>0.7</formula>
      <formula>0.8999</formula>
    </cfRule>
    <cfRule type="cellIs" dxfId="749" priority="762" stopIfTrue="1" operator="between">
      <formula>0.00001</formula>
      <formula>0.6999</formula>
    </cfRule>
  </conditionalFormatting>
  <conditionalFormatting sqref="AF72">
    <cfRule type="cellIs" dxfId="748" priority="753" stopIfTrue="1" operator="equal">
      <formula>0</formula>
    </cfRule>
    <cfRule type="cellIs" dxfId="747" priority="754" stopIfTrue="1" operator="greaterThan">
      <formula>1</formula>
    </cfRule>
    <cfRule type="cellIs" dxfId="746" priority="755" stopIfTrue="1" operator="between">
      <formula>0.9</formula>
      <formula>1</formula>
    </cfRule>
    <cfRule type="cellIs" dxfId="745" priority="756" stopIfTrue="1" operator="between">
      <formula>0.7</formula>
      <formula>0.8999</formula>
    </cfRule>
    <cfRule type="cellIs" dxfId="744" priority="757" stopIfTrue="1" operator="between">
      <formula>0.00001</formula>
      <formula>0.6999</formula>
    </cfRule>
  </conditionalFormatting>
  <conditionalFormatting sqref="AF73 AF81:AF82">
    <cfRule type="cellIs" dxfId="743" priority="748" stopIfTrue="1" operator="equal">
      <formula>0</formula>
    </cfRule>
    <cfRule type="cellIs" dxfId="742" priority="749" stopIfTrue="1" operator="greaterThan">
      <formula>1</formula>
    </cfRule>
    <cfRule type="cellIs" dxfId="741" priority="750" stopIfTrue="1" operator="between">
      <formula>0.9</formula>
      <formula>1</formula>
    </cfRule>
    <cfRule type="cellIs" dxfId="740" priority="751" stopIfTrue="1" operator="between">
      <formula>0.7</formula>
      <formula>0.8999</formula>
    </cfRule>
    <cfRule type="cellIs" dxfId="739" priority="752" stopIfTrue="1" operator="between">
      <formula>0.00001</formula>
      <formula>0.6999</formula>
    </cfRule>
  </conditionalFormatting>
  <conditionalFormatting sqref="AI72:AI73 AI81:AI82">
    <cfRule type="cellIs" dxfId="738" priority="743" stopIfTrue="1" operator="equal">
      <formula>0</formula>
    </cfRule>
    <cfRule type="cellIs" dxfId="737" priority="744" stopIfTrue="1" operator="greaterThan">
      <formula>1</formula>
    </cfRule>
    <cfRule type="cellIs" dxfId="736" priority="745" stopIfTrue="1" operator="between">
      <formula>0.9</formula>
      <formula>1</formula>
    </cfRule>
    <cfRule type="cellIs" dxfId="735" priority="746" stopIfTrue="1" operator="between">
      <formula>0.7</formula>
      <formula>0.8999</formula>
    </cfRule>
    <cfRule type="cellIs" dxfId="734" priority="747" stopIfTrue="1" operator="between">
      <formula>0.00001</formula>
      <formula>0.6999</formula>
    </cfRule>
  </conditionalFormatting>
  <conditionalFormatting sqref="AL72:AL73 AL81:AL82">
    <cfRule type="cellIs" dxfId="733" priority="738" stopIfTrue="1" operator="equal">
      <formula>0</formula>
    </cfRule>
    <cfRule type="cellIs" dxfId="732" priority="739" stopIfTrue="1" operator="greaterThan">
      <formula>1</formula>
    </cfRule>
    <cfRule type="cellIs" dxfId="731" priority="740" stopIfTrue="1" operator="between">
      <formula>0.9</formula>
      <formula>1</formula>
    </cfRule>
    <cfRule type="cellIs" dxfId="730" priority="741" stopIfTrue="1" operator="between">
      <formula>0.7</formula>
      <formula>0.8999</formula>
    </cfRule>
    <cfRule type="cellIs" dxfId="729" priority="742" stopIfTrue="1" operator="between">
      <formula>0.00001</formula>
      <formula>0.6999</formula>
    </cfRule>
  </conditionalFormatting>
  <conditionalFormatting sqref="AO72:AO73 AO81:AO82">
    <cfRule type="cellIs" dxfId="728" priority="733" stopIfTrue="1" operator="equal">
      <formula>0</formula>
    </cfRule>
    <cfRule type="cellIs" dxfId="727" priority="734" stopIfTrue="1" operator="greaterThan">
      <formula>1</formula>
    </cfRule>
    <cfRule type="cellIs" dxfId="726" priority="735" stopIfTrue="1" operator="between">
      <formula>0.9</formula>
      <formula>1</formula>
    </cfRule>
    <cfRule type="cellIs" dxfId="725" priority="736" stopIfTrue="1" operator="between">
      <formula>0.7</formula>
      <formula>0.8999</formula>
    </cfRule>
    <cfRule type="cellIs" dxfId="724" priority="737" stopIfTrue="1" operator="between">
      <formula>0.00001</formula>
      <formula>0.6999</formula>
    </cfRule>
  </conditionalFormatting>
  <conditionalFormatting sqref="AR72:AR73 AR81:AR82">
    <cfRule type="cellIs" dxfId="723" priority="728" stopIfTrue="1" operator="equal">
      <formula>0</formula>
    </cfRule>
    <cfRule type="cellIs" dxfId="722" priority="729" stopIfTrue="1" operator="greaterThan">
      <formula>1</formula>
    </cfRule>
    <cfRule type="cellIs" dxfId="721" priority="730" stopIfTrue="1" operator="between">
      <formula>0.9</formula>
      <formula>1</formula>
    </cfRule>
    <cfRule type="cellIs" dxfId="720" priority="731" stopIfTrue="1" operator="between">
      <formula>0.7</formula>
      <formula>0.8999</formula>
    </cfRule>
    <cfRule type="cellIs" dxfId="719" priority="732" stopIfTrue="1" operator="between">
      <formula>0.00001</formula>
      <formula>0.6999</formula>
    </cfRule>
  </conditionalFormatting>
  <conditionalFormatting sqref="AU72:AU73 AU81:AU82">
    <cfRule type="cellIs" dxfId="718" priority="723" stopIfTrue="1" operator="equal">
      <formula>0</formula>
    </cfRule>
    <cfRule type="cellIs" dxfId="717" priority="724" stopIfTrue="1" operator="greaterThan">
      <formula>1</formula>
    </cfRule>
    <cfRule type="cellIs" dxfId="716" priority="725" stopIfTrue="1" operator="between">
      <formula>0.9</formula>
      <formula>1</formula>
    </cfRule>
    <cfRule type="cellIs" dxfId="715" priority="726" stopIfTrue="1" operator="between">
      <formula>0.7</formula>
      <formula>0.8999</formula>
    </cfRule>
    <cfRule type="cellIs" dxfId="714" priority="727" stopIfTrue="1" operator="between">
      <formula>0.00001</formula>
      <formula>0.6999</formula>
    </cfRule>
  </conditionalFormatting>
  <conditionalFormatting sqref="N84 N81:N82 N72:N79">
    <cfRule type="cellIs" dxfId="713" priority="718" stopIfTrue="1" operator="equal">
      <formula>0</formula>
    </cfRule>
    <cfRule type="cellIs" dxfId="712" priority="719" stopIfTrue="1" operator="greaterThan">
      <formula>1</formula>
    </cfRule>
    <cfRule type="cellIs" dxfId="711" priority="720" stopIfTrue="1" operator="between">
      <formula>0.9</formula>
      <formula>1</formula>
    </cfRule>
    <cfRule type="cellIs" dxfId="710" priority="721" stopIfTrue="1" operator="between">
      <formula>0.7</formula>
      <formula>0.8999</formula>
    </cfRule>
    <cfRule type="cellIs" dxfId="709" priority="722" stopIfTrue="1" operator="between">
      <formula>0.00001</formula>
      <formula>0.6999</formula>
    </cfRule>
  </conditionalFormatting>
  <conditionalFormatting sqref="Q72">
    <cfRule type="cellIs" dxfId="708" priority="713" stopIfTrue="1" operator="equal">
      <formula>0</formula>
    </cfRule>
    <cfRule type="cellIs" dxfId="707" priority="714" stopIfTrue="1" operator="greaterThan">
      <formula>1</formula>
    </cfRule>
    <cfRule type="cellIs" dxfId="706" priority="715" stopIfTrue="1" operator="between">
      <formula>0.9</formula>
      <formula>1</formula>
    </cfRule>
    <cfRule type="cellIs" dxfId="705" priority="716" stopIfTrue="1" operator="between">
      <formula>0.7</formula>
      <formula>0.8999</formula>
    </cfRule>
    <cfRule type="cellIs" dxfId="704" priority="717" stopIfTrue="1" operator="between">
      <formula>0.00001</formula>
      <formula>0.6999</formula>
    </cfRule>
  </conditionalFormatting>
  <conditionalFormatting sqref="Q84 Q73:Q79 Q81:Q82">
    <cfRule type="cellIs" dxfId="703" priority="708" stopIfTrue="1" operator="equal">
      <formula>0</formula>
    </cfRule>
    <cfRule type="cellIs" dxfId="702" priority="709" stopIfTrue="1" operator="greaterThan">
      <formula>1</formula>
    </cfRule>
    <cfRule type="cellIs" dxfId="701" priority="710" stopIfTrue="1" operator="between">
      <formula>0.9</formula>
      <formula>1</formula>
    </cfRule>
    <cfRule type="cellIs" dxfId="700" priority="711" stopIfTrue="1" operator="between">
      <formula>0.7</formula>
      <formula>0.8999</formula>
    </cfRule>
    <cfRule type="cellIs" dxfId="699" priority="712" stopIfTrue="1" operator="between">
      <formula>0.00001</formula>
      <formula>0.6999</formula>
    </cfRule>
  </conditionalFormatting>
  <conditionalFormatting sqref="T72">
    <cfRule type="cellIs" dxfId="698" priority="703" stopIfTrue="1" operator="equal">
      <formula>0</formula>
    </cfRule>
    <cfRule type="cellIs" dxfId="697" priority="704" stopIfTrue="1" operator="greaterThan">
      <formula>1</formula>
    </cfRule>
    <cfRule type="cellIs" dxfId="696" priority="705" stopIfTrue="1" operator="between">
      <formula>0.9</formula>
      <formula>1</formula>
    </cfRule>
    <cfRule type="cellIs" dxfId="695" priority="706" stopIfTrue="1" operator="between">
      <formula>0.7</formula>
      <formula>0.8999</formula>
    </cfRule>
    <cfRule type="cellIs" dxfId="694" priority="707" stopIfTrue="1" operator="between">
      <formula>0.00001</formula>
      <formula>0.6999</formula>
    </cfRule>
  </conditionalFormatting>
  <conditionalFormatting sqref="T84 T73:T79 T81:T82">
    <cfRule type="cellIs" dxfId="693" priority="698" stopIfTrue="1" operator="equal">
      <formula>0</formula>
    </cfRule>
    <cfRule type="cellIs" dxfId="692" priority="699" stopIfTrue="1" operator="greaterThan">
      <formula>1</formula>
    </cfRule>
    <cfRule type="cellIs" dxfId="691" priority="700" stopIfTrue="1" operator="between">
      <formula>0.9</formula>
      <formula>1</formula>
    </cfRule>
    <cfRule type="cellIs" dxfId="690" priority="701" stopIfTrue="1" operator="between">
      <formula>0.7</formula>
      <formula>0.8999</formula>
    </cfRule>
    <cfRule type="cellIs" dxfId="689" priority="702" stopIfTrue="1" operator="between">
      <formula>0.00001</formula>
      <formula>0.6999</formula>
    </cfRule>
  </conditionalFormatting>
  <conditionalFormatting sqref="W72">
    <cfRule type="cellIs" dxfId="688" priority="693" stopIfTrue="1" operator="equal">
      <formula>0</formula>
    </cfRule>
    <cfRule type="cellIs" dxfId="687" priority="694" stopIfTrue="1" operator="greaterThan">
      <formula>1</formula>
    </cfRule>
    <cfRule type="cellIs" dxfId="686" priority="695" stopIfTrue="1" operator="between">
      <formula>0.9</formula>
      <formula>1</formula>
    </cfRule>
    <cfRule type="cellIs" dxfId="685" priority="696" stopIfTrue="1" operator="between">
      <formula>0.7</formula>
      <formula>0.8999</formula>
    </cfRule>
    <cfRule type="cellIs" dxfId="684" priority="697" stopIfTrue="1" operator="between">
      <formula>0.00001</formula>
      <formula>0.6999</formula>
    </cfRule>
  </conditionalFormatting>
  <conditionalFormatting sqref="W73 W81:W82">
    <cfRule type="cellIs" dxfId="683" priority="688" stopIfTrue="1" operator="equal">
      <formula>0</formula>
    </cfRule>
    <cfRule type="cellIs" dxfId="682" priority="689" stopIfTrue="1" operator="greaterThan">
      <formula>1</formula>
    </cfRule>
    <cfRule type="cellIs" dxfId="681" priority="690" stopIfTrue="1" operator="between">
      <formula>0.9</formula>
      <formula>1</formula>
    </cfRule>
    <cfRule type="cellIs" dxfId="680" priority="691" stopIfTrue="1" operator="between">
      <formula>0.7</formula>
      <formula>0.8999</formula>
    </cfRule>
    <cfRule type="cellIs" dxfId="679" priority="692" stopIfTrue="1" operator="between">
      <formula>0.00001</formula>
      <formula>0.6999</formula>
    </cfRule>
  </conditionalFormatting>
  <conditionalFormatting sqref="Z72">
    <cfRule type="cellIs" dxfId="678" priority="683" stopIfTrue="1" operator="equal">
      <formula>0</formula>
    </cfRule>
    <cfRule type="cellIs" dxfId="677" priority="684" stopIfTrue="1" operator="greaterThan">
      <formula>1</formula>
    </cfRule>
    <cfRule type="cellIs" dxfId="676" priority="685" stopIfTrue="1" operator="between">
      <formula>0.9</formula>
      <formula>1</formula>
    </cfRule>
    <cfRule type="cellIs" dxfId="675" priority="686" stopIfTrue="1" operator="between">
      <formula>0.7</formula>
      <formula>0.8999</formula>
    </cfRule>
    <cfRule type="cellIs" dxfId="674" priority="687" stopIfTrue="1" operator="between">
      <formula>0.00001</formula>
      <formula>0.6999</formula>
    </cfRule>
  </conditionalFormatting>
  <conditionalFormatting sqref="Z73 Z81:Z82">
    <cfRule type="cellIs" dxfId="673" priority="678" stopIfTrue="1" operator="equal">
      <formula>0</formula>
    </cfRule>
    <cfRule type="cellIs" dxfId="672" priority="679" stopIfTrue="1" operator="greaterThan">
      <formula>1</formula>
    </cfRule>
    <cfRule type="cellIs" dxfId="671" priority="680" stopIfTrue="1" operator="between">
      <formula>0.9</formula>
      <formula>1</formula>
    </cfRule>
    <cfRule type="cellIs" dxfId="670" priority="681" stopIfTrue="1" operator="between">
      <formula>0.7</formula>
      <formula>0.8999</formula>
    </cfRule>
    <cfRule type="cellIs" dxfId="669" priority="682" stopIfTrue="1" operator="between">
      <formula>0.00001</formula>
      <formula>0.6999</formula>
    </cfRule>
  </conditionalFormatting>
  <conditionalFormatting sqref="AC72">
    <cfRule type="cellIs" dxfId="668" priority="673" stopIfTrue="1" operator="equal">
      <formula>0</formula>
    </cfRule>
    <cfRule type="cellIs" dxfId="667" priority="674" stopIfTrue="1" operator="greaterThan">
      <formula>1</formula>
    </cfRule>
    <cfRule type="cellIs" dxfId="666" priority="675" stopIfTrue="1" operator="between">
      <formula>0.9</formula>
      <formula>1</formula>
    </cfRule>
    <cfRule type="cellIs" dxfId="665" priority="676" stopIfTrue="1" operator="between">
      <formula>0.7</formula>
      <formula>0.8999</formula>
    </cfRule>
    <cfRule type="cellIs" dxfId="664" priority="677" stopIfTrue="1" operator="between">
      <formula>0.00001</formula>
      <formula>0.6999</formula>
    </cfRule>
  </conditionalFormatting>
  <conditionalFormatting sqref="AC73 AC81:AC82">
    <cfRule type="cellIs" dxfId="663" priority="668" stopIfTrue="1" operator="equal">
      <formula>0</formula>
    </cfRule>
    <cfRule type="cellIs" dxfId="662" priority="669" stopIfTrue="1" operator="greaterThan">
      <formula>1</formula>
    </cfRule>
    <cfRule type="cellIs" dxfId="661" priority="670" stopIfTrue="1" operator="between">
      <formula>0.9</formula>
      <formula>1</formula>
    </cfRule>
    <cfRule type="cellIs" dxfId="660" priority="671" stopIfTrue="1" operator="between">
      <formula>0.7</formula>
      <formula>0.8999</formula>
    </cfRule>
    <cfRule type="cellIs" dxfId="659" priority="672" stopIfTrue="1" operator="between">
      <formula>0.00001</formula>
      <formula>0.6999</formula>
    </cfRule>
  </conditionalFormatting>
  <conditionalFormatting sqref="AX83">
    <cfRule type="cellIs" dxfId="658" priority="663" stopIfTrue="1" operator="equal">
      <formula>0</formula>
    </cfRule>
    <cfRule type="cellIs" dxfId="657" priority="664" stopIfTrue="1" operator="greaterThan">
      <formula>1</formula>
    </cfRule>
    <cfRule type="cellIs" dxfId="656" priority="665" stopIfTrue="1" operator="between">
      <formula>0.9</formula>
      <formula>1</formula>
    </cfRule>
    <cfRule type="cellIs" dxfId="655" priority="666" stopIfTrue="1" operator="between">
      <formula>0.7</formula>
      <formula>0.8999</formula>
    </cfRule>
    <cfRule type="cellIs" dxfId="654" priority="667" stopIfTrue="1" operator="between">
      <formula>0.00001</formula>
      <formula>0.6999</formula>
    </cfRule>
  </conditionalFormatting>
  <conditionalFormatting sqref="N83">
    <cfRule type="cellIs" dxfId="653" priority="658" stopIfTrue="1" operator="equal">
      <formula>0</formula>
    </cfRule>
    <cfRule type="cellIs" dxfId="652" priority="659" stopIfTrue="1" operator="greaterThan">
      <formula>1</formula>
    </cfRule>
    <cfRule type="cellIs" dxfId="651" priority="660" stopIfTrue="1" operator="between">
      <formula>0.9</formula>
      <formula>1</formula>
    </cfRule>
    <cfRule type="cellIs" dxfId="650" priority="661" stopIfTrue="1" operator="between">
      <formula>0.7</formula>
      <formula>0.8999</formula>
    </cfRule>
    <cfRule type="cellIs" dxfId="649" priority="662" stopIfTrue="1" operator="between">
      <formula>0.00001</formula>
      <formula>0.6999</formula>
    </cfRule>
  </conditionalFormatting>
  <conditionalFormatting sqref="Q83">
    <cfRule type="cellIs" dxfId="648" priority="653" stopIfTrue="1" operator="equal">
      <formula>0</formula>
    </cfRule>
    <cfRule type="cellIs" dxfId="647" priority="654" stopIfTrue="1" operator="greaterThan">
      <formula>1</formula>
    </cfRule>
    <cfRule type="cellIs" dxfId="646" priority="655" stopIfTrue="1" operator="between">
      <formula>0.9</formula>
      <formula>1</formula>
    </cfRule>
    <cfRule type="cellIs" dxfId="645" priority="656" stopIfTrue="1" operator="between">
      <formula>0.7</formula>
      <formula>0.8999</formula>
    </cfRule>
    <cfRule type="cellIs" dxfId="644" priority="657" stopIfTrue="1" operator="between">
      <formula>0.00001</formula>
      <formula>0.6999</formula>
    </cfRule>
  </conditionalFormatting>
  <conditionalFormatting sqref="T83">
    <cfRule type="cellIs" dxfId="643" priority="648" stopIfTrue="1" operator="equal">
      <formula>0</formula>
    </cfRule>
    <cfRule type="cellIs" dxfId="642" priority="649" stopIfTrue="1" operator="greaterThan">
      <formula>1</formula>
    </cfRule>
    <cfRule type="cellIs" dxfId="641" priority="650" stopIfTrue="1" operator="between">
      <formula>0.9</formula>
      <formula>1</formula>
    </cfRule>
    <cfRule type="cellIs" dxfId="640" priority="651" stopIfTrue="1" operator="between">
      <formula>0.7</formula>
      <formula>0.8999</formula>
    </cfRule>
    <cfRule type="cellIs" dxfId="639" priority="652" stopIfTrue="1" operator="between">
      <formula>0.00001</formula>
      <formula>0.6999</formula>
    </cfRule>
  </conditionalFormatting>
  <conditionalFormatting sqref="AX80">
    <cfRule type="cellIs" dxfId="638" priority="643" stopIfTrue="1" operator="equal">
      <formula>0</formula>
    </cfRule>
    <cfRule type="cellIs" dxfId="637" priority="644" stopIfTrue="1" operator="greaterThan">
      <formula>1</formula>
    </cfRule>
    <cfRule type="cellIs" dxfId="636" priority="645" stopIfTrue="1" operator="between">
      <formula>0.9</formula>
      <formula>1</formula>
    </cfRule>
    <cfRule type="cellIs" dxfId="635" priority="646" stopIfTrue="1" operator="between">
      <formula>0.7</formula>
      <formula>0.8999</formula>
    </cfRule>
    <cfRule type="cellIs" dxfId="634" priority="647" stopIfTrue="1" operator="between">
      <formula>0.00001</formula>
      <formula>0.6999</formula>
    </cfRule>
  </conditionalFormatting>
  <conditionalFormatting sqref="AF80">
    <cfRule type="cellIs" dxfId="633" priority="638" stopIfTrue="1" operator="equal">
      <formula>0</formula>
    </cfRule>
    <cfRule type="cellIs" dxfId="632" priority="639" stopIfTrue="1" operator="greaterThan">
      <formula>1</formula>
    </cfRule>
    <cfRule type="cellIs" dxfId="631" priority="640" stopIfTrue="1" operator="between">
      <formula>0.9</formula>
      <formula>1</formula>
    </cfRule>
    <cfRule type="cellIs" dxfId="630" priority="641" stopIfTrue="1" operator="between">
      <formula>0.7</formula>
      <formula>0.8999</formula>
    </cfRule>
    <cfRule type="cellIs" dxfId="629" priority="642" stopIfTrue="1" operator="between">
      <formula>0.00001</formula>
      <formula>0.6999</formula>
    </cfRule>
  </conditionalFormatting>
  <conditionalFormatting sqref="AI80">
    <cfRule type="cellIs" dxfId="628" priority="633" stopIfTrue="1" operator="equal">
      <formula>0</formula>
    </cfRule>
    <cfRule type="cellIs" dxfId="627" priority="634" stopIfTrue="1" operator="greaterThan">
      <formula>1</formula>
    </cfRule>
    <cfRule type="cellIs" dxfId="626" priority="635" stopIfTrue="1" operator="between">
      <formula>0.9</formula>
      <formula>1</formula>
    </cfRule>
    <cfRule type="cellIs" dxfId="625" priority="636" stopIfTrue="1" operator="between">
      <formula>0.7</formula>
      <formula>0.8999</formula>
    </cfRule>
    <cfRule type="cellIs" dxfId="624" priority="637" stopIfTrue="1" operator="between">
      <formula>0.00001</formula>
      <formula>0.6999</formula>
    </cfRule>
  </conditionalFormatting>
  <conditionalFormatting sqref="AL80">
    <cfRule type="cellIs" dxfId="623" priority="628" stopIfTrue="1" operator="equal">
      <formula>0</formula>
    </cfRule>
    <cfRule type="cellIs" dxfId="622" priority="629" stopIfTrue="1" operator="greaterThan">
      <formula>1</formula>
    </cfRule>
    <cfRule type="cellIs" dxfId="621" priority="630" stopIfTrue="1" operator="between">
      <formula>0.9</formula>
      <formula>1</formula>
    </cfRule>
    <cfRule type="cellIs" dxfId="620" priority="631" stopIfTrue="1" operator="between">
      <formula>0.7</formula>
      <formula>0.8999</formula>
    </cfRule>
    <cfRule type="cellIs" dxfId="619" priority="632" stopIfTrue="1" operator="between">
      <formula>0.00001</formula>
      <formula>0.6999</formula>
    </cfRule>
  </conditionalFormatting>
  <conditionalFormatting sqref="AO80">
    <cfRule type="cellIs" dxfId="618" priority="623" stopIfTrue="1" operator="equal">
      <formula>0</formula>
    </cfRule>
    <cfRule type="cellIs" dxfId="617" priority="624" stopIfTrue="1" operator="greaterThan">
      <formula>1</formula>
    </cfRule>
    <cfRule type="cellIs" dxfId="616" priority="625" stopIfTrue="1" operator="between">
      <formula>0.9</formula>
      <formula>1</formula>
    </cfRule>
    <cfRule type="cellIs" dxfId="615" priority="626" stopIfTrue="1" operator="between">
      <formula>0.7</formula>
      <formula>0.8999</formula>
    </cfRule>
    <cfRule type="cellIs" dxfId="614" priority="627" stopIfTrue="1" operator="between">
      <formula>0.00001</formula>
      <formula>0.6999</formula>
    </cfRule>
  </conditionalFormatting>
  <conditionalFormatting sqref="AR80">
    <cfRule type="cellIs" dxfId="613" priority="618" stopIfTrue="1" operator="equal">
      <formula>0</formula>
    </cfRule>
    <cfRule type="cellIs" dxfId="612" priority="619" stopIfTrue="1" operator="greaterThan">
      <formula>1</formula>
    </cfRule>
    <cfRule type="cellIs" dxfId="611" priority="620" stopIfTrue="1" operator="between">
      <formula>0.9</formula>
      <formula>1</formula>
    </cfRule>
    <cfRule type="cellIs" dxfId="610" priority="621" stopIfTrue="1" operator="between">
      <formula>0.7</formula>
      <formula>0.8999</formula>
    </cfRule>
    <cfRule type="cellIs" dxfId="609" priority="622" stopIfTrue="1" operator="between">
      <formula>0.00001</formula>
      <formula>0.6999</formula>
    </cfRule>
  </conditionalFormatting>
  <conditionalFormatting sqref="AU80">
    <cfRule type="cellIs" dxfId="608" priority="613" stopIfTrue="1" operator="equal">
      <formula>0</formula>
    </cfRule>
    <cfRule type="cellIs" dxfId="607" priority="614" stopIfTrue="1" operator="greaterThan">
      <formula>1</formula>
    </cfRule>
    <cfRule type="cellIs" dxfId="606" priority="615" stopIfTrue="1" operator="between">
      <formula>0.9</formula>
      <formula>1</formula>
    </cfRule>
    <cfRule type="cellIs" dxfId="605" priority="616" stopIfTrue="1" operator="between">
      <formula>0.7</formula>
      <formula>0.8999</formula>
    </cfRule>
    <cfRule type="cellIs" dxfId="604" priority="617" stopIfTrue="1" operator="between">
      <formula>0.00001</formula>
      <formula>0.6999</formula>
    </cfRule>
  </conditionalFormatting>
  <conditionalFormatting sqref="N80">
    <cfRule type="cellIs" dxfId="603" priority="608" stopIfTrue="1" operator="equal">
      <formula>0</formula>
    </cfRule>
    <cfRule type="cellIs" dxfId="602" priority="609" stopIfTrue="1" operator="greaterThan">
      <formula>1</formula>
    </cfRule>
    <cfRule type="cellIs" dxfId="601" priority="610" stopIfTrue="1" operator="between">
      <formula>0.9</formula>
      <formula>1</formula>
    </cfRule>
    <cfRule type="cellIs" dxfId="600" priority="611" stopIfTrue="1" operator="between">
      <formula>0.7</formula>
      <formula>0.8999</formula>
    </cfRule>
    <cfRule type="cellIs" dxfId="599" priority="612" stopIfTrue="1" operator="between">
      <formula>0.00001</formula>
      <formula>0.6999</formula>
    </cfRule>
  </conditionalFormatting>
  <conditionalFormatting sqref="Q80">
    <cfRule type="cellIs" dxfId="598" priority="603" stopIfTrue="1" operator="equal">
      <formula>0</formula>
    </cfRule>
    <cfRule type="cellIs" dxfId="597" priority="604" stopIfTrue="1" operator="greaterThan">
      <formula>1</formula>
    </cfRule>
    <cfRule type="cellIs" dxfId="596" priority="605" stopIfTrue="1" operator="between">
      <formula>0.9</formula>
      <formula>1</formula>
    </cfRule>
    <cfRule type="cellIs" dxfId="595" priority="606" stopIfTrue="1" operator="between">
      <formula>0.7</formula>
      <formula>0.8999</formula>
    </cfRule>
    <cfRule type="cellIs" dxfId="594" priority="607" stopIfTrue="1" operator="between">
      <formula>0.00001</formula>
      <formula>0.6999</formula>
    </cfRule>
  </conditionalFormatting>
  <conditionalFormatting sqref="T80">
    <cfRule type="cellIs" dxfId="593" priority="598" stopIfTrue="1" operator="equal">
      <formula>0</formula>
    </cfRule>
    <cfRule type="cellIs" dxfId="592" priority="599" stopIfTrue="1" operator="greaterThan">
      <formula>1</formula>
    </cfRule>
    <cfRule type="cellIs" dxfId="591" priority="600" stopIfTrue="1" operator="between">
      <formula>0.9</formula>
      <formula>1</formula>
    </cfRule>
    <cfRule type="cellIs" dxfId="590" priority="601" stopIfTrue="1" operator="between">
      <formula>0.7</formula>
      <formula>0.8999</formula>
    </cfRule>
    <cfRule type="cellIs" dxfId="589" priority="602" stopIfTrue="1" operator="between">
      <formula>0.00001</formula>
      <formula>0.6999</formula>
    </cfRule>
  </conditionalFormatting>
  <conditionalFormatting sqref="W80">
    <cfRule type="cellIs" dxfId="588" priority="593" stopIfTrue="1" operator="equal">
      <formula>0</formula>
    </cfRule>
    <cfRule type="cellIs" dxfId="587" priority="594" stopIfTrue="1" operator="greaterThan">
      <formula>1</formula>
    </cfRule>
    <cfRule type="cellIs" dxfId="586" priority="595" stopIfTrue="1" operator="between">
      <formula>0.9</formula>
      <formula>1</formula>
    </cfRule>
    <cfRule type="cellIs" dxfId="585" priority="596" stopIfTrue="1" operator="between">
      <formula>0.7</formula>
      <formula>0.8999</formula>
    </cfRule>
    <cfRule type="cellIs" dxfId="584" priority="597" stopIfTrue="1" operator="between">
      <formula>0.00001</formula>
      <formula>0.6999</formula>
    </cfRule>
  </conditionalFormatting>
  <conditionalFormatting sqref="Z80">
    <cfRule type="cellIs" dxfId="583" priority="588" stopIfTrue="1" operator="equal">
      <formula>0</formula>
    </cfRule>
    <cfRule type="cellIs" dxfId="582" priority="589" stopIfTrue="1" operator="greaterThan">
      <formula>1</formula>
    </cfRule>
    <cfRule type="cellIs" dxfId="581" priority="590" stopIfTrue="1" operator="between">
      <formula>0.9</formula>
      <formula>1</formula>
    </cfRule>
    <cfRule type="cellIs" dxfId="580" priority="591" stopIfTrue="1" operator="between">
      <formula>0.7</formula>
      <formula>0.8999</formula>
    </cfRule>
    <cfRule type="cellIs" dxfId="579" priority="592" stopIfTrue="1" operator="between">
      <formula>0.00001</formula>
      <formula>0.6999</formula>
    </cfRule>
  </conditionalFormatting>
  <conditionalFormatting sqref="AC80">
    <cfRule type="cellIs" dxfId="578" priority="583" stopIfTrue="1" operator="equal">
      <formula>0</formula>
    </cfRule>
    <cfRule type="cellIs" dxfId="577" priority="584" stopIfTrue="1" operator="greaterThan">
      <formula>1</formula>
    </cfRule>
    <cfRule type="cellIs" dxfId="576" priority="585" stopIfTrue="1" operator="between">
      <formula>0.9</formula>
      <formula>1</formula>
    </cfRule>
    <cfRule type="cellIs" dxfId="575" priority="586" stopIfTrue="1" operator="between">
      <formula>0.7</formula>
      <formula>0.8999</formula>
    </cfRule>
    <cfRule type="cellIs" dxfId="574" priority="587" stopIfTrue="1" operator="between">
      <formula>0.00001</formula>
      <formula>0.6999</formula>
    </cfRule>
  </conditionalFormatting>
  <conditionalFormatting sqref="Q91 Q102 Q93">
    <cfRule type="cellIs" dxfId="573" priority="578" stopIfTrue="1" operator="equal">
      <formula>0</formula>
    </cfRule>
    <cfRule type="cellIs" dxfId="572" priority="579" stopIfTrue="1" operator="greaterThan">
      <formula>1</formula>
    </cfRule>
    <cfRule type="cellIs" dxfId="571" priority="580" stopIfTrue="1" operator="between">
      <formula>0.9</formula>
      <formula>1</formula>
    </cfRule>
    <cfRule type="cellIs" dxfId="570" priority="581" stopIfTrue="1" operator="between">
      <formula>0.7</formula>
      <formula>0.8999</formula>
    </cfRule>
    <cfRule type="cellIs" dxfId="569" priority="582" stopIfTrue="1" operator="between">
      <formula>0.00001</formula>
      <formula>0.6999</formula>
    </cfRule>
  </conditionalFormatting>
  <conditionalFormatting sqref="Q94">
    <cfRule type="cellIs" dxfId="568" priority="573" stopIfTrue="1" operator="equal">
      <formula>0</formula>
    </cfRule>
    <cfRule type="cellIs" dxfId="567" priority="574" stopIfTrue="1" operator="greaterThan">
      <formula>1</formula>
    </cfRule>
    <cfRule type="cellIs" dxfId="566" priority="575" stopIfTrue="1" operator="between">
      <formula>0.9</formula>
      <formula>1</formula>
    </cfRule>
    <cfRule type="cellIs" dxfId="565" priority="576" stopIfTrue="1" operator="between">
      <formula>0.7</formula>
      <formula>0.8999</formula>
    </cfRule>
    <cfRule type="cellIs" dxfId="564" priority="577" stopIfTrue="1" operator="between">
      <formula>0.00001</formula>
      <formula>0.6999</formula>
    </cfRule>
  </conditionalFormatting>
  <conditionalFormatting sqref="Q95">
    <cfRule type="cellIs" dxfId="563" priority="568" stopIfTrue="1" operator="equal">
      <formula>0</formula>
    </cfRule>
    <cfRule type="cellIs" dxfId="562" priority="569" stopIfTrue="1" operator="greaterThan">
      <formula>1</formula>
    </cfRule>
    <cfRule type="cellIs" dxfId="561" priority="570" stopIfTrue="1" operator="between">
      <formula>0.9</formula>
      <formula>1</formula>
    </cfRule>
    <cfRule type="cellIs" dxfId="560" priority="571" stopIfTrue="1" operator="between">
      <formula>0.7</formula>
      <formula>0.8999</formula>
    </cfRule>
    <cfRule type="cellIs" dxfId="559" priority="572" stopIfTrue="1" operator="between">
      <formula>0.00001</formula>
      <formula>0.6999</formula>
    </cfRule>
  </conditionalFormatting>
  <conditionalFormatting sqref="Q96">
    <cfRule type="cellIs" dxfId="558" priority="563" stopIfTrue="1" operator="equal">
      <formula>0</formula>
    </cfRule>
    <cfRule type="cellIs" dxfId="557" priority="564" stopIfTrue="1" operator="greaterThan">
      <formula>1</formula>
    </cfRule>
    <cfRule type="cellIs" dxfId="556" priority="565" stopIfTrue="1" operator="between">
      <formula>0.9</formula>
      <formula>1</formula>
    </cfRule>
    <cfRule type="cellIs" dxfId="555" priority="566" stopIfTrue="1" operator="between">
      <formula>0.7</formula>
      <formula>0.8999</formula>
    </cfRule>
    <cfRule type="cellIs" dxfId="554" priority="567" stopIfTrue="1" operator="between">
      <formula>0.00001</formula>
      <formula>0.6999</formula>
    </cfRule>
  </conditionalFormatting>
  <conditionalFormatting sqref="Q97">
    <cfRule type="cellIs" dxfId="553" priority="558" stopIfTrue="1" operator="equal">
      <formula>0</formula>
    </cfRule>
    <cfRule type="cellIs" dxfId="552" priority="559" stopIfTrue="1" operator="greaterThan">
      <formula>1</formula>
    </cfRule>
    <cfRule type="cellIs" dxfId="551" priority="560" stopIfTrue="1" operator="between">
      <formula>0.9</formula>
      <formula>1</formula>
    </cfRule>
    <cfRule type="cellIs" dxfId="550" priority="561" stopIfTrue="1" operator="between">
      <formula>0.7</formula>
      <formula>0.8999</formula>
    </cfRule>
    <cfRule type="cellIs" dxfId="549" priority="562" stopIfTrue="1" operator="between">
      <formula>0.00001</formula>
      <formula>0.6999</formula>
    </cfRule>
  </conditionalFormatting>
  <conditionalFormatting sqref="Q98">
    <cfRule type="cellIs" dxfId="548" priority="553" stopIfTrue="1" operator="equal">
      <formula>0</formula>
    </cfRule>
    <cfRule type="cellIs" dxfId="547" priority="554" stopIfTrue="1" operator="greaterThan">
      <formula>1</formula>
    </cfRule>
    <cfRule type="cellIs" dxfId="546" priority="555" stopIfTrue="1" operator="between">
      <formula>0.9</formula>
      <formula>1</formula>
    </cfRule>
    <cfRule type="cellIs" dxfId="545" priority="556" stopIfTrue="1" operator="between">
      <formula>0.7</formula>
      <formula>0.8999</formula>
    </cfRule>
    <cfRule type="cellIs" dxfId="544" priority="557" stopIfTrue="1" operator="between">
      <formula>0.00001</formula>
      <formula>0.6999</formula>
    </cfRule>
  </conditionalFormatting>
  <conditionalFormatting sqref="Q99">
    <cfRule type="cellIs" dxfId="543" priority="548" stopIfTrue="1" operator="equal">
      <formula>0</formula>
    </cfRule>
    <cfRule type="cellIs" dxfId="542" priority="549" stopIfTrue="1" operator="greaterThan">
      <formula>1</formula>
    </cfRule>
    <cfRule type="cellIs" dxfId="541" priority="550" stopIfTrue="1" operator="between">
      <formula>0.9</formula>
      <formula>1</formula>
    </cfRule>
    <cfRule type="cellIs" dxfId="540" priority="551" stopIfTrue="1" operator="between">
      <formula>0.7</formula>
      <formula>0.8999</formula>
    </cfRule>
    <cfRule type="cellIs" dxfId="539" priority="552" stopIfTrue="1" operator="between">
      <formula>0.00001</formula>
      <formula>0.6999</formula>
    </cfRule>
  </conditionalFormatting>
  <conditionalFormatting sqref="Q100">
    <cfRule type="cellIs" dxfId="538" priority="543" stopIfTrue="1" operator="equal">
      <formula>0</formula>
    </cfRule>
    <cfRule type="cellIs" dxfId="537" priority="544" stopIfTrue="1" operator="greaterThan">
      <formula>1</formula>
    </cfRule>
    <cfRule type="cellIs" dxfId="536" priority="545" stopIfTrue="1" operator="between">
      <formula>0.9</formula>
      <formula>1</formula>
    </cfRule>
    <cfRule type="cellIs" dxfId="535" priority="546" stopIfTrue="1" operator="between">
      <formula>0.7</formula>
      <formula>0.8999</formula>
    </cfRule>
    <cfRule type="cellIs" dxfId="534" priority="547" stopIfTrue="1" operator="between">
      <formula>0.00001</formula>
      <formula>0.6999</formula>
    </cfRule>
  </conditionalFormatting>
  <conditionalFormatting sqref="Q101">
    <cfRule type="cellIs" dxfId="533" priority="538" stopIfTrue="1" operator="equal">
      <formula>0</formula>
    </cfRule>
    <cfRule type="cellIs" dxfId="532" priority="539" stopIfTrue="1" operator="greaterThan">
      <formula>1</formula>
    </cfRule>
    <cfRule type="cellIs" dxfId="531" priority="540" stopIfTrue="1" operator="between">
      <formula>0.9</formula>
      <formula>1</formula>
    </cfRule>
    <cfRule type="cellIs" dxfId="530" priority="541" stopIfTrue="1" operator="between">
      <formula>0.7</formula>
      <formula>0.8999</formula>
    </cfRule>
    <cfRule type="cellIs" dxfId="529" priority="542" stopIfTrue="1" operator="between">
      <formula>0.00001</formula>
      <formula>0.6999</formula>
    </cfRule>
  </conditionalFormatting>
  <conditionalFormatting sqref="Q92">
    <cfRule type="cellIs" dxfId="528" priority="533" stopIfTrue="1" operator="equal">
      <formula>0</formula>
    </cfRule>
    <cfRule type="cellIs" dxfId="527" priority="534" stopIfTrue="1" operator="greaterThan">
      <formula>1</formula>
    </cfRule>
    <cfRule type="cellIs" dxfId="526" priority="535" stopIfTrue="1" operator="between">
      <formula>0.9</formula>
      <formula>1</formula>
    </cfRule>
    <cfRule type="cellIs" dxfId="525" priority="536" stopIfTrue="1" operator="between">
      <formula>0.7</formula>
      <formula>0.8999</formula>
    </cfRule>
    <cfRule type="cellIs" dxfId="524" priority="537" stopIfTrue="1" operator="between">
      <formula>0.00001</formula>
      <formula>0.6999</formula>
    </cfRule>
  </conditionalFormatting>
  <conditionalFormatting sqref="Q12:Q19 Q21:Q71">
    <cfRule type="cellIs" dxfId="523" priority="528" stopIfTrue="1" operator="equal">
      <formula>0</formula>
    </cfRule>
    <cfRule type="cellIs" dxfId="522" priority="529" stopIfTrue="1" operator="greaterThan">
      <formula>1</formula>
    </cfRule>
    <cfRule type="cellIs" dxfId="521" priority="530" stopIfTrue="1" operator="between">
      <formula>0.9</formula>
      <formula>1</formula>
    </cfRule>
    <cfRule type="cellIs" dxfId="520" priority="531" stopIfTrue="1" operator="between">
      <formula>0.7</formula>
      <formula>0.8999</formula>
    </cfRule>
    <cfRule type="cellIs" dxfId="519" priority="532" stopIfTrue="1" operator="between">
      <formula>0.00001</formula>
      <formula>0.6999</formula>
    </cfRule>
  </conditionalFormatting>
  <conditionalFormatting sqref="T32:T71">
    <cfRule type="cellIs" dxfId="518" priority="523" stopIfTrue="1" operator="equal">
      <formula>0</formula>
    </cfRule>
    <cfRule type="cellIs" dxfId="517" priority="524" stopIfTrue="1" operator="greaterThan">
      <formula>1</formula>
    </cfRule>
    <cfRule type="cellIs" dxfId="516" priority="525" stopIfTrue="1" operator="between">
      <formula>0.9</formula>
      <formula>1</formula>
    </cfRule>
    <cfRule type="cellIs" dxfId="515" priority="526" stopIfTrue="1" operator="between">
      <formula>0.7</formula>
      <formula>0.8999</formula>
    </cfRule>
    <cfRule type="cellIs" dxfId="514" priority="527" stopIfTrue="1" operator="between">
      <formula>0.00001</formula>
      <formula>0.6999</formula>
    </cfRule>
  </conditionalFormatting>
  <conditionalFormatting sqref="T21">
    <cfRule type="cellIs" dxfId="513" priority="518" stopIfTrue="1" operator="equal">
      <formula>0</formula>
    </cfRule>
    <cfRule type="cellIs" dxfId="512" priority="519" stopIfTrue="1" operator="greaterThan">
      <formula>1</formula>
    </cfRule>
    <cfRule type="cellIs" dxfId="511" priority="520" stopIfTrue="1" operator="between">
      <formula>0.9</formula>
      <formula>1</formula>
    </cfRule>
    <cfRule type="cellIs" dxfId="510" priority="521" stopIfTrue="1" operator="between">
      <formula>0.7</formula>
      <formula>0.8999</formula>
    </cfRule>
    <cfRule type="cellIs" dxfId="509" priority="522" stopIfTrue="1" operator="between">
      <formula>0.00001</formula>
      <formula>0.6999</formula>
    </cfRule>
  </conditionalFormatting>
  <conditionalFormatting sqref="AF74">
    <cfRule type="cellIs" dxfId="508" priority="513" stopIfTrue="1" operator="equal">
      <formula>0</formula>
    </cfRule>
    <cfRule type="cellIs" dxfId="507" priority="514" stopIfTrue="1" operator="greaterThan">
      <formula>1</formula>
    </cfRule>
    <cfRule type="cellIs" dxfId="506" priority="515" stopIfTrue="1" operator="between">
      <formula>0.9</formula>
      <formula>1</formula>
    </cfRule>
    <cfRule type="cellIs" dxfId="505" priority="516" stopIfTrue="1" operator="between">
      <formula>0.7</formula>
      <formula>0.8999</formula>
    </cfRule>
    <cfRule type="cellIs" dxfId="504" priority="517" stopIfTrue="1" operator="between">
      <formula>0.00001</formula>
      <formula>0.6999</formula>
    </cfRule>
  </conditionalFormatting>
  <conditionalFormatting sqref="AI74">
    <cfRule type="cellIs" dxfId="503" priority="508" stopIfTrue="1" operator="equal">
      <formula>0</formula>
    </cfRule>
    <cfRule type="cellIs" dxfId="502" priority="509" stopIfTrue="1" operator="greaterThan">
      <formula>1</formula>
    </cfRule>
    <cfRule type="cellIs" dxfId="501" priority="510" stopIfTrue="1" operator="between">
      <formula>0.9</formula>
      <formula>1</formula>
    </cfRule>
    <cfRule type="cellIs" dxfId="500" priority="511" stopIfTrue="1" operator="between">
      <formula>0.7</formula>
      <formula>0.8999</formula>
    </cfRule>
    <cfRule type="cellIs" dxfId="499" priority="512" stopIfTrue="1" operator="between">
      <formula>0.00001</formula>
      <formula>0.6999</formula>
    </cfRule>
  </conditionalFormatting>
  <conditionalFormatting sqref="AL74">
    <cfRule type="cellIs" dxfId="498" priority="503" stopIfTrue="1" operator="equal">
      <formula>0</formula>
    </cfRule>
    <cfRule type="cellIs" dxfId="497" priority="504" stopIfTrue="1" operator="greaterThan">
      <formula>1</formula>
    </cfRule>
    <cfRule type="cellIs" dxfId="496" priority="505" stopIfTrue="1" operator="between">
      <formula>0.9</formula>
      <formula>1</formula>
    </cfRule>
    <cfRule type="cellIs" dxfId="495" priority="506" stopIfTrue="1" operator="between">
      <formula>0.7</formula>
      <formula>0.8999</formula>
    </cfRule>
    <cfRule type="cellIs" dxfId="494" priority="507" stopIfTrue="1" operator="between">
      <formula>0.00001</formula>
      <formula>0.6999</formula>
    </cfRule>
  </conditionalFormatting>
  <conditionalFormatting sqref="AO74">
    <cfRule type="cellIs" dxfId="493" priority="498" stopIfTrue="1" operator="equal">
      <formula>0</formula>
    </cfRule>
    <cfRule type="cellIs" dxfId="492" priority="499" stopIfTrue="1" operator="greaterThan">
      <formula>1</formula>
    </cfRule>
    <cfRule type="cellIs" dxfId="491" priority="500" stopIfTrue="1" operator="between">
      <formula>0.9</formula>
      <formula>1</formula>
    </cfRule>
    <cfRule type="cellIs" dxfId="490" priority="501" stopIfTrue="1" operator="between">
      <formula>0.7</formula>
      <formula>0.8999</formula>
    </cfRule>
    <cfRule type="cellIs" dxfId="489" priority="502" stopIfTrue="1" operator="between">
      <formula>0.00001</formula>
      <formula>0.6999</formula>
    </cfRule>
  </conditionalFormatting>
  <conditionalFormatting sqref="AR74">
    <cfRule type="cellIs" dxfId="488" priority="493" stopIfTrue="1" operator="equal">
      <formula>0</formula>
    </cfRule>
    <cfRule type="cellIs" dxfId="487" priority="494" stopIfTrue="1" operator="greaterThan">
      <formula>1</formula>
    </cfRule>
    <cfRule type="cellIs" dxfId="486" priority="495" stopIfTrue="1" operator="between">
      <formula>0.9</formula>
      <formula>1</formula>
    </cfRule>
    <cfRule type="cellIs" dxfId="485" priority="496" stopIfTrue="1" operator="between">
      <formula>0.7</formula>
      <formula>0.8999</formula>
    </cfRule>
    <cfRule type="cellIs" dxfId="484" priority="497" stopIfTrue="1" operator="between">
      <formula>0.00001</formula>
      <formula>0.6999</formula>
    </cfRule>
  </conditionalFormatting>
  <conditionalFormatting sqref="AU74">
    <cfRule type="cellIs" dxfId="483" priority="488" stopIfTrue="1" operator="equal">
      <formula>0</formula>
    </cfRule>
    <cfRule type="cellIs" dxfId="482" priority="489" stopIfTrue="1" operator="greaterThan">
      <formula>1</formula>
    </cfRule>
    <cfRule type="cellIs" dxfId="481" priority="490" stopIfTrue="1" operator="between">
      <formula>0.9</formula>
      <formula>1</formula>
    </cfRule>
    <cfRule type="cellIs" dxfId="480" priority="491" stopIfTrue="1" operator="between">
      <formula>0.7</formula>
      <formula>0.8999</formula>
    </cfRule>
    <cfRule type="cellIs" dxfId="479" priority="492" stopIfTrue="1" operator="between">
      <formula>0.00001</formula>
      <formula>0.6999</formula>
    </cfRule>
  </conditionalFormatting>
  <conditionalFormatting sqref="W74">
    <cfRule type="cellIs" dxfId="478" priority="483" stopIfTrue="1" operator="equal">
      <formula>0</formula>
    </cfRule>
    <cfRule type="cellIs" dxfId="477" priority="484" stopIfTrue="1" operator="greaterThan">
      <formula>1</formula>
    </cfRule>
    <cfRule type="cellIs" dxfId="476" priority="485" stopIfTrue="1" operator="between">
      <formula>0.9</formula>
      <formula>1</formula>
    </cfRule>
    <cfRule type="cellIs" dxfId="475" priority="486" stopIfTrue="1" operator="between">
      <formula>0.7</formula>
      <formula>0.8999</formula>
    </cfRule>
    <cfRule type="cellIs" dxfId="474" priority="487" stopIfTrue="1" operator="between">
      <formula>0.00001</formula>
      <formula>0.6999</formula>
    </cfRule>
  </conditionalFormatting>
  <conditionalFormatting sqref="Z74">
    <cfRule type="cellIs" dxfId="473" priority="478" stopIfTrue="1" operator="equal">
      <formula>0</formula>
    </cfRule>
    <cfRule type="cellIs" dxfId="472" priority="479" stopIfTrue="1" operator="greaterThan">
      <formula>1</formula>
    </cfRule>
    <cfRule type="cellIs" dxfId="471" priority="480" stopIfTrue="1" operator="between">
      <formula>0.9</formula>
      <formula>1</formula>
    </cfRule>
    <cfRule type="cellIs" dxfId="470" priority="481" stopIfTrue="1" operator="between">
      <formula>0.7</formula>
      <formula>0.8999</formula>
    </cfRule>
    <cfRule type="cellIs" dxfId="469" priority="482" stopIfTrue="1" operator="between">
      <formula>0.00001</formula>
      <formula>0.6999</formula>
    </cfRule>
  </conditionalFormatting>
  <conditionalFormatting sqref="AC74">
    <cfRule type="cellIs" dxfId="468" priority="473" stopIfTrue="1" operator="equal">
      <formula>0</formula>
    </cfRule>
    <cfRule type="cellIs" dxfId="467" priority="474" stopIfTrue="1" operator="greaterThan">
      <formula>1</formula>
    </cfRule>
    <cfRule type="cellIs" dxfId="466" priority="475" stopIfTrue="1" operator="between">
      <formula>0.9</formula>
      <formula>1</formula>
    </cfRule>
    <cfRule type="cellIs" dxfId="465" priority="476" stopIfTrue="1" operator="between">
      <formula>0.7</formula>
      <formula>0.8999</formula>
    </cfRule>
    <cfRule type="cellIs" dxfId="464" priority="477" stopIfTrue="1" operator="between">
      <formula>0.00001</formula>
      <formula>0.6999</formula>
    </cfRule>
  </conditionalFormatting>
  <conditionalFormatting sqref="AF75">
    <cfRule type="cellIs" dxfId="463" priority="468" stopIfTrue="1" operator="equal">
      <formula>0</formula>
    </cfRule>
    <cfRule type="cellIs" dxfId="462" priority="469" stopIfTrue="1" operator="greaterThan">
      <formula>1</formula>
    </cfRule>
    <cfRule type="cellIs" dxfId="461" priority="470" stopIfTrue="1" operator="between">
      <formula>0.9</formula>
      <formula>1</formula>
    </cfRule>
    <cfRule type="cellIs" dxfId="460" priority="471" stopIfTrue="1" operator="between">
      <formula>0.7</formula>
      <formula>0.8999</formula>
    </cfRule>
    <cfRule type="cellIs" dxfId="459" priority="472" stopIfTrue="1" operator="between">
      <formula>0.00001</formula>
      <formula>0.6999</formula>
    </cfRule>
  </conditionalFormatting>
  <conditionalFormatting sqref="AI75">
    <cfRule type="cellIs" dxfId="458" priority="463" stopIfTrue="1" operator="equal">
      <formula>0</formula>
    </cfRule>
    <cfRule type="cellIs" dxfId="457" priority="464" stopIfTrue="1" operator="greaterThan">
      <formula>1</formula>
    </cfRule>
    <cfRule type="cellIs" dxfId="456" priority="465" stopIfTrue="1" operator="between">
      <formula>0.9</formula>
      <formula>1</formula>
    </cfRule>
    <cfRule type="cellIs" dxfId="455" priority="466" stopIfTrue="1" operator="between">
      <formula>0.7</formula>
      <formula>0.8999</formula>
    </cfRule>
    <cfRule type="cellIs" dxfId="454" priority="467" stopIfTrue="1" operator="between">
      <formula>0.00001</formula>
      <formula>0.6999</formula>
    </cfRule>
  </conditionalFormatting>
  <conditionalFormatting sqref="AL75">
    <cfRule type="cellIs" dxfId="453" priority="458" stopIfTrue="1" operator="equal">
      <formula>0</formula>
    </cfRule>
    <cfRule type="cellIs" dxfId="452" priority="459" stopIfTrue="1" operator="greaterThan">
      <formula>1</formula>
    </cfRule>
    <cfRule type="cellIs" dxfId="451" priority="460" stopIfTrue="1" operator="between">
      <formula>0.9</formula>
      <formula>1</formula>
    </cfRule>
    <cfRule type="cellIs" dxfId="450" priority="461" stopIfTrue="1" operator="between">
      <formula>0.7</formula>
      <formula>0.8999</formula>
    </cfRule>
    <cfRule type="cellIs" dxfId="449" priority="462" stopIfTrue="1" operator="between">
      <formula>0.00001</formula>
      <formula>0.6999</formula>
    </cfRule>
  </conditionalFormatting>
  <conditionalFormatting sqref="AO75">
    <cfRule type="cellIs" dxfId="448" priority="453" stopIfTrue="1" operator="equal">
      <formula>0</formula>
    </cfRule>
    <cfRule type="cellIs" dxfId="447" priority="454" stopIfTrue="1" operator="greaterThan">
      <formula>1</formula>
    </cfRule>
    <cfRule type="cellIs" dxfId="446" priority="455" stopIfTrue="1" operator="between">
      <formula>0.9</formula>
      <formula>1</formula>
    </cfRule>
    <cfRule type="cellIs" dxfId="445" priority="456" stopIfTrue="1" operator="between">
      <formula>0.7</formula>
      <formula>0.8999</formula>
    </cfRule>
    <cfRule type="cellIs" dxfId="444" priority="457" stopIfTrue="1" operator="between">
      <formula>0.00001</formula>
      <formula>0.6999</formula>
    </cfRule>
  </conditionalFormatting>
  <conditionalFormatting sqref="AR75">
    <cfRule type="cellIs" dxfId="443" priority="448" stopIfTrue="1" operator="equal">
      <formula>0</formula>
    </cfRule>
    <cfRule type="cellIs" dxfId="442" priority="449" stopIfTrue="1" operator="greaterThan">
      <formula>1</formula>
    </cfRule>
    <cfRule type="cellIs" dxfId="441" priority="450" stopIfTrue="1" operator="between">
      <formula>0.9</formula>
      <formula>1</formula>
    </cfRule>
    <cfRule type="cellIs" dxfId="440" priority="451" stopIfTrue="1" operator="between">
      <formula>0.7</formula>
      <formula>0.8999</formula>
    </cfRule>
    <cfRule type="cellIs" dxfId="439" priority="452" stopIfTrue="1" operator="between">
      <formula>0.00001</formula>
      <formula>0.6999</formula>
    </cfRule>
  </conditionalFormatting>
  <conditionalFormatting sqref="AU75">
    <cfRule type="cellIs" dxfId="438" priority="443" stopIfTrue="1" operator="equal">
      <formula>0</formula>
    </cfRule>
    <cfRule type="cellIs" dxfId="437" priority="444" stopIfTrue="1" operator="greaterThan">
      <formula>1</formula>
    </cfRule>
    <cfRule type="cellIs" dxfId="436" priority="445" stopIfTrue="1" operator="between">
      <formula>0.9</formula>
      <formula>1</formula>
    </cfRule>
    <cfRule type="cellIs" dxfId="435" priority="446" stopIfTrue="1" operator="between">
      <formula>0.7</formula>
      <formula>0.8999</formula>
    </cfRule>
    <cfRule type="cellIs" dxfId="434" priority="447" stopIfTrue="1" operator="between">
      <formula>0.00001</formula>
      <formula>0.6999</formula>
    </cfRule>
  </conditionalFormatting>
  <conditionalFormatting sqref="W75">
    <cfRule type="cellIs" dxfId="433" priority="438" stopIfTrue="1" operator="equal">
      <formula>0</formula>
    </cfRule>
    <cfRule type="cellIs" dxfId="432" priority="439" stopIfTrue="1" operator="greaterThan">
      <formula>1</formula>
    </cfRule>
    <cfRule type="cellIs" dxfId="431" priority="440" stopIfTrue="1" operator="between">
      <formula>0.9</formula>
      <formula>1</formula>
    </cfRule>
    <cfRule type="cellIs" dxfId="430" priority="441" stopIfTrue="1" operator="between">
      <formula>0.7</formula>
      <formula>0.8999</formula>
    </cfRule>
    <cfRule type="cellIs" dxfId="429" priority="442" stopIfTrue="1" operator="between">
      <formula>0.00001</formula>
      <formula>0.6999</formula>
    </cfRule>
  </conditionalFormatting>
  <conditionalFormatting sqref="Z75">
    <cfRule type="cellIs" dxfId="428" priority="433" stopIfTrue="1" operator="equal">
      <formula>0</formula>
    </cfRule>
    <cfRule type="cellIs" dxfId="427" priority="434" stopIfTrue="1" operator="greaterThan">
      <formula>1</formula>
    </cfRule>
    <cfRule type="cellIs" dxfId="426" priority="435" stopIfTrue="1" operator="between">
      <formula>0.9</formula>
      <formula>1</formula>
    </cfRule>
    <cfRule type="cellIs" dxfId="425" priority="436" stopIfTrue="1" operator="between">
      <formula>0.7</formula>
      <formula>0.8999</formula>
    </cfRule>
    <cfRule type="cellIs" dxfId="424" priority="437" stopIfTrue="1" operator="between">
      <formula>0.00001</formula>
      <formula>0.6999</formula>
    </cfRule>
  </conditionalFormatting>
  <conditionalFormatting sqref="AC75">
    <cfRule type="cellIs" dxfId="423" priority="428" stopIfTrue="1" operator="equal">
      <formula>0</formula>
    </cfRule>
    <cfRule type="cellIs" dxfId="422" priority="429" stopIfTrue="1" operator="greaterThan">
      <formula>1</formula>
    </cfRule>
    <cfRule type="cellIs" dxfId="421" priority="430" stopIfTrue="1" operator="between">
      <formula>0.9</formula>
      <formula>1</formula>
    </cfRule>
    <cfRule type="cellIs" dxfId="420" priority="431" stopIfTrue="1" operator="between">
      <formula>0.7</formula>
      <formula>0.8999</formula>
    </cfRule>
    <cfRule type="cellIs" dxfId="419" priority="432" stopIfTrue="1" operator="between">
      <formula>0.00001</formula>
      <formula>0.6999</formula>
    </cfRule>
  </conditionalFormatting>
  <conditionalFormatting sqref="AF76">
    <cfRule type="cellIs" dxfId="418" priority="423" stopIfTrue="1" operator="equal">
      <formula>0</formula>
    </cfRule>
    <cfRule type="cellIs" dxfId="417" priority="424" stopIfTrue="1" operator="greaterThan">
      <formula>1</formula>
    </cfRule>
    <cfRule type="cellIs" dxfId="416" priority="425" stopIfTrue="1" operator="between">
      <formula>0.9</formula>
      <formula>1</formula>
    </cfRule>
    <cfRule type="cellIs" dxfId="415" priority="426" stopIfTrue="1" operator="between">
      <formula>0.7</formula>
      <formula>0.8999</formula>
    </cfRule>
    <cfRule type="cellIs" dxfId="414" priority="427" stopIfTrue="1" operator="between">
      <formula>0.00001</formula>
      <formula>0.6999</formula>
    </cfRule>
  </conditionalFormatting>
  <conditionalFormatting sqref="AI76">
    <cfRule type="cellIs" dxfId="413" priority="418" stopIfTrue="1" operator="equal">
      <formula>0</formula>
    </cfRule>
    <cfRule type="cellIs" dxfId="412" priority="419" stopIfTrue="1" operator="greaterThan">
      <formula>1</formula>
    </cfRule>
    <cfRule type="cellIs" dxfId="411" priority="420" stopIfTrue="1" operator="between">
      <formula>0.9</formula>
      <formula>1</formula>
    </cfRule>
    <cfRule type="cellIs" dxfId="410" priority="421" stopIfTrue="1" operator="between">
      <formula>0.7</formula>
      <formula>0.8999</formula>
    </cfRule>
    <cfRule type="cellIs" dxfId="409" priority="422" stopIfTrue="1" operator="between">
      <formula>0.00001</formula>
      <formula>0.6999</formula>
    </cfRule>
  </conditionalFormatting>
  <conditionalFormatting sqref="AL76">
    <cfRule type="cellIs" dxfId="408" priority="413" stopIfTrue="1" operator="equal">
      <formula>0</formula>
    </cfRule>
    <cfRule type="cellIs" dxfId="407" priority="414" stopIfTrue="1" operator="greaterThan">
      <formula>1</formula>
    </cfRule>
    <cfRule type="cellIs" dxfId="406" priority="415" stopIfTrue="1" operator="between">
      <formula>0.9</formula>
      <formula>1</formula>
    </cfRule>
    <cfRule type="cellIs" dxfId="405" priority="416" stopIfTrue="1" operator="between">
      <formula>0.7</formula>
      <formula>0.8999</formula>
    </cfRule>
    <cfRule type="cellIs" dxfId="404" priority="417" stopIfTrue="1" operator="between">
      <formula>0.00001</formula>
      <formula>0.6999</formula>
    </cfRule>
  </conditionalFormatting>
  <conditionalFormatting sqref="AO76">
    <cfRule type="cellIs" dxfId="403" priority="408" stopIfTrue="1" operator="equal">
      <formula>0</formula>
    </cfRule>
    <cfRule type="cellIs" dxfId="402" priority="409" stopIfTrue="1" operator="greaterThan">
      <formula>1</formula>
    </cfRule>
    <cfRule type="cellIs" dxfId="401" priority="410" stopIfTrue="1" operator="between">
      <formula>0.9</formula>
      <formula>1</formula>
    </cfRule>
    <cfRule type="cellIs" dxfId="400" priority="411" stopIfTrue="1" operator="between">
      <formula>0.7</formula>
      <formula>0.8999</formula>
    </cfRule>
    <cfRule type="cellIs" dxfId="399" priority="412" stopIfTrue="1" operator="between">
      <formula>0.00001</formula>
      <formula>0.6999</formula>
    </cfRule>
  </conditionalFormatting>
  <conditionalFormatting sqref="AR76">
    <cfRule type="cellIs" dxfId="398" priority="403" stopIfTrue="1" operator="equal">
      <formula>0</formula>
    </cfRule>
    <cfRule type="cellIs" dxfId="397" priority="404" stopIfTrue="1" operator="greaterThan">
      <formula>1</formula>
    </cfRule>
    <cfRule type="cellIs" dxfId="396" priority="405" stopIfTrue="1" operator="between">
      <formula>0.9</formula>
      <formula>1</formula>
    </cfRule>
    <cfRule type="cellIs" dxfId="395" priority="406" stopIfTrue="1" operator="between">
      <formula>0.7</formula>
      <formula>0.8999</formula>
    </cfRule>
    <cfRule type="cellIs" dxfId="394" priority="407" stopIfTrue="1" operator="between">
      <formula>0.00001</formula>
      <formula>0.6999</formula>
    </cfRule>
  </conditionalFormatting>
  <conditionalFormatting sqref="AU76">
    <cfRule type="cellIs" dxfId="393" priority="398" stopIfTrue="1" operator="equal">
      <formula>0</formula>
    </cfRule>
    <cfRule type="cellIs" dxfId="392" priority="399" stopIfTrue="1" operator="greaterThan">
      <formula>1</formula>
    </cfRule>
    <cfRule type="cellIs" dxfId="391" priority="400" stopIfTrue="1" operator="between">
      <formula>0.9</formula>
      <formula>1</formula>
    </cfRule>
    <cfRule type="cellIs" dxfId="390" priority="401" stopIfTrue="1" operator="between">
      <formula>0.7</formula>
      <formula>0.8999</formula>
    </cfRule>
    <cfRule type="cellIs" dxfId="389" priority="402" stopIfTrue="1" operator="between">
      <formula>0.00001</formula>
      <formula>0.6999</formula>
    </cfRule>
  </conditionalFormatting>
  <conditionalFormatting sqref="W76">
    <cfRule type="cellIs" dxfId="388" priority="393" stopIfTrue="1" operator="equal">
      <formula>0</formula>
    </cfRule>
    <cfRule type="cellIs" dxfId="387" priority="394" stopIfTrue="1" operator="greaterThan">
      <formula>1</formula>
    </cfRule>
    <cfRule type="cellIs" dxfId="386" priority="395" stopIfTrue="1" operator="between">
      <formula>0.9</formula>
      <formula>1</formula>
    </cfRule>
    <cfRule type="cellIs" dxfId="385" priority="396" stopIfTrue="1" operator="between">
      <formula>0.7</formula>
      <formula>0.8999</formula>
    </cfRule>
    <cfRule type="cellIs" dxfId="384" priority="397" stopIfTrue="1" operator="between">
      <formula>0.00001</formula>
      <formula>0.6999</formula>
    </cfRule>
  </conditionalFormatting>
  <conditionalFormatting sqref="Z76">
    <cfRule type="cellIs" dxfId="383" priority="388" stopIfTrue="1" operator="equal">
      <formula>0</formula>
    </cfRule>
    <cfRule type="cellIs" dxfId="382" priority="389" stopIfTrue="1" operator="greaterThan">
      <formula>1</formula>
    </cfRule>
    <cfRule type="cellIs" dxfId="381" priority="390" stopIfTrue="1" operator="between">
      <formula>0.9</formula>
      <formula>1</formula>
    </cfRule>
    <cfRule type="cellIs" dxfId="380" priority="391" stopIfTrue="1" operator="between">
      <formula>0.7</formula>
      <formula>0.8999</formula>
    </cfRule>
    <cfRule type="cellIs" dxfId="379" priority="392" stopIfTrue="1" operator="between">
      <formula>0.00001</formula>
      <formula>0.6999</formula>
    </cfRule>
  </conditionalFormatting>
  <conditionalFormatting sqref="AC76">
    <cfRule type="cellIs" dxfId="378" priority="383" stopIfTrue="1" operator="equal">
      <formula>0</formula>
    </cfRule>
    <cfRule type="cellIs" dxfId="377" priority="384" stopIfTrue="1" operator="greaterThan">
      <formula>1</formula>
    </cfRule>
    <cfRule type="cellIs" dxfId="376" priority="385" stopIfTrue="1" operator="between">
      <formula>0.9</formula>
      <formula>1</formula>
    </cfRule>
    <cfRule type="cellIs" dxfId="375" priority="386" stopIfTrue="1" operator="between">
      <formula>0.7</formula>
      <formula>0.8999</formula>
    </cfRule>
    <cfRule type="cellIs" dxfId="374" priority="387" stopIfTrue="1" operator="between">
      <formula>0.00001</formula>
      <formula>0.6999</formula>
    </cfRule>
  </conditionalFormatting>
  <conditionalFormatting sqref="AF77">
    <cfRule type="cellIs" dxfId="373" priority="378" stopIfTrue="1" operator="equal">
      <formula>0</formula>
    </cfRule>
    <cfRule type="cellIs" dxfId="372" priority="379" stopIfTrue="1" operator="greaterThan">
      <formula>1</formula>
    </cfRule>
    <cfRule type="cellIs" dxfId="371" priority="380" stopIfTrue="1" operator="between">
      <formula>0.9</formula>
      <formula>1</formula>
    </cfRule>
    <cfRule type="cellIs" dxfId="370" priority="381" stopIfTrue="1" operator="between">
      <formula>0.7</formula>
      <formula>0.8999</formula>
    </cfRule>
    <cfRule type="cellIs" dxfId="369" priority="382" stopIfTrue="1" operator="between">
      <formula>0.00001</formula>
      <formula>0.6999</formula>
    </cfRule>
  </conditionalFormatting>
  <conditionalFormatting sqref="AI77">
    <cfRule type="cellIs" dxfId="368" priority="373" stopIfTrue="1" operator="equal">
      <formula>0</formula>
    </cfRule>
    <cfRule type="cellIs" dxfId="367" priority="374" stopIfTrue="1" operator="greaterThan">
      <formula>1</formula>
    </cfRule>
    <cfRule type="cellIs" dxfId="366" priority="375" stopIfTrue="1" operator="between">
      <formula>0.9</formula>
      <formula>1</formula>
    </cfRule>
    <cfRule type="cellIs" dxfId="365" priority="376" stopIfTrue="1" operator="between">
      <formula>0.7</formula>
      <formula>0.8999</formula>
    </cfRule>
    <cfRule type="cellIs" dxfId="364" priority="377" stopIfTrue="1" operator="between">
      <formula>0.00001</formula>
      <formula>0.6999</formula>
    </cfRule>
  </conditionalFormatting>
  <conditionalFormatting sqref="AL77">
    <cfRule type="cellIs" dxfId="363" priority="368" stopIfTrue="1" operator="equal">
      <formula>0</formula>
    </cfRule>
    <cfRule type="cellIs" dxfId="362" priority="369" stopIfTrue="1" operator="greaterThan">
      <formula>1</formula>
    </cfRule>
    <cfRule type="cellIs" dxfId="361" priority="370" stopIfTrue="1" operator="between">
      <formula>0.9</formula>
      <formula>1</formula>
    </cfRule>
    <cfRule type="cellIs" dxfId="360" priority="371" stopIfTrue="1" operator="between">
      <formula>0.7</formula>
      <formula>0.8999</formula>
    </cfRule>
    <cfRule type="cellIs" dxfId="359" priority="372" stopIfTrue="1" operator="between">
      <formula>0.00001</formula>
      <formula>0.6999</formula>
    </cfRule>
  </conditionalFormatting>
  <conditionalFormatting sqref="AO77">
    <cfRule type="cellIs" dxfId="358" priority="363" stopIfTrue="1" operator="equal">
      <formula>0</formula>
    </cfRule>
    <cfRule type="cellIs" dxfId="357" priority="364" stopIfTrue="1" operator="greaterThan">
      <formula>1</formula>
    </cfRule>
    <cfRule type="cellIs" dxfId="356" priority="365" stopIfTrue="1" operator="between">
      <formula>0.9</formula>
      <formula>1</formula>
    </cfRule>
    <cfRule type="cellIs" dxfId="355" priority="366" stopIfTrue="1" operator="between">
      <formula>0.7</formula>
      <formula>0.8999</formula>
    </cfRule>
    <cfRule type="cellIs" dxfId="354" priority="367" stopIfTrue="1" operator="between">
      <formula>0.00001</formula>
      <formula>0.6999</formula>
    </cfRule>
  </conditionalFormatting>
  <conditionalFormatting sqref="AR77">
    <cfRule type="cellIs" dxfId="353" priority="358" stopIfTrue="1" operator="equal">
      <formula>0</formula>
    </cfRule>
    <cfRule type="cellIs" dxfId="352" priority="359" stopIfTrue="1" operator="greaterThan">
      <formula>1</formula>
    </cfRule>
    <cfRule type="cellIs" dxfId="351" priority="360" stopIfTrue="1" operator="between">
      <formula>0.9</formula>
      <formula>1</formula>
    </cfRule>
    <cfRule type="cellIs" dxfId="350" priority="361" stopIfTrue="1" operator="between">
      <formula>0.7</formula>
      <formula>0.8999</formula>
    </cfRule>
    <cfRule type="cellIs" dxfId="349" priority="362" stopIfTrue="1" operator="between">
      <formula>0.00001</formula>
      <formula>0.6999</formula>
    </cfRule>
  </conditionalFormatting>
  <conditionalFormatting sqref="AU77">
    <cfRule type="cellIs" dxfId="348" priority="353" stopIfTrue="1" operator="equal">
      <formula>0</formula>
    </cfRule>
    <cfRule type="cellIs" dxfId="347" priority="354" stopIfTrue="1" operator="greaterThan">
      <formula>1</formula>
    </cfRule>
    <cfRule type="cellIs" dxfId="346" priority="355" stopIfTrue="1" operator="between">
      <formula>0.9</formula>
      <formula>1</formula>
    </cfRule>
    <cfRule type="cellIs" dxfId="345" priority="356" stopIfTrue="1" operator="between">
      <formula>0.7</formula>
      <formula>0.8999</formula>
    </cfRule>
    <cfRule type="cellIs" dxfId="344" priority="357" stopIfTrue="1" operator="between">
      <formula>0.00001</formula>
      <formula>0.6999</formula>
    </cfRule>
  </conditionalFormatting>
  <conditionalFormatting sqref="W77">
    <cfRule type="cellIs" dxfId="343" priority="348" stopIfTrue="1" operator="equal">
      <formula>0</formula>
    </cfRule>
    <cfRule type="cellIs" dxfId="342" priority="349" stopIfTrue="1" operator="greaterThan">
      <formula>1</formula>
    </cfRule>
    <cfRule type="cellIs" dxfId="341" priority="350" stopIfTrue="1" operator="between">
      <formula>0.9</formula>
      <formula>1</formula>
    </cfRule>
    <cfRule type="cellIs" dxfId="340" priority="351" stopIfTrue="1" operator="between">
      <formula>0.7</formula>
      <formula>0.8999</formula>
    </cfRule>
    <cfRule type="cellIs" dxfId="339" priority="352" stopIfTrue="1" operator="between">
      <formula>0.00001</formula>
      <formula>0.6999</formula>
    </cfRule>
  </conditionalFormatting>
  <conditionalFormatting sqref="Z77">
    <cfRule type="cellIs" dxfId="338" priority="343" stopIfTrue="1" operator="equal">
      <formula>0</formula>
    </cfRule>
    <cfRule type="cellIs" dxfId="337" priority="344" stopIfTrue="1" operator="greaterThan">
      <formula>1</formula>
    </cfRule>
    <cfRule type="cellIs" dxfId="336" priority="345" stopIfTrue="1" operator="between">
      <formula>0.9</formula>
      <formula>1</formula>
    </cfRule>
    <cfRule type="cellIs" dxfId="335" priority="346" stopIfTrue="1" operator="between">
      <formula>0.7</formula>
      <formula>0.8999</formula>
    </cfRule>
    <cfRule type="cellIs" dxfId="334" priority="347" stopIfTrue="1" operator="between">
      <formula>0.00001</formula>
      <formula>0.6999</formula>
    </cfRule>
  </conditionalFormatting>
  <conditionalFormatting sqref="AC77">
    <cfRule type="cellIs" dxfId="333" priority="338" stopIfTrue="1" operator="equal">
      <formula>0</formula>
    </cfRule>
    <cfRule type="cellIs" dxfId="332" priority="339" stopIfTrue="1" operator="greaterThan">
      <formula>1</formula>
    </cfRule>
    <cfRule type="cellIs" dxfId="331" priority="340" stopIfTrue="1" operator="between">
      <formula>0.9</formula>
      <formula>1</formula>
    </cfRule>
    <cfRule type="cellIs" dxfId="330" priority="341" stopIfTrue="1" operator="between">
      <formula>0.7</formula>
      <formula>0.8999</formula>
    </cfRule>
    <cfRule type="cellIs" dxfId="329" priority="342" stopIfTrue="1" operator="between">
      <formula>0.00001</formula>
      <formula>0.6999</formula>
    </cfRule>
  </conditionalFormatting>
  <conditionalFormatting sqref="AF78">
    <cfRule type="cellIs" dxfId="328" priority="333" stopIfTrue="1" operator="equal">
      <formula>0</formula>
    </cfRule>
    <cfRule type="cellIs" dxfId="327" priority="334" stopIfTrue="1" operator="greaterThan">
      <formula>1</formula>
    </cfRule>
    <cfRule type="cellIs" dxfId="326" priority="335" stopIfTrue="1" operator="between">
      <formula>0.9</formula>
      <formula>1</formula>
    </cfRule>
    <cfRule type="cellIs" dxfId="325" priority="336" stopIfTrue="1" operator="between">
      <formula>0.7</formula>
      <formula>0.8999</formula>
    </cfRule>
    <cfRule type="cellIs" dxfId="324" priority="337" stopIfTrue="1" operator="between">
      <formula>0.00001</formula>
      <formula>0.6999</formula>
    </cfRule>
  </conditionalFormatting>
  <conditionalFormatting sqref="AI78">
    <cfRule type="cellIs" dxfId="323" priority="328" stopIfTrue="1" operator="equal">
      <formula>0</formula>
    </cfRule>
    <cfRule type="cellIs" dxfId="322" priority="329" stopIfTrue="1" operator="greaterThan">
      <formula>1</formula>
    </cfRule>
    <cfRule type="cellIs" dxfId="321" priority="330" stopIfTrue="1" operator="between">
      <formula>0.9</formula>
      <formula>1</formula>
    </cfRule>
    <cfRule type="cellIs" dxfId="320" priority="331" stopIfTrue="1" operator="between">
      <formula>0.7</formula>
      <formula>0.8999</formula>
    </cfRule>
    <cfRule type="cellIs" dxfId="319" priority="332" stopIfTrue="1" operator="between">
      <formula>0.00001</formula>
      <formula>0.6999</formula>
    </cfRule>
  </conditionalFormatting>
  <conditionalFormatting sqref="AL78">
    <cfRule type="cellIs" dxfId="318" priority="323" stopIfTrue="1" operator="equal">
      <formula>0</formula>
    </cfRule>
    <cfRule type="cellIs" dxfId="317" priority="324" stopIfTrue="1" operator="greaterThan">
      <formula>1</formula>
    </cfRule>
    <cfRule type="cellIs" dxfId="316" priority="325" stopIfTrue="1" operator="between">
      <formula>0.9</formula>
      <formula>1</formula>
    </cfRule>
    <cfRule type="cellIs" dxfId="315" priority="326" stopIfTrue="1" operator="between">
      <formula>0.7</formula>
      <formula>0.8999</formula>
    </cfRule>
    <cfRule type="cellIs" dxfId="314" priority="327" stopIfTrue="1" operator="between">
      <formula>0.00001</formula>
      <formula>0.6999</formula>
    </cfRule>
  </conditionalFormatting>
  <conditionalFormatting sqref="AO78">
    <cfRule type="cellIs" dxfId="313" priority="318" stopIfTrue="1" operator="equal">
      <formula>0</formula>
    </cfRule>
    <cfRule type="cellIs" dxfId="312" priority="319" stopIfTrue="1" operator="greaterThan">
      <formula>1</formula>
    </cfRule>
    <cfRule type="cellIs" dxfId="311" priority="320" stopIfTrue="1" operator="between">
      <formula>0.9</formula>
      <formula>1</formula>
    </cfRule>
    <cfRule type="cellIs" dxfId="310" priority="321" stopIfTrue="1" operator="between">
      <formula>0.7</formula>
      <formula>0.8999</formula>
    </cfRule>
    <cfRule type="cellIs" dxfId="309" priority="322" stopIfTrue="1" operator="between">
      <formula>0.00001</formula>
      <formula>0.6999</formula>
    </cfRule>
  </conditionalFormatting>
  <conditionalFormatting sqref="AR78">
    <cfRule type="cellIs" dxfId="308" priority="313" stopIfTrue="1" operator="equal">
      <formula>0</formula>
    </cfRule>
    <cfRule type="cellIs" dxfId="307" priority="314" stopIfTrue="1" operator="greaterThan">
      <formula>1</formula>
    </cfRule>
    <cfRule type="cellIs" dxfId="306" priority="315" stopIfTrue="1" operator="between">
      <formula>0.9</formula>
      <formula>1</formula>
    </cfRule>
    <cfRule type="cellIs" dxfId="305" priority="316" stopIfTrue="1" operator="between">
      <formula>0.7</formula>
      <formula>0.8999</formula>
    </cfRule>
    <cfRule type="cellIs" dxfId="304" priority="317" stopIfTrue="1" operator="between">
      <formula>0.00001</formula>
      <formula>0.6999</formula>
    </cfRule>
  </conditionalFormatting>
  <conditionalFormatting sqref="AU78">
    <cfRule type="cellIs" dxfId="303" priority="308" stopIfTrue="1" operator="equal">
      <formula>0</formula>
    </cfRule>
    <cfRule type="cellIs" dxfId="302" priority="309" stopIfTrue="1" operator="greaterThan">
      <formula>1</formula>
    </cfRule>
    <cfRule type="cellIs" dxfId="301" priority="310" stopIfTrue="1" operator="between">
      <formula>0.9</formula>
      <formula>1</formula>
    </cfRule>
    <cfRule type="cellIs" dxfId="300" priority="311" stopIfTrue="1" operator="between">
      <formula>0.7</formula>
      <formula>0.8999</formula>
    </cfRule>
    <cfRule type="cellIs" dxfId="299" priority="312" stopIfTrue="1" operator="between">
      <formula>0.00001</formula>
      <formula>0.6999</formula>
    </cfRule>
  </conditionalFormatting>
  <conditionalFormatting sqref="W78">
    <cfRule type="cellIs" dxfId="298" priority="303" stopIfTrue="1" operator="equal">
      <formula>0</formula>
    </cfRule>
    <cfRule type="cellIs" dxfId="297" priority="304" stopIfTrue="1" operator="greaterThan">
      <formula>1</formula>
    </cfRule>
    <cfRule type="cellIs" dxfId="296" priority="305" stopIfTrue="1" operator="between">
      <formula>0.9</formula>
      <formula>1</formula>
    </cfRule>
    <cfRule type="cellIs" dxfId="295" priority="306" stopIfTrue="1" operator="between">
      <formula>0.7</formula>
      <formula>0.8999</formula>
    </cfRule>
    <cfRule type="cellIs" dxfId="294" priority="307" stopIfTrue="1" operator="between">
      <formula>0.00001</formula>
      <formula>0.6999</formula>
    </cfRule>
  </conditionalFormatting>
  <conditionalFormatting sqref="Z78">
    <cfRule type="cellIs" dxfId="293" priority="298" stopIfTrue="1" operator="equal">
      <formula>0</formula>
    </cfRule>
    <cfRule type="cellIs" dxfId="292" priority="299" stopIfTrue="1" operator="greaterThan">
      <formula>1</formula>
    </cfRule>
    <cfRule type="cellIs" dxfId="291" priority="300" stopIfTrue="1" operator="between">
      <formula>0.9</formula>
      <formula>1</formula>
    </cfRule>
    <cfRule type="cellIs" dxfId="290" priority="301" stopIfTrue="1" operator="between">
      <formula>0.7</formula>
      <formula>0.8999</formula>
    </cfRule>
    <cfRule type="cellIs" dxfId="289" priority="302" stopIfTrue="1" operator="between">
      <formula>0.00001</formula>
      <formula>0.6999</formula>
    </cfRule>
  </conditionalFormatting>
  <conditionalFormatting sqref="AC78">
    <cfRule type="cellIs" dxfId="288" priority="293" stopIfTrue="1" operator="equal">
      <formula>0</formula>
    </cfRule>
    <cfRule type="cellIs" dxfId="287" priority="294" stopIfTrue="1" operator="greaterThan">
      <formula>1</formula>
    </cfRule>
    <cfRule type="cellIs" dxfId="286" priority="295" stopIfTrue="1" operator="between">
      <formula>0.9</formula>
      <formula>1</formula>
    </cfRule>
    <cfRule type="cellIs" dxfId="285" priority="296" stopIfTrue="1" operator="between">
      <formula>0.7</formula>
      <formula>0.8999</formula>
    </cfRule>
    <cfRule type="cellIs" dxfId="284" priority="297" stopIfTrue="1" operator="between">
      <formula>0.00001</formula>
      <formula>0.6999</formula>
    </cfRule>
  </conditionalFormatting>
  <conditionalFormatting sqref="AF79">
    <cfRule type="cellIs" dxfId="283" priority="288" stopIfTrue="1" operator="equal">
      <formula>0</formula>
    </cfRule>
    <cfRule type="cellIs" dxfId="282" priority="289" stopIfTrue="1" operator="greaterThan">
      <formula>1</formula>
    </cfRule>
    <cfRule type="cellIs" dxfId="281" priority="290" stopIfTrue="1" operator="between">
      <formula>0.9</formula>
      <formula>1</formula>
    </cfRule>
    <cfRule type="cellIs" dxfId="280" priority="291" stopIfTrue="1" operator="between">
      <formula>0.7</formula>
      <formula>0.8999</formula>
    </cfRule>
    <cfRule type="cellIs" dxfId="279" priority="292" stopIfTrue="1" operator="between">
      <formula>0.00001</formula>
      <formula>0.6999</formula>
    </cfRule>
  </conditionalFormatting>
  <conditionalFormatting sqref="AI79">
    <cfRule type="cellIs" dxfId="278" priority="283" stopIfTrue="1" operator="equal">
      <formula>0</formula>
    </cfRule>
    <cfRule type="cellIs" dxfId="277" priority="284" stopIfTrue="1" operator="greaterThan">
      <formula>1</formula>
    </cfRule>
    <cfRule type="cellIs" dxfId="276" priority="285" stopIfTrue="1" operator="between">
      <formula>0.9</formula>
      <formula>1</formula>
    </cfRule>
    <cfRule type="cellIs" dxfId="275" priority="286" stopIfTrue="1" operator="between">
      <formula>0.7</formula>
      <formula>0.8999</formula>
    </cfRule>
    <cfRule type="cellIs" dxfId="274" priority="287" stopIfTrue="1" operator="between">
      <formula>0.00001</formula>
      <formula>0.6999</formula>
    </cfRule>
  </conditionalFormatting>
  <conditionalFormatting sqref="AL79">
    <cfRule type="cellIs" dxfId="273" priority="278" stopIfTrue="1" operator="equal">
      <formula>0</formula>
    </cfRule>
    <cfRule type="cellIs" dxfId="272" priority="279" stopIfTrue="1" operator="greaterThan">
      <formula>1</formula>
    </cfRule>
    <cfRule type="cellIs" dxfId="271" priority="280" stopIfTrue="1" operator="between">
      <formula>0.9</formula>
      <formula>1</formula>
    </cfRule>
    <cfRule type="cellIs" dxfId="270" priority="281" stopIfTrue="1" operator="between">
      <formula>0.7</formula>
      <formula>0.8999</formula>
    </cfRule>
    <cfRule type="cellIs" dxfId="269" priority="282" stopIfTrue="1" operator="between">
      <formula>0.00001</formula>
      <formula>0.6999</formula>
    </cfRule>
  </conditionalFormatting>
  <conditionalFormatting sqref="AO79">
    <cfRule type="cellIs" dxfId="268" priority="273" stopIfTrue="1" operator="equal">
      <formula>0</formula>
    </cfRule>
    <cfRule type="cellIs" dxfId="267" priority="274" stopIfTrue="1" operator="greaterThan">
      <formula>1</formula>
    </cfRule>
    <cfRule type="cellIs" dxfId="266" priority="275" stopIfTrue="1" operator="between">
      <formula>0.9</formula>
      <formula>1</formula>
    </cfRule>
    <cfRule type="cellIs" dxfId="265" priority="276" stopIfTrue="1" operator="between">
      <formula>0.7</formula>
      <formula>0.8999</formula>
    </cfRule>
    <cfRule type="cellIs" dxfId="264" priority="277" stopIfTrue="1" operator="between">
      <formula>0.00001</formula>
      <formula>0.6999</formula>
    </cfRule>
  </conditionalFormatting>
  <conditionalFormatting sqref="AR79">
    <cfRule type="cellIs" dxfId="263" priority="268" stopIfTrue="1" operator="equal">
      <formula>0</formula>
    </cfRule>
    <cfRule type="cellIs" dxfId="262" priority="269" stopIfTrue="1" operator="greaterThan">
      <formula>1</formula>
    </cfRule>
    <cfRule type="cellIs" dxfId="261" priority="270" stopIfTrue="1" operator="between">
      <formula>0.9</formula>
      <formula>1</formula>
    </cfRule>
    <cfRule type="cellIs" dxfId="260" priority="271" stopIfTrue="1" operator="between">
      <formula>0.7</formula>
      <formula>0.8999</formula>
    </cfRule>
    <cfRule type="cellIs" dxfId="259" priority="272" stopIfTrue="1" operator="between">
      <formula>0.00001</formula>
      <formula>0.6999</formula>
    </cfRule>
  </conditionalFormatting>
  <conditionalFormatting sqref="AU79">
    <cfRule type="cellIs" dxfId="258" priority="263" stopIfTrue="1" operator="equal">
      <formula>0</formula>
    </cfRule>
    <cfRule type="cellIs" dxfId="257" priority="264" stopIfTrue="1" operator="greaterThan">
      <formula>1</formula>
    </cfRule>
    <cfRule type="cellIs" dxfId="256" priority="265" stopIfTrue="1" operator="between">
      <formula>0.9</formula>
      <formula>1</formula>
    </cfRule>
    <cfRule type="cellIs" dxfId="255" priority="266" stopIfTrue="1" operator="between">
      <formula>0.7</formula>
      <formula>0.8999</formula>
    </cfRule>
    <cfRule type="cellIs" dxfId="254" priority="267" stopIfTrue="1" operator="between">
      <formula>0.00001</formula>
      <formula>0.6999</formula>
    </cfRule>
  </conditionalFormatting>
  <conditionalFormatting sqref="W79">
    <cfRule type="cellIs" dxfId="253" priority="258" stopIfTrue="1" operator="equal">
      <formula>0</formula>
    </cfRule>
    <cfRule type="cellIs" dxfId="252" priority="259" stopIfTrue="1" operator="greaterThan">
      <formula>1</formula>
    </cfRule>
    <cfRule type="cellIs" dxfId="251" priority="260" stopIfTrue="1" operator="between">
      <formula>0.9</formula>
      <formula>1</formula>
    </cfRule>
    <cfRule type="cellIs" dxfId="250" priority="261" stopIfTrue="1" operator="between">
      <formula>0.7</formula>
      <formula>0.8999</formula>
    </cfRule>
    <cfRule type="cellIs" dxfId="249" priority="262" stopIfTrue="1" operator="between">
      <formula>0.00001</formula>
      <formula>0.6999</formula>
    </cfRule>
  </conditionalFormatting>
  <conditionalFormatting sqref="Z79">
    <cfRule type="cellIs" dxfId="248" priority="253" stopIfTrue="1" operator="equal">
      <formula>0</formula>
    </cfRule>
    <cfRule type="cellIs" dxfId="247" priority="254" stopIfTrue="1" operator="greaterThan">
      <formula>1</formula>
    </cfRule>
    <cfRule type="cellIs" dxfId="246" priority="255" stopIfTrue="1" operator="between">
      <formula>0.9</formula>
      <formula>1</formula>
    </cfRule>
    <cfRule type="cellIs" dxfId="245" priority="256" stopIfTrue="1" operator="between">
      <formula>0.7</formula>
      <formula>0.8999</formula>
    </cfRule>
    <cfRule type="cellIs" dxfId="244" priority="257" stopIfTrue="1" operator="between">
      <formula>0.00001</formula>
      <formula>0.6999</formula>
    </cfRule>
  </conditionalFormatting>
  <conditionalFormatting sqref="AC79">
    <cfRule type="cellIs" dxfId="243" priority="248" stopIfTrue="1" operator="equal">
      <formula>0</formula>
    </cfRule>
    <cfRule type="cellIs" dxfId="242" priority="249" stopIfTrue="1" operator="greaterThan">
      <formula>1</formula>
    </cfRule>
    <cfRule type="cellIs" dxfId="241" priority="250" stopIfTrue="1" operator="between">
      <formula>0.9</formula>
      <formula>1</formula>
    </cfRule>
    <cfRule type="cellIs" dxfId="240" priority="251" stopIfTrue="1" operator="between">
      <formula>0.7</formula>
      <formula>0.8999</formula>
    </cfRule>
    <cfRule type="cellIs" dxfId="239" priority="252" stopIfTrue="1" operator="between">
      <formula>0.00001</formula>
      <formula>0.6999</formula>
    </cfRule>
  </conditionalFormatting>
  <conditionalFormatting sqref="AF83">
    <cfRule type="cellIs" dxfId="238" priority="243" stopIfTrue="1" operator="equal">
      <formula>0</formula>
    </cfRule>
    <cfRule type="cellIs" dxfId="237" priority="244" stopIfTrue="1" operator="greaterThan">
      <formula>1</formula>
    </cfRule>
    <cfRule type="cellIs" dxfId="236" priority="245" stopIfTrue="1" operator="between">
      <formula>0.9</formula>
      <formula>1</formula>
    </cfRule>
    <cfRule type="cellIs" dxfId="235" priority="246" stopIfTrue="1" operator="between">
      <formula>0.7</formula>
      <formula>0.8999</formula>
    </cfRule>
    <cfRule type="cellIs" dxfId="234" priority="247" stopIfTrue="1" operator="between">
      <formula>0.00001</formula>
      <formula>0.6999</formula>
    </cfRule>
  </conditionalFormatting>
  <conditionalFormatting sqref="AI83">
    <cfRule type="cellIs" dxfId="233" priority="238" stopIfTrue="1" operator="equal">
      <formula>0</formula>
    </cfRule>
    <cfRule type="cellIs" dxfId="232" priority="239" stopIfTrue="1" operator="greaterThan">
      <formula>1</formula>
    </cfRule>
    <cfRule type="cellIs" dxfId="231" priority="240" stopIfTrue="1" operator="between">
      <formula>0.9</formula>
      <formula>1</formula>
    </cfRule>
    <cfRule type="cellIs" dxfId="230" priority="241" stopIfTrue="1" operator="between">
      <formula>0.7</formula>
      <formula>0.8999</formula>
    </cfRule>
    <cfRule type="cellIs" dxfId="229" priority="242" stopIfTrue="1" operator="between">
      <formula>0.00001</formula>
      <formula>0.6999</formula>
    </cfRule>
  </conditionalFormatting>
  <conditionalFormatting sqref="AL83">
    <cfRule type="cellIs" dxfId="228" priority="233" stopIfTrue="1" operator="equal">
      <formula>0</formula>
    </cfRule>
    <cfRule type="cellIs" dxfId="227" priority="234" stopIfTrue="1" operator="greaterThan">
      <formula>1</formula>
    </cfRule>
    <cfRule type="cellIs" dxfId="226" priority="235" stopIfTrue="1" operator="between">
      <formula>0.9</formula>
      <formula>1</formula>
    </cfRule>
    <cfRule type="cellIs" dxfId="225" priority="236" stopIfTrue="1" operator="between">
      <formula>0.7</formula>
      <formula>0.8999</formula>
    </cfRule>
    <cfRule type="cellIs" dxfId="224" priority="237" stopIfTrue="1" operator="between">
      <formula>0.00001</formula>
      <formula>0.6999</formula>
    </cfRule>
  </conditionalFormatting>
  <conditionalFormatting sqref="AO83">
    <cfRule type="cellIs" dxfId="223" priority="228" stopIfTrue="1" operator="equal">
      <formula>0</formula>
    </cfRule>
    <cfRule type="cellIs" dxfId="222" priority="229" stopIfTrue="1" operator="greaterThan">
      <formula>1</formula>
    </cfRule>
    <cfRule type="cellIs" dxfId="221" priority="230" stopIfTrue="1" operator="between">
      <formula>0.9</formula>
      <formula>1</formula>
    </cfRule>
    <cfRule type="cellIs" dxfId="220" priority="231" stopIfTrue="1" operator="between">
      <formula>0.7</formula>
      <formula>0.8999</formula>
    </cfRule>
    <cfRule type="cellIs" dxfId="219" priority="232" stopIfTrue="1" operator="between">
      <formula>0.00001</formula>
      <formula>0.6999</formula>
    </cfRule>
  </conditionalFormatting>
  <conditionalFormatting sqref="AR83">
    <cfRule type="cellIs" dxfId="218" priority="223" stopIfTrue="1" operator="equal">
      <formula>0</formula>
    </cfRule>
    <cfRule type="cellIs" dxfId="217" priority="224" stopIfTrue="1" operator="greaterThan">
      <formula>1</formula>
    </cfRule>
    <cfRule type="cellIs" dxfId="216" priority="225" stopIfTrue="1" operator="between">
      <formula>0.9</formula>
      <formula>1</formula>
    </cfRule>
    <cfRule type="cellIs" dxfId="215" priority="226" stopIfTrue="1" operator="between">
      <formula>0.7</formula>
      <formula>0.8999</formula>
    </cfRule>
    <cfRule type="cellIs" dxfId="214" priority="227" stopIfTrue="1" operator="between">
      <formula>0.00001</formula>
      <formula>0.6999</formula>
    </cfRule>
  </conditionalFormatting>
  <conditionalFormatting sqref="AU83">
    <cfRule type="cellIs" dxfId="213" priority="218" stopIfTrue="1" operator="equal">
      <formula>0</formula>
    </cfRule>
    <cfRule type="cellIs" dxfId="212" priority="219" stopIfTrue="1" operator="greaterThan">
      <formula>1</formula>
    </cfRule>
    <cfRule type="cellIs" dxfId="211" priority="220" stopIfTrue="1" operator="between">
      <formula>0.9</formula>
      <formula>1</formula>
    </cfRule>
    <cfRule type="cellIs" dxfId="210" priority="221" stopIfTrue="1" operator="between">
      <formula>0.7</formula>
      <formula>0.8999</formula>
    </cfRule>
    <cfRule type="cellIs" dxfId="209" priority="222" stopIfTrue="1" operator="between">
      <formula>0.00001</formula>
      <formula>0.6999</formula>
    </cfRule>
  </conditionalFormatting>
  <conditionalFormatting sqref="W83">
    <cfRule type="cellIs" dxfId="208" priority="213" stopIfTrue="1" operator="equal">
      <formula>0</formula>
    </cfRule>
    <cfRule type="cellIs" dxfId="207" priority="214" stopIfTrue="1" operator="greaterThan">
      <formula>1</formula>
    </cfRule>
    <cfRule type="cellIs" dxfId="206" priority="215" stopIfTrue="1" operator="between">
      <formula>0.9</formula>
      <formula>1</formula>
    </cfRule>
    <cfRule type="cellIs" dxfId="205" priority="216" stopIfTrue="1" operator="between">
      <formula>0.7</formula>
      <formula>0.8999</formula>
    </cfRule>
    <cfRule type="cellIs" dxfId="204" priority="217" stopIfTrue="1" operator="between">
      <formula>0.00001</formula>
      <formula>0.6999</formula>
    </cfRule>
  </conditionalFormatting>
  <conditionalFormatting sqref="Z83">
    <cfRule type="cellIs" dxfId="203" priority="208" stopIfTrue="1" operator="equal">
      <formula>0</formula>
    </cfRule>
    <cfRule type="cellIs" dxfId="202" priority="209" stopIfTrue="1" operator="greaterThan">
      <formula>1</formula>
    </cfRule>
    <cfRule type="cellIs" dxfId="201" priority="210" stopIfTrue="1" operator="between">
      <formula>0.9</formula>
      <formula>1</formula>
    </cfRule>
    <cfRule type="cellIs" dxfId="200" priority="211" stopIfTrue="1" operator="between">
      <formula>0.7</formula>
      <formula>0.8999</formula>
    </cfRule>
    <cfRule type="cellIs" dxfId="199" priority="212" stopIfTrue="1" operator="between">
      <formula>0.00001</formula>
      <formula>0.6999</formula>
    </cfRule>
  </conditionalFormatting>
  <conditionalFormatting sqref="AC83">
    <cfRule type="cellIs" dxfId="198" priority="203" stopIfTrue="1" operator="equal">
      <formula>0</formula>
    </cfRule>
    <cfRule type="cellIs" dxfId="197" priority="204" stopIfTrue="1" operator="greaterThan">
      <formula>1</formula>
    </cfRule>
    <cfRule type="cellIs" dxfId="196" priority="205" stopIfTrue="1" operator="between">
      <formula>0.9</formula>
      <formula>1</formula>
    </cfRule>
    <cfRule type="cellIs" dxfId="195" priority="206" stopIfTrue="1" operator="between">
      <formula>0.7</formula>
      <formula>0.8999</formula>
    </cfRule>
    <cfRule type="cellIs" dxfId="194" priority="207" stopIfTrue="1" operator="between">
      <formula>0.00001</formula>
      <formula>0.6999</formula>
    </cfRule>
  </conditionalFormatting>
  <conditionalFormatting sqref="AF84">
    <cfRule type="cellIs" dxfId="193" priority="198" stopIfTrue="1" operator="equal">
      <formula>0</formula>
    </cfRule>
    <cfRule type="cellIs" dxfId="192" priority="199" stopIfTrue="1" operator="greaterThan">
      <formula>1</formula>
    </cfRule>
    <cfRule type="cellIs" dxfId="191" priority="200" stopIfTrue="1" operator="between">
      <formula>0.9</formula>
      <formula>1</formula>
    </cfRule>
    <cfRule type="cellIs" dxfId="190" priority="201" stopIfTrue="1" operator="between">
      <formula>0.7</formula>
      <formula>0.8999</formula>
    </cfRule>
    <cfRule type="cellIs" dxfId="189" priority="202" stopIfTrue="1" operator="between">
      <formula>0.00001</formula>
      <formula>0.6999</formula>
    </cfRule>
  </conditionalFormatting>
  <conditionalFormatting sqref="AI84">
    <cfRule type="cellIs" dxfId="188" priority="193" stopIfTrue="1" operator="equal">
      <formula>0</formula>
    </cfRule>
    <cfRule type="cellIs" dxfId="187" priority="194" stopIfTrue="1" operator="greaterThan">
      <formula>1</formula>
    </cfRule>
    <cfRule type="cellIs" dxfId="186" priority="195" stopIfTrue="1" operator="between">
      <formula>0.9</formula>
      <formula>1</formula>
    </cfRule>
    <cfRule type="cellIs" dxfId="185" priority="196" stopIfTrue="1" operator="between">
      <formula>0.7</formula>
      <formula>0.8999</formula>
    </cfRule>
    <cfRule type="cellIs" dxfId="184" priority="197" stopIfTrue="1" operator="between">
      <formula>0.00001</formula>
      <formula>0.6999</formula>
    </cfRule>
  </conditionalFormatting>
  <conditionalFormatting sqref="AL84">
    <cfRule type="cellIs" dxfId="183" priority="188" stopIfTrue="1" operator="equal">
      <formula>0</formula>
    </cfRule>
    <cfRule type="cellIs" dxfId="182" priority="189" stopIfTrue="1" operator="greaterThan">
      <formula>1</formula>
    </cfRule>
    <cfRule type="cellIs" dxfId="181" priority="190" stopIfTrue="1" operator="between">
      <formula>0.9</formula>
      <formula>1</formula>
    </cfRule>
    <cfRule type="cellIs" dxfId="180" priority="191" stopIfTrue="1" operator="between">
      <formula>0.7</formula>
      <formula>0.8999</formula>
    </cfRule>
    <cfRule type="cellIs" dxfId="179" priority="192" stopIfTrue="1" operator="between">
      <formula>0.00001</formula>
      <formula>0.6999</formula>
    </cfRule>
  </conditionalFormatting>
  <conditionalFormatting sqref="AO84">
    <cfRule type="cellIs" dxfId="178" priority="183" stopIfTrue="1" operator="equal">
      <formula>0</formula>
    </cfRule>
    <cfRule type="cellIs" dxfId="177" priority="184" stopIfTrue="1" operator="greaterThan">
      <formula>1</formula>
    </cfRule>
    <cfRule type="cellIs" dxfId="176" priority="185" stopIfTrue="1" operator="between">
      <formula>0.9</formula>
      <formula>1</formula>
    </cfRule>
    <cfRule type="cellIs" dxfId="175" priority="186" stopIfTrue="1" operator="between">
      <formula>0.7</formula>
      <formula>0.8999</formula>
    </cfRule>
    <cfRule type="cellIs" dxfId="174" priority="187" stopIfTrue="1" operator="between">
      <formula>0.00001</formula>
      <formula>0.6999</formula>
    </cfRule>
  </conditionalFormatting>
  <conditionalFormatting sqref="AR84">
    <cfRule type="cellIs" dxfId="173" priority="178" stopIfTrue="1" operator="equal">
      <formula>0</formula>
    </cfRule>
    <cfRule type="cellIs" dxfId="172" priority="179" stopIfTrue="1" operator="greaterThan">
      <formula>1</formula>
    </cfRule>
    <cfRule type="cellIs" dxfId="171" priority="180" stopIfTrue="1" operator="between">
      <formula>0.9</formula>
      <formula>1</formula>
    </cfRule>
    <cfRule type="cellIs" dxfId="170" priority="181" stopIfTrue="1" operator="between">
      <formula>0.7</formula>
      <formula>0.8999</formula>
    </cfRule>
    <cfRule type="cellIs" dxfId="169" priority="182" stopIfTrue="1" operator="between">
      <formula>0.00001</formula>
      <formula>0.6999</formula>
    </cfRule>
  </conditionalFormatting>
  <conditionalFormatting sqref="AU84">
    <cfRule type="cellIs" dxfId="168" priority="173" stopIfTrue="1" operator="equal">
      <formula>0</formula>
    </cfRule>
    <cfRule type="cellIs" dxfId="167" priority="174" stopIfTrue="1" operator="greaterThan">
      <formula>1</formula>
    </cfRule>
    <cfRule type="cellIs" dxfId="166" priority="175" stopIfTrue="1" operator="between">
      <formula>0.9</formula>
      <formula>1</formula>
    </cfRule>
    <cfRule type="cellIs" dxfId="165" priority="176" stopIfTrue="1" operator="between">
      <formula>0.7</formula>
      <formula>0.8999</formula>
    </cfRule>
    <cfRule type="cellIs" dxfId="164" priority="177" stopIfTrue="1" operator="between">
      <formula>0.00001</formula>
      <formula>0.6999</formula>
    </cfRule>
  </conditionalFormatting>
  <conditionalFormatting sqref="W84">
    <cfRule type="cellIs" dxfId="163" priority="168" stopIfTrue="1" operator="equal">
      <formula>0</formula>
    </cfRule>
    <cfRule type="cellIs" dxfId="162" priority="169" stopIfTrue="1" operator="greaterThan">
      <formula>1</formula>
    </cfRule>
    <cfRule type="cellIs" dxfId="161" priority="170" stopIfTrue="1" operator="between">
      <formula>0.9</formula>
      <formula>1</formula>
    </cfRule>
    <cfRule type="cellIs" dxfId="160" priority="171" stopIfTrue="1" operator="between">
      <formula>0.7</formula>
      <formula>0.8999</formula>
    </cfRule>
    <cfRule type="cellIs" dxfId="159" priority="172" stopIfTrue="1" operator="between">
      <formula>0.00001</formula>
      <formula>0.6999</formula>
    </cfRule>
  </conditionalFormatting>
  <conditionalFormatting sqref="Z84">
    <cfRule type="cellIs" dxfId="158" priority="163" stopIfTrue="1" operator="equal">
      <formula>0</formula>
    </cfRule>
    <cfRule type="cellIs" dxfId="157" priority="164" stopIfTrue="1" operator="greaterThan">
      <formula>1</formula>
    </cfRule>
    <cfRule type="cellIs" dxfId="156" priority="165" stopIfTrue="1" operator="between">
      <formula>0.9</formula>
      <formula>1</formula>
    </cfRule>
    <cfRule type="cellIs" dxfId="155" priority="166" stopIfTrue="1" operator="between">
      <formula>0.7</formula>
      <formula>0.8999</formula>
    </cfRule>
    <cfRule type="cellIs" dxfId="154" priority="167" stopIfTrue="1" operator="between">
      <formula>0.00001</formula>
      <formula>0.6999</formula>
    </cfRule>
  </conditionalFormatting>
  <conditionalFormatting sqref="AC84">
    <cfRule type="cellIs" dxfId="153" priority="158" stopIfTrue="1" operator="equal">
      <formula>0</formula>
    </cfRule>
    <cfRule type="cellIs" dxfId="152" priority="159" stopIfTrue="1" operator="greaterThan">
      <formula>1</formula>
    </cfRule>
    <cfRule type="cellIs" dxfId="151" priority="160" stopIfTrue="1" operator="between">
      <formula>0.9</formula>
      <formula>1</formula>
    </cfRule>
    <cfRule type="cellIs" dxfId="150" priority="161" stopIfTrue="1" operator="between">
      <formula>0.7</formula>
      <formula>0.8999</formula>
    </cfRule>
    <cfRule type="cellIs" dxfId="149" priority="162" stopIfTrue="1" operator="between">
      <formula>0.00001</formula>
      <formula>0.6999</formula>
    </cfRule>
  </conditionalFormatting>
  <conditionalFormatting sqref="N85:N102">
    <cfRule type="cellIs" dxfId="148" priority="153" stopIfTrue="1" operator="equal">
      <formula>0</formula>
    </cfRule>
    <cfRule type="cellIs" dxfId="147" priority="154" stopIfTrue="1" operator="greaterThan">
      <formula>1</formula>
    </cfRule>
    <cfRule type="cellIs" dxfId="146" priority="155" stopIfTrue="1" operator="between">
      <formula>0.9</formula>
      <formula>1</formula>
    </cfRule>
    <cfRule type="cellIs" dxfId="145" priority="156" stopIfTrue="1" operator="between">
      <formula>0.7</formula>
      <formula>0.8999</formula>
    </cfRule>
    <cfRule type="cellIs" dxfId="144" priority="157" stopIfTrue="1" operator="between">
      <formula>0.00001</formula>
      <formula>0.6999</formula>
    </cfRule>
  </conditionalFormatting>
  <conditionalFormatting sqref="AX85:AX102">
    <cfRule type="cellIs" dxfId="143" priority="148" stopIfTrue="1" operator="equal">
      <formula>0</formula>
    </cfRule>
    <cfRule type="cellIs" dxfId="142" priority="149" stopIfTrue="1" operator="greaterThan">
      <formula>1</formula>
    </cfRule>
    <cfRule type="cellIs" dxfId="141" priority="150" stopIfTrue="1" operator="between">
      <formula>0.9</formula>
      <formula>1</formula>
    </cfRule>
    <cfRule type="cellIs" dxfId="140" priority="151" stopIfTrue="1" operator="between">
      <formula>0.7</formula>
      <formula>0.8999</formula>
    </cfRule>
    <cfRule type="cellIs" dxfId="139" priority="152" stopIfTrue="1" operator="between">
      <formula>0.00001</formula>
      <formula>0.6999</formula>
    </cfRule>
  </conditionalFormatting>
  <conditionalFormatting sqref="T85:T102">
    <cfRule type="cellIs" dxfId="138" priority="143" stopIfTrue="1" operator="equal">
      <formula>0</formula>
    </cfRule>
    <cfRule type="cellIs" dxfId="137" priority="144" stopIfTrue="1" operator="greaterThan">
      <formula>1</formula>
    </cfRule>
    <cfRule type="cellIs" dxfId="136" priority="145" stopIfTrue="1" operator="between">
      <formula>0.9</formula>
      <formula>1</formula>
    </cfRule>
    <cfRule type="cellIs" dxfId="135" priority="146" stopIfTrue="1" operator="between">
      <formula>0.7</formula>
      <formula>0.8999</formula>
    </cfRule>
    <cfRule type="cellIs" dxfId="134" priority="147" stopIfTrue="1" operator="between">
      <formula>0.00001</formula>
      <formula>0.6999</formula>
    </cfRule>
  </conditionalFormatting>
  <conditionalFormatting sqref="Z85:Z102">
    <cfRule type="cellIs" dxfId="133" priority="139" stopIfTrue="1" operator="greaterThan">
      <formula>1</formula>
    </cfRule>
    <cfRule type="cellIs" dxfId="132" priority="140" stopIfTrue="1" operator="between">
      <formula>0.9</formula>
      <formula>1</formula>
    </cfRule>
    <cfRule type="cellIs" dxfId="131" priority="141" stopIfTrue="1" operator="between">
      <formula>0.7</formula>
      <formula>0.8999</formula>
    </cfRule>
    <cfRule type="cellIs" dxfId="130" priority="142" stopIfTrue="1" operator="between">
      <formula>0.00001</formula>
      <formula>0.6999</formula>
    </cfRule>
  </conditionalFormatting>
  <conditionalFormatting sqref="AC85:AC102">
    <cfRule type="cellIs" dxfId="129" priority="134" stopIfTrue="1" operator="equal">
      <formula>0</formula>
    </cfRule>
    <cfRule type="cellIs" dxfId="128" priority="135" stopIfTrue="1" operator="greaterThan">
      <formula>1</formula>
    </cfRule>
    <cfRule type="cellIs" dxfId="127" priority="136" stopIfTrue="1" operator="between">
      <formula>0.9</formula>
      <formula>1</formula>
    </cfRule>
    <cfRule type="cellIs" dxfId="126" priority="137" stopIfTrue="1" operator="between">
      <formula>0.7</formula>
      <formula>0.8999</formula>
    </cfRule>
    <cfRule type="cellIs" dxfId="125" priority="138" stopIfTrue="1" operator="between">
      <formula>0.00001</formula>
      <formula>0.6999</formula>
    </cfRule>
  </conditionalFormatting>
  <conditionalFormatting sqref="AF85:AF102">
    <cfRule type="cellIs" dxfId="124" priority="129" stopIfTrue="1" operator="equal">
      <formula>0</formula>
    </cfRule>
    <cfRule type="cellIs" dxfId="123" priority="130" stopIfTrue="1" operator="greaterThan">
      <formula>1</formula>
    </cfRule>
    <cfRule type="cellIs" dxfId="122" priority="131" stopIfTrue="1" operator="between">
      <formula>0.9</formula>
      <formula>1</formula>
    </cfRule>
    <cfRule type="cellIs" dxfId="121" priority="132" stopIfTrue="1" operator="between">
      <formula>0.7</formula>
      <formula>0.8999</formula>
    </cfRule>
    <cfRule type="cellIs" dxfId="120" priority="133" stopIfTrue="1" operator="between">
      <formula>0.00001</formula>
      <formula>0.6999</formula>
    </cfRule>
  </conditionalFormatting>
  <conditionalFormatting sqref="AI85:AI102">
    <cfRule type="cellIs" dxfId="119" priority="124" stopIfTrue="1" operator="equal">
      <formula>0</formula>
    </cfRule>
    <cfRule type="cellIs" dxfId="118" priority="125" stopIfTrue="1" operator="greaterThan">
      <formula>1</formula>
    </cfRule>
    <cfRule type="cellIs" dxfId="117" priority="126" stopIfTrue="1" operator="between">
      <formula>0.9</formula>
      <formula>1</formula>
    </cfRule>
    <cfRule type="cellIs" dxfId="116" priority="127" stopIfTrue="1" operator="between">
      <formula>0.7</formula>
      <formula>0.8999</formula>
    </cfRule>
    <cfRule type="cellIs" dxfId="115" priority="128" stopIfTrue="1" operator="between">
      <formula>0.00001</formula>
      <formula>0.6999</formula>
    </cfRule>
  </conditionalFormatting>
  <conditionalFormatting sqref="AL85:AL102">
    <cfRule type="cellIs" dxfId="114" priority="119" stopIfTrue="1" operator="equal">
      <formula>0</formula>
    </cfRule>
    <cfRule type="cellIs" dxfId="113" priority="120" stopIfTrue="1" operator="greaterThan">
      <formula>1</formula>
    </cfRule>
    <cfRule type="cellIs" dxfId="112" priority="121" stopIfTrue="1" operator="between">
      <formula>0.9</formula>
      <formula>1</formula>
    </cfRule>
    <cfRule type="cellIs" dxfId="111" priority="122" stopIfTrue="1" operator="between">
      <formula>0.7</formula>
      <formula>0.8999</formula>
    </cfRule>
    <cfRule type="cellIs" dxfId="110" priority="123" stopIfTrue="1" operator="between">
      <formula>0.00001</formula>
      <formula>0.6999</formula>
    </cfRule>
  </conditionalFormatting>
  <conditionalFormatting sqref="AO85:AO102">
    <cfRule type="cellIs" dxfId="109" priority="114" stopIfTrue="1" operator="equal">
      <formula>0</formula>
    </cfRule>
    <cfRule type="cellIs" dxfId="108" priority="115" stopIfTrue="1" operator="greaterThan">
      <formula>1</formula>
    </cfRule>
    <cfRule type="cellIs" dxfId="107" priority="116" stopIfTrue="1" operator="between">
      <formula>0.9</formula>
      <formula>1</formula>
    </cfRule>
    <cfRule type="cellIs" dxfId="106" priority="117" stopIfTrue="1" operator="between">
      <formula>0.7</formula>
      <formula>0.8999</formula>
    </cfRule>
    <cfRule type="cellIs" dxfId="105" priority="118" stopIfTrue="1" operator="between">
      <formula>0.00001</formula>
      <formula>0.6999</formula>
    </cfRule>
  </conditionalFormatting>
  <conditionalFormatting sqref="AR85:AR102">
    <cfRule type="cellIs" dxfId="104" priority="109" stopIfTrue="1" operator="equal">
      <formula>0</formula>
    </cfRule>
    <cfRule type="cellIs" dxfId="103" priority="110" stopIfTrue="1" operator="greaterThan">
      <formula>1</formula>
    </cfRule>
    <cfRule type="cellIs" dxfId="102" priority="111" stopIfTrue="1" operator="between">
      <formula>0.9</formula>
      <formula>1</formula>
    </cfRule>
    <cfRule type="cellIs" dxfId="101" priority="112" stopIfTrue="1" operator="between">
      <formula>0.7</formula>
      <formula>0.8999</formula>
    </cfRule>
    <cfRule type="cellIs" dxfId="100" priority="113" stopIfTrue="1" operator="between">
      <formula>0.00001</formula>
      <formula>0.6999</formula>
    </cfRule>
  </conditionalFormatting>
  <conditionalFormatting sqref="AU85:AU102">
    <cfRule type="cellIs" dxfId="99" priority="104" stopIfTrue="1" operator="equal">
      <formula>0</formula>
    </cfRule>
    <cfRule type="cellIs" dxfId="98" priority="105" stopIfTrue="1" operator="greaterThan">
      <formula>1</formula>
    </cfRule>
    <cfRule type="cellIs" dxfId="97" priority="106" stopIfTrue="1" operator="between">
      <formula>0.9</formula>
      <formula>1</formula>
    </cfRule>
    <cfRule type="cellIs" dxfId="96" priority="107" stopIfTrue="1" operator="between">
      <formula>0.7</formula>
      <formula>0.8999</formula>
    </cfRule>
    <cfRule type="cellIs" dxfId="95" priority="108" stopIfTrue="1" operator="between">
      <formula>0.00001</formula>
      <formula>0.6999</formula>
    </cfRule>
  </conditionalFormatting>
  <conditionalFormatting sqref="W85:W102">
    <cfRule type="cellIs" dxfId="94" priority="99" stopIfTrue="1" operator="equal">
      <formula>0</formula>
    </cfRule>
    <cfRule type="cellIs" dxfId="93" priority="100" stopIfTrue="1" operator="greaterThan">
      <formula>1</formula>
    </cfRule>
    <cfRule type="cellIs" dxfId="92" priority="101" stopIfTrue="1" operator="between">
      <formula>0.9</formula>
      <formula>1</formula>
    </cfRule>
    <cfRule type="cellIs" dxfId="91" priority="102" stopIfTrue="1" operator="between">
      <formula>0.7</formula>
      <formula>0.8999</formula>
    </cfRule>
    <cfRule type="cellIs" dxfId="90" priority="103" stopIfTrue="1" operator="between">
      <formula>0.00001</formula>
      <formula>0.6999</formula>
    </cfRule>
  </conditionalFormatting>
  <conditionalFormatting sqref="Q10">
    <cfRule type="cellIs" dxfId="89" priority="95" stopIfTrue="1" operator="greaterThan">
      <formula>1</formula>
    </cfRule>
    <cfRule type="cellIs" dxfId="88" priority="96" stopIfTrue="1" operator="between">
      <formula>0.9</formula>
      <formula>1</formula>
    </cfRule>
    <cfRule type="cellIs" dxfId="87" priority="97" stopIfTrue="1" operator="between">
      <formula>0.7</formula>
      <formula>0.8999</formula>
    </cfRule>
    <cfRule type="cellIs" dxfId="86" priority="98" stopIfTrue="1" operator="between">
      <formula>0</formula>
      <formula>0.6999</formula>
    </cfRule>
  </conditionalFormatting>
  <conditionalFormatting sqref="Q20">
    <cfRule type="cellIs" dxfId="85" priority="87" stopIfTrue="1" operator="greaterThan">
      <formula>1</formula>
    </cfRule>
    <cfRule type="cellIs" dxfId="84" priority="88" stopIfTrue="1" operator="between">
      <formula>0.9</formula>
      <formula>1</formula>
    </cfRule>
    <cfRule type="cellIs" dxfId="83" priority="89" stopIfTrue="1" operator="between">
      <formula>0.7</formula>
      <formula>0.8999</formula>
    </cfRule>
    <cfRule type="cellIs" dxfId="82" priority="90" stopIfTrue="1" operator="between">
      <formula>0</formula>
      <formula>0.6999</formula>
    </cfRule>
  </conditionalFormatting>
  <conditionalFormatting sqref="Q11">
    <cfRule type="cellIs" dxfId="81" priority="83" stopIfTrue="1" operator="greaterThan">
      <formula>1</formula>
    </cfRule>
    <cfRule type="cellIs" dxfId="80" priority="84" stopIfTrue="1" operator="between">
      <formula>0.9</formula>
      <formula>1</formula>
    </cfRule>
    <cfRule type="cellIs" dxfId="79" priority="85" stopIfTrue="1" operator="between">
      <formula>0.7</formula>
      <formula>0.8999</formula>
    </cfRule>
    <cfRule type="cellIs" dxfId="78" priority="86" stopIfTrue="1" operator="between">
      <formula>0</formula>
      <formula>0.6999</formula>
    </cfRule>
  </conditionalFormatting>
  <conditionalFormatting sqref="W47">
    <cfRule type="cellIs" dxfId="77" priority="78" stopIfTrue="1" operator="equal">
      <formula>0</formula>
    </cfRule>
    <cfRule type="cellIs" dxfId="76" priority="79" stopIfTrue="1" operator="greaterThan">
      <formula>1</formula>
    </cfRule>
    <cfRule type="cellIs" dxfId="75" priority="80" stopIfTrue="1" operator="between">
      <formula>0.9</formula>
      <formula>1</formula>
    </cfRule>
    <cfRule type="cellIs" dxfId="74" priority="81" stopIfTrue="1" operator="between">
      <formula>0.7</formula>
      <formula>0.8999</formula>
    </cfRule>
    <cfRule type="cellIs" dxfId="73" priority="82" stopIfTrue="1" operator="between">
      <formula>0.00001</formula>
      <formula>0.6999</formula>
    </cfRule>
  </conditionalFormatting>
  <conditionalFormatting sqref="Z21">
    <cfRule type="cellIs" dxfId="72" priority="74" stopIfTrue="1" operator="greaterThan">
      <formula>1</formula>
    </cfRule>
    <cfRule type="cellIs" dxfId="71" priority="75" stopIfTrue="1" operator="between">
      <formula>0.9</formula>
      <formula>1</formula>
    </cfRule>
    <cfRule type="cellIs" dxfId="70" priority="76" stopIfTrue="1" operator="between">
      <formula>0.7</formula>
      <formula>0.8999</formula>
    </cfRule>
    <cfRule type="cellIs" dxfId="69" priority="77" stopIfTrue="1" operator="between">
      <formula>0.00001</formula>
      <formula>0.6999</formula>
    </cfRule>
  </conditionalFormatting>
  <conditionalFormatting sqref="AC9">
    <cfRule type="cellIs" dxfId="68" priority="65" stopIfTrue="1" operator="equal">
      <formula>0</formula>
    </cfRule>
    <cfRule type="cellIs" dxfId="67" priority="66" stopIfTrue="1" operator="greaterThan">
      <formula>1</formula>
    </cfRule>
    <cfRule type="cellIs" dxfId="66" priority="67" stopIfTrue="1" operator="between">
      <formula>0.9</formula>
      <formula>1</formula>
    </cfRule>
    <cfRule type="cellIs" dxfId="65" priority="68" stopIfTrue="1" operator="between">
      <formula>0.7</formula>
      <formula>0.8999</formula>
    </cfRule>
    <cfRule type="cellIs" dxfId="64" priority="69" stopIfTrue="1" operator="between">
      <formula>0.00001</formula>
      <formula>0.6999</formula>
    </cfRule>
  </conditionalFormatting>
  <conditionalFormatting sqref="AF9">
    <cfRule type="cellIs" dxfId="63" priority="60" stopIfTrue="1" operator="equal">
      <formula>0</formula>
    </cfRule>
    <cfRule type="cellIs" dxfId="62" priority="61" stopIfTrue="1" operator="greaterThan">
      <formula>1</formula>
    </cfRule>
    <cfRule type="cellIs" dxfId="61" priority="62" stopIfTrue="1" operator="between">
      <formula>0.9</formula>
      <formula>1</formula>
    </cfRule>
    <cfRule type="cellIs" dxfId="60" priority="63" stopIfTrue="1" operator="between">
      <formula>0.7</formula>
      <formula>0.8999</formula>
    </cfRule>
    <cfRule type="cellIs" dxfId="59" priority="64" stopIfTrue="1" operator="between">
      <formula>0.00001</formula>
      <formula>0.6999</formula>
    </cfRule>
  </conditionalFormatting>
  <conditionalFormatting sqref="AI9">
    <cfRule type="cellIs" dxfId="58" priority="55" stopIfTrue="1" operator="equal">
      <formula>0</formula>
    </cfRule>
    <cfRule type="cellIs" dxfId="57" priority="56" stopIfTrue="1" operator="greaterThan">
      <formula>1</formula>
    </cfRule>
    <cfRule type="cellIs" dxfId="56" priority="57" stopIfTrue="1" operator="between">
      <formula>0.9</formula>
      <formula>1</formula>
    </cfRule>
    <cfRule type="cellIs" dxfId="55" priority="58" stopIfTrue="1" operator="between">
      <formula>0.7</formula>
      <formula>0.8999</formula>
    </cfRule>
    <cfRule type="cellIs" dxfId="54" priority="59" stopIfTrue="1" operator="between">
      <formula>0.00001</formula>
      <formula>0.6999</formula>
    </cfRule>
  </conditionalFormatting>
  <conditionalFormatting sqref="AL9">
    <cfRule type="cellIs" dxfId="53" priority="50" stopIfTrue="1" operator="equal">
      <formula>0</formula>
    </cfRule>
    <cfRule type="cellIs" dxfId="52" priority="51" stopIfTrue="1" operator="greaterThan">
      <formula>1</formula>
    </cfRule>
    <cfRule type="cellIs" dxfId="51" priority="52" stopIfTrue="1" operator="between">
      <formula>0.9</formula>
      <formula>1</formula>
    </cfRule>
    <cfRule type="cellIs" dxfId="50" priority="53" stopIfTrue="1" operator="between">
      <formula>0.7</formula>
      <formula>0.8999</formula>
    </cfRule>
    <cfRule type="cellIs" dxfId="49" priority="54" stopIfTrue="1" operator="between">
      <formula>0.00001</formula>
      <formula>0.6999</formula>
    </cfRule>
  </conditionalFormatting>
  <conditionalFormatting sqref="AO9">
    <cfRule type="cellIs" dxfId="48" priority="45" stopIfTrue="1" operator="equal">
      <formula>0</formula>
    </cfRule>
    <cfRule type="cellIs" dxfId="47" priority="46" stopIfTrue="1" operator="greaterThan">
      <formula>1</formula>
    </cfRule>
    <cfRule type="cellIs" dxfId="46" priority="47" stopIfTrue="1" operator="between">
      <formula>0.9</formula>
      <formula>1</formula>
    </cfRule>
    <cfRule type="cellIs" dxfId="45" priority="48" stopIfTrue="1" operator="between">
      <formula>0.7</formula>
      <formula>0.8999</formula>
    </cfRule>
    <cfRule type="cellIs" dxfId="44" priority="49" stopIfTrue="1" operator="between">
      <formula>0.00001</formula>
      <formula>0.6999</formula>
    </cfRule>
  </conditionalFormatting>
  <conditionalFormatting sqref="AR9">
    <cfRule type="cellIs" dxfId="43" priority="40" stopIfTrue="1" operator="equal">
      <formula>0</formula>
    </cfRule>
    <cfRule type="cellIs" dxfId="42" priority="41" stopIfTrue="1" operator="greaterThan">
      <formula>1</formula>
    </cfRule>
    <cfRule type="cellIs" dxfId="41" priority="42" stopIfTrue="1" operator="between">
      <formula>0.9</formula>
      <formula>1</formula>
    </cfRule>
    <cfRule type="cellIs" dxfId="40" priority="43" stopIfTrue="1" operator="between">
      <formula>0.7</formula>
      <formula>0.8999</formula>
    </cfRule>
    <cfRule type="cellIs" dxfId="39" priority="44" stopIfTrue="1" operator="between">
      <formula>0.00001</formula>
      <formula>0.6999</formula>
    </cfRule>
  </conditionalFormatting>
  <conditionalFormatting sqref="AU9">
    <cfRule type="cellIs" dxfId="38" priority="35" stopIfTrue="1" operator="equal">
      <formula>0</formula>
    </cfRule>
    <cfRule type="cellIs" dxfId="37" priority="36" stopIfTrue="1" operator="greaterThan">
      <formula>1</formula>
    </cfRule>
    <cfRule type="cellIs" dxfId="36" priority="37" stopIfTrue="1" operator="between">
      <formula>0.9</formula>
      <formula>1</formula>
    </cfRule>
    <cfRule type="cellIs" dxfId="35" priority="38" stopIfTrue="1" operator="between">
      <formula>0.7</formula>
      <formula>0.8999</formula>
    </cfRule>
    <cfRule type="cellIs" dxfId="34" priority="39" stopIfTrue="1" operator="between">
      <formula>0.00001</formula>
      <formula>0.6999</formula>
    </cfRule>
  </conditionalFormatting>
  <conditionalFormatting sqref="AC47">
    <cfRule type="cellIs" dxfId="33" priority="30" stopIfTrue="1" operator="equal">
      <formula>0</formula>
    </cfRule>
    <cfRule type="cellIs" dxfId="32" priority="31" stopIfTrue="1" operator="greaterThan">
      <formula>1</formula>
    </cfRule>
    <cfRule type="cellIs" dxfId="31" priority="32" stopIfTrue="1" operator="between">
      <formula>0.9</formula>
      <formula>1</formula>
    </cfRule>
    <cfRule type="cellIs" dxfId="30" priority="33" stopIfTrue="1" operator="between">
      <formula>0.7</formula>
      <formula>0.8999</formula>
    </cfRule>
    <cfRule type="cellIs" dxfId="29" priority="34" stopIfTrue="1" operator="between">
      <formula>0.00001</formula>
      <formula>0.6999</formula>
    </cfRule>
  </conditionalFormatting>
  <conditionalFormatting sqref="AC48">
    <cfRule type="cellIs" dxfId="28" priority="25" stopIfTrue="1" operator="equal">
      <formula>0</formula>
    </cfRule>
    <cfRule type="cellIs" dxfId="27" priority="26" stopIfTrue="1" operator="greaterThan">
      <formula>1</formula>
    </cfRule>
    <cfRule type="cellIs" dxfId="26" priority="27" stopIfTrue="1" operator="between">
      <formula>0.9</formula>
      <formula>1</formula>
    </cfRule>
    <cfRule type="cellIs" dxfId="25" priority="28" stopIfTrue="1" operator="between">
      <formula>0.7</formula>
      <formula>0.8999</formula>
    </cfRule>
    <cfRule type="cellIs" dxfId="24" priority="29" stopIfTrue="1" operator="between">
      <formula>0.00001</formula>
      <formula>0.6999</formula>
    </cfRule>
  </conditionalFormatting>
  <conditionalFormatting sqref="AC56:AC67">
    <cfRule type="cellIs" dxfId="23" priority="21" stopIfTrue="1" operator="greaterThan">
      <formula>1</formula>
    </cfRule>
    <cfRule type="cellIs" dxfId="22" priority="22" stopIfTrue="1" operator="between">
      <formula>0.9</formula>
      <formula>1</formula>
    </cfRule>
    <cfRule type="cellIs" dxfId="21" priority="23" stopIfTrue="1" operator="between">
      <formula>0.7</formula>
      <formula>0.8999</formula>
    </cfRule>
    <cfRule type="cellIs" dxfId="20" priority="24" stopIfTrue="1" operator="between">
      <formula>0.00001</formula>
      <formula>0.6999</formula>
    </cfRule>
  </conditionalFormatting>
  <conditionalFormatting sqref="AF47">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I13:AI71">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2021-09-10T03:15:30Z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