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showInkAnnotation="0" codeName="ThisWorkbook" autoCompressPictures="0"/>
  <mc:AlternateContent xmlns:mc="http://schemas.openxmlformats.org/markup-compatibility/2006">
    <mc:Choice Requires="x15">
      <x15ac:absPath xmlns:x15ac="http://schemas.microsoft.com/office/spreadsheetml/2010/11/ac" url="C:\Users\ANDRES\Documents\CARPETAANDRES\2021\ABRIL\Obligacion9\Reportemarzo\"/>
    </mc:Choice>
  </mc:AlternateContent>
  <xr:revisionPtr revIDLastSave="0" documentId="13_ncr:1_{59119754-2C34-4EC2-96C0-7806EB3AF6D3}" xr6:coauthVersionLast="46" xr6:coauthVersionMax="46"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4" i="8" l="1"/>
  <c r="Q103" i="8"/>
  <c r="Q102" i="8"/>
  <c r="Q101" i="8"/>
  <c r="Q100" i="8"/>
  <c r="Q98" i="8"/>
  <c r="Q96" i="8"/>
  <c r="AS106" i="8" l="1"/>
  <c r="AS105" i="8"/>
  <c r="AS104" i="8"/>
  <c r="AS103" i="8"/>
  <c r="AS102" i="8"/>
  <c r="AS101" i="8"/>
  <c r="AS100" i="8"/>
  <c r="AS99" i="8"/>
  <c r="AS98" i="8"/>
  <c r="AS97" i="8"/>
  <c r="AS96" i="8"/>
  <c r="AS95" i="8"/>
  <c r="AS94" i="8"/>
  <c r="AS93" i="8"/>
  <c r="AS92" i="8"/>
  <c r="AS91" i="8"/>
  <c r="AS90" i="8"/>
  <c r="AS89" i="8"/>
  <c r="AP106" i="8"/>
  <c r="AP105" i="8"/>
  <c r="AP104" i="8"/>
  <c r="AP103" i="8"/>
  <c r="AP102" i="8"/>
  <c r="AP101" i="8"/>
  <c r="AP100" i="8"/>
  <c r="AP99" i="8"/>
  <c r="AP98" i="8"/>
  <c r="AP97" i="8"/>
  <c r="AP96" i="8"/>
  <c r="AP95" i="8"/>
  <c r="AP94" i="8"/>
  <c r="AP93" i="8"/>
  <c r="AP92" i="8"/>
  <c r="AP91" i="8"/>
  <c r="AP90" i="8"/>
  <c r="AP89" i="8"/>
  <c r="AM106" i="8"/>
  <c r="AM105" i="8"/>
  <c r="AM104" i="8"/>
  <c r="AM103" i="8"/>
  <c r="AM102" i="8"/>
  <c r="AM101" i="8"/>
  <c r="AM100" i="8"/>
  <c r="AM99" i="8"/>
  <c r="AM98" i="8"/>
  <c r="AM97" i="8"/>
  <c r="AM96" i="8"/>
  <c r="AM95" i="8"/>
  <c r="AM94" i="8"/>
  <c r="AM93" i="8"/>
  <c r="AM92" i="8"/>
  <c r="AM91" i="8"/>
  <c r="AM90" i="8"/>
  <c r="AM89" i="8"/>
  <c r="AJ106" i="8"/>
  <c r="AJ105" i="8"/>
  <c r="AJ104" i="8"/>
  <c r="AJ103" i="8"/>
  <c r="AJ102" i="8"/>
  <c r="AJ101" i="8"/>
  <c r="AJ100" i="8"/>
  <c r="AJ99" i="8"/>
  <c r="AJ98" i="8"/>
  <c r="AJ97" i="8"/>
  <c r="AJ96" i="8"/>
  <c r="AJ95" i="8"/>
  <c r="AJ94" i="8"/>
  <c r="AJ93" i="8"/>
  <c r="AJ92" i="8"/>
  <c r="AJ91" i="8"/>
  <c r="AJ90" i="8"/>
  <c r="AJ89" i="8"/>
  <c r="AG106" i="8"/>
  <c r="AG105" i="8"/>
  <c r="AG104" i="8"/>
  <c r="AG103" i="8"/>
  <c r="AG102" i="8"/>
  <c r="AG101" i="8"/>
  <c r="AG100" i="8"/>
  <c r="AG99" i="8"/>
  <c r="AG98" i="8"/>
  <c r="AG97" i="8"/>
  <c r="AG96" i="8"/>
  <c r="AG95" i="8"/>
  <c r="AG94" i="8"/>
  <c r="AG93" i="8"/>
  <c r="AG92" i="8"/>
  <c r="AG91" i="8"/>
  <c r="AG90" i="8"/>
  <c r="AG89" i="8"/>
  <c r="AD106" i="8"/>
  <c r="AD105" i="8"/>
  <c r="AD104" i="8"/>
  <c r="AD103" i="8"/>
  <c r="AD102" i="8"/>
  <c r="AD101" i="8"/>
  <c r="AD100" i="8"/>
  <c r="AD99" i="8"/>
  <c r="AD98" i="8"/>
  <c r="AD97" i="8"/>
  <c r="AD96" i="8"/>
  <c r="AD95" i="8"/>
  <c r="AD94" i="8"/>
  <c r="AD93" i="8"/>
  <c r="AD92" i="8"/>
  <c r="AD91" i="8"/>
  <c r="AD90" i="8"/>
  <c r="AD89" i="8"/>
  <c r="AA106" i="8"/>
  <c r="AA105" i="8"/>
  <c r="AA104" i="8"/>
  <c r="AA103" i="8"/>
  <c r="AA102" i="8"/>
  <c r="AA101" i="8"/>
  <c r="AA100" i="8"/>
  <c r="AA99" i="8"/>
  <c r="AA98" i="8"/>
  <c r="AA97" i="8"/>
  <c r="AA96" i="8"/>
  <c r="AA95" i="8"/>
  <c r="AA94" i="8"/>
  <c r="AA93" i="8"/>
  <c r="AA92" i="8"/>
  <c r="AA91" i="8"/>
  <c r="AA90" i="8"/>
  <c r="AA89" i="8"/>
  <c r="X94" i="8"/>
  <c r="X93" i="8"/>
  <c r="X92" i="8"/>
  <c r="X91" i="8"/>
  <c r="X90" i="8"/>
  <c r="X89" i="8"/>
  <c r="R106" i="8"/>
  <c r="R105" i="8"/>
  <c r="R104" i="8"/>
  <c r="R103" i="8"/>
  <c r="R102" i="8"/>
  <c r="R101" i="8"/>
  <c r="R100" i="8"/>
  <c r="R99" i="8"/>
  <c r="R98" i="8"/>
  <c r="R97" i="8"/>
  <c r="R96" i="8"/>
  <c r="R95" i="8"/>
  <c r="R94" i="8"/>
  <c r="R93" i="8"/>
  <c r="R92" i="8"/>
  <c r="R91" i="8"/>
  <c r="R90" i="8"/>
  <c r="R89" i="8"/>
  <c r="AV93" i="8" l="1"/>
  <c r="AV92" i="8"/>
  <c r="AV91" i="8"/>
  <c r="AV90" i="8"/>
  <c r="AV89" i="8"/>
  <c r="L106" i="8"/>
  <c r="L105" i="8"/>
  <c r="L104" i="8"/>
  <c r="L103" i="8"/>
  <c r="L102" i="8"/>
  <c r="L101" i="8"/>
  <c r="L100" i="8"/>
  <c r="L99" i="8"/>
  <c r="L98" i="8"/>
  <c r="L97" i="8"/>
  <c r="L96" i="8"/>
  <c r="L95" i="8"/>
  <c r="AU48" i="8" l="1"/>
  <c r="AU47" i="8"/>
  <c r="AU94" i="8"/>
  <c r="AV94" i="8" s="1"/>
  <c r="AU93" i="8"/>
  <c r="AU92" i="8"/>
  <c r="AU91" i="8"/>
  <c r="AU90" i="8"/>
  <c r="AU89" i="8"/>
  <c r="AU88" i="8"/>
  <c r="AU87" i="8"/>
  <c r="AU86" i="8"/>
  <c r="AU85" i="8"/>
  <c r="AU84" i="8"/>
  <c r="AU83" i="8"/>
  <c r="AU82" i="8"/>
  <c r="AU81" i="8"/>
  <c r="AU80" i="8"/>
  <c r="AU79" i="8"/>
  <c r="AU78" i="8"/>
  <c r="AU77" i="8"/>
  <c r="AU76" i="8"/>
  <c r="AU75" i="8"/>
  <c r="AU74" i="8"/>
  <c r="AU73" i="8"/>
  <c r="AU72" i="8"/>
  <c r="AU71" i="8"/>
  <c r="AU70" i="8"/>
  <c r="AU69" i="8"/>
  <c r="AU68" i="8"/>
  <c r="AU67" i="8"/>
  <c r="AU66" i="8"/>
  <c r="AU65" i="8"/>
  <c r="AU64" i="8"/>
  <c r="AU63" i="8"/>
  <c r="AU62" i="8"/>
  <c r="AU61" i="8"/>
  <c r="AU60" i="8"/>
  <c r="AU59" i="8"/>
  <c r="AU58" i="8"/>
  <c r="AU57" i="8"/>
  <c r="AU56" i="8"/>
  <c r="AU55" i="8"/>
  <c r="AU54" i="8"/>
  <c r="AU53" i="8"/>
  <c r="AU52" i="8"/>
  <c r="AU51" i="8"/>
  <c r="AU50" i="8"/>
  <c r="AU49" i="8"/>
  <c r="AU46" i="8"/>
  <c r="AU45" i="8"/>
  <c r="AU44" i="8"/>
  <c r="AU43" i="8"/>
  <c r="AU42" i="8"/>
  <c r="AU41" i="8"/>
  <c r="AU40" i="8"/>
  <c r="AU39" i="8"/>
  <c r="AU38" i="8"/>
  <c r="AU37" i="8"/>
  <c r="AU36" i="8"/>
  <c r="AU35" i="8"/>
  <c r="AU34" i="8"/>
  <c r="AU33" i="8"/>
  <c r="AU32" i="8"/>
  <c r="AU31" i="8"/>
  <c r="AU30" i="8"/>
  <c r="AU29" i="8"/>
  <c r="AU28" i="8"/>
  <c r="AU27" i="8"/>
  <c r="AU26" i="8"/>
  <c r="AU25" i="8"/>
  <c r="AU24" i="8"/>
  <c r="AU23" i="8"/>
  <c r="AU22" i="8"/>
  <c r="AU21" i="8"/>
  <c r="AU20" i="8"/>
  <c r="AU19" i="8"/>
  <c r="AU18" i="8"/>
  <c r="AU17" i="8"/>
  <c r="AU16" i="8"/>
  <c r="AU15" i="8"/>
  <c r="AU14" i="8"/>
  <c r="AU13" i="8"/>
  <c r="AU12" i="8"/>
  <c r="AT106" i="8"/>
  <c r="AT105" i="8"/>
  <c r="AT104" i="8"/>
  <c r="AT103" i="8"/>
  <c r="AT102" i="8"/>
  <c r="AT101" i="8"/>
  <c r="AT100" i="8"/>
  <c r="AT99" i="8"/>
  <c r="AT98" i="8"/>
  <c r="AT97" i="8"/>
  <c r="AT96" i="8"/>
  <c r="AT95" i="8"/>
  <c r="AT94" i="8"/>
  <c r="AT93" i="8"/>
  <c r="AT92" i="8"/>
  <c r="AT91" i="8"/>
  <c r="AT90" i="8"/>
  <c r="AT89" i="8"/>
  <c r="AT88" i="8"/>
  <c r="AT87" i="8"/>
  <c r="AT86" i="8"/>
  <c r="AT85" i="8"/>
  <c r="AT84" i="8"/>
  <c r="AT83" i="8"/>
  <c r="AT82" i="8"/>
  <c r="AT81" i="8"/>
  <c r="AT80" i="8"/>
  <c r="AT79" i="8"/>
  <c r="AT78" i="8"/>
  <c r="AT77" i="8"/>
  <c r="AT76" i="8"/>
  <c r="AT75" i="8"/>
  <c r="AT74" i="8"/>
  <c r="AT73" i="8"/>
  <c r="AT72" i="8"/>
  <c r="AT71" i="8"/>
  <c r="AT70" i="8"/>
  <c r="AT69" i="8"/>
  <c r="AT68" i="8"/>
  <c r="AT67" i="8"/>
  <c r="AT66" i="8"/>
  <c r="AT65" i="8"/>
  <c r="AT64" i="8"/>
  <c r="AT63" i="8"/>
  <c r="AT62" i="8"/>
  <c r="AT61" i="8"/>
  <c r="AT60" i="8"/>
  <c r="AT59" i="8"/>
  <c r="AT58" i="8"/>
  <c r="AT57" i="8"/>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S88" i="8" l="1"/>
  <c r="AP88" i="8"/>
  <c r="AM88" i="8"/>
  <c r="AJ88" i="8"/>
  <c r="AG88" i="8"/>
  <c r="AD88" i="8"/>
  <c r="AA88" i="8"/>
  <c r="X88" i="8"/>
  <c r="U88" i="8"/>
  <c r="AS87" i="8"/>
  <c r="AP87" i="8"/>
  <c r="AM87" i="8"/>
  <c r="AJ87" i="8"/>
  <c r="AG87" i="8"/>
  <c r="AD87" i="8"/>
  <c r="AA87" i="8"/>
  <c r="X87" i="8"/>
  <c r="U87" i="8"/>
  <c r="AS83" i="8"/>
  <c r="AP83" i="8"/>
  <c r="AM83" i="8"/>
  <c r="AJ83" i="8"/>
  <c r="AG83" i="8"/>
  <c r="AD83" i="8"/>
  <c r="AA83" i="8"/>
  <c r="X83" i="8"/>
  <c r="U83" i="8"/>
  <c r="AS82" i="8"/>
  <c r="AP82" i="8"/>
  <c r="AM82" i="8"/>
  <c r="AJ82" i="8"/>
  <c r="AG82" i="8"/>
  <c r="AD82" i="8"/>
  <c r="AA82" i="8"/>
  <c r="X82" i="8"/>
  <c r="U82" i="8"/>
  <c r="AS81" i="8"/>
  <c r="AP81" i="8"/>
  <c r="AM81" i="8"/>
  <c r="AJ81" i="8"/>
  <c r="AG81" i="8"/>
  <c r="AD81" i="8"/>
  <c r="AA81" i="8"/>
  <c r="X81" i="8"/>
  <c r="U81" i="8"/>
  <c r="AS80" i="8"/>
  <c r="AP80" i="8"/>
  <c r="AM80" i="8"/>
  <c r="AJ80" i="8"/>
  <c r="AG80" i="8"/>
  <c r="AD80" i="8"/>
  <c r="AA80" i="8"/>
  <c r="X80" i="8"/>
  <c r="U80" i="8"/>
  <c r="AS79" i="8"/>
  <c r="AP79" i="8"/>
  <c r="AM79" i="8"/>
  <c r="AJ79" i="8"/>
  <c r="AG79" i="8"/>
  <c r="AD79" i="8"/>
  <c r="AA79" i="8"/>
  <c r="X79" i="8"/>
  <c r="U79" i="8"/>
  <c r="AS78" i="8"/>
  <c r="AP78" i="8"/>
  <c r="AM78" i="8"/>
  <c r="AJ78" i="8"/>
  <c r="AG78" i="8"/>
  <c r="AD78" i="8"/>
  <c r="AA78" i="8"/>
  <c r="X78" i="8"/>
  <c r="U78" i="8"/>
  <c r="Q40" i="8" l="1"/>
  <c r="N40" i="8"/>
  <c r="R25" i="8"/>
  <c r="L69" i="8"/>
  <c r="R75" i="8" l="1"/>
  <c r="R74" i="8"/>
  <c r="R73" i="8"/>
  <c r="R72" i="8"/>
  <c r="R68" i="8"/>
  <c r="R67" i="8"/>
  <c r="R65" i="8"/>
  <c r="R64" i="8"/>
  <c r="R63" i="8"/>
  <c r="R62" i="8"/>
  <c r="R59" i="8"/>
  <c r="R58" i="8"/>
  <c r="R57" i="8"/>
  <c r="R56" i="8"/>
  <c r="R55" i="8"/>
  <c r="R54" i="8"/>
  <c r="R53" i="8"/>
  <c r="R51" i="8"/>
  <c r="R49" i="8"/>
  <c r="R48" i="8"/>
  <c r="R47" i="8"/>
  <c r="R46" i="8"/>
  <c r="R45" i="8"/>
  <c r="R44" i="8"/>
  <c r="R43" i="8"/>
  <c r="R42" i="8"/>
  <c r="R41" i="8"/>
  <c r="R40" i="8"/>
  <c r="R38" i="8"/>
  <c r="R37" i="8"/>
  <c r="R36" i="8"/>
  <c r="N104" i="8"/>
  <c r="N103" i="8"/>
  <c r="N102" i="8"/>
  <c r="N101" i="8"/>
  <c r="N100" i="8"/>
  <c r="N99" i="8"/>
  <c r="N98" i="8"/>
  <c r="N96" i="8"/>
  <c r="O75" i="8" l="1"/>
  <c r="O74" i="8"/>
  <c r="O73" i="8"/>
  <c r="O72" i="8"/>
  <c r="O68" i="8"/>
  <c r="O67" i="8"/>
  <c r="O65" i="8"/>
  <c r="O64" i="8"/>
  <c r="O63" i="8"/>
  <c r="O62" i="8"/>
  <c r="O59" i="8"/>
  <c r="O58" i="8"/>
  <c r="O57" i="8"/>
  <c r="O55" i="8"/>
  <c r="O54" i="8"/>
  <c r="O53" i="8"/>
  <c r="O52" i="8"/>
  <c r="O51" i="8"/>
  <c r="O49" i="8"/>
  <c r="O48" i="8"/>
  <c r="O47" i="8"/>
  <c r="O46" i="8"/>
  <c r="O45" i="8"/>
  <c r="O44" i="8"/>
  <c r="O43" i="8"/>
  <c r="O42" i="8"/>
  <c r="O41" i="8"/>
  <c r="O40" i="8"/>
  <c r="O38" i="8"/>
  <c r="O37" i="8"/>
  <c r="O36" i="8"/>
  <c r="O35" i="8"/>
  <c r="O34" i="8"/>
  <c r="O33" i="8"/>
  <c r="O32" i="8"/>
  <c r="O31" i="8"/>
  <c r="O30" i="8"/>
  <c r="O29" i="8"/>
  <c r="O28" i="8"/>
  <c r="O25" i="8"/>
  <c r="O23" i="8"/>
  <c r="O21" i="8"/>
  <c r="O20" i="8"/>
  <c r="O19" i="8"/>
  <c r="O18" i="8"/>
  <c r="O17" i="8"/>
  <c r="O16" i="8"/>
  <c r="O14" i="8"/>
  <c r="O13" i="8"/>
  <c r="L61" i="8"/>
  <c r="AR106" i="8"/>
  <c r="AO106" i="8"/>
  <c r="AL106" i="8"/>
  <c r="AF106" i="8"/>
  <c r="AR105" i="8"/>
  <c r="AO105" i="8"/>
  <c r="AL105" i="8"/>
  <c r="K105" i="8"/>
  <c r="AF105" i="8" s="1"/>
  <c r="AR104" i="8"/>
  <c r="AO104" i="8"/>
  <c r="AL104" i="8"/>
  <c r="K104" i="8"/>
  <c r="AR103" i="8"/>
  <c r="AO103" i="8"/>
  <c r="AL103" i="8"/>
  <c r="K103" i="8"/>
  <c r="AF103" i="8" s="1"/>
  <c r="AR102" i="8"/>
  <c r="AO102" i="8"/>
  <c r="AL102" i="8"/>
  <c r="AF102" i="8"/>
  <c r="AR101" i="8"/>
  <c r="AO101" i="8"/>
  <c r="AL101" i="8"/>
  <c r="AF101" i="8"/>
  <c r="K101" i="8"/>
  <c r="AR100" i="8"/>
  <c r="AO100" i="8"/>
  <c r="AL100" i="8"/>
  <c r="K100" i="8"/>
  <c r="AR99" i="8"/>
  <c r="AO99" i="8"/>
  <c r="AL99" i="8"/>
  <c r="AF99" i="8"/>
  <c r="O99" i="8"/>
  <c r="F99" i="8"/>
  <c r="AR98" i="8"/>
  <c r="AO98" i="8"/>
  <c r="AF98" i="8"/>
  <c r="O98" i="8"/>
  <c r="B98" i="8"/>
  <c r="AL98" i="8" s="1"/>
  <c r="AR97" i="8"/>
  <c r="AO97" i="8"/>
  <c r="AF97" i="8"/>
  <c r="O97" i="8"/>
  <c r="K97" i="8"/>
  <c r="B97" i="8"/>
  <c r="AL97" i="8" s="1"/>
  <c r="AR96" i="8"/>
  <c r="AO96" i="8"/>
  <c r="AL96" i="8"/>
  <c r="AF96" i="8"/>
  <c r="O96" i="8"/>
  <c r="T96" i="8"/>
  <c r="W96" i="8" s="1"/>
  <c r="AR95" i="8"/>
  <c r="AO95" i="8"/>
  <c r="AF95" i="8"/>
  <c r="T95" i="8"/>
  <c r="W95" i="8" s="1"/>
  <c r="X95" i="8" s="1"/>
  <c r="B95" i="8"/>
  <c r="AL95" i="8" s="1"/>
  <c r="X96" i="8" l="1"/>
  <c r="AU96" i="8"/>
  <c r="AV96" i="8" s="1"/>
  <c r="AU95" i="8"/>
  <c r="AV95" i="8" s="1"/>
  <c r="U95" i="8"/>
  <c r="U96" i="8"/>
  <c r="O104" i="8"/>
  <c r="AF104" i="8"/>
  <c r="O95" i="8"/>
  <c r="Z99" i="8"/>
  <c r="O102" i="8"/>
  <c r="Z97" i="8"/>
  <c r="T101" i="8"/>
  <c r="Z98" i="8"/>
  <c r="AC99" i="8"/>
  <c r="T104" i="8"/>
  <c r="T106" i="8"/>
  <c r="AF100" i="8"/>
  <c r="T102" i="8"/>
  <c r="Z101" i="8"/>
  <c r="Z106" i="8"/>
  <c r="Z95" i="8"/>
  <c r="Z96" i="8"/>
  <c r="O101" i="8"/>
  <c r="Z102" i="8"/>
  <c r="Z104" i="8"/>
  <c r="O106" i="8"/>
  <c r="AC104" i="8" l="1"/>
  <c r="AC96" i="8"/>
  <c r="O100" i="8"/>
  <c r="Z100" i="8"/>
  <c r="W106" i="8"/>
  <c r="U106" i="8"/>
  <c r="T98" i="8"/>
  <c r="W102" i="8"/>
  <c r="U102" i="8"/>
  <c r="W101" i="8"/>
  <c r="U101" i="8"/>
  <c r="Z105" i="8"/>
  <c r="O105" i="8"/>
  <c r="AC102" i="8"/>
  <c r="AC106" i="8"/>
  <c r="T99" i="8"/>
  <c r="AC98" i="8"/>
  <c r="Z103" i="8"/>
  <c r="O103" i="8"/>
  <c r="AC101" i="8"/>
  <c r="W104" i="8"/>
  <c r="U104" i="8"/>
  <c r="T97" i="8"/>
  <c r="AC97" i="8"/>
  <c r="X101" i="8" l="1"/>
  <c r="AU101" i="8"/>
  <c r="AV101" i="8" s="1"/>
  <c r="X102" i="8"/>
  <c r="AU102" i="8"/>
  <c r="AV102" i="8" s="1"/>
  <c r="X104" i="8"/>
  <c r="AU104" i="8"/>
  <c r="AV104" i="8" s="1"/>
  <c r="X106" i="8"/>
  <c r="AU106" i="8"/>
  <c r="AV106" i="8" s="1"/>
  <c r="U97" i="8"/>
  <c r="W97" i="8"/>
  <c r="AC103" i="8"/>
  <c r="AC105" i="8"/>
  <c r="U98" i="8"/>
  <c r="W98" i="8"/>
  <c r="T100" i="8"/>
  <c r="AC100" i="8"/>
  <c r="T103" i="8"/>
  <c r="W99" i="8"/>
  <c r="U99" i="8"/>
  <c r="T105" i="8"/>
  <c r="X99" i="8" l="1"/>
  <c r="AU99" i="8"/>
  <c r="AV99" i="8" s="1"/>
  <c r="X98" i="8"/>
  <c r="AU98" i="8"/>
  <c r="AV98" i="8" s="1"/>
  <c r="X97" i="8"/>
  <c r="AU97" i="8"/>
  <c r="AV97" i="8" s="1"/>
  <c r="W105" i="8"/>
  <c r="U105" i="8"/>
  <c r="W103" i="8"/>
  <c r="U103" i="8"/>
  <c r="U100" i="8"/>
  <c r="W100" i="8"/>
  <c r="X105" i="8" l="1"/>
  <c r="AU105" i="8"/>
  <c r="AV105" i="8" s="1"/>
  <c r="X100" i="8"/>
  <c r="AU100" i="8"/>
  <c r="AV100" i="8" s="1"/>
  <c r="X103" i="8"/>
  <c r="AU103" i="8"/>
  <c r="AV103" i="8" s="1"/>
  <c r="R88" i="8"/>
  <c r="O88" i="8"/>
  <c r="L88" i="8"/>
  <c r="R87" i="8"/>
  <c r="O87" i="8"/>
  <c r="L87" i="8"/>
  <c r="AV86" i="8"/>
  <c r="AW86" i="8" s="1"/>
  <c r="AS86" i="8"/>
  <c r="AP86" i="8"/>
  <c r="AM86" i="8"/>
  <c r="AJ86" i="8"/>
  <c r="AG86" i="8"/>
  <c r="AD86" i="8"/>
  <c r="AA86" i="8"/>
  <c r="X86" i="8"/>
  <c r="U86" i="8"/>
  <c r="R86" i="8"/>
  <c r="O86" i="8"/>
  <c r="L86" i="8"/>
  <c r="AS85" i="8"/>
  <c r="AP85" i="8"/>
  <c r="AM85" i="8"/>
  <c r="AJ85" i="8"/>
  <c r="AG85" i="8"/>
  <c r="AD85" i="8"/>
  <c r="AA85" i="8"/>
  <c r="X85" i="8"/>
  <c r="U85" i="8"/>
  <c r="R85" i="8"/>
  <c r="O85" i="8"/>
  <c r="L85" i="8"/>
  <c r="AV84" i="8"/>
  <c r="AS84" i="8"/>
  <c r="AP84" i="8"/>
  <c r="AM84" i="8"/>
  <c r="AJ84" i="8"/>
  <c r="AG84" i="8"/>
  <c r="AD84" i="8"/>
  <c r="AA84" i="8"/>
  <c r="X84" i="8"/>
  <c r="U84" i="8"/>
  <c r="R84" i="8"/>
  <c r="O84" i="8"/>
  <c r="L84" i="8"/>
  <c r="R83" i="8"/>
  <c r="O83" i="8"/>
  <c r="L83" i="8"/>
  <c r="R82" i="8"/>
  <c r="O82" i="8"/>
  <c r="L82" i="8"/>
  <c r="R81" i="8"/>
  <c r="O81" i="8"/>
  <c r="L81" i="8"/>
  <c r="R80" i="8"/>
  <c r="O80" i="8"/>
  <c r="L80" i="8"/>
  <c r="R79" i="8"/>
  <c r="O79" i="8"/>
  <c r="L79" i="8"/>
  <c r="R78" i="8"/>
  <c r="O78" i="8"/>
  <c r="L78" i="8"/>
  <c r="AS77" i="8"/>
  <c r="AP77" i="8"/>
  <c r="AM77" i="8"/>
  <c r="AJ77" i="8"/>
  <c r="AG77" i="8"/>
  <c r="AD77" i="8"/>
  <c r="AA77" i="8"/>
  <c r="X77" i="8"/>
  <c r="U77" i="8"/>
  <c r="R77" i="8"/>
  <c r="O77" i="8"/>
  <c r="L77" i="8"/>
  <c r="AV76" i="8"/>
  <c r="AW76" i="8" s="1"/>
  <c r="AS76" i="8"/>
  <c r="AP76" i="8"/>
  <c r="AM76" i="8"/>
  <c r="AJ76" i="8"/>
  <c r="AG76" i="8"/>
  <c r="AD76" i="8"/>
  <c r="AA76" i="8"/>
  <c r="X76" i="8"/>
  <c r="U76" i="8"/>
  <c r="R76" i="8"/>
  <c r="O76" i="8"/>
  <c r="L76" i="8"/>
  <c r="AV88" i="8" l="1"/>
  <c r="AW88" i="8" s="1"/>
  <c r="AV82" i="8"/>
  <c r="AW82" i="8" s="1"/>
  <c r="AV80" i="8"/>
  <c r="AW80" i="8" s="1"/>
  <c r="AV78" i="8"/>
  <c r="AW78" i="8" s="1"/>
  <c r="AV77" i="8"/>
  <c r="AW77" i="8" s="1"/>
  <c r="AV79" i="8"/>
  <c r="AW79" i="8" s="1"/>
  <c r="AV81" i="8"/>
  <c r="AW81" i="8" s="1"/>
  <c r="AV83" i="8"/>
  <c r="AW83" i="8" s="1"/>
  <c r="AV85" i="8"/>
  <c r="AW85" i="8" s="1"/>
  <c r="AV87" i="8"/>
  <c r="AW87" i="8" s="1"/>
  <c r="U61" i="8"/>
  <c r="U62" i="8"/>
  <c r="U63" i="8"/>
  <c r="U64" i="8"/>
  <c r="U65" i="8"/>
  <c r="U66" i="8"/>
  <c r="U67" i="8"/>
  <c r="U68" i="8"/>
  <c r="U69" i="8"/>
  <c r="U70" i="8"/>
  <c r="U71" i="8"/>
  <c r="U72" i="8"/>
  <c r="U73" i="8"/>
  <c r="U74" i="8"/>
  <c r="U75" i="8"/>
  <c r="L66" i="8"/>
  <c r="L67" i="8"/>
  <c r="L68" i="8"/>
  <c r="G50" i="8"/>
  <c r="G49" i="8"/>
  <c r="G48" i="8"/>
  <c r="G47" i="8"/>
  <c r="G46" i="8"/>
  <c r="G45" i="8"/>
  <c r="AJ61" i="8"/>
  <c r="AP61" i="8"/>
  <c r="AM61" i="8"/>
  <c r="AD61" i="8"/>
  <c r="AA61" i="8"/>
  <c r="X61" i="8"/>
  <c r="AP56" i="8"/>
  <c r="AM56" i="8"/>
  <c r="AJ56" i="8"/>
  <c r="AG56" i="8"/>
  <c r="AD56" i="8"/>
  <c r="AA56" i="8"/>
  <c r="X56" i="8"/>
  <c r="U56" i="8"/>
  <c r="AM55" i="8"/>
  <c r="AD55" i="8"/>
  <c r="U55" i="8"/>
  <c r="L55" i="8"/>
  <c r="AP54" i="8"/>
  <c r="AM54" i="8"/>
  <c r="AJ54" i="8"/>
  <c r="AG54" i="8"/>
  <c r="AD54" i="8"/>
  <c r="AA54" i="8"/>
  <c r="X54" i="8"/>
  <c r="U54" i="8"/>
  <c r="L54" i="8"/>
  <c r="AP53" i="8"/>
  <c r="AM53" i="8"/>
  <c r="AJ53" i="8"/>
  <c r="AG53" i="8"/>
  <c r="AD53" i="8"/>
  <c r="AA53" i="8"/>
  <c r="X53" i="8"/>
  <c r="U53" i="8"/>
  <c r="L53" i="8"/>
  <c r="AP52" i="8"/>
  <c r="AM52" i="8"/>
  <c r="AJ52" i="8"/>
  <c r="AG52" i="8"/>
  <c r="AD52" i="8"/>
  <c r="AA52" i="8"/>
  <c r="X52" i="8"/>
  <c r="U52" i="8"/>
  <c r="AP51" i="8"/>
  <c r="AM51" i="8"/>
  <c r="AJ51" i="8"/>
  <c r="AG51" i="8"/>
  <c r="AD51" i="8"/>
  <c r="AA51" i="8"/>
  <c r="X51" i="8"/>
  <c r="U51" i="8"/>
  <c r="L51" i="8"/>
  <c r="AS51" i="8"/>
  <c r="AS52" i="8"/>
  <c r="AS53" i="8"/>
  <c r="AS54" i="8"/>
  <c r="AV54" i="8"/>
  <c r="AS55" i="8"/>
  <c r="AS56" i="8"/>
  <c r="AP75" i="8"/>
  <c r="AM75" i="8"/>
  <c r="AJ75" i="8"/>
  <c r="AG75" i="8"/>
  <c r="AD75" i="8"/>
  <c r="AA75" i="8"/>
  <c r="X75" i="8"/>
  <c r="L75" i="8"/>
  <c r="AP74" i="8"/>
  <c r="AM74" i="8"/>
  <c r="AJ74" i="8"/>
  <c r="AG74" i="8"/>
  <c r="AD74" i="8"/>
  <c r="AA74" i="8"/>
  <c r="X74" i="8"/>
  <c r="L74" i="8"/>
  <c r="AP73" i="8"/>
  <c r="AM73" i="8"/>
  <c r="AJ73" i="8"/>
  <c r="AG73" i="8"/>
  <c r="AD73" i="8"/>
  <c r="AA73" i="8"/>
  <c r="X73" i="8"/>
  <c r="L73" i="8"/>
  <c r="AP72" i="8"/>
  <c r="AM72" i="8"/>
  <c r="AJ72" i="8"/>
  <c r="AG72" i="8"/>
  <c r="AD72" i="8"/>
  <c r="AA72" i="8"/>
  <c r="X72" i="8"/>
  <c r="AA71" i="8"/>
  <c r="AP70" i="8"/>
  <c r="AM70" i="8"/>
  <c r="AJ70" i="8"/>
  <c r="AG70" i="8"/>
  <c r="AD70" i="8"/>
  <c r="AA70" i="8"/>
  <c r="X70" i="8"/>
  <c r="AP69" i="8"/>
  <c r="AM69" i="8"/>
  <c r="AJ69" i="8"/>
  <c r="AG69" i="8"/>
  <c r="AD69" i="8"/>
  <c r="AA69" i="8"/>
  <c r="L65" i="8"/>
  <c r="L64" i="8"/>
  <c r="L63" i="8"/>
  <c r="L62" i="8"/>
  <c r="AP60" i="8"/>
  <c r="AM60" i="8"/>
  <c r="AJ60" i="8"/>
  <c r="AG60" i="8"/>
  <c r="AD60" i="8"/>
  <c r="AA60" i="8"/>
  <c r="X60" i="8"/>
  <c r="U60" i="8"/>
  <c r="L60" i="8"/>
  <c r="AP59" i="8"/>
  <c r="AM59" i="8"/>
  <c r="AJ59" i="8"/>
  <c r="AG59" i="8"/>
  <c r="AD59" i="8"/>
  <c r="AA59" i="8"/>
  <c r="X59" i="8"/>
  <c r="U59" i="8"/>
  <c r="L59" i="8"/>
  <c r="AP58" i="8"/>
  <c r="AM58" i="8"/>
  <c r="AJ58" i="8"/>
  <c r="AG58" i="8"/>
  <c r="AD58" i="8"/>
  <c r="AA58" i="8"/>
  <c r="X58" i="8"/>
  <c r="U58" i="8"/>
  <c r="L58" i="8"/>
  <c r="AP57" i="8"/>
  <c r="AM57" i="8"/>
  <c r="AJ57" i="8"/>
  <c r="AG57" i="8"/>
  <c r="AD57" i="8"/>
  <c r="AA57" i="8"/>
  <c r="X57" i="8"/>
  <c r="U57" i="8"/>
  <c r="L57" i="8"/>
  <c r="AV39" i="8"/>
  <c r="AV35" i="8"/>
  <c r="AV36" i="8"/>
  <c r="AV37" i="8"/>
  <c r="AV38" i="8"/>
  <c r="L38" i="8"/>
  <c r="L37" i="8"/>
  <c r="L36" i="8"/>
  <c r="AD33" i="8"/>
  <c r="AD34" i="8"/>
  <c r="AD35" i="8"/>
  <c r="L22" i="8"/>
  <c r="AV18" i="8"/>
  <c r="K25" i="8"/>
  <c r="AV47" i="8"/>
  <c r="AV48" i="8"/>
  <c r="AV58" i="8"/>
  <c r="AV65" i="8"/>
  <c r="AV70" i="8"/>
  <c r="AV72" i="8"/>
  <c r="AS29" i="8"/>
  <c r="AP29" i="8"/>
  <c r="AM29" i="8"/>
  <c r="AJ29" i="8"/>
  <c r="AG29" i="8"/>
  <c r="AD29" i="8"/>
  <c r="AA29" i="8"/>
  <c r="X29" i="8"/>
  <c r="U29" i="8"/>
  <c r="R29" i="8"/>
  <c r="L29" i="8"/>
  <c r="AS28" i="8"/>
  <c r="AP28" i="8"/>
  <c r="AM28" i="8"/>
  <c r="AJ28" i="8"/>
  <c r="AG28" i="8"/>
  <c r="AD28" i="8"/>
  <c r="AA28" i="8"/>
  <c r="X28" i="8"/>
  <c r="U28" i="8"/>
  <c r="R28" i="8"/>
  <c r="L28" i="8"/>
  <c r="AS27" i="8"/>
  <c r="AP27" i="8"/>
  <c r="AM27" i="8"/>
  <c r="AJ27" i="8"/>
  <c r="AG27" i="8"/>
  <c r="AD27" i="8"/>
  <c r="AA27" i="8"/>
  <c r="X27" i="8"/>
  <c r="U27" i="8"/>
  <c r="R27" i="8"/>
  <c r="L27" i="8"/>
  <c r="AS26" i="8"/>
  <c r="AP26" i="8"/>
  <c r="AM26" i="8"/>
  <c r="AJ26" i="8"/>
  <c r="AG26" i="8"/>
  <c r="AD26" i="8"/>
  <c r="AA26" i="8"/>
  <c r="X26" i="8"/>
  <c r="U26" i="8"/>
  <c r="R26" i="8"/>
  <c r="L26" i="8"/>
  <c r="AS25" i="8"/>
  <c r="AP25" i="8"/>
  <c r="AM25" i="8"/>
  <c r="AJ25" i="8"/>
  <c r="AG25" i="8"/>
  <c r="AD25" i="8"/>
  <c r="AA25" i="8"/>
  <c r="X25" i="8"/>
  <c r="U25" i="8"/>
  <c r="L25" i="8"/>
  <c r="AS24" i="8"/>
  <c r="AP24" i="8"/>
  <c r="AM24" i="8"/>
  <c r="AJ24" i="8"/>
  <c r="AG24" i="8"/>
  <c r="AD24" i="8"/>
  <c r="AA24" i="8"/>
  <c r="X24" i="8"/>
  <c r="U24" i="8"/>
  <c r="R24" i="8"/>
  <c r="AS23" i="8"/>
  <c r="AP23" i="8"/>
  <c r="AM23" i="8"/>
  <c r="AJ23" i="8"/>
  <c r="AG23" i="8"/>
  <c r="AD23" i="8"/>
  <c r="AA23" i="8"/>
  <c r="X23" i="8"/>
  <c r="U23" i="8"/>
  <c r="R23" i="8"/>
  <c r="L23" i="8"/>
  <c r="AS22" i="8"/>
  <c r="AP22" i="8"/>
  <c r="AM22" i="8"/>
  <c r="AJ22" i="8"/>
  <c r="AG22" i="8"/>
  <c r="AD22" i="8"/>
  <c r="AA22" i="8"/>
  <c r="X22" i="8"/>
  <c r="U22" i="8"/>
  <c r="R22" i="8"/>
  <c r="AS21" i="8"/>
  <c r="AP21" i="8"/>
  <c r="AM21" i="8"/>
  <c r="AJ21" i="8"/>
  <c r="AG21" i="8"/>
  <c r="AD21" i="8"/>
  <c r="AA21" i="8"/>
  <c r="X21" i="8"/>
  <c r="U21" i="8"/>
  <c r="R21" i="8"/>
  <c r="L21" i="8"/>
  <c r="AS20" i="8"/>
  <c r="AP20" i="8"/>
  <c r="AM20" i="8"/>
  <c r="AJ20" i="8"/>
  <c r="AG20" i="8"/>
  <c r="AD20" i="8"/>
  <c r="AA20" i="8"/>
  <c r="X20" i="8"/>
  <c r="U20" i="8"/>
  <c r="R20" i="8"/>
  <c r="L20" i="8"/>
  <c r="AS75" i="8"/>
  <c r="AS74" i="8"/>
  <c r="AS73" i="8"/>
  <c r="AS72" i="8"/>
  <c r="AS71" i="8"/>
  <c r="AS70" i="8"/>
  <c r="AS69" i="8"/>
  <c r="AS68" i="8"/>
  <c r="AS67" i="8"/>
  <c r="AS66" i="8"/>
  <c r="AS65" i="8"/>
  <c r="AS64" i="8"/>
  <c r="AS63" i="8"/>
  <c r="AS62" i="8"/>
  <c r="AS61" i="8"/>
  <c r="AS60" i="8"/>
  <c r="AS59" i="8"/>
  <c r="AS58" i="8"/>
  <c r="AS57" i="8"/>
  <c r="AS50" i="8"/>
  <c r="AS49" i="8"/>
  <c r="AS48" i="8"/>
  <c r="AS47" i="8"/>
  <c r="AS46" i="8"/>
  <c r="AS45" i="8"/>
  <c r="AS44" i="8"/>
  <c r="AS43" i="8"/>
  <c r="AS42" i="8"/>
  <c r="AS41" i="8"/>
  <c r="AS40" i="8"/>
  <c r="AS35" i="8"/>
  <c r="AS34" i="8"/>
  <c r="AS33" i="8"/>
  <c r="AS32" i="8"/>
  <c r="AS31" i="8"/>
  <c r="AS30" i="8"/>
  <c r="AS19" i="8"/>
  <c r="AS18" i="8"/>
  <c r="AS17" i="8"/>
  <c r="AS16" i="8"/>
  <c r="AS15" i="8"/>
  <c r="AS14" i="8"/>
  <c r="AS13" i="8"/>
  <c r="AS12" i="8"/>
  <c r="AP50" i="8"/>
  <c r="AP49" i="8"/>
  <c r="AP48" i="8"/>
  <c r="AP47" i="8"/>
  <c r="AP46" i="8"/>
  <c r="AP45" i="8"/>
  <c r="AP44" i="8"/>
  <c r="AP43" i="8"/>
  <c r="AP42" i="8"/>
  <c r="AP41" i="8"/>
  <c r="AP40" i="8"/>
  <c r="AP35" i="8"/>
  <c r="AP34" i="8"/>
  <c r="AP33" i="8"/>
  <c r="AP32" i="8"/>
  <c r="AP31" i="8"/>
  <c r="AP30" i="8"/>
  <c r="AP19" i="8"/>
  <c r="AP18" i="8"/>
  <c r="AP17" i="8"/>
  <c r="AP16" i="8"/>
  <c r="AP15" i="8"/>
  <c r="AP14" i="8"/>
  <c r="AP13" i="8"/>
  <c r="AP12" i="8"/>
  <c r="AM50" i="8"/>
  <c r="AM49" i="8"/>
  <c r="AM48" i="8"/>
  <c r="AM47" i="8"/>
  <c r="AM46" i="8"/>
  <c r="AM45" i="8"/>
  <c r="AM44" i="8"/>
  <c r="AM43" i="8"/>
  <c r="AM42" i="8"/>
  <c r="AM41" i="8"/>
  <c r="AM40" i="8"/>
  <c r="AM35" i="8"/>
  <c r="AM34" i="8"/>
  <c r="AM33" i="8"/>
  <c r="AM32" i="8"/>
  <c r="AM31" i="8"/>
  <c r="AM30" i="8"/>
  <c r="AM19" i="8"/>
  <c r="AM18" i="8"/>
  <c r="AM17" i="8"/>
  <c r="AM16" i="8"/>
  <c r="AM15" i="8"/>
  <c r="AM14" i="8"/>
  <c r="AM13" i="8"/>
  <c r="AM12" i="8"/>
  <c r="AJ50" i="8"/>
  <c r="AJ49" i="8"/>
  <c r="AJ48" i="8"/>
  <c r="AJ47" i="8"/>
  <c r="AJ46" i="8"/>
  <c r="AJ45" i="8"/>
  <c r="AJ44" i="8"/>
  <c r="AJ43" i="8"/>
  <c r="AJ42" i="8"/>
  <c r="AJ41" i="8"/>
  <c r="AJ40" i="8"/>
  <c r="AJ35" i="8"/>
  <c r="AJ34" i="8"/>
  <c r="AJ33" i="8"/>
  <c r="AJ32" i="8"/>
  <c r="AJ31" i="8"/>
  <c r="AJ30" i="8"/>
  <c r="AJ19" i="8"/>
  <c r="AJ18" i="8"/>
  <c r="AJ17" i="8"/>
  <c r="AJ16" i="8"/>
  <c r="AJ15" i="8"/>
  <c r="AJ14" i="8"/>
  <c r="AJ13" i="8"/>
  <c r="AJ12" i="8"/>
  <c r="AG50" i="8"/>
  <c r="AG49" i="8"/>
  <c r="AG48" i="8"/>
  <c r="AG47" i="8"/>
  <c r="AG46" i="8"/>
  <c r="AG45" i="8"/>
  <c r="AG44" i="8"/>
  <c r="AG43" i="8"/>
  <c r="AG42" i="8"/>
  <c r="AG41" i="8"/>
  <c r="AG40" i="8"/>
  <c r="AG35" i="8"/>
  <c r="AG34" i="8"/>
  <c r="AG33" i="8"/>
  <c r="AG32" i="8"/>
  <c r="AG31" i="8"/>
  <c r="AG30" i="8"/>
  <c r="AG19" i="8"/>
  <c r="AG18" i="8"/>
  <c r="AG17" i="8"/>
  <c r="AG16" i="8"/>
  <c r="AG15" i="8"/>
  <c r="AG14" i="8"/>
  <c r="AG13" i="8"/>
  <c r="AG12" i="8"/>
  <c r="AD50" i="8"/>
  <c r="AD49" i="8"/>
  <c r="AD48" i="8"/>
  <c r="AD47" i="8"/>
  <c r="AD46" i="8"/>
  <c r="AD45" i="8"/>
  <c r="AD44" i="8"/>
  <c r="AD43" i="8"/>
  <c r="AD42" i="8"/>
  <c r="AD41" i="8"/>
  <c r="AD40" i="8"/>
  <c r="AD32" i="8"/>
  <c r="AD31" i="8"/>
  <c r="AD30" i="8"/>
  <c r="AD19" i="8"/>
  <c r="AD18" i="8"/>
  <c r="AD17" i="8"/>
  <c r="AD16" i="8"/>
  <c r="AD15" i="8"/>
  <c r="AD14" i="8"/>
  <c r="AD13" i="8"/>
  <c r="AD12" i="8"/>
  <c r="AA50" i="8"/>
  <c r="AA49" i="8"/>
  <c r="AA48" i="8"/>
  <c r="AA47" i="8"/>
  <c r="AA46" i="8"/>
  <c r="AA45" i="8"/>
  <c r="AA44" i="8"/>
  <c r="AA43" i="8"/>
  <c r="AA42" i="8"/>
  <c r="AA41" i="8"/>
  <c r="AA40" i="8"/>
  <c r="AA35" i="8"/>
  <c r="AA34" i="8"/>
  <c r="AA33" i="8"/>
  <c r="AA32" i="8"/>
  <c r="AA31" i="8"/>
  <c r="AA30" i="8"/>
  <c r="AA19" i="8"/>
  <c r="AA18" i="8"/>
  <c r="AA17" i="8"/>
  <c r="AA16" i="8"/>
  <c r="AA15" i="8"/>
  <c r="AA14" i="8"/>
  <c r="AA13" i="8"/>
  <c r="AA12" i="8"/>
  <c r="X50" i="8"/>
  <c r="X49" i="8"/>
  <c r="X48" i="8"/>
  <c r="X47" i="8"/>
  <c r="X46" i="8"/>
  <c r="X45" i="8"/>
  <c r="X44" i="8"/>
  <c r="X43" i="8"/>
  <c r="X42" i="8"/>
  <c r="X41" i="8"/>
  <c r="X40" i="8"/>
  <c r="X35" i="8"/>
  <c r="X34" i="8"/>
  <c r="X33" i="8"/>
  <c r="X32" i="8"/>
  <c r="X31" i="8"/>
  <c r="X30" i="8"/>
  <c r="X19" i="8"/>
  <c r="X18" i="8"/>
  <c r="X17" i="8"/>
  <c r="X16" i="8"/>
  <c r="X15" i="8"/>
  <c r="X14" i="8"/>
  <c r="X13" i="8"/>
  <c r="X12" i="8"/>
  <c r="U50" i="8"/>
  <c r="U49" i="8"/>
  <c r="U48" i="8"/>
  <c r="U47" i="8"/>
  <c r="U46" i="8"/>
  <c r="U45" i="8"/>
  <c r="U44" i="8"/>
  <c r="U43" i="8"/>
  <c r="U42" i="8"/>
  <c r="U41" i="8"/>
  <c r="U40" i="8"/>
  <c r="U35" i="8"/>
  <c r="U34" i="8"/>
  <c r="U33" i="8"/>
  <c r="U32" i="8"/>
  <c r="U31" i="8"/>
  <c r="U30" i="8"/>
  <c r="U19" i="8"/>
  <c r="U18" i="8"/>
  <c r="U17" i="8"/>
  <c r="U16" i="8"/>
  <c r="U15" i="8"/>
  <c r="U14" i="8"/>
  <c r="U13" i="8"/>
  <c r="U12" i="8"/>
  <c r="R35" i="8"/>
  <c r="R34" i="8"/>
  <c r="R33" i="8"/>
  <c r="R32" i="8"/>
  <c r="R31" i="8"/>
  <c r="R30" i="8"/>
  <c r="R19" i="8"/>
  <c r="R18" i="8"/>
  <c r="R17" i="8"/>
  <c r="R16" i="8"/>
  <c r="R14" i="8"/>
  <c r="R13" i="8"/>
  <c r="O12" i="8"/>
  <c r="L16" i="8"/>
  <c r="L17" i="8"/>
  <c r="L18" i="8"/>
  <c r="L19" i="8"/>
  <c r="L30" i="8"/>
  <c r="L31" i="8"/>
  <c r="L32" i="8"/>
  <c r="L33" i="8"/>
  <c r="L34" i="8"/>
  <c r="L35" i="8"/>
  <c r="L40" i="8"/>
  <c r="L41" i="8"/>
  <c r="L42" i="8"/>
  <c r="L43" i="8"/>
  <c r="L44" i="8"/>
  <c r="L45" i="8"/>
  <c r="L46" i="8"/>
  <c r="L47" i="8"/>
  <c r="L48" i="8"/>
  <c r="L49" i="8"/>
  <c r="L12" i="8"/>
  <c r="AU6" i="8"/>
  <c r="J14" i="5"/>
  <c r="W5" i="5"/>
  <c r="G20" i="5"/>
  <c r="F20" i="5"/>
  <c r="E20" i="5"/>
  <c r="D20" i="5"/>
  <c r="I14" i="5"/>
  <c r="H14" i="5"/>
  <c r="E14" i="5"/>
  <c r="G8" i="5"/>
  <c r="F8" i="5"/>
  <c r="C8" i="5"/>
  <c r="E8" i="5"/>
  <c r="D8" i="5"/>
  <c r="AF6" i="5"/>
  <c r="AE4" i="5"/>
  <c r="AG4" i="5" s="1"/>
  <c r="AE5" i="5"/>
  <c r="AF5" i="5"/>
  <c r="X5" i="5"/>
  <c r="V5" i="5"/>
  <c r="BH4" i="5"/>
  <c r="BG4" i="5"/>
  <c r="BF4" i="5"/>
  <c r="AS4" i="5"/>
  <c r="AR4" i="5"/>
  <c r="AQ4" i="5"/>
  <c r="AO4" i="5"/>
  <c r="AP4" i="5"/>
  <c r="X4" i="5"/>
  <c r="V4" i="5"/>
  <c r="I4" i="5"/>
  <c r="H4" i="5"/>
  <c r="G4" i="5"/>
  <c r="E4" i="5"/>
  <c r="F4" i="5"/>
  <c r="G15" i="4"/>
  <c r="H15" i="4" s="1"/>
  <c r="F15" i="4"/>
  <c r="G16" i="4"/>
  <c r="F16" i="4"/>
  <c r="F17" i="4"/>
  <c r="B17" i="4"/>
  <c r="B16" i="4"/>
  <c r="B15" i="4"/>
  <c r="W4" i="5"/>
  <c r="G14" i="5"/>
  <c r="C20" i="5"/>
  <c r="F14" i="5"/>
  <c r="AE6" i="5"/>
  <c r="AG6" i="5" s="1"/>
  <c r="F18" i="4" l="1"/>
  <c r="H16" i="4"/>
  <c r="G18" i="4"/>
  <c r="E16" i="4" s="1"/>
  <c r="AV50" i="8"/>
  <c r="AV12" i="8"/>
  <c r="AV69" i="8"/>
  <c r="AV63" i="8"/>
  <c r="AV42" i="8"/>
  <c r="AV40" i="8"/>
  <c r="AV33" i="8"/>
  <c r="AV57" i="8"/>
  <c r="AV61" i="8"/>
  <c r="AV27" i="8"/>
  <c r="AW27" i="8" s="1"/>
  <c r="AV20" i="8"/>
  <c r="AW20" i="8" s="1"/>
  <c r="AV53" i="8"/>
  <c r="AV15" i="8"/>
  <c r="AV34" i="8"/>
  <c r="AV62" i="8"/>
  <c r="AV19" i="8"/>
  <c r="AV28" i="8"/>
  <c r="AW28" i="8" s="1"/>
  <c r="AV24" i="8"/>
  <c r="AW24" i="8" s="1"/>
  <c r="AV45" i="8"/>
  <c r="AV17" i="8"/>
  <c r="AV41" i="8"/>
  <c r="AV23" i="8"/>
  <c r="AW23" i="8" s="1"/>
  <c r="L24" i="8"/>
  <c r="AV68" i="8"/>
  <c r="AV16" i="8"/>
  <c r="AV32" i="8"/>
  <c r="AW32" i="8" s="1"/>
  <c r="AV75" i="8"/>
  <c r="AV71" i="8"/>
  <c r="AV60" i="8"/>
  <c r="AV64" i="8"/>
  <c r="AV74" i="8"/>
  <c r="AV59" i="8"/>
  <c r="AV56" i="8"/>
  <c r="AV26" i="8"/>
  <c r="AW26" i="8" s="1"/>
  <c r="AV29" i="8"/>
  <c r="AW29" i="8" s="1"/>
  <c r="AV25" i="8"/>
  <c r="AW25" i="8" s="1"/>
  <c r="AV21" i="8"/>
  <c r="AW21" i="8" s="1"/>
  <c r="AV13" i="8"/>
  <c r="AV30" i="8"/>
  <c r="AW30" i="8" s="1"/>
  <c r="AV67" i="8"/>
  <c r="AV46" i="8"/>
  <c r="AV55" i="8"/>
  <c r="AV52" i="8"/>
  <c r="AV31" i="8"/>
  <c r="AW31" i="8" s="1"/>
  <c r="AV66" i="8"/>
  <c r="AV44" i="8"/>
  <c r="AV51" i="8"/>
  <c r="AV73" i="8"/>
  <c r="AV49" i="8"/>
  <c r="AV43" i="8"/>
  <c r="AV14" i="8"/>
  <c r="AV22" i="8"/>
  <c r="AW22" i="8" s="1"/>
  <c r="H18" i="4" l="1"/>
  <c r="E17" i="4"/>
  <c r="E15" i="4"/>
  <c r="E18" i="4" s="1"/>
</calcChain>
</file>

<file path=xl/sharedStrings.xml><?xml version="1.0" encoding="utf-8"?>
<sst xmlns="http://schemas.openxmlformats.org/spreadsheetml/2006/main" count="592" uniqueCount="297">
  <si>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</si>
  <si>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</si>
  <si>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</si>
  <si>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</si>
  <si>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</si>
  <si>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</si>
  <si>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</si>
  <si>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</si>
  <si>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</si>
  <si>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</si>
  <si>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</si>
  <si>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</si>
  <si>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</si>
  <si>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</si>
  <si>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</si>
  <si>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</si>
  <si>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</si>
  <si>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</si>
  <si>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</si>
  <si>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</si>
  <si>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</si>
  <si>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</si>
  <si>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</si>
  <si>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</si>
  <si>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</si>
  <si>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</si>
  <si>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</si>
  <si>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</si>
  <si>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</si>
  <si>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</si>
  <si>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</si>
  <si>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</si>
  <si>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</si>
  <si>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</si>
  <si>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</si>
  <si>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</si>
  <si>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</si>
  <si>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</si>
  <si>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</si>
  <si>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</si>
  <si>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</si>
  <si>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</si>
  <si>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</si>
  <si>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</si>
  <si>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</si>
  <si>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</si>
  <si>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</si>
  <si>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</si>
  <si>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</si>
  <si>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</si>
  <si>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</si>
  <si>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</si>
  <si>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</si>
  <si>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</si>
  <si>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</si>
  <si>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</si>
  <si>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</si>
  <si>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</si>
  <si>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</si>
  <si>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</si>
  <si>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</si>
  <si>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</si>
  <si>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</si>
  <si>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</si>
  <si>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</si>
  <si>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</si>
  <si>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</si>
  <si>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</si>
  <si>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</si>
  <si>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</si>
  <si>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</si>
  <si>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</si>
  <si>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MISIÓN:</t>
  </si>
  <si>
    <t>PROCESO:</t>
  </si>
  <si>
    <t>CATEGORÍA:</t>
  </si>
  <si>
    <t>OBJETIVO DEL PROCESO:</t>
  </si>
  <si>
    <t>LIDER DEL PROCESO</t>
  </si>
  <si>
    <t>AVANCE DEL PLAN DE GESTIÓN:</t>
  </si>
  <si>
    <t>OBJETIVO ESTRATÉGICO</t>
  </si>
  <si>
    <t>ID. META GLOBAL</t>
  </si>
  <si>
    <t>META GLOBAL</t>
  </si>
  <si>
    <t>POND META</t>
  </si>
  <si>
    <t>Tipo de Programación</t>
  </si>
  <si>
    <t>Meta detallada</t>
  </si>
  <si>
    <t>CUANTIFICACIÓN DE LA META</t>
  </si>
  <si>
    <t>AVANCE POND. META</t>
  </si>
  <si>
    <t>JULIO</t>
  </si>
  <si>
    <t>AGOSTO</t>
  </si>
  <si>
    <t>SEPTIEMBRE</t>
  </si>
  <si>
    <t>OCTUBRE</t>
  </si>
  <si>
    <t>NOVIEMBRE</t>
  </si>
  <si>
    <t>DICIEMBRE</t>
  </si>
  <si>
    <t>ANUAL</t>
  </si>
  <si>
    <t>Prog</t>
  </si>
  <si>
    <t>Ejec.</t>
  </si>
  <si>
    <t>% Ejec</t>
  </si>
  <si>
    <t xml:space="preserve">Prog </t>
  </si>
  <si>
    <t>Ejec</t>
  </si>
  <si>
    <t>Tipo de Anualización</t>
  </si>
  <si>
    <t>Fortalecer los canales de comunicación</t>
  </si>
  <si>
    <t>Implementar el Modelo Integrado de Planeación y Gestión- MIPG</t>
  </si>
  <si>
    <t>Implementar un plan de acción para el cumplimiento de la estrategia de los procesos TIC del Instituto acorde con los lineamientos establecidos en el Decreto 415 de 2016</t>
  </si>
  <si>
    <t>ENERO</t>
  </si>
  <si>
    <t>FEBRERO</t>
  </si>
  <si>
    <t>MARZO</t>
  </si>
  <si>
    <t>ABRIL</t>
  </si>
  <si>
    <t>MAYO</t>
  </si>
  <si>
    <t>JUNIO</t>
  </si>
  <si>
    <t>Elaboración del documento diagnostico de cargas laborales, estudio técnico y proyecto de rediseño.</t>
  </si>
  <si>
    <t>Presentación de proyecto de rediseño para aprobación</t>
  </si>
  <si>
    <t>Realización de ajustes al proyecto de rediseño.</t>
  </si>
  <si>
    <t>Realizar diagnóstico e implementación de cargas laborales del Instituto Distrital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</si>
  <si>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</si>
  <si>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</si>
  <si>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 xml:space="preserve">Seguimiento a los requerimientos internos y/o externos de los procesos disciplinarios y precontractuales  que se adelanten en el Instituto </t>
  </si>
  <si>
    <t>Articular un plan de seguimiento a la gestión y respuesta oportuna a los requerimientos técnicos, jurídicos, contractuales y disciplinarios</t>
  </si>
  <si>
    <t>Realizar el diseño e implementación de la política de servicio al ciudadano.</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</si>
  <si>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</si>
  <si>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</si>
  <si>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</si>
  <si>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</si>
  <si>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</si>
  <si>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Realizar e implementar la política de gestión estratégica del talento humano y desarrollar las actividades propias de esta</t>
  </si>
  <si>
    <t>Realizar constante actualización del Inventario  en Bodega</t>
  </si>
  <si>
    <t>Seguimiento y acompañamiento a proveedores de servicios en el instituto.</t>
  </si>
  <si>
    <t>Seguimiento y estadística del pago de servicios públicos.</t>
  </si>
  <si>
    <t xml:space="preserve">Desarrollar las actividades propias de la administración y gestión de los recursos fisicos de la entidad. </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</si>
  <si>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</si>
  <si>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</si>
  <si>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</si>
  <si>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</si>
  <si>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</si>
  <si>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</si>
  <si>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Reportar el SIVICOF, SIDEAP contratos de prestación de servicios y contratación directa y Digitar en sistema OPGET y ZBOX</t>
  </si>
  <si>
    <t>Realizar seguimiento a la ejecución presupuestal</t>
  </si>
  <si>
    <t>Realizar seguimiento a la ejecución de giros de la entidad.</t>
  </si>
  <si>
    <t>Realizar informes a los estados financieros.</t>
  </si>
  <si>
    <t>Realizar seguimiento al Plan anual de Caja de la vigencia</t>
  </si>
  <si>
    <t>Realizar la consolidación, apoyar la elaboración y hacer seguimiento al Plan Anual de Adquisiciones, así como las modificaciones que a este se realicen.</t>
  </si>
  <si>
    <t>Elaborar y expedir el 100% de los documentos presupuestales solicitados</t>
  </si>
  <si>
    <t>Realizar seguimiento al pago de las reservas constituidas a 31/12/2020</t>
  </si>
  <si>
    <t>Desarrollar las activdades propias de la gestión y seguimiento a la gestión del área financiera de la entidad</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</si>
  <si>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</si>
  <si>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</si>
  <si>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</si>
  <si>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</si>
  <si>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Elaborar e implementar la política de gestión documental, y desarrollar las actividades propias de la Gestión Documental</t>
  </si>
  <si>
    <t>6.1.</t>
  </si>
  <si>
    <t>6.2.</t>
  </si>
  <si>
    <t>6.3.</t>
  </si>
  <si>
    <t>6.4.</t>
  </si>
  <si>
    <t>6.5</t>
  </si>
  <si>
    <t>6.6</t>
  </si>
  <si>
    <t>Realizar la elaboración e implementación de la política de gestión ambiental, y desarrollar todas las demas actividades propias de esta.</t>
  </si>
  <si>
    <t>VIGENCIA:</t>
  </si>
  <si>
    <t>1.1.</t>
  </si>
  <si>
    <t>1.2.</t>
  </si>
  <si>
    <t>1.3.</t>
  </si>
  <si>
    <t>1.4.</t>
  </si>
  <si>
    <t>5.1</t>
  </si>
  <si>
    <t>5.2</t>
  </si>
  <si>
    <t>5.3</t>
  </si>
  <si>
    <t>6.1.1</t>
  </si>
  <si>
    <t>6.1.2</t>
  </si>
  <si>
    <t>6.1.3</t>
  </si>
  <si>
    <t>6.1.4</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</si>
  <si>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</si>
  <si>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</si>
  <si>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</si>
  <si>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</si>
  <si>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</si>
  <si>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</si>
  <si>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</si>
  <si>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</si>
  <si>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</si>
  <si>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</si>
  <si>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</si>
  <si>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</si>
  <si>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</si>
  <si>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</si>
  <si>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</si>
  <si>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</si>
  <si>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</si>
  <si>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</si>
  <si>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</si>
  <si>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</si>
  <si>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</si>
  <si>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</si>
  <si>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</si>
  <si>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</si>
  <si>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</si>
  <si>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</si>
  <si>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</si>
  <si>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</si>
  <si>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</si>
  <si>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</si>
  <si>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</si>
  <si>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</si>
  <si>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</si>
  <si>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</si>
  <si>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</si>
  <si>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</si>
  <si>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LINEA BASE 
(2020)</t>
  </si>
  <si>
    <t>Realizar 60 Reportes en los diferentes sistemas del Distrito y la nación</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</si>
  <si>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</si>
  <si>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</si>
  <si>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</si>
  <si>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</si>
  <si>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</si>
  <si>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</si>
  <si>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</si>
  <si>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Realizar el 100% Reportes en los diferentes aplicativos de los Organismos de Control</t>
  </si>
  <si>
    <t>Articular una (1)  batería de herramientas de planeación para el instituto distrital de protección y bienestar animal</t>
  </si>
  <si>
    <t>N/A</t>
  </si>
  <si>
    <t>Cantidad</t>
  </si>
  <si>
    <t>Suma</t>
  </si>
  <si>
    <t>Porcentaje</t>
  </si>
  <si>
    <t>Constante</t>
  </si>
  <si>
    <t>N.A.</t>
  </si>
  <si>
    <t xml:space="preserve">Implementación de un modelo de operación. </t>
  </si>
  <si>
    <t>Desarrollar e implementar el 100%  de las campañas y estrategias de comunicación solicitadas, sobre las actividades, eventos y avances relacionados con la misionalidad del IDPYBA y otros temas de protección y bienestar animal</t>
  </si>
  <si>
    <t>Gestionar y administrar el 100% de los canales de comunicación propios del IDPYBA</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</si>
  <si>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</si>
  <si>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</si>
  <si>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</si>
  <si>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</si>
  <si>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</si>
  <si>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</si>
  <si>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6.1.5</t>
  </si>
  <si>
    <t>6.1.6</t>
  </si>
  <si>
    <t>6.1.7</t>
  </si>
  <si>
    <t>Generar informes de seguimiento a las PQRS en pro de las respuestas en terminos de ley, y realizar mesas de trabajo para  establecer planes de mejoramiento, cuando haya lugar.</t>
  </si>
  <si>
    <t>Mantener y fortalecer los canales de comunicación del IDPYBA a la ciudadanía, mediante la radicación y asesoría; y realizar seguimiento a la gestión de cada uno de ellos.</t>
  </si>
  <si>
    <t>Elaborar e implementar los componentes relacionados a la Política de Atención al Ciudadano. (3 etapas: formulación, aprobación e implementación)</t>
  </si>
  <si>
    <t>Realizar el 100% del registro de inventario (ingreso, traslado, salidas) que sean requeridas y según la realidad operativa del IDPYBA.</t>
  </si>
  <si>
    <t>Realizar actividades de vigilancia, mantenimiento preventivo y correctivo al 100% de los bienes muebles e inmuebles del IDPYBA</t>
  </si>
  <si>
    <t>Realizar el 100% del registro de bajas de los inventarios de la entidad, a los que haya lugar.</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</si>
  <si>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</si>
  <si>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</si>
  <si>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Elaborar las operaciones contables que se requieran.</t>
  </si>
  <si>
    <t>Realizar las gestiones para el diseño e implementación del mecanismo de administración de recursos propios. (3 etapas: formulación, aprobación e implementación)</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</si>
  <si>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</si>
  <si>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Afianzar la estructura organizacional productiva e integra, a través del desarrollo de capacidades del talento humano y un ambiente cordial</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</si>
  <si>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</si>
  <si>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</si>
  <si>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 xml:space="preserve">Desarrollar herramientas técnicas, dinámicas y confiables, a través del manejo y gestión de conocimiento. </t>
  </si>
  <si>
    <t>Proteger la vida y ser garantes del trato digno hacia los animales, a través de acciones de protección y bienestar animal</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</si>
  <si>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</si>
  <si>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</si>
  <si>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</si>
  <si>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</si>
  <si>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3679 animales por presunto maltrato </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</si>
  <si>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</si>
  <si>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</si>
  <si>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</si>
  <si>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</si>
  <si>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</si>
  <si>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</si>
  <si>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</si>
  <si>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</si>
  <si>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</si>
  <si>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</si>
  <si>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Realizar 31000 esterilizaciones a perros y gatos en el Distrito.</t>
  </si>
  <si>
    <t>.1</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</si>
  <si>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</si>
  <si>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</si>
  <si>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.2</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</si>
  <si>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</si>
  <si>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</si>
  <si>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</si>
  <si>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</si>
  <si>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</si>
  <si>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</si>
  <si>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</si>
  <si>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</si>
  <si>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</si>
  <si>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Vincular 1.000 prestadores de servicios a la estrategia de regulación</t>
  </si>
  <si>
    <t>Actualizar el 100% de la estrategia para el registro de prestadores de servicios</t>
  </si>
  <si>
    <t>Vincular 108 prestadores de servicios en la implementacion de la estrategia de regulacion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</si>
  <si>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</si>
  <si>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</si>
  <si>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</si>
  <si>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</si>
  <si>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6551 ciudadanos y ciudadanas en la Implementacion la estrategia de sensibilización educación y capacitacion en ámbito comunitario, recreodeportivo e institucional</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</si>
  <si>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</si>
  <si>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</si>
  <si>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700 ciudadanos y ciudadanas en espacios de participacion ciudadana</t>
  </si>
  <si>
    <t>Vincular 300 ciudadanos y ciudadanas en el programa de voluntariado</t>
  </si>
  <si>
    <t>Vincular 100 ciudadanos y ciudadanas en instancias de participacion ciudadana</t>
  </si>
  <si>
    <t>Vincular 306 ciudadanos y ciudadanas en el programa de copropiedad y convivencia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</si>
  <si>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</si>
  <si>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</si>
  <si>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</si>
  <si>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</si>
  <si>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Generar e impulsar procesos ciudadanos innovadores de transformación cultural, mediante la promoción prácticas de relacionamiento humano - animal.</t>
  </si>
  <si>
    <t>Cumplir el 100% del acompañamiento solicitado para el levantamiento, Actualización y/o eliminación de los documentos asociados a los diferentes procesos</t>
  </si>
  <si>
    <t>Realizar 324 jornadas de esterilización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</si>
</sst>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_(&quot;$&quot;\ * \(#,##0.00\);_(&quot;$&quot;\ * &quot;-&quot;??_);_(@_)"/>
    <numFmt numFmtId="166" formatCode="_ * #,##0.00_ ;_ * \-#,##0.00_ ;_ * \-??_ ;_ @_ "/>
    <numFmt numFmtId="167" formatCode="_ [$€-2]\ * #,##0.00_ ;_ [$€-2]\ * \-#,##0.00_ ;_ [$€-2]\ * \-??_ "/>
    <numFmt numFmtId="168" formatCode="_ &quot;$ &quot;* #,##0.00_ ;_ &quot;$ &quot;* \-#,##0.00_ ;_ &quot;$ &quot;* \-??_ ;_ @_ "/>
    <numFmt numFmtId="169" formatCode="_ &quot;$ &quot;* #,##0_ ;_ &quot;$ &quot;* \-#,##0_ ;_ &quot;$ &quot;* \-??_ ;_ @_ "/>
    <numFmt numFmtId="170" formatCode="0.0%"/>
    <numFmt numFmtId="171" formatCode="0.0"/>
  </numFmts>
  <fonts count="3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b/>
      <sz val="12"/>
      <name val="Arial"/>
      <family val="2"/>
    </font>
    <font>
      <sz val="12"/>
      <name val="Arial"/>
      <family val="2"/>
    </font>
    <font>
      <sz val="12"/>
      <color theme="1"/>
      <name val="Arial"/>
      <family val="2"/>
    </font>
    <font>
      <sz val="11"/>
      <color indexed="8"/>
      <name val="Calibri"/>
      <family val="2"/>
    </font>
    <font>
      <sz val="11"/>
      <color indexed="8"/>
      <name val="Calibri"/>
      <family val="2"/>
      <scheme val="minor"/>
    </font>
    <font>
      <b/>
      <sz val="12"/>
      <color theme="1"/>
      <name val="Arial"/>
      <family val="2"/>
    </font>
    <font>
      <u/>
      <sz val="11"/>
      <color theme="10"/>
      <name val="Calibri"/>
      <family val="2"/>
    </font>
    <font>
      <u/>
      <sz val="11"/>
      <color theme="10"/>
      <name val="Calibri"/>
      <family val="2"/>
      <scheme val="minor"/>
    </font>
    <font>
      <sz val="12"/>
      <color theme="0"/>
      <name val="Arial"/>
      <family val="2"/>
    </font>
    <font>
      <b/>
      <sz val="16"/>
      <name val="Arial"/>
      <family val="2"/>
    </font>
    <font>
      <b/>
      <sz val="16"/>
      <color theme="1"/>
      <name val="Arial"/>
      <family val="2"/>
    </font>
    <font>
      <sz val="12"/>
      <color rgb="FF00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FF00"/>
        <bgColor indexed="64"/>
      </patternFill>
    </fill>
  </fills>
  <borders count="32">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right/>
      <top/>
      <bottom style="thin">
        <color auto="1"/>
      </bottom>
      <diagonal/>
    </border>
    <border>
      <left style="medium">
        <color indexed="8"/>
      </left>
      <right/>
      <top style="medium">
        <color indexed="8"/>
      </top>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indexed="64"/>
      </left>
      <right/>
      <top style="thin">
        <color indexed="64"/>
      </top>
      <bottom style="medium">
        <color indexed="64"/>
      </bottom>
      <diagonal/>
    </border>
    <border>
      <left/>
      <right/>
      <top style="thin">
        <color auto="1"/>
      </top>
      <bottom style="medium">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309">
    <xf numFmtId="0" fontId="0" fillId="0" borderId="0"/>
    <xf numFmtId="9" fontId="6"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7" fillId="0" borderId="0"/>
    <xf numFmtId="166" fontId="7" fillId="0" borderId="0" applyFill="0" applyBorder="0" applyAlignment="0" applyProtection="0"/>
    <xf numFmtId="9" fontId="7" fillId="0" borderId="0" applyFill="0" applyBorder="0" applyAlignment="0" applyProtection="0"/>
    <xf numFmtId="167" fontId="7" fillId="0" borderId="0" applyFill="0" applyBorder="0" applyAlignment="0" applyProtection="0"/>
    <xf numFmtId="168" fontId="7"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165" fontId="24"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25"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9" fontId="24"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7" fillId="0" borderId="0" applyNumberFormat="0" applyFill="0" applyBorder="0" applyAlignment="0" applyProtection="0">
      <alignment vertical="top"/>
      <protection locked="0"/>
    </xf>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28"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5">
    <xf numFmtId="0" fontId="0" fillId="0" borderId="0" xfId="0"/>
    <xf numFmtId="0" fontId="12" fillId="0" borderId="7" xfId="20" applyFont="1" applyBorder="1" applyAlignment="1">
      <alignment horizontal="center" vertical="center" wrapText="1"/>
    </xf>
    <xf numFmtId="9" fontId="7" fillId="0" borderId="7" xfId="22" applyBorder="1" applyAlignment="1">
      <alignment horizontal="center" vertical="center" wrapText="1"/>
    </xf>
    <xf numFmtId="0" fontId="7" fillId="0" borderId="0" xfId="20"/>
    <xf numFmtId="0" fontId="8" fillId="0" borderId="16" xfId="20" applyFont="1" applyFill="1" applyBorder="1" applyAlignment="1" applyProtection="1">
      <alignment horizontal="center" vertical="center"/>
    </xf>
    <xf numFmtId="0" fontId="8" fillId="0" borderId="0" xfId="20" applyFont="1" applyFill="1" applyBorder="1" applyAlignment="1" applyProtection="1">
      <alignment horizontal="center" vertical="center"/>
    </xf>
    <xf numFmtId="0" fontId="7" fillId="0" borderId="0" xfId="20" applyFill="1"/>
    <xf numFmtId="0" fontId="9" fillId="0" borderId="16" xfId="20" applyFont="1" applyBorder="1" applyAlignment="1" applyProtection="1">
      <alignment vertical="center"/>
    </xf>
    <xf numFmtId="0" fontId="10" fillId="7" borderId="7" xfId="20" applyFont="1" applyFill="1" applyBorder="1" applyAlignment="1" applyProtection="1">
      <alignment horizontal="center" vertical="center" wrapText="1"/>
    </xf>
    <xf numFmtId="0" fontId="8" fillId="0" borderId="7" xfId="20" applyFont="1" applyBorder="1" applyAlignment="1" applyProtection="1">
      <alignment horizontal="center" vertical="center"/>
    </xf>
    <xf numFmtId="0" fontId="18" fillId="0" borderId="7" xfId="20" applyFont="1" applyBorder="1" applyAlignment="1" applyProtection="1">
      <alignment horizontal="justify" vertical="center" wrapText="1"/>
      <protection locked="0"/>
    </xf>
    <xf numFmtId="3" fontId="11" fillId="8" borderId="7" xfId="20" applyNumberFormat="1" applyFont="1" applyFill="1" applyBorder="1" applyAlignment="1" applyProtection="1">
      <alignment horizontal="center" vertical="center"/>
      <protection locked="0"/>
    </xf>
    <xf numFmtId="9" fontId="11" fillId="8" borderId="7" xfId="20" applyNumberFormat="1" applyFont="1" applyFill="1" applyBorder="1" applyAlignment="1" applyProtection="1">
      <alignment horizontal="center" vertical="center"/>
      <protection locked="0"/>
    </xf>
    <xf numFmtId="168" fontId="11" fillId="0" borderId="7" xfId="24" applyFont="1" applyFill="1" applyBorder="1" applyAlignment="1" applyProtection="1">
      <alignment horizontal="center" vertical="center"/>
      <protection locked="0"/>
    </xf>
    <xf numFmtId="9" fontId="11" fillId="0" borderId="7" xfId="22" applyNumberFormat="1" applyFont="1" applyFill="1" applyBorder="1" applyAlignment="1" applyProtection="1">
      <alignment horizontal="center" vertical="center"/>
      <protection locked="0"/>
    </xf>
    <xf numFmtId="4" fontId="11" fillId="0" borderId="7" xfId="20" applyNumberFormat="1" applyFont="1" applyFill="1" applyBorder="1" applyAlignment="1" applyProtection="1">
      <alignment horizontal="center" vertical="center"/>
      <protection locked="0"/>
    </xf>
    <xf numFmtId="10" fontId="11" fillId="0" borderId="7" xfId="22" applyNumberFormat="1" applyFont="1" applyFill="1" applyBorder="1" applyAlignment="1" applyProtection="1">
      <alignment horizontal="center" vertical="center"/>
      <protection locked="0"/>
    </xf>
    <xf numFmtId="10" fontId="11" fillId="8" borderId="10" xfId="20" applyNumberFormat="1" applyFont="1" applyFill="1" applyBorder="1" applyAlignment="1" applyProtection="1">
      <alignment horizontal="center" vertical="center"/>
      <protection locked="0"/>
    </xf>
    <xf numFmtId="0" fontId="7" fillId="0" borderId="0" xfId="20" applyFont="1" applyBorder="1" applyAlignment="1" applyProtection="1">
      <alignment horizontal="justify" vertical="center"/>
    </xf>
    <xf numFmtId="0" fontId="19" fillId="0" borderId="0" xfId="20" applyFont="1" applyBorder="1" applyAlignment="1" applyProtection="1">
      <alignment horizontal="justify" vertical="center" wrapText="1"/>
    </xf>
    <xf numFmtId="3" fontId="10" fillId="5" borderId="7" xfId="20" applyNumberFormat="1" applyFont="1" applyFill="1" applyBorder="1" applyAlignment="1" applyProtection="1">
      <alignment horizontal="center" vertical="center"/>
    </xf>
    <xf numFmtId="9" fontId="10" fillId="5" borderId="7" xfId="20" applyNumberFormat="1" applyFont="1" applyFill="1" applyBorder="1" applyAlignment="1" applyProtection="1">
      <alignment horizontal="center" vertical="center"/>
    </xf>
    <xf numFmtId="168" fontId="10" fillId="5" borderId="7" xfId="24" applyNumberFormat="1" applyFont="1" applyFill="1" applyBorder="1" applyAlignment="1" applyProtection="1">
      <alignment horizontal="center" vertical="center"/>
    </xf>
    <xf numFmtId="168" fontId="10" fillId="5" borderId="7" xfId="24" applyNumberFormat="1" applyFont="1" applyFill="1" applyBorder="1" applyAlignment="1" applyProtection="1">
      <alignment horizontal="center" vertical="center" wrapText="1"/>
    </xf>
    <xf numFmtId="10" fontId="8" fillId="5" borderId="7" xfId="22" applyNumberFormat="1" applyFont="1" applyFill="1" applyBorder="1" applyAlignment="1" applyProtection="1">
      <alignment horizontal="center" vertical="center" wrapText="1"/>
    </xf>
    <xf numFmtId="3" fontId="10" fillId="5" borderId="7" xfId="20" applyNumberFormat="1" applyFont="1" applyFill="1" applyBorder="1" applyAlignment="1" applyProtection="1">
      <alignment horizontal="center" vertical="center" wrapText="1"/>
    </xf>
    <xf numFmtId="0" fontId="7" fillId="0" borderId="0" xfId="20" applyBorder="1"/>
    <xf numFmtId="168" fontId="7" fillId="0" borderId="0" xfId="20" applyNumberFormat="1" applyBorder="1"/>
    <xf numFmtId="168" fontId="7" fillId="0" borderId="0" xfId="20" applyNumberFormat="1"/>
    <xf numFmtId="9" fontId="7" fillId="0" borderId="0" xfId="22"/>
    <xf numFmtId="0" fontId="12" fillId="0" borderId="7" xfId="20" applyFont="1" applyBorder="1" applyAlignment="1">
      <alignment horizontal="justify" vertical="center" wrapText="1"/>
    </xf>
    <xf numFmtId="9" fontId="20" fillId="0" borderId="7" xfId="22" applyFont="1" applyBorder="1" applyAlignment="1">
      <alignment horizontal="center" vertical="center" wrapText="1"/>
    </xf>
    <xf numFmtId="9" fontId="7" fillId="0" borderId="7" xfId="22" applyFont="1" applyFill="1" applyBorder="1" applyAlignment="1">
      <alignment horizontal="center" vertical="center" wrapText="1"/>
    </xf>
    <xf numFmtId="169" fontId="7" fillId="0" borderId="7" xfId="24" applyNumberFormat="1" applyBorder="1" applyAlignment="1">
      <alignment horizontal="center" vertical="center" wrapText="1"/>
    </xf>
    <xf numFmtId="10" fontId="7" fillId="0" borderId="7" xfId="22" applyNumberFormat="1" applyBorder="1" applyAlignment="1">
      <alignment horizontal="center" vertical="center" wrapText="1"/>
    </xf>
    <xf numFmtId="0" fontId="12" fillId="0" borderId="0" xfId="20" applyFont="1" applyBorder="1" applyAlignment="1">
      <alignment horizontal="justify" vertical="center" wrapText="1"/>
    </xf>
    <xf numFmtId="0" fontId="12" fillId="0" borderId="0" xfId="20" applyFont="1" applyBorder="1" applyAlignment="1">
      <alignment horizontal="center" vertical="center" wrapText="1"/>
    </xf>
    <xf numFmtId="9" fontId="7" fillId="0" borderId="0" xfId="22" applyBorder="1" applyAlignment="1">
      <alignment horizontal="center" vertical="center" wrapText="1"/>
    </xf>
    <xf numFmtId="9" fontId="20" fillId="0" borderId="0" xfId="22" applyFont="1" applyBorder="1" applyAlignment="1">
      <alignment horizontal="center" vertical="center" wrapText="1"/>
    </xf>
    <xf numFmtId="9" fontId="20" fillId="0" borderId="0" xfId="22" applyFont="1" applyFill="1" applyBorder="1" applyAlignment="1">
      <alignment horizontal="center" vertical="center" wrapText="1"/>
    </xf>
    <xf numFmtId="0" fontId="10" fillId="0" borderId="0" xfId="20" applyFont="1" applyFill="1" applyBorder="1" applyAlignment="1">
      <alignment vertical="center" wrapText="1"/>
    </xf>
    <xf numFmtId="0" fontId="9" fillId="0" borderId="7" xfId="20" applyFont="1" applyBorder="1" applyAlignment="1">
      <alignment horizontal="justify" vertical="center" wrapText="1"/>
    </xf>
    <xf numFmtId="169" fontId="8" fillId="0" borderId="7" xfId="20" applyNumberFormat="1" applyFont="1" applyBorder="1" applyAlignment="1">
      <alignment horizontal="justify" vertical="center" wrapText="1"/>
    </xf>
    <xf numFmtId="10" fontId="8" fillId="0" borderId="7" xfId="22" applyNumberFormat="1" applyFont="1" applyBorder="1" applyAlignment="1">
      <alignment horizontal="center" vertical="center" wrapText="1"/>
    </xf>
    <xf numFmtId="169" fontId="7" fillId="0" borderId="0" xfId="24" applyNumberFormat="1" applyBorder="1" applyAlignment="1">
      <alignment horizontal="center" vertical="center" wrapText="1"/>
    </xf>
    <xf numFmtId="9" fontId="7" fillId="0" borderId="0" xfId="22" applyFill="1" applyBorder="1" applyAlignment="1">
      <alignment horizontal="center" vertical="center" wrapText="1"/>
    </xf>
    <xf numFmtId="9" fontId="7" fillId="0" borderId="0" xfId="20" applyNumberFormat="1"/>
    <xf numFmtId="9" fontId="7" fillId="0" borderId="7" xfId="22" applyFont="1" applyBorder="1" applyAlignment="1">
      <alignment horizontal="center" vertical="center" wrapText="1"/>
    </xf>
    <xf numFmtId="0" fontId="10" fillId="0" borderId="0" xfId="20" applyFont="1" applyFill="1" applyBorder="1" applyAlignment="1">
      <alignment horizontal="center" vertical="center" wrapText="1"/>
    </xf>
    <xf numFmtId="0" fontId="10" fillId="4" borderId="7" xfId="20" applyFont="1" applyFill="1" applyBorder="1" applyAlignment="1">
      <alignment horizontal="center" vertical="center" wrapText="1"/>
    </xf>
    <xf numFmtId="0" fontId="22" fillId="0" borderId="0" xfId="0" applyFont="1" applyAlignment="1" applyProtection="1">
      <alignment vertical="center" wrapText="1"/>
      <protection locked="0" hidden="1"/>
    </xf>
    <xf numFmtId="0" fontId="22" fillId="0" borderId="0" xfId="0" applyFont="1" applyAlignment="1" applyProtection="1">
      <alignment vertical="center" wrapText="1"/>
      <protection hidden="1"/>
    </xf>
    <xf numFmtId="9" fontId="21" fillId="0" borderId="13" xfId="0" applyNumberFormat="1" applyFont="1" applyBorder="1" applyAlignment="1" applyProtection="1">
      <alignment horizontal="center" vertical="center" wrapText="1"/>
      <protection hidden="1"/>
    </xf>
    <xf numFmtId="0" fontId="21" fillId="0" borderId="0" xfId="0" applyFont="1" applyAlignment="1" applyProtection="1">
      <alignment vertical="center" wrapText="1"/>
      <protection locked="0" hidden="1"/>
    </xf>
    <xf numFmtId="0" fontId="26" fillId="0" borderId="7" xfId="0" applyFont="1" applyFill="1" applyBorder="1" applyAlignment="1" applyProtection="1">
      <alignment horizontal="center" vertical="center" wrapText="1"/>
      <protection hidden="1"/>
    </xf>
    <xf numFmtId="9" fontId="26" fillId="0" borderId="7" xfId="0" applyNumberFormat="1" applyFont="1" applyFill="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171" fontId="23" fillId="0" borderId="7" xfId="0" applyNumberFormat="1" applyFont="1" applyBorder="1" applyAlignment="1" applyProtection="1">
      <alignment horizontal="center" vertical="center" wrapText="1"/>
      <protection hidden="1"/>
    </xf>
    <xf numFmtId="0" fontId="23" fillId="0" borderId="13" xfId="0" applyFont="1" applyBorder="1" applyAlignment="1" applyProtection="1">
      <alignment horizontal="left" vertical="center" wrapText="1"/>
      <protection hidden="1"/>
    </xf>
    <xf numFmtId="0" fontId="11" fillId="0" borderId="7" xfId="0" applyFont="1" applyBorder="1" applyAlignment="1" applyProtection="1">
      <alignment horizontal="center" vertical="center" wrapText="1"/>
      <protection hidden="1"/>
    </xf>
    <xf numFmtId="9" fontId="22" fillId="0" borderId="7" xfId="0" applyNumberFormat="1" applyFont="1" applyFill="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9" fontId="23" fillId="0" borderId="7" xfId="1" applyFont="1" applyBorder="1" applyAlignment="1" applyProtection="1">
      <alignment horizontal="center" vertical="center" wrapText="1"/>
      <protection hidden="1"/>
    </xf>
    <xf numFmtId="9" fontId="23" fillId="0" borderId="7" xfId="1" applyFont="1" applyFill="1" applyBorder="1" applyAlignment="1" applyProtection="1">
      <alignment horizontal="center" vertical="center" wrapText="1"/>
      <protection hidden="1"/>
    </xf>
    <xf numFmtId="9" fontId="23" fillId="0" borderId="7" xfId="0" applyNumberFormat="1" applyFont="1" applyBorder="1" applyAlignment="1" applyProtection="1">
      <alignment horizontal="center" vertical="center" wrapText="1"/>
      <protection hidden="1"/>
    </xf>
    <xf numFmtId="10" fontId="7" fillId="0" borderId="7" xfId="0" applyNumberFormat="1" applyFont="1" applyBorder="1" applyAlignment="1" applyProtection="1">
      <alignment vertical="center" wrapText="1"/>
      <protection hidden="1"/>
    </xf>
    <xf numFmtId="10" fontId="22" fillId="2" borderId="7" xfId="1" applyNumberFormat="1" applyFont="1" applyFill="1" applyBorder="1" applyAlignment="1" applyProtection="1">
      <alignment horizontal="center" vertical="center" wrapText="1"/>
      <protection hidden="1"/>
    </xf>
    <xf numFmtId="0" fontId="23" fillId="0" borderId="7" xfId="0" applyFont="1" applyBorder="1" applyAlignment="1" applyProtection="1">
      <alignment horizontal="left" vertical="center" wrapText="1"/>
      <protection hidden="1"/>
    </xf>
    <xf numFmtId="9" fontId="22" fillId="9" borderId="7" xfId="0" applyNumberFormat="1" applyFont="1" applyFill="1" applyBorder="1" applyAlignment="1" applyProtection="1">
      <alignment horizontal="center" vertical="center" wrapText="1"/>
      <protection hidden="1"/>
    </xf>
    <xf numFmtId="10" fontId="22" fillId="2" borderId="13" xfId="1" applyNumberFormat="1" applyFont="1" applyFill="1" applyBorder="1" applyAlignment="1" applyProtection="1">
      <alignment horizontal="center" vertical="center" wrapText="1"/>
      <protection hidden="1"/>
    </xf>
    <xf numFmtId="171" fontId="23" fillId="0" borderId="7" xfId="0" applyNumberFormat="1" applyFont="1" applyFill="1" applyBorder="1" applyAlignment="1" applyProtection="1">
      <alignment horizontal="center" vertical="center" wrapText="1"/>
      <protection hidden="1"/>
    </xf>
    <xf numFmtId="0" fontId="23" fillId="9" borderId="7" xfId="0" applyFont="1" applyFill="1" applyBorder="1" applyAlignment="1" applyProtection="1">
      <alignment horizontal="center" vertical="center" wrapText="1"/>
      <protection hidden="1"/>
    </xf>
    <xf numFmtId="10" fontId="22" fillId="2" borderId="26" xfId="1" applyNumberFormat="1" applyFont="1" applyFill="1" applyBorder="1" applyAlignment="1" applyProtection="1">
      <alignment horizontal="center" vertical="center" wrapText="1"/>
      <protection hidden="1"/>
    </xf>
    <xf numFmtId="10" fontId="22" fillId="2" borderId="8" xfId="1" applyNumberFormat="1" applyFont="1" applyFill="1" applyBorder="1" applyAlignment="1" applyProtection="1">
      <alignment horizontal="center" vertical="center" wrapText="1"/>
      <protection hidden="1"/>
    </xf>
    <xf numFmtId="1" fontId="7" fillId="0" borderId="7" xfId="1" applyNumberFormat="1" applyFont="1" applyFill="1" applyBorder="1" applyAlignment="1" applyProtection="1">
      <alignment horizontal="center" vertical="center" wrapText="1"/>
      <protection hidden="1"/>
    </xf>
    <xf numFmtId="1" fontId="7" fillId="0" borderId="7" xfId="0" applyNumberFormat="1"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10" fontId="7" fillId="2" borderId="7" xfId="1" applyNumberFormat="1" applyFont="1" applyFill="1" applyBorder="1" applyAlignment="1" applyProtection="1">
      <alignment horizontal="center" vertical="center" wrapText="1"/>
      <protection hidden="1"/>
    </xf>
    <xf numFmtId="0" fontId="7" fillId="0" borderId="0" xfId="0" applyFont="1" applyAlignment="1" applyProtection="1">
      <alignment vertical="center" wrapText="1"/>
      <protection locked="0" hidden="1"/>
    </xf>
    <xf numFmtId="10" fontId="7" fillId="0" borderId="7" xfId="1" applyNumberFormat="1" applyFont="1" applyFill="1" applyBorder="1" applyAlignment="1" applyProtection="1">
      <alignment horizontal="center" vertical="center" wrapText="1"/>
      <protection hidden="1"/>
    </xf>
    <xf numFmtId="10" fontId="7" fillId="0" borderId="7" xfId="0" applyNumberFormat="1" applyFont="1" applyBorder="1" applyAlignment="1" applyProtection="1">
      <alignment horizontal="center" vertical="center" wrapText="1"/>
      <protection hidden="1"/>
    </xf>
    <xf numFmtId="2" fontId="7" fillId="0" borderId="7" xfId="1" applyNumberFormat="1" applyFont="1" applyFill="1" applyBorder="1" applyAlignment="1" applyProtection="1">
      <alignment horizontal="center" vertical="center" wrapText="1"/>
      <protection hidden="1"/>
    </xf>
    <xf numFmtId="0" fontId="23" fillId="0" borderId="7" xfId="0" applyFont="1" applyFill="1" applyBorder="1" applyAlignment="1" applyProtection="1">
      <alignment horizontal="left" vertical="center" wrapText="1"/>
      <protection hidden="1"/>
    </xf>
    <xf numFmtId="9" fontId="26" fillId="0" borderId="7" xfId="1" applyFont="1" applyBorder="1" applyAlignment="1" applyProtection="1">
      <alignment horizontal="center" vertical="center" wrapText="1"/>
      <protection hidden="1"/>
    </xf>
    <xf numFmtId="9" fontId="26" fillId="0" borderId="7" xfId="1" applyFont="1" applyFill="1" applyBorder="1" applyAlignment="1" applyProtection="1">
      <alignment horizontal="center" vertical="center" wrapText="1"/>
      <protection hidden="1"/>
    </xf>
    <xf numFmtId="10" fontId="22" fillId="2" borderId="5" xfId="1" applyNumberFormat="1" applyFont="1" applyFill="1" applyBorder="1" applyAlignment="1" applyProtection="1">
      <alignment horizontal="center" vertical="center" wrapText="1"/>
      <protection hidden="1"/>
    </xf>
    <xf numFmtId="9" fontId="22" fillId="9" borderId="7" xfId="0" applyNumberFormat="1" applyFont="1" applyFill="1" applyBorder="1" applyAlignment="1" applyProtection="1">
      <alignment horizontal="center" vertical="center" wrapText="1"/>
      <protection locked="0" hidden="1"/>
    </xf>
    <xf numFmtId="1" fontId="26" fillId="0" borderId="7" xfId="1" applyNumberFormat="1" applyFont="1" applyBorder="1" applyAlignment="1" applyProtection="1">
      <alignment horizontal="center" vertical="center" wrapText="1"/>
      <protection hidden="1"/>
    </xf>
    <xf numFmtId="1" fontId="22" fillId="0" borderId="7" xfId="0" applyNumberFormat="1" applyFont="1" applyFill="1" applyBorder="1" applyAlignment="1" applyProtection="1">
      <alignment horizontal="center" vertical="center" wrapText="1"/>
      <protection hidden="1"/>
    </xf>
    <xf numFmtId="10" fontId="22" fillId="2" borderId="4" xfId="1" applyNumberFormat="1" applyFont="1" applyFill="1" applyBorder="1" applyAlignment="1" applyProtection="1">
      <alignment horizontal="center" vertical="center" wrapText="1"/>
      <protection hidden="1"/>
    </xf>
    <xf numFmtId="0" fontId="22" fillId="9" borderId="7" xfId="0" applyFont="1" applyFill="1" applyBorder="1" applyAlignment="1" applyProtection="1">
      <alignment vertical="center" wrapText="1"/>
      <protection hidden="1"/>
    </xf>
    <xf numFmtId="0" fontId="22" fillId="0" borderId="0" xfId="0" applyFont="1" applyAlignment="1" applyProtection="1">
      <alignment horizontal="center" vertical="center" wrapText="1"/>
      <protection hidden="1"/>
    </xf>
    <xf numFmtId="1" fontId="26" fillId="0" borderId="7" xfId="1" applyNumberFormat="1" applyFont="1" applyFill="1" applyBorder="1" applyAlignment="1" applyProtection="1">
      <alignment horizontal="center" vertical="center" wrapText="1"/>
      <protection hidden="1"/>
    </xf>
    <xf numFmtId="171" fontId="23" fillId="0" borderId="7" xfId="0" applyNumberFormat="1" applyFont="1" applyFill="1" applyBorder="1" applyAlignment="1" applyProtection="1">
      <alignment horizontal="center" vertical="center"/>
      <protection hidden="1"/>
    </xf>
    <xf numFmtId="1" fontId="23" fillId="0" borderId="7" xfId="1" applyNumberFormat="1" applyFont="1" applyFill="1" applyBorder="1" applyAlignment="1" applyProtection="1">
      <alignment horizontal="center" vertical="center" wrapText="1"/>
      <protection hidden="1"/>
    </xf>
    <xf numFmtId="0" fontId="22" fillId="9" borderId="7" xfId="0" applyFont="1" applyFill="1" applyBorder="1" applyAlignment="1" applyProtection="1">
      <alignment vertical="center"/>
      <protection hidden="1"/>
    </xf>
    <xf numFmtId="0" fontId="29" fillId="9" borderId="7" xfId="0" applyFont="1" applyFill="1" applyBorder="1" applyAlignment="1" applyProtection="1">
      <alignment vertical="center" wrapText="1"/>
      <protection hidden="1"/>
    </xf>
    <xf numFmtId="0" fontId="29" fillId="9" borderId="7" xfId="0" applyFont="1" applyFill="1" applyBorder="1" applyAlignment="1" applyProtection="1">
      <alignment vertical="center"/>
      <protection hidden="1"/>
    </xf>
    <xf numFmtId="170" fontId="26" fillId="0" borderId="7" xfId="1" applyNumberFormat="1"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2" fillId="0" borderId="0" xfId="0" applyFont="1" applyAlignment="1" applyProtection="1">
      <alignment vertical="center"/>
      <protection locked="0" hidden="1"/>
    </xf>
    <xf numFmtId="9" fontId="26" fillId="0" borderId="7" xfId="1" applyNumberFormat="1" applyFont="1" applyFill="1" applyBorder="1" applyAlignment="1" applyProtection="1">
      <alignment horizontal="center" vertical="center" wrapText="1"/>
      <protection hidden="1"/>
    </xf>
    <xf numFmtId="0" fontId="22" fillId="0" borderId="0" xfId="0" applyFont="1" applyAlignment="1" applyProtection="1">
      <alignment vertical="center"/>
      <protection hidden="1"/>
    </xf>
    <xf numFmtId="170" fontId="26" fillId="0" borderId="7" xfId="1" applyNumberFormat="1" applyFont="1" applyFill="1" applyBorder="1" applyAlignment="1" applyProtection="1">
      <alignment horizontal="center" vertical="center" wrapText="1"/>
      <protection hidden="1"/>
    </xf>
    <xf numFmtId="170" fontId="23" fillId="0" borderId="7" xfId="1" applyNumberFormat="1" applyFont="1" applyFill="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9" fontId="22" fillId="0" borderId="7" xfId="0" applyNumberFormat="1"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7" xfId="1" applyNumberFormat="1" applyFont="1" applyFill="1" applyBorder="1" applyAlignment="1" applyProtection="1">
      <alignment horizontal="center" vertical="center" wrapText="1"/>
      <protection hidden="1"/>
    </xf>
    <xf numFmtId="9" fontId="8" fillId="0" borderId="7" xfId="0" applyNumberFormat="1" applyFont="1" applyBorder="1" applyAlignment="1" applyProtection="1">
      <alignment horizontal="center" vertical="center" wrapText="1"/>
      <protection hidden="1"/>
    </xf>
    <xf numFmtId="9" fontId="22" fillId="0" borderId="7" xfId="276" applyFont="1" applyFill="1" applyBorder="1" applyAlignment="1" applyProtection="1">
      <alignment horizontal="center" vertical="center" wrapText="1"/>
      <protection hidden="1"/>
    </xf>
    <xf numFmtId="9" fontId="8" fillId="0" borderId="7" xfId="276" applyFont="1" applyFill="1" applyBorder="1" applyAlignment="1" applyProtection="1">
      <alignment horizontal="center" vertical="center" wrapText="1"/>
      <protection hidden="1"/>
    </xf>
    <xf numFmtId="9" fontId="7" fillId="0" borderId="7" xfId="276" applyFont="1" applyFill="1" applyBorder="1" applyAlignment="1" applyProtection="1">
      <alignment horizontal="center" vertical="center" wrapText="1"/>
      <protection hidden="1"/>
    </xf>
    <xf numFmtId="9" fontId="22" fillId="0" borderId="7" xfId="1" applyFont="1" applyBorder="1" applyAlignment="1" applyProtection="1">
      <alignment horizontal="center" vertical="center" wrapText="1"/>
      <protection hidden="1"/>
    </xf>
    <xf numFmtId="9" fontId="8" fillId="0" borderId="7" xfId="1" applyFont="1" applyFill="1" applyBorder="1" applyAlignment="1" applyProtection="1">
      <alignment horizontal="center" vertical="center" wrapText="1"/>
      <protection hidden="1"/>
    </xf>
    <xf numFmtId="9" fontId="7" fillId="0" borderId="7" xfId="1" applyFont="1" applyFill="1" applyBorder="1" applyAlignment="1" applyProtection="1">
      <alignment horizontal="center" vertical="center" wrapText="1"/>
      <protection hidden="1"/>
    </xf>
    <xf numFmtId="1" fontId="8" fillId="0" borderId="7" xfId="0" applyNumberFormat="1" applyFont="1" applyBorder="1" applyAlignment="1" applyProtection="1">
      <alignment horizontal="center" vertical="center" wrapText="1"/>
      <protection hidden="1"/>
    </xf>
    <xf numFmtId="1" fontId="22" fillId="0" borderId="7" xfId="0" applyNumberFormat="1" applyFont="1" applyBorder="1" applyAlignment="1" applyProtection="1">
      <alignment horizontal="center" vertical="center" wrapText="1"/>
      <protection hidden="1"/>
    </xf>
    <xf numFmtId="0" fontId="22" fillId="0" borderId="7" xfId="0" applyFont="1" applyBorder="1" applyAlignment="1" applyProtection="1">
      <alignment horizontal="justify" vertical="center" wrapText="1"/>
      <protection hidden="1"/>
    </xf>
    <xf numFmtId="0" fontId="22" fillId="0" borderId="7" xfId="1" applyNumberFormat="1" applyFont="1" applyBorder="1" applyAlignment="1" applyProtection="1">
      <alignment horizontal="center" vertical="center" wrapText="1"/>
      <protection hidden="1"/>
    </xf>
    <xf numFmtId="0" fontId="22" fillId="0" borderId="7" xfId="0" applyNumberFormat="1"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10" fontId="22" fillId="0" borderId="7" xfId="1" applyNumberFormat="1" applyFont="1" applyFill="1" applyBorder="1" applyAlignment="1" applyProtection="1">
      <alignment horizontal="center" vertical="center" wrapText="1"/>
      <protection hidden="1"/>
    </xf>
    <xf numFmtId="10" fontId="22" fillId="0" borderId="7" xfId="0" applyNumberFormat="1" applyFont="1" applyFill="1" applyBorder="1" applyAlignment="1" applyProtection="1">
      <alignment vertical="center" wrapText="1"/>
      <protection hidden="1"/>
    </xf>
    <xf numFmtId="10" fontId="22" fillId="0" borderId="7" xfId="0" applyNumberFormat="1" applyFont="1" applyBorder="1" applyAlignment="1" applyProtection="1">
      <alignment vertical="center" wrapText="1"/>
      <protection hidden="1"/>
    </xf>
    <xf numFmtId="2" fontId="22" fillId="0" borderId="7" xfId="1" applyNumberFormat="1" applyFont="1" applyFill="1" applyBorder="1" applyAlignment="1" applyProtection="1">
      <alignment horizontal="center" vertical="center" wrapText="1"/>
      <protection hidden="1"/>
    </xf>
    <xf numFmtId="0" fontId="23" fillId="0" borderId="0" xfId="0" applyFont="1" applyAlignment="1" applyProtection="1">
      <alignment vertical="center" wrapText="1"/>
      <protection hidden="1"/>
    </xf>
    <xf numFmtId="171" fontId="23" fillId="0" borderId="0" xfId="0" applyNumberFormat="1" applyFont="1" applyAlignment="1" applyProtection="1">
      <alignment horizontal="center"/>
      <protection hidden="1"/>
    </xf>
    <xf numFmtId="0" fontId="23" fillId="0" borderId="0" xfId="0" applyFont="1" applyAlignment="1" applyProtection="1">
      <alignment horizontal="left" vertical="center" wrapText="1"/>
      <protection hidden="1"/>
    </xf>
    <xf numFmtId="0" fontId="29" fillId="0" borderId="0" xfId="0" applyFont="1" applyAlignment="1" applyProtection="1">
      <alignment vertical="center" wrapText="1"/>
      <protection hidden="1"/>
    </xf>
    <xf numFmtId="0" fontId="26"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9" fontId="23" fillId="0" borderId="0" xfId="0" applyNumberFormat="1" applyFont="1" applyAlignment="1" applyProtection="1">
      <alignment horizontal="center" vertical="center" wrapText="1"/>
      <protection hidden="1"/>
    </xf>
    <xf numFmtId="171" fontId="23" fillId="0" borderId="0" xfId="0" applyNumberFormat="1" applyFont="1" applyAlignment="1" applyProtection="1">
      <alignment horizontal="center" wrapText="1"/>
      <protection hidden="1"/>
    </xf>
    <xf numFmtId="9" fontId="23" fillId="0" borderId="7" xfId="1" applyFont="1" applyBorder="1" applyAlignment="1">
      <alignment horizontal="center" vertical="center" wrapText="1"/>
    </xf>
    <xf numFmtId="1" fontId="7" fillId="0" borderId="7"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10" fontId="7" fillId="0" borderId="7" xfId="1" applyNumberFormat="1" applyFont="1" applyFill="1" applyBorder="1" applyAlignment="1" applyProtection="1">
      <alignment horizontal="center" vertical="center" wrapText="1"/>
    </xf>
    <xf numFmtId="10"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9" fontId="26" fillId="0" borderId="7" xfId="1" applyFont="1" applyBorder="1" applyAlignment="1">
      <alignment horizontal="center" vertical="center" wrapText="1"/>
    </xf>
    <xf numFmtId="1" fontId="26" fillId="0" borderId="7" xfId="1" applyNumberFormat="1" applyFont="1" applyBorder="1" applyAlignment="1">
      <alignment horizontal="center" vertical="center" wrapText="1"/>
    </xf>
    <xf numFmtId="9" fontId="32" fillId="0" borderId="7" xfId="0" applyNumberFormat="1" applyFont="1" applyBorder="1" applyAlignment="1">
      <alignment horizontal="center" vertical="center" wrapText="1"/>
    </xf>
    <xf numFmtId="1" fontId="23" fillId="0" borderId="7" xfId="1" applyNumberFormat="1" applyFont="1" applyFill="1" applyBorder="1" applyAlignment="1">
      <alignment horizontal="center" vertical="center" wrapText="1"/>
    </xf>
    <xf numFmtId="9" fontId="23" fillId="0" borderId="7" xfId="1" applyFont="1" applyFill="1" applyBorder="1" applyAlignment="1">
      <alignment horizontal="center" vertical="center" wrapText="1"/>
    </xf>
    <xf numFmtId="0" fontId="22" fillId="0" borderId="7" xfId="0" applyFont="1" applyBorder="1" applyAlignment="1">
      <alignment horizontal="center" vertical="center" wrapText="1"/>
    </xf>
    <xf numFmtId="9" fontId="22" fillId="0" borderId="7" xfId="38" applyFont="1" applyFill="1" applyBorder="1" applyAlignment="1">
      <alignment horizontal="center" vertical="center" wrapText="1"/>
    </xf>
    <xf numFmtId="10" fontId="7" fillId="0" borderId="7" xfId="1" applyNumberFormat="1" applyFont="1" applyFill="1" applyBorder="1" applyAlignment="1" applyProtection="1">
      <alignment horizontal="center" vertical="center" wrapText="1"/>
    </xf>
    <xf numFmtId="0" fontId="22" fillId="0" borderId="7" xfId="0" applyFont="1" applyBorder="1" applyAlignment="1" applyProtection="1">
      <alignment horizontal="center" vertical="center" wrapText="1"/>
      <protection hidden="1"/>
    </xf>
    <xf numFmtId="10" fontId="22" fillId="0" borderId="7" xfId="0" applyNumberFormat="1" applyFont="1" applyFill="1" applyBorder="1" applyAlignment="1" applyProtection="1">
      <alignment horizontal="center" vertical="center" wrapText="1"/>
      <protection hidden="1"/>
    </xf>
    <xf numFmtId="0" fontId="8" fillId="3" borderId="3" xfId="20" applyFont="1" applyFill="1" applyBorder="1" applyAlignment="1">
      <alignment horizontal="center"/>
    </xf>
    <xf numFmtId="0" fontId="8" fillId="3" borderId="4" xfId="20" applyFont="1" applyFill="1" applyBorder="1" applyAlignment="1">
      <alignment horizontal="center"/>
    </xf>
    <xf numFmtId="0" fontId="8" fillId="3" borderId="5" xfId="20" applyFont="1" applyFill="1" applyBorder="1" applyAlignment="1">
      <alignment horizontal="center"/>
    </xf>
    <xf numFmtId="0" fontId="10" fillId="4" borderId="7" xfId="20" applyFont="1" applyFill="1" applyBorder="1" applyAlignment="1">
      <alignment horizontal="center" vertical="center" wrapText="1"/>
    </xf>
    <xf numFmtId="0" fontId="9" fillId="4" borderId="13" xfId="20" applyFont="1" applyFill="1" applyBorder="1" applyAlignment="1">
      <alignment horizontal="center" vertical="center" wrapText="1"/>
    </xf>
    <xf numFmtId="0" fontId="9" fillId="4" borderId="9" xfId="20" applyFont="1" applyFill="1" applyBorder="1" applyAlignment="1">
      <alignment horizontal="center" vertical="center" wrapText="1"/>
    </xf>
    <xf numFmtId="0" fontId="8" fillId="3" borderId="7" xfId="20" applyFont="1" applyFill="1" applyBorder="1" applyAlignment="1">
      <alignment horizontal="center"/>
    </xf>
    <xf numFmtId="0" fontId="10" fillId="4" borderId="13" xfId="20" applyFont="1" applyFill="1" applyBorder="1" applyAlignment="1">
      <alignment horizontal="center" vertical="center" wrapText="1"/>
    </xf>
    <xf numFmtId="0" fontId="10" fillId="4" borderId="9" xfId="20" applyFont="1" applyFill="1" applyBorder="1" applyAlignment="1">
      <alignment horizontal="center" vertical="center" wrapText="1"/>
    </xf>
    <xf numFmtId="0" fontId="10" fillId="4" borderId="3" xfId="20" applyFont="1" applyFill="1" applyBorder="1" applyAlignment="1">
      <alignment horizontal="center" vertical="center" wrapText="1"/>
    </xf>
    <xf numFmtId="0" fontId="10" fillId="4" borderId="4" xfId="20" applyFont="1" applyFill="1" applyBorder="1" applyAlignment="1">
      <alignment horizontal="center" vertical="center" wrapText="1"/>
    </xf>
    <xf numFmtId="0" fontId="10" fillId="4" borderId="5" xfId="20" applyFont="1" applyFill="1" applyBorder="1" applyAlignment="1">
      <alignment horizontal="center" vertical="center" wrapText="1"/>
    </xf>
    <xf numFmtId="0" fontId="9" fillId="0" borderId="0" xfId="20" applyFont="1" applyBorder="1" applyAlignment="1" applyProtection="1">
      <alignment horizontal="left" vertical="center"/>
    </xf>
    <xf numFmtId="0" fontId="17" fillId="5" borderId="16" xfId="20" applyFont="1" applyFill="1" applyBorder="1" applyAlignment="1" applyProtection="1">
      <alignment horizontal="center" vertical="center" wrapText="1"/>
    </xf>
    <xf numFmtId="0" fontId="17" fillId="5" borderId="0" xfId="20" applyFont="1" applyFill="1" applyBorder="1" applyAlignment="1" applyProtection="1">
      <alignment horizontal="center" vertical="center" wrapText="1"/>
    </xf>
    <xf numFmtId="0" fontId="17" fillId="6" borderId="7" xfId="20" applyFont="1" applyFill="1" applyBorder="1" applyAlignment="1" applyProtection="1">
      <alignment horizontal="center" vertical="center" wrapText="1"/>
      <protection locked="0"/>
    </xf>
    <xf numFmtId="0" fontId="8" fillId="5" borderId="7" xfId="20" applyFont="1" applyFill="1" applyBorder="1" applyAlignment="1" applyProtection="1">
      <alignment horizontal="center" vertical="center" wrapText="1"/>
    </xf>
    <xf numFmtId="0" fontId="16" fillId="0" borderId="15" xfId="20" applyFont="1" applyFill="1" applyBorder="1" applyAlignment="1" applyProtection="1">
      <alignment horizontal="center" vertical="center"/>
    </xf>
    <xf numFmtId="0" fontId="17" fillId="5" borderId="16" xfId="20" applyFont="1" applyFill="1" applyBorder="1" applyAlignment="1" applyProtection="1">
      <alignment horizontal="center" vertical="center"/>
    </xf>
    <xf numFmtId="0" fontId="22" fillId="0" borderId="17" xfId="0" applyFont="1" applyBorder="1" applyAlignment="1" applyProtection="1">
      <alignment horizontal="center" vertical="center" wrapText="1"/>
      <protection hidden="1"/>
    </xf>
    <xf numFmtId="0" fontId="30" fillId="0" borderId="17"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0" fontId="23" fillId="0" borderId="13" xfId="0" applyFont="1" applyFill="1" applyBorder="1" applyAlignment="1" applyProtection="1">
      <alignment horizontal="center" vertical="center" wrapText="1"/>
      <protection hidden="1"/>
    </xf>
    <xf numFmtId="0" fontId="23" fillId="0" borderId="19" xfId="0" applyFont="1" applyFill="1" applyBorder="1" applyAlignment="1" applyProtection="1">
      <alignment horizontal="center" vertical="center" wrapText="1"/>
      <protection hidden="1"/>
    </xf>
    <xf numFmtId="0" fontId="23" fillId="0" borderId="9"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6" fillId="0" borderId="7" xfId="0" applyFont="1" applyFill="1" applyBorder="1" applyAlignment="1" applyProtection="1">
      <alignment horizontal="center" vertical="center" wrapText="1"/>
      <protection hidden="1"/>
    </xf>
    <xf numFmtId="0" fontId="31" fillId="0" borderId="1" xfId="0" applyFont="1" applyBorder="1" applyAlignment="1" applyProtection="1">
      <alignment horizontal="center" vertical="center" wrapText="1"/>
      <protection hidden="1"/>
    </xf>
    <xf numFmtId="0" fontId="31" fillId="0" borderId="2" xfId="0" applyFont="1" applyBorder="1" applyAlignment="1" applyProtection="1">
      <alignment horizontal="center" vertical="center" wrapText="1"/>
      <protection hidden="1"/>
    </xf>
    <xf numFmtId="0" fontId="31" fillId="0" borderId="21" xfId="0" applyFont="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21" fillId="0" borderId="18" xfId="0" applyFont="1" applyFill="1" applyBorder="1" applyAlignment="1" applyProtection="1">
      <alignment horizontal="center" vertical="center" textRotation="90" wrapText="1"/>
      <protection hidden="1"/>
    </xf>
    <xf numFmtId="0" fontId="21" fillId="0" borderId="7" xfId="0" applyFont="1" applyFill="1" applyBorder="1" applyAlignment="1" applyProtection="1">
      <alignment horizontal="center" vertical="center" textRotation="90" wrapText="1"/>
      <protection hidden="1"/>
    </xf>
    <xf numFmtId="0" fontId="21" fillId="0" borderId="18" xfId="0" applyFont="1" applyFill="1" applyBorder="1" applyAlignment="1" applyProtection="1">
      <alignment horizontal="center" vertical="center" wrapText="1"/>
      <protection hidden="1"/>
    </xf>
    <xf numFmtId="0" fontId="21" fillId="0" borderId="7" xfId="0" applyFont="1" applyFill="1" applyBorder="1" applyAlignment="1" applyProtection="1">
      <alignment horizontal="center" vertical="center" wrapText="1"/>
      <protection hidden="1"/>
    </xf>
    <xf numFmtId="0" fontId="21" fillId="0" borderId="20" xfId="0" applyFont="1" applyFill="1" applyBorder="1" applyAlignment="1" applyProtection="1">
      <alignment horizontal="center" vertical="center" wrapText="1"/>
      <protection hidden="1"/>
    </xf>
    <xf numFmtId="0" fontId="21" fillId="0" borderId="7" xfId="0" applyFont="1" applyBorder="1" applyAlignment="1" applyProtection="1">
      <alignment horizontal="left" vertical="center" wrapText="1"/>
      <protection hidden="1"/>
    </xf>
    <xf numFmtId="0" fontId="26" fillId="0" borderId="7" xfId="0" applyFont="1" applyBorder="1" applyAlignment="1" applyProtection="1">
      <alignment horizontal="center" vertical="center" wrapText="1"/>
      <protection hidden="1"/>
    </xf>
    <xf numFmtId="0" fontId="23" fillId="0" borderId="7" xfId="0" applyFont="1" applyFill="1" applyBorder="1" applyAlignment="1" applyProtection="1">
      <alignment horizontal="center" vertical="center" wrapText="1"/>
      <protection hidden="1"/>
    </xf>
    <xf numFmtId="0" fontId="23" fillId="0" borderId="3" xfId="0" applyFont="1" applyFill="1" applyBorder="1" applyAlignment="1" applyProtection="1">
      <alignment horizontal="center" vertical="center" wrapText="1"/>
      <protection hidden="1"/>
    </xf>
    <xf numFmtId="1" fontId="23" fillId="0" borderId="7" xfId="0" applyNumberFormat="1" applyFont="1" applyFill="1" applyBorder="1" applyAlignment="1" applyProtection="1">
      <alignment horizontal="center" vertical="center" wrapText="1"/>
      <protection hidden="1"/>
    </xf>
    <xf numFmtId="0" fontId="21" fillId="0" borderId="11" xfId="0" applyFont="1" applyBorder="1" applyAlignment="1" applyProtection="1">
      <alignment horizontal="left" vertical="center" wrapText="1"/>
      <protection hidden="1"/>
    </xf>
    <xf numFmtId="0" fontId="21" fillId="0" borderId="14"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2" fillId="0" borderId="7" xfId="0" applyFont="1" applyBorder="1" applyAlignment="1" applyProtection="1">
      <alignment horizontal="left" vertical="center" wrapText="1"/>
      <protection hidden="1"/>
    </xf>
    <xf numFmtId="0" fontId="30" fillId="0" borderId="3" xfId="0" applyFont="1" applyBorder="1" applyAlignment="1" applyProtection="1">
      <alignment horizontal="left" vertical="center" wrapText="1"/>
      <protection hidden="1"/>
    </xf>
    <xf numFmtId="0" fontId="30" fillId="0" borderId="4" xfId="0" applyFont="1" applyBorder="1" applyAlignment="1" applyProtection="1">
      <alignment horizontal="left" vertical="center" wrapText="1"/>
      <protection hidden="1"/>
    </xf>
    <xf numFmtId="0" fontId="30" fillId="0" borderId="5" xfId="0" applyFont="1" applyBorder="1" applyAlignment="1" applyProtection="1">
      <alignment horizontal="left" vertical="center" wrapText="1"/>
      <protection hidden="1"/>
    </xf>
    <xf numFmtId="0" fontId="21" fillId="2" borderId="23" xfId="0" applyFont="1" applyFill="1" applyBorder="1" applyAlignment="1" applyProtection="1">
      <alignment horizontal="center" vertical="center" wrapText="1"/>
      <protection hidden="1"/>
    </xf>
    <xf numFmtId="0" fontId="22" fillId="2" borderId="8" xfId="0" applyFont="1" applyFill="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171" fontId="26" fillId="0" borderId="18" xfId="0" applyNumberFormat="1" applyFont="1" applyFill="1" applyBorder="1" applyAlignment="1" applyProtection="1">
      <alignment horizontal="center" vertical="center" wrapText="1"/>
      <protection hidden="1"/>
    </xf>
    <xf numFmtId="171" fontId="26" fillId="0" borderId="7" xfId="0" applyNumberFormat="1" applyFont="1" applyFill="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5" xfId="0" applyFont="1" applyBorder="1" applyAlignment="1" applyProtection="1">
      <alignment horizontal="center" vertical="center" wrapText="1"/>
      <protection hidden="1"/>
    </xf>
    <xf numFmtId="0" fontId="21" fillId="0" borderId="27" xfId="0" applyFont="1" applyBorder="1" applyAlignment="1" applyProtection="1">
      <alignment horizontal="center" vertical="center" wrapText="1"/>
      <protection hidden="1"/>
    </xf>
    <xf numFmtId="0" fontId="21" fillId="0" borderId="28"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1" fontId="23" fillId="0" borderId="13" xfId="0" applyNumberFormat="1" applyFont="1" applyFill="1" applyBorder="1" applyAlignment="1" applyProtection="1">
      <alignment horizontal="center" vertical="center" wrapText="1"/>
      <protection hidden="1"/>
    </xf>
    <xf numFmtId="1" fontId="23" fillId="0" borderId="19" xfId="0" applyNumberFormat="1" applyFont="1" applyFill="1" applyBorder="1" applyAlignment="1" applyProtection="1">
      <alignment horizontal="center" vertical="center" wrapText="1"/>
      <protection hidden="1"/>
    </xf>
    <xf numFmtId="1" fontId="23" fillId="0" borderId="9" xfId="0" applyNumberFormat="1" applyFont="1" applyFill="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xf numFmtId="0" fontId="22" fillId="0" borderId="9" xfId="0" applyFont="1" applyBorder="1" applyAlignment="1" applyProtection="1">
      <alignment horizontal="center" vertical="center" wrapText="1"/>
      <protection hidden="1"/>
    </xf>
    <xf numFmtId="0" fontId="21" fillId="0" borderId="13" xfId="0" applyFont="1" applyBorder="1" applyAlignment="1" applyProtection="1">
      <alignment horizontal="left" vertical="center" wrapText="1"/>
      <protection hidden="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textRotation="90" wrapText="1"/>
      <protection hidden="1"/>
    </xf>
    <xf numFmtId="0" fontId="26" fillId="0" borderId="6" xfId="0" applyFont="1" applyFill="1" applyBorder="1" applyAlignment="1" applyProtection="1">
      <alignment horizontal="center" vertical="center" textRotation="90" wrapText="1"/>
      <protection hidden="1"/>
    </xf>
    <xf numFmtId="1" fontId="22" fillId="0" borderId="7" xfId="0" applyNumberFormat="1" applyFont="1" applyBorder="1" applyAlignment="1" applyProtection="1">
      <alignment horizontal="center" vertical="center" wrapText="1"/>
      <protection hidden="1"/>
    </xf>
    <xf numFmtId="0" fontId="22" fillId="0" borderId="7" xfId="0" applyFont="1" applyBorder="1" applyAlignment="1" applyProtection="1">
      <alignment horizontal="justify" vertical="center" wrapText="1"/>
      <protection hidden="1"/>
    </xf>
  </cellXfs>
  <cellStyles count="309">
    <cellStyle name="Comma 2" xfId="21" xr:uid="{00000000-0005-0000-0000-000000000000}"/>
    <cellStyle name="Comma 2 2" xfId="169" xr:uid="{808078E8-7741-47A0-B622-2595DB901662}"/>
    <cellStyle name="Comma 2 3" xfId="221" xr:uid="{7BBAA665-2BF5-4A22-96A3-88CB1C6D4E07}"/>
    <cellStyle name="Currency 2" xfId="24" xr:uid="{00000000-0005-0000-0000-000001000000}"/>
    <cellStyle name="Euro" xfId="23" xr:uid="{00000000-0005-0000-0000-000002000000}"/>
    <cellStyle name="Hipervínculo" xfId="12" builtinId="8" hidden="1"/>
    <cellStyle name="Hipervínculo" xfId="33" builtinId="8" hidden="1"/>
    <cellStyle name="Hipervínculo" xfId="31" builtinId="8" hidden="1"/>
    <cellStyle name="Hipervínculo" xfId="29" builtinId="8" hidden="1"/>
    <cellStyle name="Hipervínculo" xfId="16" builtinId="8" hidden="1"/>
    <cellStyle name="Hipervínculo" xfId="18"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8" builtinId="8" hidden="1"/>
    <cellStyle name="Hipervínculo" xfId="14" builtinId="8" hidden="1"/>
    <cellStyle name="Hipervínculo" xfId="4" builtinId="8" hidden="1"/>
    <cellStyle name="Hipervínculo" xfId="10"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2" xfId="168" xr:uid="{33934E5A-C1B6-4367-AA71-4A2EDB22EAE9}"/>
    <cellStyle name="Hipervínculo 3" xfId="140" xr:uid="{A2E29839-0521-4AB3-8BFC-C0EBC658FB3C}"/>
    <cellStyle name="Hipervínculo visitado" xfId="5" builtinId="9" hidden="1"/>
    <cellStyle name="Hipervínculo visitado" xfId="28" builtinId="9" hidden="1"/>
    <cellStyle name="Hipervínculo visitado" xfId="30"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19" builtinId="9" hidden="1"/>
    <cellStyle name="Hipervínculo visitado" xfId="13" builtinId="9" hidden="1"/>
    <cellStyle name="Hipervínculo visitado" xfId="15" builtinId="9" hidden="1"/>
    <cellStyle name="Hipervínculo visitado" xfId="7" builtinId="9" hidden="1"/>
    <cellStyle name="Hipervínculo visitado" xfId="3" builtinId="9" hidden="1"/>
    <cellStyle name="Hipervínculo visitado" xfId="9" builtinId="9" hidden="1"/>
    <cellStyle name="Hipervínculo visitado" xfId="11" builtinId="9" hidden="1"/>
    <cellStyle name="Hipervínculo visitado" xfId="32"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Millares [0] 2" xfId="58" xr:uid="{00000000-0005-0000-0000-00003B000000}"/>
    <cellStyle name="Millares [0] 2 2" xfId="93" xr:uid="{00000000-0005-0000-0000-00003C000000}"/>
    <cellStyle name="Millares [0] 2 2 2" xfId="165" xr:uid="{D82438A0-C685-41C8-B42F-767279161EA8}"/>
    <cellStyle name="Millares [0] 2 2 3" xfId="218" xr:uid="{DDAB2E51-A3D8-48B0-A5AB-2C7D62FE486A}"/>
    <cellStyle name="Millares [0] 2 2 4" xfId="292" xr:uid="{51760BFE-D185-4497-A1CB-D7B9AC3832C1}"/>
    <cellStyle name="Millares [0] 2 3" xfId="183" xr:uid="{62E87F63-7CA0-4DAE-8961-AAA2A4DF8A8F}"/>
    <cellStyle name="Millares [0] 2 3 2" xfId="235" xr:uid="{2B219FA7-8338-4CA9-B43C-D42EF10E34DD}"/>
    <cellStyle name="Millares [0] 2 4" xfId="153" xr:uid="{A0824C45-6588-4A2B-9D0D-06E35C830F51}"/>
    <cellStyle name="Millares [0] 2 5" xfId="206" xr:uid="{52A40748-2E5B-4E21-B5B5-37B4427CEFEE}"/>
    <cellStyle name="Millares [0] 2 6" xfId="258" xr:uid="{96965E04-67BC-4B24-9E84-7C3AAFAE6E1B}"/>
    <cellStyle name="Millares [0] 3" xfId="52" xr:uid="{00000000-0005-0000-0000-00003D000000}"/>
    <cellStyle name="Millares [0] 3 2" xfId="87" xr:uid="{00000000-0005-0000-0000-00003E000000}"/>
    <cellStyle name="Millares [0] 3 2 2" xfId="286" xr:uid="{5C514F20-E9FD-422C-B701-5F9A040B5BF3}"/>
    <cellStyle name="Millares [0] 3 3" xfId="159" xr:uid="{CE3C5E1B-078D-4470-AA30-D913FA02D68D}"/>
    <cellStyle name="Millares [0] 3 4" xfId="212" xr:uid="{B04AE6D2-CE79-4284-9CBE-E9727CD3ED37}"/>
    <cellStyle name="Millares [0] 3 5" xfId="252" xr:uid="{910CF608-2729-472D-8825-36D773507072}"/>
    <cellStyle name="Millares [0] 4" xfId="177" xr:uid="{87035248-4055-4A71-A7A1-3DB72DC072DB}"/>
    <cellStyle name="Millares [0] 4 2" xfId="229" xr:uid="{909A8510-8388-4745-B107-FF669F3FFB22}"/>
    <cellStyle name="Millares [0] 5" xfId="147" xr:uid="{06983D04-1BB3-4373-88B0-34B39873B508}"/>
    <cellStyle name="Millares [0] 6" xfId="200" xr:uid="{5506E77F-5C8D-4181-8A12-605D6488408C}"/>
    <cellStyle name="Millares 10" xfId="62" xr:uid="{00000000-0005-0000-0000-00003F000000}"/>
    <cellStyle name="Millares 10 2" xfId="96" xr:uid="{00000000-0005-0000-0000-000040000000}"/>
    <cellStyle name="Millares 10 2 2" xfId="295" xr:uid="{BF68E86A-BB76-401E-8971-5012E48715CE}"/>
    <cellStyle name="Millares 10 3" xfId="172" xr:uid="{808FC528-454D-4595-89E6-247DE98D2588}"/>
    <cellStyle name="Millares 10 4" xfId="224" xr:uid="{3C8CE147-4836-4CB6-BF55-8BCA0123E906}"/>
    <cellStyle name="Millares 10 5" xfId="261" xr:uid="{8E4531AC-AA5E-40D6-ADB7-BA0ADF436C4B}"/>
    <cellStyle name="Millares 11" xfId="69" xr:uid="{00000000-0005-0000-0000-000041000000}"/>
    <cellStyle name="Millares 11 2" xfId="103" xr:uid="{00000000-0005-0000-0000-000042000000}"/>
    <cellStyle name="Millares 11 2 2" xfId="302" xr:uid="{DED4FC1D-9A13-432D-8D9B-039F1C40B820}"/>
    <cellStyle name="Millares 11 3" xfId="173" xr:uid="{38636A6E-0FD2-405B-9368-7E1D11FD3B34}"/>
    <cellStyle name="Millares 11 4" xfId="225" xr:uid="{D9124918-8F6F-4717-A7BB-958077A4E0A8}"/>
    <cellStyle name="Millares 11 5" xfId="268" xr:uid="{E2915CBA-FA76-4557-BDA1-5CA4F311A0B7}"/>
    <cellStyle name="Millares 12" xfId="71" xr:uid="{00000000-0005-0000-0000-000043000000}"/>
    <cellStyle name="Millares 12 2" xfId="105" xr:uid="{00000000-0005-0000-0000-000044000000}"/>
    <cellStyle name="Millares 12 2 2" xfId="304" xr:uid="{2EC26B7E-FC37-4639-A67E-0AD1B98F6EE2}"/>
    <cellStyle name="Millares 12 3" xfId="185" xr:uid="{47118ED3-4D38-4721-A2B9-39FE7E21C918}"/>
    <cellStyle name="Millares 12 4" xfId="237" xr:uid="{2FD354D4-A5BF-42E1-8F31-1D0B85F59065}"/>
    <cellStyle name="Millares 12 5" xfId="270" xr:uid="{1ADB21FA-4F40-451F-B76A-3C54A023237B}"/>
    <cellStyle name="Millares 13" xfId="75" xr:uid="{00000000-0005-0000-0000-000045000000}"/>
    <cellStyle name="Millares 13 2" xfId="109" xr:uid="{00000000-0005-0000-0000-000046000000}"/>
    <cellStyle name="Millares 13 2 2" xfId="308" xr:uid="{16ABE653-865F-40A6-8872-47439E9A38EC}"/>
    <cellStyle name="Millares 13 3" xfId="274" xr:uid="{494F4DF5-195A-4C0F-8CD3-A44539C2727C}"/>
    <cellStyle name="Millares 14" xfId="65" xr:uid="{00000000-0005-0000-0000-000047000000}"/>
    <cellStyle name="Millares 14 2" xfId="99" xr:uid="{00000000-0005-0000-0000-000048000000}"/>
    <cellStyle name="Millares 14 2 2" xfId="298" xr:uid="{7EDFC086-7428-4BEB-993B-4689DDE662D9}"/>
    <cellStyle name="Millares 14 3" xfId="264" xr:uid="{E3D73297-67C2-4AB8-A8A2-0D963EAF8644}"/>
    <cellStyle name="Millares 15" xfId="139" xr:uid="{19395F47-8E3E-4426-8A2A-9F0C6BBAE54D}"/>
    <cellStyle name="Millares 16" xfId="187" xr:uid="{670B5C50-C4C2-4899-9D31-26381E52E110}"/>
    <cellStyle name="Millares 17" xfId="189" xr:uid="{1FD79144-3348-4941-A737-AA34ADF98551}"/>
    <cellStyle name="Millares 18" xfId="193" xr:uid="{BAB51F79-0B00-4395-B55F-46A24153F3EE}"/>
    <cellStyle name="Millares 19" xfId="240" xr:uid="{7A12C3B5-6108-4B14-B9C0-36DA9CFAE162}"/>
    <cellStyle name="Millares 2" xfId="41" xr:uid="{00000000-0005-0000-0000-000049000000}"/>
    <cellStyle name="Millares 2 2" xfId="48" xr:uid="{00000000-0005-0000-0000-00004A000000}"/>
    <cellStyle name="Millares 2 2 2" xfId="56" xr:uid="{00000000-0005-0000-0000-00004B000000}"/>
    <cellStyle name="Millares 2 2 2 2" xfId="91" xr:uid="{00000000-0005-0000-0000-00004C000000}"/>
    <cellStyle name="Millares 2 2 2 2 2" xfId="163" xr:uid="{6CD18F4A-C56E-4361-BE99-C1C79F4380D6}"/>
    <cellStyle name="Millares 2 2 2 2 3" xfId="216" xr:uid="{F96EB57F-E431-4C0D-A92D-3FCFDFB79A54}"/>
    <cellStyle name="Millares 2 2 2 2 4" xfId="290" xr:uid="{CD6A643C-96FC-4A94-8501-64136DB30C7E}"/>
    <cellStyle name="Millares 2 2 2 3" xfId="181" xr:uid="{5BD4827A-8759-4AE5-AEB4-F0AA878D36A4}"/>
    <cellStyle name="Millares 2 2 2 3 2" xfId="233" xr:uid="{1428C145-DDAB-4D6E-BEE8-7A65787FCD81}"/>
    <cellStyle name="Millares 2 2 2 4" xfId="151" xr:uid="{A01F6B31-151B-481A-BC36-36F9BDD472F2}"/>
    <cellStyle name="Millares 2 2 2 5" xfId="204" xr:uid="{7970DAFE-E0FF-4378-9D5F-88D027DB66F8}"/>
    <cellStyle name="Millares 2 2 2 6" xfId="256" xr:uid="{C3D55592-B7AD-4CA7-90D7-4D8741D92459}"/>
    <cellStyle name="Millares 2 2 3" xfId="84" xr:uid="{00000000-0005-0000-0000-00004D000000}"/>
    <cellStyle name="Millares 2 2 3 2" xfId="157" xr:uid="{196112BE-7261-4C2F-B242-DD4058BA243B}"/>
    <cellStyle name="Millares 2 2 3 3" xfId="210" xr:uid="{BAF975E0-7B9F-4BE4-8563-ED004DBF6E69}"/>
    <cellStyle name="Millares 2 2 3 4" xfId="283" xr:uid="{1FE5101A-E0C9-4193-9572-FC24742671BC}"/>
    <cellStyle name="Millares 2 2 4" xfId="175" xr:uid="{EC4F2469-307F-41B2-8C3A-44A6FA3FE77F}"/>
    <cellStyle name="Millares 2 2 4 2" xfId="227" xr:uid="{FB79DF42-8EB0-4E61-B39F-480BFD254FD1}"/>
    <cellStyle name="Millares 2 2 5" xfId="144" xr:uid="{D9397388-5952-4E06-881A-80C6069A6B46}"/>
    <cellStyle name="Millares 2 2 6" xfId="197" xr:uid="{2449C99B-4C3B-40D1-B52A-34796CD66AEE}"/>
    <cellStyle name="Millares 2 2 7" xfId="249" xr:uid="{2F42A071-4923-4C39-B173-EC359E3E3B35}"/>
    <cellStyle name="Millares 2 3" xfId="80" xr:uid="{00000000-0005-0000-0000-00004E000000}"/>
    <cellStyle name="Millares 2 3 2" xfId="279" xr:uid="{2D4FCFAB-F3C0-4098-A7DB-1A40F3C94798}"/>
    <cellStyle name="Millares 2 4" xfId="245" xr:uid="{DA37C53B-1D4F-47FA-9422-AFA0A295650B}"/>
    <cellStyle name="Millares 3" xfId="47" xr:uid="{00000000-0005-0000-0000-00004F000000}"/>
    <cellStyle name="Millares 3 2" xfId="55" xr:uid="{00000000-0005-0000-0000-000050000000}"/>
    <cellStyle name="Millares 3 2 2" xfId="90" xr:uid="{00000000-0005-0000-0000-000051000000}"/>
    <cellStyle name="Millares 3 2 2 2" xfId="162" xr:uid="{EF908B51-0BFA-475F-AFF9-74BCE2962EE0}"/>
    <cellStyle name="Millares 3 2 2 3" xfId="215" xr:uid="{E752E93A-C678-4111-AA94-D21889C36C27}"/>
    <cellStyle name="Millares 3 2 2 4" xfId="289" xr:uid="{CF5D91A1-1944-4400-98FD-1BF4642967A9}"/>
    <cellStyle name="Millares 3 2 3" xfId="180" xr:uid="{A57673DE-3B14-4965-90A7-8DABA9CFB967}"/>
    <cellStyle name="Millares 3 2 3 2" xfId="232" xr:uid="{4BE7DA92-66C5-4C52-9936-075A8A27CB2E}"/>
    <cellStyle name="Millares 3 2 4" xfId="150" xr:uid="{82F85C77-3C7C-4A81-B3C1-78881AC0A828}"/>
    <cellStyle name="Millares 3 2 5" xfId="203" xr:uid="{759F855E-AB0B-43CD-8728-564A3A751463}"/>
    <cellStyle name="Millares 3 2 6" xfId="255" xr:uid="{CAD58328-01D5-44F1-990F-60617880517A}"/>
    <cellStyle name="Millares 3 3" xfId="83" xr:uid="{00000000-0005-0000-0000-000052000000}"/>
    <cellStyle name="Millares 3 3 2" xfId="156" xr:uid="{D9D4E725-E31E-4C68-B1A0-0DD6387724DF}"/>
    <cellStyle name="Millares 3 3 3" xfId="209" xr:uid="{4B4B2EC0-0793-43C6-AD24-D0331CB830D8}"/>
    <cellStyle name="Millares 3 3 4" xfId="282" xr:uid="{7EB0BFED-884A-444E-A1EC-9EF7D2132A07}"/>
    <cellStyle name="Millares 3 4" xfId="174" xr:uid="{81AA8F91-68F1-40BC-9102-EF26979541BE}"/>
    <cellStyle name="Millares 3 4 2" xfId="226" xr:uid="{2CC63462-470B-41CB-B2AA-E33C553C846E}"/>
    <cellStyle name="Millares 3 5" xfId="143" xr:uid="{7ED98117-6B5E-4F11-887A-2C70AE4D15D8}"/>
    <cellStyle name="Millares 3 6" xfId="196" xr:uid="{36DC7C87-2CF3-45B2-8833-3F9E02F3EF10}"/>
    <cellStyle name="Millares 3 7" xfId="248" xr:uid="{52FE98CA-B72A-4216-855E-34A44C7268BD}"/>
    <cellStyle name="Millares 4" xfId="50" xr:uid="{00000000-0005-0000-0000-000053000000}"/>
    <cellStyle name="Millares 4 2" xfId="57" xr:uid="{00000000-0005-0000-0000-000054000000}"/>
    <cellStyle name="Millares 4 2 2" xfId="92" xr:uid="{00000000-0005-0000-0000-000055000000}"/>
    <cellStyle name="Millares 4 2 2 2" xfId="164" xr:uid="{B11C84BA-288D-4F57-B29D-03DC28EA0B0D}"/>
    <cellStyle name="Millares 4 2 2 3" xfId="217" xr:uid="{2B677A0E-EB00-4A86-9262-596B7A11EF1A}"/>
    <cellStyle name="Millares 4 2 2 4" xfId="291" xr:uid="{1EB87A94-798A-4EDB-9E9C-1599007E5AC7}"/>
    <cellStyle name="Millares 4 2 3" xfId="182" xr:uid="{757EA2A0-61D7-4644-9A06-F0CBD472EA8B}"/>
    <cellStyle name="Millares 4 2 3 2" xfId="234" xr:uid="{2387B0D7-0B73-4DDB-98F3-4AB97B2339EB}"/>
    <cellStyle name="Millares 4 2 4" xfId="152" xr:uid="{CD509E60-EEBC-482A-8BD0-093812515EC7}"/>
    <cellStyle name="Millares 4 2 5" xfId="205" xr:uid="{9DAEA051-BC39-45FF-AE5C-9DEAB896C6CB}"/>
    <cellStyle name="Millares 4 2 6" xfId="257" xr:uid="{26E549CC-F459-4A41-83E1-104A5DA6EB3D}"/>
    <cellStyle name="Millares 4 3" xfId="86" xr:uid="{00000000-0005-0000-0000-000056000000}"/>
    <cellStyle name="Millares 4 3 2" xfId="158" xr:uid="{004E8E79-F324-4B43-BEA6-04CCE7BBBEAC}"/>
    <cellStyle name="Millares 4 3 3" xfId="211" xr:uid="{BB1E2525-D976-44DE-9D97-AAA5BFBE737F}"/>
    <cellStyle name="Millares 4 3 4" xfId="285" xr:uid="{9EDBB818-8936-40C2-9504-B0659404584C}"/>
    <cellStyle name="Millares 4 4" xfId="176" xr:uid="{B06072AC-C97C-4ABB-92FB-5FC992D26EFF}"/>
    <cellStyle name="Millares 4 4 2" xfId="228" xr:uid="{96180EB6-E6EE-47D0-8111-2BA68D99BF94}"/>
    <cellStyle name="Millares 4 5" xfId="146" xr:uid="{92830A18-AC78-4CF1-8BF2-D09BE19754EF}"/>
    <cellStyle name="Millares 4 6" xfId="199" xr:uid="{CFF1551C-B0F1-4FE8-992C-83FA14CC9F31}"/>
    <cellStyle name="Millares 4 7" xfId="251" xr:uid="{35496654-3A27-40E0-8D65-FF5671C32E39}"/>
    <cellStyle name="Millares 5" xfId="54" xr:uid="{00000000-0005-0000-0000-000057000000}"/>
    <cellStyle name="Millares 5 2" xfId="89" xr:uid="{00000000-0005-0000-0000-000058000000}"/>
    <cellStyle name="Millares 5 2 2" xfId="161" xr:uid="{41020536-B736-49AE-915E-3D3AF78EA7F3}"/>
    <cellStyle name="Millares 5 2 3" xfId="214" xr:uid="{47500B38-9313-4EAC-BE6D-3F0BCDB5A220}"/>
    <cellStyle name="Millares 5 2 4" xfId="288" xr:uid="{D17295FD-D6E6-4267-9126-898276959C83}"/>
    <cellStyle name="Millares 5 3" xfId="179" xr:uid="{668E5A9B-BEEB-4229-8B30-51A26BA91214}"/>
    <cellStyle name="Millares 5 3 2" xfId="231" xr:uid="{F77669BA-C8B0-4259-A687-3B62425CED0B}"/>
    <cellStyle name="Millares 5 4" xfId="149" xr:uid="{9F7E1D88-D5CB-4A3B-8F1D-AE09CCA1ACDC}"/>
    <cellStyle name="Millares 5 5" xfId="202" xr:uid="{0B51CD7A-FE37-4EFC-B84E-E28CD2A2045A}"/>
    <cellStyle name="Millares 5 6" xfId="254" xr:uid="{896B3AE3-E509-4B38-83BC-1298E236F151}"/>
    <cellStyle name="Millares 6" xfId="53" xr:uid="{00000000-0005-0000-0000-000059000000}"/>
    <cellStyle name="Millares 6 2" xfId="88" xr:uid="{00000000-0005-0000-0000-00005A000000}"/>
    <cellStyle name="Millares 6 2 2" xfId="160" xr:uid="{76557A85-491B-4555-B2DE-CDA741C200C0}"/>
    <cellStyle name="Millares 6 2 3" xfId="213" xr:uid="{3C25FE32-06FD-42E3-86AF-88451198A652}"/>
    <cellStyle name="Millares 6 2 4" xfId="287" xr:uid="{227E5F2A-685F-4B2E-ACFD-0DB2CDB8F15A}"/>
    <cellStyle name="Millares 6 3" xfId="178" xr:uid="{4B7CCF81-09FF-4CBD-8F58-F433E89C1FEF}"/>
    <cellStyle name="Millares 6 3 2" xfId="230" xr:uid="{B95CD341-ACD6-44B9-ABB9-65B753629137}"/>
    <cellStyle name="Millares 6 4" xfId="148" xr:uid="{4AF788AB-4C06-491B-9DAF-BC56E0BD7D74}"/>
    <cellStyle name="Millares 6 5" xfId="201" xr:uid="{09FFEF57-B9B9-4651-9647-2C640419A433}"/>
    <cellStyle name="Millares 6 6" xfId="253" xr:uid="{FC5DEB59-B188-442A-A31B-01248526A86C}"/>
    <cellStyle name="Millares 7" xfId="40" xr:uid="{00000000-0005-0000-0000-00005B000000}"/>
    <cellStyle name="Millares 7 2" xfId="79" xr:uid="{00000000-0005-0000-0000-00005C000000}"/>
    <cellStyle name="Millares 7 2 2" xfId="278" xr:uid="{89FB26A4-97F7-483A-B3DB-6E21FF77CE70}"/>
    <cellStyle name="Millares 7 3" xfId="155" xr:uid="{E5375EF5-A643-4BF7-BC88-F410339C8CD2}"/>
    <cellStyle name="Millares 7 4" xfId="208" xr:uid="{F67D0AC3-8E22-46D6-9E32-2A61CEC1CFC2}"/>
    <cellStyle name="Millares 7 5" xfId="244" xr:uid="{5EC73E24-A994-4582-ABF3-1B2FA03DCB69}"/>
    <cellStyle name="Millares 8" xfId="64" xr:uid="{00000000-0005-0000-0000-00005D000000}"/>
    <cellStyle name="Millares 8 2" xfId="98" xr:uid="{00000000-0005-0000-0000-00005E000000}"/>
    <cellStyle name="Millares 8 2 2" xfId="297" xr:uid="{14581EA9-6FC1-4DE7-9920-023E4CEC4788}"/>
    <cellStyle name="Millares 8 3" xfId="170" xr:uid="{01FB58C8-09E6-4790-BECC-C035F60C718F}"/>
    <cellStyle name="Millares 8 4" xfId="222" xr:uid="{89E04CA7-BFE1-4D1D-8E3C-12DB9D823DD1}"/>
    <cellStyle name="Millares 8 5" xfId="263" xr:uid="{E0DD5EB3-40FC-48E0-9093-C96178E32487}"/>
    <cellStyle name="Millares 9" xfId="67" xr:uid="{00000000-0005-0000-0000-00005F000000}"/>
    <cellStyle name="Millares 9 2" xfId="101" xr:uid="{00000000-0005-0000-0000-000060000000}"/>
    <cellStyle name="Millares 9 2 2" xfId="300" xr:uid="{C05E4CA0-D67A-4267-B96E-ABE9D41906E8}"/>
    <cellStyle name="Millares 9 3" xfId="171" xr:uid="{9A4DC41A-C22A-486B-9B43-F602ECE01BCD}"/>
    <cellStyle name="Millares 9 4" xfId="223" xr:uid="{F7AF2A6D-9FEC-444E-9069-996B02443794}"/>
    <cellStyle name="Millares 9 5" xfId="266" xr:uid="{F4E414C7-2FE5-443A-A3CD-4377024C475B}"/>
    <cellStyle name="Moneda [0] 2" xfId="59" xr:uid="{00000000-0005-0000-0000-000061000000}"/>
    <cellStyle name="Moneda [0] 2 2" xfId="94" xr:uid="{00000000-0005-0000-0000-000062000000}"/>
    <cellStyle name="Moneda [0] 2 2 2" xfId="166" xr:uid="{696F6832-E839-4651-940C-254808CC3B94}"/>
    <cellStyle name="Moneda [0] 2 2 3" xfId="219" xr:uid="{205D68BE-D639-4DB8-86BE-A700164FE8A7}"/>
    <cellStyle name="Moneda [0] 2 2 4" xfId="293" xr:uid="{31B4F21B-5C0D-4565-B287-A575D27BCA03}"/>
    <cellStyle name="Moneda [0] 2 3" xfId="184" xr:uid="{66A9E7E9-42CB-43EC-86F4-7E197127C02A}"/>
    <cellStyle name="Moneda [0] 2 3 2" xfId="236" xr:uid="{329BED0D-0C0B-4462-9DAC-8A2FB53E0497}"/>
    <cellStyle name="Moneda [0] 2 4" xfId="154" xr:uid="{726BCE24-61E6-4663-BADF-9E4D98160297}"/>
    <cellStyle name="Moneda [0] 2 5" xfId="207" xr:uid="{0F0E79E2-9E3D-4BE8-BBD2-890F730DE8D1}"/>
    <cellStyle name="Moneda [0] 2 6" xfId="259" xr:uid="{43547527-610C-453D-99B5-0F82A9DABC63}"/>
    <cellStyle name="Moneda [0] 3" xfId="61" xr:uid="{00000000-0005-0000-0000-000063000000}"/>
    <cellStyle name="Moneda [0] 3 2" xfId="95" xr:uid="{00000000-0005-0000-0000-000064000000}"/>
    <cellStyle name="Moneda [0] 3 2 2" xfId="294" xr:uid="{93A29714-B852-4704-867C-3584E573C4FB}"/>
    <cellStyle name="Moneda [0] 3 3" xfId="260" xr:uid="{8EE17F20-4945-48C3-92E4-18CA5B27CB15}"/>
    <cellStyle name="Moneda [0] 4" xfId="238" xr:uid="{1F80AB86-E77C-41B1-B5A7-3417CFDD5993}"/>
    <cellStyle name="Moneda 10" xfId="72" xr:uid="{00000000-0005-0000-0000-000065000000}"/>
    <cellStyle name="Moneda 10 2" xfId="106" xr:uid="{00000000-0005-0000-0000-000066000000}"/>
    <cellStyle name="Moneda 10 2 2" xfId="305" xr:uid="{8727CA5E-EFBE-4D5B-8DCA-310DE8236D30}"/>
    <cellStyle name="Moneda 10 3" xfId="271" xr:uid="{163EF9C0-BA1D-468C-88D0-5EF47B6652AF}"/>
    <cellStyle name="Moneda 11" xfId="73" xr:uid="{00000000-0005-0000-0000-000067000000}"/>
    <cellStyle name="Moneda 11 2" xfId="107" xr:uid="{00000000-0005-0000-0000-000068000000}"/>
    <cellStyle name="Moneda 11 2 2" xfId="306" xr:uid="{E76BBB35-42F9-4EAA-94AB-F1EC9B4A7C35}"/>
    <cellStyle name="Moneda 11 3" xfId="272" xr:uid="{29024219-65E6-4E98-A8EE-7374A8569CDF}"/>
    <cellStyle name="Moneda 12" xfId="74" xr:uid="{00000000-0005-0000-0000-000069000000}"/>
    <cellStyle name="Moneda 12 2" xfId="108" xr:uid="{00000000-0005-0000-0000-00006A000000}"/>
    <cellStyle name="Moneda 12 2 2" xfId="307" xr:uid="{DD491084-21A0-4A52-9CCC-E5A360D3E771}"/>
    <cellStyle name="Moneda 12 3" xfId="273" xr:uid="{266E7698-9773-4F01-83A6-A41C7F9591FF}"/>
    <cellStyle name="Moneda 13" xfId="137" xr:uid="{ED66AAE6-769E-4E70-AAE9-AAC5971897B2}"/>
    <cellStyle name="Moneda 14" xfId="186" xr:uid="{B082A80C-C628-4BFC-8F78-8FDC0D945B6E}"/>
    <cellStyle name="Moneda 15" xfId="188" xr:uid="{672D4A39-9924-45CB-B64F-8864FC546E01}"/>
    <cellStyle name="Moneda 16" xfId="191" xr:uid="{6BE8018C-3D28-4706-9129-E406E44C9E40}"/>
    <cellStyle name="Moneda 17" xfId="239" xr:uid="{96F76D9B-D4EA-47A1-AAF0-291D24EACFF4}"/>
    <cellStyle name="Moneda 2" xfId="44" xr:uid="{00000000-0005-0000-0000-00006B000000}"/>
    <cellStyle name="Moneda 2 2" xfId="167" xr:uid="{BF94E859-F049-46F5-B53B-B86255B40F06}"/>
    <cellStyle name="Moneda 2 2 2" xfId="220" xr:uid="{21218727-9C44-4C43-AE73-DA1CAF55124B}"/>
    <cellStyle name="Moneda 3" xfId="46" xr:uid="{00000000-0005-0000-0000-00006C000000}"/>
    <cellStyle name="Moneda 3 2" xfId="82" xr:uid="{00000000-0005-0000-0000-00006D000000}"/>
    <cellStyle name="Moneda 3 2 2" xfId="281" xr:uid="{FFA99224-62AB-421B-B6A7-07B85406D07D}"/>
    <cellStyle name="Moneda 3 3" xfId="142" xr:uid="{025068D6-6C53-42AC-9620-90D4E0B5AB96}"/>
    <cellStyle name="Moneda 3 4" xfId="195" xr:uid="{11BD7576-0FEC-49B4-913E-F131EDA2D6A4}"/>
    <cellStyle name="Moneda 3 5" xfId="247" xr:uid="{C1D56BC4-9D48-43E0-8EFA-23AB41E72290}"/>
    <cellStyle name="Moneda 4" xfId="49" xr:uid="{00000000-0005-0000-0000-00006E000000}"/>
    <cellStyle name="Moneda 4 2" xfId="85" xr:uid="{00000000-0005-0000-0000-00006F000000}"/>
    <cellStyle name="Moneda 4 2 2" xfId="284" xr:uid="{8F99409D-5C9E-483F-9302-D4D19914A9BE}"/>
    <cellStyle name="Moneda 4 3" xfId="145" xr:uid="{5270CCF8-243B-44AE-B8BD-6DEBEE31DB4D}"/>
    <cellStyle name="Moneda 4 4" xfId="198" xr:uid="{FF9DBEDA-8C86-4E43-BE8D-57915B7D946A}"/>
    <cellStyle name="Moneda 4 5" xfId="250" xr:uid="{735C1E28-823D-462C-8DC4-9C2DD7151ADC}"/>
    <cellStyle name="Moneda 5" xfId="39" xr:uid="{00000000-0005-0000-0000-000070000000}"/>
    <cellStyle name="Moneda 5 2" xfId="78" xr:uid="{00000000-0005-0000-0000-000071000000}"/>
    <cellStyle name="Moneda 5 2 2" xfId="277" xr:uid="{45CD4452-2DB0-4367-9F0E-78673E6FA52C}"/>
    <cellStyle name="Moneda 5 3" xfId="243" xr:uid="{F4E95A35-40BA-4004-B4CC-00F4AF108481}"/>
    <cellStyle name="Moneda 6" xfId="63" xr:uid="{00000000-0005-0000-0000-000072000000}"/>
    <cellStyle name="Moneda 6 2" xfId="97" xr:uid="{00000000-0005-0000-0000-000073000000}"/>
    <cellStyle name="Moneda 6 2 2" xfId="296" xr:uid="{08881701-60DD-48F4-B3B0-DF212FA0298E}"/>
    <cellStyle name="Moneda 6 3" xfId="262" xr:uid="{82346F87-B670-4E5E-90B7-DC1C96656007}"/>
    <cellStyle name="Moneda 7" xfId="66" xr:uid="{00000000-0005-0000-0000-000074000000}"/>
    <cellStyle name="Moneda 7 2" xfId="100" xr:uid="{00000000-0005-0000-0000-000075000000}"/>
    <cellStyle name="Moneda 7 2 2" xfId="299" xr:uid="{C0D8B5A4-B5D7-4207-8945-C7A53DF4E7FA}"/>
    <cellStyle name="Moneda 7 3" xfId="265" xr:uid="{B80F22ED-27D1-4FFD-A2FB-8145B440D0C7}"/>
    <cellStyle name="Moneda 8" xfId="70" xr:uid="{00000000-0005-0000-0000-000076000000}"/>
    <cellStyle name="Moneda 8 2" xfId="104" xr:uid="{00000000-0005-0000-0000-000077000000}"/>
    <cellStyle name="Moneda 8 2 2" xfId="303" xr:uid="{9749655A-AF30-48FD-9ABB-2F2BB24624C3}"/>
    <cellStyle name="Moneda 8 3" xfId="269" xr:uid="{35DCE149-0105-4BB7-8310-F768CEA17CDE}"/>
    <cellStyle name="Moneda 9" xfId="68" xr:uid="{00000000-0005-0000-0000-000078000000}"/>
    <cellStyle name="Moneda 9 2" xfId="102" xr:uid="{00000000-0005-0000-0000-000079000000}"/>
    <cellStyle name="Moneda 9 2 2" xfId="301" xr:uid="{BFDA9CD8-160E-4486-AB6E-55E2F59620B0}"/>
    <cellStyle name="Moneda 9 3" xfId="267" xr:uid="{B86A50DA-3008-49B2-9055-30F99238E8C9}"/>
    <cellStyle name="Normal" xfId="0" builtinId="0"/>
    <cellStyle name="Normal 2" xfId="20" xr:uid="{00000000-0005-0000-0000-00007B000000}"/>
    <cellStyle name="Normal 3" xfId="51" xr:uid="{00000000-0005-0000-0000-00007C000000}"/>
    <cellStyle name="Normal 4" xfId="37" xr:uid="{00000000-0005-0000-0000-00007D000000}"/>
    <cellStyle name="Normal 4 2" xfId="76" xr:uid="{00000000-0005-0000-0000-00007E000000}"/>
    <cellStyle name="Normal 4 2 2" xfId="275" xr:uid="{A8205ADA-9FC6-4210-9220-803C5405BC16}"/>
    <cellStyle name="Normal 4 3" xfId="241" xr:uid="{523AB99D-0244-479D-9B4E-5B5FF8A51256}"/>
    <cellStyle name="Normal 5" xfId="136" xr:uid="{BBD0F06D-AB2F-4A4E-941F-7562DEFFA95E}"/>
    <cellStyle name="Normal 6" xfId="190" xr:uid="{0D0FD3C2-18C3-4C9E-9040-300B73EEAD8D}"/>
    <cellStyle name="Percent 2" xfId="22" xr:uid="{00000000-0005-0000-0000-00007F000000}"/>
    <cellStyle name="Porcentaje" xfId="1" builtinId="5"/>
    <cellStyle name="Porcentaje 2" xfId="43" xr:uid="{00000000-0005-0000-0000-000080000000}"/>
    <cellStyle name="Porcentaje 2 2" xfId="60" xr:uid="{00000000-0005-0000-0000-000081000000}"/>
    <cellStyle name="Porcentaje 3" xfId="38" xr:uid="{00000000-0005-0000-0000-000082000000}"/>
    <cellStyle name="Porcentaje 3 2" xfId="77" xr:uid="{00000000-0005-0000-0000-000083000000}"/>
    <cellStyle name="Porcentaje 3 2 2" xfId="276" xr:uid="{30CB85F6-BDC7-4FE1-8CB8-E92E1E81CC24}"/>
    <cellStyle name="Porcentaje 3 3" xfId="242" xr:uid="{03BCC513-5012-4C99-9D47-4D1CF9B917BD}"/>
    <cellStyle name="Porcentaje 4" xfId="42" xr:uid="{00000000-0005-0000-0000-000084000000}"/>
    <cellStyle name="Porcentaje 5" xfId="138" xr:uid="{6DAC6EB8-FD00-4755-9207-9D18FED03F89}"/>
    <cellStyle name="Porcentaje 6" xfId="192" xr:uid="{DC9F53CF-05AF-4FE9-9399-CF2DDBA8F3BC}"/>
    <cellStyle name="Porcentual 4" xfId="45" xr:uid="{00000000-0005-0000-0000-000086000000}"/>
    <cellStyle name="Porcentual 4 2" xfId="81" xr:uid="{00000000-0005-0000-0000-000087000000}"/>
    <cellStyle name="Porcentual 4 2 2" xfId="280" xr:uid="{3803C7C5-2815-48D4-A77A-EB9C6641F221}"/>
    <cellStyle name="Porcentual 4 3" xfId="141" xr:uid="{61BD2B9A-0CF1-42D8-AE30-9C370D005E8E}"/>
    <cellStyle name="Porcentual 4 4" xfId="194" xr:uid="{3D047A23-5812-4883-9C0A-0F1B4AB3E0BA}"/>
    <cellStyle name="Porcentual 4 5" xfId="246" xr:uid="{5EC722D9-E273-4EF9-9FF9-8D547F0BFA1C}"/>
  </cellStyles>
  <dxfs count="710">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403717</xdr:colOff>
      <xdr:row>0</xdr:row>
      <xdr:rowOff>0</xdr:rowOff>
    </xdr:from>
    <xdr:to>
      <xdr:col>0</xdr:col>
      <xdr:colOff>1078632</xdr:colOff>
      <xdr:row>2</xdr:row>
      <xdr:rowOff>210378</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403717" y="0"/>
          <a:ext cx="674915" cy="890735"/>
        </a:xfrm>
        <a:prstGeom prst="rect">
          <a:avLst/>
        </a:prstGeom>
        <a:noFill/>
        <a:ln w="9525">
          <a:noFill/>
          <a:miter lim="800000"/>
          <a:headEnd/>
          <a:tailEnd/>
        </a:ln>
      </xdr:spPr>
    </xdr:pic>
    <xdr:clientData/>
  </xdr:twoCellAnchor>
  <xdr:twoCellAnchor editAs="oneCell">
    <xdr:from>
      <xdr:col>46</xdr:col>
      <xdr:colOff>95251</xdr:colOff>
      <xdr:row>0</xdr:row>
      <xdr:rowOff>190500</xdr:rowOff>
    </xdr:from>
    <xdr:to>
      <xdr:col>47</xdr:col>
      <xdr:colOff>557893</xdr:colOff>
      <xdr:row>2</xdr:row>
      <xdr:rowOff>35651</xdr:rowOff>
    </xdr:to>
    <xdr:pic>
      <xdr:nvPicPr>
        <xdr:cNvPr id="4" name="Imagen 3">
          <a:extLst>
            <a:ext uri="{FF2B5EF4-FFF2-40B4-BE49-F238E27FC236}">
              <a16:creationId xmlns:a16="http://schemas.microsoft.com/office/drawing/2014/main" id="{790EAE9A-5474-47D8-A94B-3E5F560C7348}"/>
            </a:ext>
            <a:ext uri="{147F2762-F138-4A5C-976F-8EAC2B608ADB}">
              <a16:predDERef xmlns:a16="http://schemas.microsoft.com/office/drawing/2014/main" pred="{23768314-2A4E-440B-B3FB-92B48A947EAD}"/>
            </a:ext>
          </a:extLst>
        </xdr:cNvPr>
        <xdr:cNvPicPr>
          <a:picLocks noChangeAspect="1"/>
        </xdr:cNvPicPr>
      </xdr:nvPicPr>
      <xdr:blipFill>
        <a:blip xmlns:r="http://schemas.openxmlformats.org/officeDocument/2006/relationships" r:embed="rId2"/>
        <a:stretch>
          <a:fillRect/>
        </a:stretch>
      </xdr:blipFill>
      <xdr:spPr>
        <a:xfrm>
          <a:off x="35786787" y="190500"/>
          <a:ext cx="1047749" cy="5255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3" customWidth="1"/>
    <col min="2" max="2" width="25" style="3" customWidth="1"/>
    <col min="3" max="3" width="15.625" style="3" customWidth="1"/>
    <col min="4" max="4" width="13" style="3" customWidth="1"/>
    <col min="5" max="6" width="13.625" style="3" customWidth="1"/>
    <col min="7" max="7" width="15.875" style="3" customWidth="1"/>
    <col min="8" max="8" width="9.375" style="3" customWidth="1"/>
    <col min="9" max="9" width="10.375" style="3" customWidth="1"/>
    <col min="10" max="10" width="11.5" style="3" customWidth="1"/>
    <col min="11" max="11" width="10.125" style="3" customWidth="1"/>
    <col min="12" max="12" width="8.125" style="3" customWidth="1"/>
    <col min="13" max="14" width="7.5" style="3" customWidth="1"/>
    <col min="15" max="15" width="7.875" style="3" customWidth="1"/>
    <col min="16" max="16" width="6.625" style="3" customWidth="1"/>
    <col min="17" max="18" width="10.875" style="3"/>
    <col min="19" max="19" width="11.375" style="3" customWidth="1"/>
    <col min="20" max="20" width="11.5" style="3" hidden="1" customWidth="1"/>
    <col min="21" max="21" width="28.5" style="3" customWidth="1"/>
    <col min="22" max="22" width="15.375" style="3" customWidth="1"/>
    <col min="23" max="24" width="14.125" style="3" customWidth="1"/>
    <col min="25" max="26" width="8" style="3" customWidth="1"/>
    <col min="27" max="27" width="7.5" style="3" customWidth="1"/>
    <col min="28" max="28" width="7.625" style="3" customWidth="1"/>
    <col min="29" max="29" width="10.5" style="3" customWidth="1"/>
    <col min="30" max="30" width="10.875" style="3"/>
    <col min="31" max="31" width="22.125" style="3" customWidth="1"/>
    <col min="32" max="32" width="19.625" style="3" customWidth="1"/>
    <col min="33" max="33" width="10.875" style="3"/>
    <col min="34" max="34" width="13.125" style="3" customWidth="1"/>
    <col min="35" max="36" width="10.875" style="3"/>
    <col min="37" max="37" width="19.125" style="3" customWidth="1"/>
    <col min="38" max="38" width="23.125" style="3" customWidth="1"/>
    <col min="39" max="41" width="10.875" style="3"/>
    <col min="42" max="43" width="0" style="3" hidden="1" customWidth="1"/>
    <col min="44" max="45" width="10.875" style="3"/>
    <col min="46" max="46" width="0" style="3" hidden="1" customWidth="1"/>
    <col min="47" max="47" width="6" style="3" customWidth="1"/>
    <col min="48" max="48" width="6.125" style="3" customWidth="1"/>
    <col min="49" max="49" width="6.625" style="3" customWidth="1"/>
    <col min="50" max="50" width="4.625" style="3" customWidth="1"/>
    <col min="51" max="51" width="6.125" style="3" customWidth="1"/>
    <col min="52" max="53" width="10.875" style="3"/>
    <col min="54" max="54" width="21.5" style="3" customWidth="1"/>
    <col min="55" max="55" width="20" style="3" customWidth="1"/>
    <col min="56" max="60" width="10.875" style="3"/>
    <col min="61" max="65" width="5" style="3" bestFit="1" customWidth="1"/>
    <col min="66" max="16384" width="10.875" style="3"/>
  </cols>
  <sheetData>
    <row r="1" spans="1:65" ht="12.75" customHeight="1" x14ac:dyDescent="0.2">
      <c r="A1" s="150" t="s">
        <v>0</v>
      </c>
      <c r="B1" s="151"/>
      <c r="C1" s="151"/>
      <c r="D1" s="151"/>
      <c r="E1" s="151"/>
      <c r="F1" s="151"/>
      <c r="G1" s="151"/>
      <c r="H1" s="151"/>
      <c r="I1" s="151"/>
      <c r="J1" s="151"/>
      <c r="K1" s="151"/>
      <c r="L1" s="151"/>
      <c r="M1" s="151"/>
      <c r="N1" s="151"/>
      <c r="O1" s="151"/>
      <c r="P1" s="152"/>
      <c r="U1" s="156" t="s">
        <v>0</v>
      </c>
      <c r="V1" s="156"/>
      <c r="W1" s="156"/>
      <c r="X1" s="156"/>
      <c r="Y1" s="156"/>
      <c r="Z1" s="156"/>
      <c r="AA1" s="156"/>
      <c r="AB1" s="156"/>
      <c r="AC1" s="156"/>
      <c r="AD1" s="156"/>
      <c r="AE1" s="156" t="s">
        <v>1</v>
      </c>
      <c r="AF1" s="156"/>
      <c r="AG1" s="156"/>
      <c r="AK1" s="150" t="s">
        <v>0</v>
      </c>
      <c r="AL1" s="151"/>
      <c r="AM1" s="151"/>
      <c r="AN1" s="151"/>
      <c r="AO1" s="151"/>
      <c r="AP1" s="151"/>
      <c r="AQ1" s="151"/>
      <c r="AR1" s="151"/>
      <c r="AS1" s="151"/>
      <c r="AT1" s="151"/>
      <c r="AU1" s="151"/>
      <c r="AV1" s="151"/>
      <c r="AW1" s="151"/>
      <c r="AX1" s="151"/>
      <c r="AY1" s="152"/>
      <c r="BB1" s="150" t="s">
        <v>0</v>
      </c>
      <c r="BC1" s="151"/>
      <c r="BD1" s="151"/>
      <c r="BE1" s="151"/>
      <c r="BF1" s="151"/>
      <c r="BG1" s="151"/>
      <c r="BH1" s="151"/>
      <c r="BI1" s="151"/>
      <c r="BJ1" s="151"/>
      <c r="BK1" s="151"/>
      <c r="BL1" s="151"/>
      <c r="BM1" s="152"/>
    </row>
    <row r="2" spans="1:65" ht="33" customHeight="1" x14ac:dyDescent="0.2">
      <c r="A2" s="153" t="s">
        <v>2</v>
      </c>
      <c r="B2" s="154" t="s">
        <v>3</v>
      </c>
      <c r="C2" s="154" t="s">
        <v>4</v>
      </c>
      <c r="D2" s="154" t="s">
        <v>5</v>
      </c>
      <c r="E2" s="153" t="s">
        <v>6</v>
      </c>
      <c r="F2" s="157" t="s">
        <v>7</v>
      </c>
      <c r="G2" s="153" t="s">
        <v>8</v>
      </c>
      <c r="H2" s="154" t="s">
        <v>9</v>
      </c>
      <c r="I2" s="154" t="s">
        <v>10</v>
      </c>
      <c r="J2" s="154" t="s">
        <v>11</v>
      </c>
      <c r="K2" s="154" t="s">
        <v>12</v>
      </c>
      <c r="L2" s="159" t="s">
        <v>13</v>
      </c>
      <c r="M2" s="160"/>
      <c r="N2" s="160"/>
      <c r="O2" s="160"/>
      <c r="P2" s="161"/>
      <c r="U2" s="153" t="s">
        <v>2</v>
      </c>
      <c r="V2" s="153" t="s">
        <v>8</v>
      </c>
      <c r="W2" s="157" t="s">
        <v>14</v>
      </c>
      <c r="X2" s="157" t="s">
        <v>15</v>
      </c>
      <c r="Y2" s="159" t="s">
        <v>13</v>
      </c>
      <c r="Z2" s="160"/>
      <c r="AA2" s="160"/>
      <c r="AB2" s="160"/>
      <c r="AC2" s="161"/>
      <c r="AD2" s="153" t="s">
        <v>16</v>
      </c>
      <c r="AE2" s="153" t="s">
        <v>17</v>
      </c>
      <c r="AF2" s="153" t="s">
        <v>18</v>
      </c>
      <c r="AG2" s="153" t="s">
        <v>19</v>
      </c>
      <c r="AK2" s="153" t="s">
        <v>2</v>
      </c>
      <c r="AL2" s="154" t="s">
        <v>3</v>
      </c>
      <c r="AM2" s="154" t="s">
        <v>4</v>
      </c>
      <c r="AN2" s="154" t="s">
        <v>5</v>
      </c>
      <c r="AO2" s="153" t="s">
        <v>6</v>
      </c>
      <c r="AP2" s="157" t="s">
        <v>20</v>
      </c>
      <c r="AQ2" s="153" t="s">
        <v>8</v>
      </c>
      <c r="AR2" s="154" t="s">
        <v>9</v>
      </c>
      <c r="AS2" s="154" t="s">
        <v>10</v>
      </c>
      <c r="AT2" s="154" t="s">
        <v>21</v>
      </c>
      <c r="AU2" s="159" t="s">
        <v>13</v>
      </c>
      <c r="AV2" s="160"/>
      <c r="AW2" s="160"/>
      <c r="AX2" s="160"/>
      <c r="AY2" s="161"/>
      <c r="BB2" s="153" t="s">
        <v>2</v>
      </c>
      <c r="BC2" s="157" t="s">
        <v>3</v>
      </c>
      <c r="BD2" s="157" t="s">
        <v>4</v>
      </c>
      <c r="BE2" s="157" t="s">
        <v>5</v>
      </c>
      <c r="BF2" s="153" t="s">
        <v>6</v>
      </c>
      <c r="BG2" s="157" t="s">
        <v>22</v>
      </c>
      <c r="BH2" s="157" t="s">
        <v>23</v>
      </c>
      <c r="BI2" s="159" t="s">
        <v>13</v>
      </c>
      <c r="BJ2" s="160"/>
      <c r="BK2" s="160"/>
      <c r="BL2" s="160"/>
      <c r="BM2" s="161"/>
    </row>
    <row r="3" spans="1:65" ht="50.25" customHeight="1" x14ac:dyDescent="0.2">
      <c r="A3" s="153"/>
      <c r="B3" s="155"/>
      <c r="C3" s="155"/>
      <c r="D3" s="155"/>
      <c r="E3" s="153"/>
      <c r="F3" s="158"/>
      <c r="G3" s="153"/>
      <c r="H3" s="155"/>
      <c r="I3" s="155"/>
      <c r="J3" s="155"/>
      <c r="K3" s="155"/>
      <c r="L3" s="49">
        <v>2008</v>
      </c>
      <c r="M3" s="49">
        <v>2009</v>
      </c>
      <c r="N3" s="49">
        <v>2010</v>
      </c>
      <c r="O3" s="49">
        <v>2011</v>
      </c>
      <c r="P3" s="49">
        <v>2012</v>
      </c>
      <c r="U3" s="153"/>
      <c r="V3" s="153"/>
      <c r="W3" s="158"/>
      <c r="X3" s="158"/>
      <c r="Y3" s="49">
        <v>2008</v>
      </c>
      <c r="Z3" s="49">
        <v>2009</v>
      </c>
      <c r="AA3" s="49">
        <v>2010</v>
      </c>
      <c r="AB3" s="49">
        <v>2011</v>
      </c>
      <c r="AC3" s="49">
        <v>2012</v>
      </c>
      <c r="AD3" s="153"/>
      <c r="AE3" s="153"/>
      <c r="AF3" s="153"/>
      <c r="AG3" s="153"/>
      <c r="AK3" s="153"/>
      <c r="AL3" s="155"/>
      <c r="AM3" s="155"/>
      <c r="AN3" s="155"/>
      <c r="AO3" s="153"/>
      <c r="AP3" s="158"/>
      <c r="AQ3" s="153"/>
      <c r="AR3" s="155"/>
      <c r="AS3" s="155"/>
      <c r="AT3" s="155"/>
      <c r="AU3" s="49">
        <v>2008</v>
      </c>
      <c r="AV3" s="49">
        <v>2009</v>
      </c>
      <c r="AW3" s="49">
        <v>2010</v>
      </c>
      <c r="AX3" s="49">
        <v>2011</v>
      </c>
      <c r="AY3" s="49">
        <v>2012</v>
      </c>
      <c r="BB3" s="153"/>
      <c r="BC3" s="158"/>
      <c r="BD3" s="158"/>
      <c r="BE3" s="158"/>
      <c r="BF3" s="153"/>
      <c r="BG3" s="158"/>
      <c r="BH3" s="158"/>
      <c r="BI3" s="49">
        <v>2008</v>
      </c>
      <c r="BJ3" s="49">
        <v>2009</v>
      </c>
      <c r="BK3" s="49">
        <v>2010</v>
      </c>
      <c r="BL3" s="49">
        <v>2011</v>
      </c>
      <c r="BM3" s="49">
        <v>2012</v>
      </c>
    </row>
    <row r="4" spans="1:65" ht="48" customHeight="1" x14ac:dyDescent="0.2">
      <c r="A4" s="30" t="s">
        <v>24</v>
      </c>
      <c r="B4" s="30" t="s">
        <v>25</v>
      </c>
      <c r="C4" s="1" t="s">
        <v>26</v>
      </c>
      <c r="D4" s="1" t="s">
        <v>27</v>
      </c>
      <c r="E4" s="2">
        <f>+L4+M4+N4+O4+P4</f>
        <v>1</v>
      </c>
      <c r="F4" s="2">
        <f>+J4*E4/I4</f>
        <v>0.84444444444444444</v>
      </c>
      <c r="G4" s="2">
        <f>L4+M4+N4+J4</f>
        <v>0.88</v>
      </c>
      <c r="H4" s="2">
        <f>+L4+M4+N4+O4</f>
        <v>0.95</v>
      </c>
      <c r="I4" s="31">
        <f>+O4</f>
        <v>0.45</v>
      </c>
      <c r="J4" s="2">
        <v>0.38</v>
      </c>
      <c r="K4" s="2">
        <v>0.23</v>
      </c>
      <c r="L4" s="2">
        <v>0.1</v>
      </c>
      <c r="M4" s="2">
        <v>0.15</v>
      </c>
      <c r="N4" s="32">
        <v>0.25</v>
      </c>
      <c r="O4" s="31">
        <v>0.45</v>
      </c>
      <c r="P4" s="2">
        <v>0.05</v>
      </c>
      <c r="U4" s="30" t="s">
        <v>25</v>
      </c>
      <c r="V4" s="2">
        <f>+Y4+Z4+AA4+AD4</f>
        <v>0.88</v>
      </c>
      <c r="W4" s="2">
        <f>+G8</f>
        <v>0.38</v>
      </c>
      <c r="X4" s="2">
        <f>+SUM(Y4:AB4)</f>
        <v>0.95</v>
      </c>
      <c r="Y4" s="2">
        <v>0.1</v>
      </c>
      <c r="Z4" s="2">
        <v>0.15</v>
      </c>
      <c r="AA4" s="32">
        <v>0.25</v>
      </c>
      <c r="AB4" s="31">
        <v>0.45</v>
      </c>
      <c r="AC4" s="2">
        <v>0.05</v>
      </c>
      <c r="AD4" s="2">
        <v>0.38</v>
      </c>
      <c r="AE4" s="33">
        <f>+'[1]METAS-ACT '!S24+'[1]METAS-ACT '!S26</f>
        <v>1090000000</v>
      </c>
      <c r="AF4" s="33">
        <v>882716713</v>
      </c>
      <c r="AG4" s="34">
        <f>+AF4/AE4</f>
        <v>0.80983184678899078</v>
      </c>
      <c r="AK4" s="30" t="s">
        <v>24</v>
      </c>
      <c r="AL4" s="30" t="s">
        <v>25</v>
      </c>
      <c r="AM4" s="1" t="s">
        <v>26</v>
      </c>
      <c r="AN4" s="1" t="s">
        <v>27</v>
      </c>
      <c r="AO4" s="2">
        <f>+AU4+AV4+AW4+AX4+AY4</f>
        <v>1</v>
      </c>
      <c r="AP4" s="2">
        <f>+AT4*AO4/AS4</f>
        <v>0.15555555555555556</v>
      </c>
      <c r="AQ4" s="2">
        <f>AU4+AV4+AW4+AT4</f>
        <v>0.57000000000000006</v>
      </c>
      <c r="AR4" s="2">
        <f>+AU4+AV4+AW4+AX4</f>
        <v>0.95</v>
      </c>
      <c r="AS4" s="31">
        <f>+AX4</f>
        <v>0.45</v>
      </c>
      <c r="AT4" s="2">
        <v>7.0000000000000007E-2</v>
      </c>
      <c r="AU4" s="2">
        <v>0.1</v>
      </c>
      <c r="AV4" s="2">
        <v>0.15</v>
      </c>
      <c r="AW4" s="32">
        <v>0.25</v>
      </c>
      <c r="AX4" s="31">
        <v>0.45</v>
      </c>
      <c r="AY4" s="2">
        <v>0.05</v>
      </c>
      <c r="BB4" s="30" t="s">
        <v>28</v>
      </c>
      <c r="BC4" s="30" t="s">
        <v>29</v>
      </c>
      <c r="BD4" s="1" t="s">
        <v>30</v>
      </c>
      <c r="BE4" s="1" t="s">
        <v>31</v>
      </c>
      <c r="BF4" s="2">
        <f>+BI4+BJ4+BK4+BL4+BM4</f>
        <v>1</v>
      </c>
      <c r="BG4" s="2">
        <f>+SUM(BI4+BJ4+BK4+BL4)</f>
        <v>1</v>
      </c>
      <c r="BH4" s="31">
        <f>+BL4</f>
        <v>0.56999999999999995</v>
      </c>
      <c r="BI4" s="2">
        <v>0</v>
      </c>
      <c r="BJ4" s="2">
        <v>0.25</v>
      </c>
      <c r="BK4" s="32">
        <v>0.18</v>
      </c>
      <c r="BL4" s="31">
        <v>0.56999999999999995</v>
      </c>
      <c r="BM4" s="2">
        <v>0</v>
      </c>
    </row>
    <row r="5" spans="1:65" ht="22.5" x14ac:dyDescent="0.2">
      <c r="A5" s="35"/>
      <c r="B5" s="35"/>
      <c r="C5" s="36"/>
      <c r="D5" s="36"/>
      <c r="E5" s="37"/>
      <c r="F5" s="37"/>
      <c r="G5" s="37"/>
      <c r="H5" s="37"/>
      <c r="I5" s="38"/>
      <c r="J5" s="37"/>
      <c r="K5" s="37"/>
      <c r="L5" s="37"/>
      <c r="M5" s="37"/>
      <c r="N5" s="39"/>
      <c r="O5" s="37"/>
      <c r="P5" s="37"/>
      <c r="U5" s="30" t="s">
        <v>28</v>
      </c>
      <c r="V5" s="2">
        <f>+Y5+Z5+AA5+AD5</f>
        <v>0.78</v>
      </c>
      <c r="W5" s="2">
        <f>+J14</f>
        <v>0.35</v>
      </c>
      <c r="X5" s="2">
        <f>+SUM(Y5:AB5)</f>
        <v>1</v>
      </c>
      <c r="Y5" s="2">
        <v>0</v>
      </c>
      <c r="Z5" s="2">
        <v>0.25</v>
      </c>
      <c r="AA5" s="32">
        <v>0.18</v>
      </c>
      <c r="AB5" s="31">
        <v>0.56999999999999995</v>
      </c>
      <c r="AC5" s="2">
        <v>0</v>
      </c>
      <c r="AD5" s="2">
        <v>0.35</v>
      </c>
      <c r="AE5" s="33">
        <f>+'[1]METAS PROYECTO'!F17</f>
        <v>0</v>
      </c>
      <c r="AF5" s="33">
        <f>+'[1]METAS PROYECTO'!G17</f>
        <v>0</v>
      </c>
      <c r="AG5" s="2">
        <v>0</v>
      </c>
    </row>
    <row r="6" spans="1:65" ht="22.5" customHeight="1" x14ac:dyDescent="0.2">
      <c r="A6" s="153" t="s">
        <v>2</v>
      </c>
      <c r="B6" s="153" t="s">
        <v>6</v>
      </c>
      <c r="C6" s="153" t="s">
        <v>8</v>
      </c>
      <c r="D6" s="157" t="s">
        <v>32</v>
      </c>
      <c r="E6" s="157" t="s">
        <v>33</v>
      </c>
      <c r="F6" s="157" t="s">
        <v>34</v>
      </c>
      <c r="G6" s="157" t="s">
        <v>35</v>
      </c>
      <c r="H6" s="153" t="s">
        <v>13</v>
      </c>
      <c r="I6" s="153"/>
      <c r="J6" s="153"/>
      <c r="K6" s="153"/>
      <c r="L6" s="153"/>
      <c r="M6" s="40"/>
      <c r="N6" s="26"/>
      <c r="O6" s="26"/>
      <c r="U6" s="41" t="s">
        <v>36</v>
      </c>
      <c r="AE6" s="42">
        <f>+AE4+AE5</f>
        <v>1090000000</v>
      </c>
      <c r="AF6" s="42">
        <f>+AF4</f>
        <v>882716713</v>
      </c>
      <c r="AG6" s="43">
        <f>+AF6/AE6</f>
        <v>0.80983184678899078</v>
      </c>
    </row>
    <row r="7" spans="1:65" ht="39" customHeight="1" x14ac:dyDescent="0.2">
      <c r="A7" s="153"/>
      <c r="B7" s="153"/>
      <c r="C7" s="153"/>
      <c r="D7" s="158"/>
      <c r="E7" s="158"/>
      <c r="F7" s="158"/>
      <c r="G7" s="158"/>
      <c r="H7" s="49">
        <v>2008</v>
      </c>
      <c r="I7" s="49">
        <v>2009</v>
      </c>
      <c r="J7" s="49">
        <v>2010</v>
      </c>
      <c r="K7" s="49">
        <v>2011</v>
      </c>
      <c r="L7" s="49">
        <v>2012</v>
      </c>
      <c r="N7" s="26"/>
      <c r="O7" s="26"/>
      <c r="U7" s="35"/>
      <c r="V7" s="37"/>
      <c r="W7" s="37"/>
      <c r="X7" s="37"/>
      <c r="Y7" s="37"/>
      <c r="Z7" s="37"/>
      <c r="AA7" s="38"/>
      <c r="AB7" s="37"/>
      <c r="AC7" s="37"/>
      <c r="AD7" s="37"/>
      <c r="AE7" s="44"/>
      <c r="AF7" s="44"/>
      <c r="AG7" s="37"/>
    </row>
    <row r="8" spans="1:65" ht="22.5" x14ac:dyDescent="0.2">
      <c r="A8" s="30" t="s">
        <v>24</v>
      </c>
      <c r="B8" s="2">
        <v>1</v>
      </c>
      <c r="C8" s="2">
        <f>+H8+I8+J8+G8</f>
        <v>0.88</v>
      </c>
      <c r="D8" s="2">
        <f>+SUM(H8:K8)</f>
        <v>0.95</v>
      </c>
      <c r="E8" s="31">
        <f>+K8</f>
        <v>0.45</v>
      </c>
      <c r="F8" s="31">
        <f>(B8*G8)/E8</f>
        <v>0.84444444444444444</v>
      </c>
      <c r="G8" s="2">
        <f>+J4</f>
        <v>0.38</v>
      </c>
      <c r="H8" s="2">
        <v>0.1</v>
      </c>
      <c r="I8" s="2">
        <v>0.15</v>
      </c>
      <c r="J8" s="32">
        <v>0.25</v>
      </c>
      <c r="K8" s="31">
        <v>0.45</v>
      </c>
      <c r="L8" s="2">
        <v>0.05</v>
      </c>
      <c r="N8" s="26"/>
      <c r="O8" s="45"/>
      <c r="U8" s="35"/>
      <c r="V8" s="37"/>
      <c r="W8" s="37"/>
      <c r="X8" s="37"/>
      <c r="Y8" s="37"/>
      <c r="Z8" s="37"/>
      <c r="AA8" s="38"/>
      <c r="AB8" s="37"/>
      <c r="AC8" s="37"/>
      <c r="AD8" s="37"/>
      <c r="AE8" s="44"/>
      <c r="AF8" s="44"/>
      <c r="AG8" s="37"/>
    </row>
    <row r="9" spans="1:65" x14ac:dyDescent="0.2">
      <c r="J9" s="46"/>
      <c r="K9" s="46"/>
    </row>
    <row r="10" spans="1:65" x14ac:dyDescent="0.2">
      <c r="H10" s="46"/>
    </row>
    <row r="11" spans="1:65" x14ac:dyDescent="0.2">
      <c r="A11" s="150" t="s">
        <v>0</v>
      </c>
      <c r="B11" s="151"/>
      <c r="C11" s="151"/>
      <c r="D11" s="151"/>
      <c r="E11" s="151"/>
      <c r="F11" s="151"/>
      <c r="G11" s="151"/>
      <c r="H11" s="151"/>
      <c r="I11" s="151"/>
      <c r="J11" s="151"/>
      <c r="K11" s="151"/>
      <c r="L11" s="151"/>
      <c r="M11" s="151"/>
      <c r="N11" s="151"/>
      <c r="O11" s="151"/>
      <c r="P11" s="152"/>
    </row>
    <row r="12" spans="1:65" ht="27.75" customHeight="1" x14ac:dyDescent="0.2">
      <c r="A12" s="153" t="s">
        <v>2</v>
      </c>
      <c r="B12" s="157" t="s">
        <v>3</v>
      </c>
      <c r="C12" s="157" t="s">
        <v>4</v>
      </c>
      <c r="D12" s="157" t="s">
        <v>5</v>
      </c>
      <c r="E12" s="153" t="s">
        <v>6</v>
      </c>
      <c r="F12" s="157" t="s">
        <v>34</v>
      </c>
      <c r="G12" s="153" t="s">
        <v>37</v>
      </c>
      <c r="H12" s="157" t="s">
        <v>38</v>
      </c>
      <c r="I12" s="157" t="s">
        <v>23</v>
      </c>
      <c r="J12" s="154" t="s">
        <v>11</v>
      </c>
      <c r="K12" s="154" t="s">
        <v>12</v>
      </c>
      <c r="L12" s="159" t="s">
        <v>13</v>
      </c>
      <c r="M12" s="160"/>
      <c r="N12" s="160"/>
      <c r="O12" s="160"/>
      <c r="P12" s="161"/>
    </row>
    <row r="13" spans="1:65" ht="69.75" customHeight="1" x14ac:dyDescent="0.2">
      <c r="A13" s="153"/>
      <c r="B13" s="158"/>
      <c r="C13" s="158"/>
      <c r="D13" s="158"/>
      <c r="E13" s="153"/>
      <c r="F13" s="158"/>
      <c r="G13" s="153"/>
      <c r="H13" s="158"/>
      <c r="I13" s="158"/>
      <c r="J13" s="155"/>
      <c r="K13" s="155"/>
      <c r="L13" s="49">
        <v>2008</v>
      </c>
      <c r="M13" s="49">
        <v>2009</v>
      </c>
      <c r="N13" s="49">
        <v>2010</v>
      </c>
      <c r="O13" s="49">
        <v>2011</v>
      </c>
      <c r="P13" s="49">
        <v>2012</v>
      </c>
    </row>
    <row r="14" spans="1:65" ht="43.5" customHeight="1" x14ac:dyDescent="0.2">
      <c r="A14" s="30" t="s">
        <v>28</v>
      </c>
      <c r="B14" s="30" t="s">
        <v>29</v>
      </c>
      <c r="C14" s="1" t="s">
        <v>30</v>
      </c>
      <c r="D14" s="1" t="s">
        <v>31</v>
      </c>
      <c r="E14" s="2">
        <f>+L14+M14+N14+O14+P14</f>
        <v>1</v>
      </c>
      <c r="F14" s="2">
        <f>+J14*E14/I14</f>
        <v>0.61403508771929827</v>
      </c>
      <c r="G14" s="2">
        <f>+SUM(L14:N14)+J14</f>
        <v>0.78</v>
      </c>
      <c r="H14" s="2">
        <f>+SUM(L14+M14+N14+O14)</f>
        <v>1</v>
      </c>
      <c r="I14" s="31">
        <f>+O14</f>
        <v>0.56999999999999995</v>
      </c>
      <c r="J14" s="47">
        <f>15%+K14</f>
        <v>0.35</v>
      </c>
      <c r="K14" s="47">
        <v>0.2</v>
      </c>
      <c r="L14" s="2">
        <v>0</v>
      </c>
      <c r="M14" s="2">
        <v>0.25</v>
      </c>
      <c r="N14" s="32">
        <v>0.18</v>
      </c>
      <c r="O14" s="31">
        <v>0.56999999999999995</v>
      </c>
      <c r="P14" s="2">
        <v>0</v>
      </c>
    </row>
    <row r="17" spans="1:13" x14ac:dyDescent="0.2">
      <c r="H17" s="3" t="s">
        <v>39</v>
      </c>
    </row>
    <row r="18" spans="1:13" ht="23.25" customHeight="1" x14ac:dyDescent="0.2">
      <c r="A18" s="153" t="s">
        <v>2</v>
      </c>
      <c r="B18" s="157" t="s">
        <v>6</v>
      </c>
      <c r="C18" s="157" t="s">
        <v>37</v>
      </c>
      <c r="D18" s="157" t="s">
        <v>40</v>
      </c>
      <c r="E18" s="157" t="s">
        <v>41</v>
      </c>
      <c r="F18" s="154" t="s">
        <v>42</v>
      </c>
      <c r="G18" s="154" t="s">
        <v>11</v>
      </c>
      <c r="H18" s="153" t="s">
        <v>13</v>
      </c>
      <c r="I18" s="153"/>
      <c r="J18" s="153"/>
      <c r="K18" s="153"/>
      <c r="L18" s="153"/>
      <c r="M18" s="40"/>
    </row>
    <row r="19" spans="1:13" ht="50.25" customHeight="1" x14ac:dyDescent="0.2">
      <c r="A19" s="153"/>
      <c r="B19" s="158"/>
      <c r="C19" s="158"/>
      <c r="D19" s="158"/>
      <c r="E19" s="158"/>
      <c r="F19" s="155"/>
      <c r="G19" s="155"/>
      <c r="H19" s="49">
        <v>2008</v>
      </c>
      <c r="I19" s="49">
        <v>2009</v>
      </c>
      <c r="J19" s="49">
        <v>2010</v>
      </c>
      <c r="K19" s="49">
        <v>2011</v>
      </c>
      <c r="L19" s="49">
        <v>2012</v>
      </c>
      <c r="M19" s="48"/>
    </row>
    <row r="20" spans="1:13" ht="30" customHeight="1" x14ac:dyDescent="0.2">
      <c r="A20" s="30" t="s">
        <v>28</v>
      </c>
      <c r="B20" s="2">
        <v>1</v>
      </c>
      <c r="C20" s="2">
        <f>+H20+I20+J20+G20</f>
        <v>0.78</v>
      </c>
      <c r="D20" s="2">
        <f>+H20+I20+J20+L20+K20</f>
        <v>1</v>
      </c>
      <c r="E20" s="31">
        <f>+K20</f>
        <v>0.56999999999999995</v>
      </c>
      <c r="F20" s="31">
        <f>(B20*G20)/E20</f>
        <v>0.61403508771929827</v>
      </c>
      <c r="G20" s="2">
        <f>+J14</f>
        <v>0.35</v>
      </c>
      <c r="H20" s="2">
        <v>0</v>
      </c>
      <c r="I20" s="2">
        <v>0.25</v>
      </c>
      <c r="J20" s="47">
        <v>0.18</v>
      </c>
      <c r="K20" s="2">
        <v>0.56999999999999995</v>
      </c>
      <c r="L20" s="2">
        <v>0</v>
      </c>
      <c r="M20" s="45"/>
    </row>
    <row r="24" spans="1:13" x14ac:dyDescent="0.2">
      <c r="C24" s="46"/>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5"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3" bestFit="1" customWidth="1"/>
    <col min="2" max="2" width="41.875" style="3" customWidth="1"/>
    <col min="3" max="3" width="8.5" style="3" hidden="1" customWidth="1"/>
    <col min="4" max="4" width="11.125" style="3" hidden="1" customWidth="1"/>
    <col min="5" max="5" width="8.5" style="3" hidden="1" customWidth="1"/>
    <col min="6" max="6" width="21.5" style="3" customWidth="1"/>
    <col min="7" max="7" width="20.125" style="3" bestFit="1" customWidth="1"/>
    <col min="8" max="8" width="12.625" style="3" bestFit="1" customWidth="1"/>
    <col min="9" max="9" width="13.5" style="3" bestFit="1" customWidth="1"/>
    <col min="10" max="10" width="92.625" style="3" customWidth="1"/>
    <col min="11" max="16384" width="10.875" style="3"/>
  </cols>
  <sheetData>
    <row r="1" spans="1:10" ht="13.5" thickBot="1" x14ac:dyDescent="0.25">
      <c r="A1" s="167" t="s">
        <v>43</v>
      </c>
      <c r="B1" s="167"/>
      <c r="C1" s="167"/>
      <c r="D1" s="167"/>
      <c r="E1" s="167"/>
      <c r="F1" s="167"/>
      <c r="G1" s="167"/>
      <c r="H1" s="167"/>
      <c r="I1" s="167"/>
      <c r="J1" s="167"/>
    </row>
    <row r="2" spans="1:10" x14ac:dyDescent="0.2">
      <c r="A2" s="167"/>
      <c r="B2" s="167"/>
      <c r="C2" s="167"/>
      <c r="D2" s="167"/>
      <c r="E2" s="167"/>
      <c r="F2" s="167"/>
      <c r="G2" s="167"/>
      <c r="H2" s="167"/>
      <c r="I2" s="167"/>
      <c r="J2" s="167"/>
    </row>
    <row r="3" spans="1:10" ht="15" x14ac:dyDescent="0.2">
      <c r="A3" s="168" t="s">
        <v>44</v>
      </c>
      <c r="B3" s="168"/>
      <c r="C3" s="168"/>
      <c r="D3" s="168"/>
      <c r="E3" s="168"/>
      <c r="F3" s="168"/>
      <c r="G3" s="168"/>
      <c r="H3" s="168"/>
      <c r="I3" s="168"/>
      <c r="J3" s="168"/>
    </row>
    <row r="4" spans="1:10" s="6" customFormat="1" x14ac:dyDescent="0.2">
      <c r="A4" s="4"/>
      <c r="B4" s="5"/>
      <c r="C4" s="5"/>
      <c r="D4" s="5"/>
      <c r="E4" s="5"/>
      <c r="F4" s="5"/>
      <c r="G4" s="5"/>
      <c r="H4" s="5"/>
      <c r="I4" s="5"/>
      <c r="J4" s="5"/>
    </row>
    <row r="5" spans="1:10" x14ac:dyDescent="0.2">
      <c r="A5" s="7" t="s">
        <v>45</v>
      </c>
      <c r="B5" s="162" t="s">
        <v>46</v>
      </c>
      <c r="C5" s="162"/>
      <c r="D5" s="162"/>
      <c r="E5" s="162"/>
      <c r="F5" s="162"/>
      <c r="G5" s="162"/>
      <c r="H5" s="162"/>
      <c r="I5" s="162"/>
      <c r="J5" s="162"/>
    </row>
    <row r="6" spans="1:10" x14ac:dyDescent="0.2">
      <c r="A6" s="7" t="s">
        <v>47</v>
      </c>
      <c r="B6" s="162" t="s">
        <v>48</v>
      </c>
      <c r="C6" s="162"/>
      <c r="D6" s="162"/>
      <c r="E6" s="162"/>
      <c r="F6" s="162"/>
      <c r="G6" s="162"/>
      <c r="H6" s="162"/>
      <c r="I6" s="162"/>
      <c r="J6" s="162"/>
    </row>
    <row r="7" spans="1:10" x14ac:dyDescent="0.2">
      <c r="A7" s="7" t="s">
        <v>49</v>
      </c>
      <c r="B7" s="162" t="s">
        <v>50</v>
      </c>
      <c r="C7" s="162"/>
      <c r="D7" s="162"/>
      <c r="E7" s="162"/>
      <c r="F7" s="162"/>
      <c r="G7" s="162"/>
      <c r="H7" s="162"/>
      <c r="I7" s="162"/>
      <c r="J7" s="162"/>
    </row>
    <row r="8" spans="1:10" x14ac:dyDescent="0.2">
      <c r="A8" s="7" t="s">
        <v>51</v>
      </c>
      <c r="B8" s="162" t="s">
        <v>52</v>
      </c>
      <c r="C8" s="162"/>
      <c r="D8" s="162"/>
      <c r="E8" s="162"/>
      <c r="F8" s="162"/>
      <c r="G8" s="162"/>
      <c r="H8" s="162"/>
      <c r="I8" s="162"/>
      <c r="J8" s="162"/>
    </row>
    <row r="9" spans="1:10" x14ac:dyDescent="0.2">
      <c r="A9" s="7" t="s">
        <v>53</v>
      </c>
      <c r="B9" s="162" t="s">
        <v>54</v>
      </c>
      <c r="C9" s="162"/>
      <c r="D9" s="162"/>
      <c r="E9" s="162"/>
      <c r="F9" s="162"/>
      <c r="G9" s="162"/>
      <c r="H9" s="162"/>
      <c r="I9" s="162"/>
      <c r="J9" s="162"/>
    </row>
    <row r="10" spans="1:10" ht="15" x14ac:dyDescent="0.2">
      <c r="A10" s="163" t="s">
        <v>55</v>
      </c>
      <c r="B10" s="164"/>
      <c r="C10" s="164"/>
      <c r="D10" s="164"/>
      <c r="E10" s="164"/>
      <c r="F10" s="164"/>
      <c r="G10" s="164"/>
      <c r="H10" s="164"/>
      <c r="I10" s="164"/>
      <c r="J10" s="164"/>
    </row>
    <row r="12" spans="1:10" x14ac:dyDescent="0.2">
      <c r="A12" s="165" t="s">
        <v>56</v>
      </c>
      <c r="B12" s="165"/>
      <c r="C12" s="165"/>
      <c r="D12" s="165"/>
      <c r="E12" s="165"/>
      <c r="F12" s="165"/>
      <c r="G12" s="165"/>
      <c r="H12" s="165"/>
      <c r="I12" s="165"/>
      <c r="J12" s="165"/>
    </row>
    <row r="13" spans="1:10" x14ac:dyDescent="0.2">
      <c r="A13" s="165"/>
      <c r="B13" s="165"/>
      <c r="C13" s="165"/>
      <c r="D13" s="165"/>
      <c r="E13" s="165"/>
      <c r="F13" s="165"/>
      <c r="G13" s="165"/>
      <c r="H13" s="165"/>
      <c r="I13" s="165"/>
      <c r="J13" s="165"/>
    </row>
    <row r="14" spans="1:10" ht="42.75" customHeight="1" x14ac:dyDescent="0.2">
      <c r="A14" s="166" t="s">
        <v>57</v>
      </c>
      <c r="B14" s="166"/>
      <c r="C14" s="8" t="s">
        <v>58</v>
      </c>
      <c r="D14" s="8" t="s">
        <v>59</v>
      </c>
      <c r="E14" s="8" t="s">
        <v>60</v>
      </c>
      <c r="F14" s="8" t="s">
        <v>61</v>
      </c>
      <c r="G14" s="8" t="s">
        <v>62</v>
      </c>
      <c r="H14" s="8" t="s">
        <v>63</v>
      </c>
      <c r="I14" s="8" t="s">
        <v>64</v>
      </c>
      <c r="J14" s="8" t="s">
        <v>65</v>
      </c>
    </row>
    <row r="15" spans="1:10" ht="89.25" customHeight="1" x14ac:dyDescent="0.2">
      <c r="A15" s="9">
        <v>1</v>
      </c>
      <c r="B15" s="10" t="str">
        <f>+'[1]PROCESOS CONTRATACION'!D11</f>
        <v>Adelantar un (1)  programa para cubrir los Gastos Operativos de Inversión correspondientes a la Coordinación, control y supervisión del NUSE 123</v>
      </c>
      <c r="C15" s="11">
        <v>1</v>
      </c>
      <c r="D15" s="11">
        <v>1</v>
      </c>
      <c r="E15" s="12">
        <f>F15/G18</f>
        <v>0.31861889637623803</v>
      </c>
      <c r="F15" s="13">
        <f>+'[1]PROCESOS CONTRATACION'!F11</f>
        <v>271150006</v>
      </c>
      <c r="G15" s="13">
        <f>+'[1]PROCESOS CONTRATACION'!F12-'[1]PROCESOS CONTRATACION'!F87</f>
        <v>37027011</v>
      </c>
      <c r="H15" s="14">
        <f>+G15/F15</f>
        <v>0.13655544967976138</v>
      </c>
      <c r="I15" s="15">
        <v>0.7</v>
      </c>
      <c r="J15" s="10" t="s">
        <v>66</v>
      </c>
    </row>
    <row r="16" spans="1:10" ht="288" customHeight="1" x14ac:dyDescent="0.2">
      <c r="A16" s="9">
        <v>2</v>
      </c>
      <c r="B16" s="10"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1">
        <v>1</v>
      </c>
      <c r="D16" s="11">
        <v>1</v>
      </c>
      <c r="E16" s="12">
        <f>F16/G18</f>
        <v>0.96220201221743329</v>
      </c>
      <c r="F16" s="13">
        <f>+'[1]PROCESOS CONTRATACION'!F44</f>
        <v>818849994</v>
      </c>
      <c r="G16" s="13">
        <f>+'[1]PROCESOS CONTRATACION'!F45</f>
        <v>813989702.33333337</v>
      </c>
      <c r="H16" s="16">
        <f>+G16/F16</f>
        <v>0.9940644908074987</v>
      </c>
      <c r="I16" s="15">
        <v>0.75</v>
      </c>
      <c r="J16" s="10" t="s">
        <v>67</v>
      </c>
    </row>
    <row r="17" spans="1:10" ht="64.5" customHeight="1" x14ac:dyDescent="0.2">
      <c r="A17" s="9">
        <v>3</v>
      </c>
      <c r="B17" s="10" t="str">
        <f>+'[1]PROCESOS CONTRATACION'!D75</f>
        <v>Adelantar un (1)  programa de dotación de la Infraestructura Tecnológica de la Sala de Crisis de Bogota.</v>
      </c>
      <c r="C17" s="11">
        <v>1</v>
      </c>
      <c r="D17" s="11">
        <v>1</v>
      </c>
      <c r="E17" s="17">
        <f>F17/G18</f>
        <v>0</v>
      </c>
      <c r="F17" s="13">
        <f>+'[1]PROCESOS CONTRATACION'!F75</f>
        <v>0</v>
      </c>
      <c r="G17" s="13">
        <v>0</v>
      </c>
      <c r="H17" s="16"/>
      <c r="I17" s="15">
        <v>0.73</v>
      </c>
      <c r="J17" s="10" t="s">
        <v>68</v>
      </c>
    </row>
    <row r="18" spans="1:10" ht="22.5" customHeight="1" x14ac:dyDescent="0.2">
      <c r="A18" s="18"/>
      <c r="B18" s="19"/>
      <c r="C18" s="20"/>
      <c r="D18" s="20"/>
      <c r="E18" s="21">
        <f>SUM(E15:E17)</f>
        <v>1.2808209085936713</v>
      </c>
      <c r="F18" s="22">
        <f>SUM(F15:F17)</f>
        <v>1090000000</v>
      </c>
      <c r="G18" s="23">
        <f>SUM(G15:G17)</f>
        <v>851016713.33333337</v>
      </c>
      <c r="H18" s="24">
        <f>+G18/F18</f>
        <v>0.78074927828746177</v>
      </c>
      <c r="I18" s="20"/>
      <c r="J18" s="25"/>
    </row>
    <row r="19" spans="1:10" x14ac:dyDescent="0.2">
      <c r="B19" s="26"/>
      <c r="C19" s="26"/>
      <c r="D19" s="26"/>
      <c r="E19" s="26"/>
      <c r="F19" s="26"/>
      <c r="G19" s="27"/>
      <c r="H19" s="26"/>
    </row>
    <row r="20" spans="1:10" x14ac:dyDescent="0.2">
      <c r="C20" s="26"/>
      <c r="D20" s="26"/>
      <c r="E20" s="26"/>
      <c r="F20" s="26"/>
      <c r="G20" s="27"/>
      <c r="H20" s="26"/>
    </row>
    <row r="21" spans="1:10" x14ac:dyDescent="0.2">
      <c r="F21" s="28"/>
      <c r="G21" s="28"/>
      <c r="H21" s="29"/>
    </row>
    <row r="29" spans="1:10" x14ac:dyDescent="0.2">
      <c r="F29" s="28"/>
      <c r="G29" s="29"/>
      <c r="H29" s="29"/>
    </row>
    <row r="30" spans="1:10" x14ac:dyDescent="0.2">
      <c r="F30" s="28"/>
    </row>
  </sheetData>
  <mergeCells count="10">
    <mergeCell ref="B9:J9"/>
    <mergeCell ref="A10:J10"/>
    <mergeCell ref="A12:J13"/>
    <mergeCell ref="A14:B14"/>
    <mergeCell ref="A1:J2"/>
    <mergeCell ref="A3:J3"/>
    <mergeCell ref="B5:J5"/>
    <mergeCell ref="B6:J6"/>
    <mergeCell ref="B7:J7"/>
    <mergeCell ref="B8:J8"/>
  </mergeCells>
  <phoneticPr fontId="15"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H147"/>
  <sheetViews>
    <sheetView tabSelected="1" topLeftCell="C5" zoomScale="70" zoomScaleNormal="70" zoomScaleSheetLayoutView="70" zoomScalePageLayoutView="60" workbookViewId="0">
      <selection activeCell="R15" sqref="R15"/>
    </sheetView>
  </sheetViews>
  <sheetFormatPr baseColWidth="10" defaultColWidth="11.5" defaultRowHeight="15.75" x14ac:dyDescent="0.2"/>
  <cols>
    <col min="1" max="1" width="22.875" style="126" customWidth="1"/>
    <col min="2" max="2" width="5.125" style="126" customWidth="1"/>
    <col min="3" max="3" width="44.375" style="126" customWidth="1"/>
    <col min="4" max="4" width="15.75" style="133" customWidth="1"/>
    <col min="5" max="5" width="42.5" style="128" customWidth="1"/>
    <col min="6" max="6" width="14.125" style="51" hidden="1" customWidth="1"/>
    <col min="7" max="7" width="8.625" style="51" hidden="1" customWidth="1"/>
    <col min="8" max="8" width="15.875" style="51" customWidth="1"/>
    <col min="9" max="9" width="18.625" style="51" customWidth="1"/>
    <col min="10" max="10" width="8.75" style="130" customWidth="1"/>
    <col min="11" max="11" width="8.75" style="131" customWidth="1"/>
    <col min="12" max="12" width="8.75" style="132" customWidth="1"/>
    <col min="13" max="13" width="8.75" style="130" customWidth="1"/>
    <col min="14" max="14" width="8.75" style="131" customWidth="1"/>
    <col min="15" max="15" width="8.75" style="132" customWidth="1"/>
    <col min="16" max="16" width="8.75" style="130" customWidth="1"/>
    <col min="17" max="17" width="8.75" style="131" customWidth="1"/>
    <col min="18" max="18" width="8.75" style="132" customWidth="1"/>
    <col min="19" max="19" width="8.75" style="130" customWidth="1"/>
    <col min="20" max="20" width="8.75" style="131" customWidth="1"/>
    <col min="21" max="21" width="8.75" style="132" customWidth="1"/>
    <col min="22" max="22" width="8.75" style="130" customWidth="1"/>
    <col min="23" max="23" width="8.75" style="131" customWidth="1"/>
    <col min="24" max="24" width="8.75" style="132" customWidth="1"/>
    <col min="25" max="25" width="8.75" style="130" customWidth="1"/>
    <col min="26" max="26" width="8.75" style="131" customWidth="1"/>
    <col min="27" max="27" width="8.75" style="132" customWidth="1"/>
    <col min="28" max="28" width="8.75" style="130" customWidth="1"/>
    <col min="29" max="29" width="8.75" style="131" customWidth="1"/>
    <col min="30" max="30" width="8.75" style="132" customWidth="1"/>
    <col min="31" max="31" width="8.75" style="130" customWidth="1"/>
    <col min="32" max="32" width="8.75" style="131" customWidth="1"/>
    <col min="33" max="33" width="8.75" style="132" customWidth="1"/>
    <col min="34" max="34" width="8.75" style="130" customWidth="1"/>
    <col min="35" max="35" width="8.75" style="131" customWidth="1"/>
    <col min="36" max="36" width="8.75" style="132" customWidth="1"/>
    <col min="37" max="37" width="9.375" style="130" bestFit="1" customWidth="1"/>
    <col min="38" max="38" width="8.75" style="131" customWidth="1"/>
    <col min="39" max="39" width="8.75" style="132" customWidth="1"/>
    <col min="40" max="40" width="8.75" style="130" customWidth="1"/>
    <col min="41" max="41" width="8.75" style="131" customWidth="1"/>
    <col min="42" max="42" width="8.75" style="132" customWidth="1"/>
    <col min="43" max="43" width="9.375" style="130" bestFit="1" customWidth="1"/>
    <col min="44" max="44" width="8.75" style="131" customWidth="1"/>
    <col min="45" max="45" width="8.75" style="132" customWidth="1"/>
    <col min="46" max="46" width="8.625" style="130" customWidth="1"/>
    <col min="47" max="47" width="7.75" style="131" customWidth="1"/>
    <col min="48" max="48" width="8.75" style="131" customWidth="1"/>
    <col min="49" max="49" width="7.75" style="91" hidden="1" customWidth="1"/>
    <col min="50" max="50" width="11.875" style="51" customWidth="1"/>
    <col min="51" max="16384" width="11.5" style="51"/>
  </cols>
  <sheetData>
    <row r="1" spans="1:49" ht="22.5" customHeight="1" x14ac:dyDescent="0.25">
      <c r="A1" s="169"/>
      <c r="B1" s="169"/>
      <c r="C1" s="170" t="s">
        <v>69</v>
      </c>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1"/>
      <c r="AV1" s="171"/>
      <c r="AW1" s="171"/>
    </row>
    <row r="2" spans="1:49" ht="31.5" customHeight="1" x14ac:dyDescent="0.25">
      <c r="A2" s="169"/>
      <c r="B2" s="169"/>
      <c r="C2" s="171" t="s">
        <v>70</v>
      </c>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row>
    <row r="3" spans="1:49" ht="27" customHeight="1" x14ac:dyDescent="0.25">
      <c r="A3" s="169"/>
      <c r="B3" s="169"/>
      <c r="C3" s="175" t="s">
        <v>71</v>
      </c>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7"/>
      <c r="AU3" s="187"/>
      <c r="AV3" s="187"/>
      <c r="AW3" s="187"/>
    </row>
    <row r="4" spans="1:49" ht="33" customHeight="1" x14ac:dyDescent="0.25">
      <c r="A4" s="193" t="s">
        <v>154</v>
      </c>
      <c r="B4" s="194"/>
      <c r="C4" s="195"/>
      <c r="D4" s="197">
        <v>2021</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9"/>
    </row>
    <row r="5" spans="1:49" ht="42" customHeight="1" x14ac:dyDescent="0.25">
      <c r="A5" s="188" t="s">
        <v>72</v>
      </c>
      <c r="B5" s="188"/>
      <c r="C5" s="188"/>
      <c r="D5" s="196" t="s">
        <v>241</v>
      </c>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row>
    <row r="6" spans="1:49" s="50" customFormat="1" ht="0.75" customHeight="1" thickBot="1" x14ac:dyDescent="0.3">
      <c r="A6" s="188" t="s">
        <v>73</v>
      </c>
      <c r="B6" s="188"/>
      <c r="C6" s="188"/>
      <c r="D6" s="206"/>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8"/>
      <c r="AS6" s="189" t="s">
        <v>74</v>
      </c>
      <c r="AT6" s="189"/>
      <c r="AU6" s="205" t="str">
        <f>IF(ISERROR(VLOOKUP(#REF!,$C$60:$AC$74,6,0))," ",VLOOKUP(#REF!,$C$60:$AC$74,6,0))</f>
        <v xml:space="preserve"> </v>
      </c>
      <c r="AV6" s="205"/>
      <c r="AW6" s="205"/>
    </row>
    <row r="7" spans="1:49" s="50" customFormat="1" ht="0.75" hidden="1" customHeight="1" thickBot="1" x14ac:dyDescent="0.3">
      <c r="A7" s="188" t="s">
        <v>75</v>
      </c>
      <c r="B7" s="188"/>
      <c r="C7" s="188"/>
      <c r="D7" s="206"/>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8"/>
    </row>
    <row r="8" spans="1:49" s="50" customFormat="1" ht="92.25" hidden="1" customHeight="1" thickBot="1" x14ac:dyDescent="0.3">
      <c r="A8" s="218" t="s">
        <v>76</v>
      </c>
      <c r="B8" s="218"/>
      <c r="C8" s="218"/>
      <c r="D8" s="209"/>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1"/>
      <c r="AS8" s="202" t="s">
        <v>77</v>
      </c>
      <c r="AT8" s="202"/>
      <c r="AU8" s="202"/>
      <c r="AV8" s="202"/>
      <c r="AW8" s="52"/>
    </row>
    <row r="9" spans="1:49" s="50" customFormat="1" ht="20.25" x14ac:dyDescent="0.25">
      <c r="A9" s="219" t="s">
        <v>78</v>
      </c>
      <c r="B9" s="221" t="s">
        <v>79</v>
      </c>
      <c r="C9" s="182" t="s">
        <v>80</v>
      </c>
      <c r="D9" s="203" t="s">
        <v>82</v>
      </c>
      <c r="E9" s="182" t="s">
        <v>83</v>
      </c>
      <c r="F9" s="185" t="s">
        <v>202</v>
      </c>
      <c r="G9" s="183" t="s">
        <v>81</v>
      </c>
      <c r="H9" s="185" t="s">
        <v>82</v>
      </c>
      <c r="I9" s="185" t="s">
        <v>98</v>
      </c>
      <c r="J9" s="179" t="s">
        <v>84</v>
      </c>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1"/>
      <c r="AW9" s="200" t="s">
        <v>85</v>
      </c>
    </row>
    <row r="10" spans="1:49" s="53" customFormat="1" x14ac:dyDescent="0.25">
      <c r="A10" s="220"/>
      <c r="B10" s="222"/>
      <c r="C10" s="178"/>
      <c r="D10" s="204"/>
      <c r="E10" s="178"/>
      <c r="F10" s="186"/>
      <c r="G10" s="184"/>
      <c r="H10" s="186"/>
      <c r="I10" s="186"/>
      <c r="J10" s="178" t="s">
        <v>102</v>
      </c>
      <c r="K10" s="178"/>
      <c r="L10" s="178"/>
      <c r="M10" s="178" t="s">
        <v>103</v>
      </c>
      <c r="N10" s="178"/>
      <c r="O10" s="178"/>
      <c r="P10" s="178" t="s">
        <v>104</v>
      </c>
      <c r="Q10" s="178"/>
      <c r="R10" s="178"/>
      <c r="S10" s="178" t="s">
        <v>105</v>
      </c>
      <c r="T10" s="178"/>
      <c r="U10" s="178"/>
      <c r="V10" s="178" t="s">
        <v>106</v>
      </c>
      <c r="W10" s="178"/>
      <c r="X10" s="178"/>
      <c r="Y10" s="178" t="s">
        <v>107</v>
      </c>
      <c r="Z10" s="178"/>
      <c r="AA10" s="178"/>
      <c r="AB10" s="178" t="s">
        <v>86</v>
      </c>
      <c r="AC10" s="178"/>
      <c r="AD10" s="178"/>
      <c r="AE10" s="178" t="s">
        <v>87</v>
      </c>
      <c r="AF10" s="178"/>
      <c r="AG10" s="178"/>
      <c r="AH10" s="178" t="s">
        <v>88</v>
      </c>
      <c r="AI10" s="178"/>
      <c r="AJ10" s="178"/>
      <c r="AK10" s="178" t="s">
        <v>89</v>
      </c>
      <c r="AL10" s="178"/>
      <c r="AM10" s="178"/>
      <c r="AN10" s="178" t="s">
        <v>90</v>
      </c>
      <c r="AO10" s="178"/>
      <c r="AP10" s="178"/>
      <c r="AQ10" s="178" t="s">
        <v>91</v>
      </c>
      <c r="AR10" s="178"/>
      <c r="AS10" s="178"/>
      <c r="AT10" s="189" t="s">
        <v>92</v>
      </c>
      <c r="AU10" s="189"/>
      <c r="AV10" s="189"/>
      <c r="AW10" s="201"/>
    </row>
    <row r="11" spans="1:49" s="53" customFormat="1" x14ac:dyDescent="0.25">
      <c r="A11" s="220"/>
      <c r="B11" s="222"/>
      <c r="C11" s="178"/>
      <c r="D11" s="204"/>
      <c r="E11" s="178"/>
      <c r="F11" s="186"/>
      <c r="G11" s="184"/>
      <c r="H11" s="186"/>
      <c r="I11" s="186"/>
      <c r="J11" s="54" t="s">
        <v>93</v>
      </c>
      <c r="K11" s="54" t="s">
        <v>94</v>
      </c>
      <c r="L11" s="55" t="s">
        <v>95</v>
      </c>
      <c r="M11" s="54" t="s">
        <v>93</v>
      </c>
      <c r="N11" s="54" t="s">
        <v>94</v>
      </c>
      <c r="O11" s="55" t="s">
        <v>95</v>
      </c>
      <c r="P11" s="54" t="s">
        <v>93</v>
      </c>
      <c r="Q11" s="54" t="s">
        <v>94</v>
      </c>
      <c r="R11" s="55">
        <v>0</v>
      </c>
      <c r="S11" s="54" t="s">
        <v>93</v>
      </c>
      <c r="T11" s="54" t="s">
        <v>94</v>
      </c>
      <c r="U11" s="55" t="s">
        <v>95</v>
      </c>
      <c r="V11" s="54" t="s">
        <v>93</v>
      </c>
      <c r="W11" s="54" t="s">
        <v>94</v>
      </c>
      <c r="X11" s="55" t="s">
        <v>95</v>
      </c>
      <c r="Y11" s="54" t="s">
        <v>93</v>
      </c>
      <c r="Z11" s="54" t="s">
        <v>94</v>
      </c>
      <c r="AA11" s="55" t="s">
        <v>95</v>
      </c>
      <c r="AB11" s="54" t="s">
        <v>93</v>
      </c>
      <c r="AC11" s="54" t="s">
        <v>94</v>
      </c>
      <c r="AD11" s="55" t="s">
        <v>95</v>
      </c>
      <c r="AE11" s="54" t="s">
        <v>93</v>
      </c>
      <c r="AF11" s="54" t="s">
        <v>94</v>
      </c>
      <c r="AG11" s="55" t="s">
        <v>95</v>
      </c>
      <c r="AH11" s="54" t="s">
        <v>93</v>
      </c>
      <c r="AI11" s="54" t="s">
        <v>94</v>
      </c>
      <c r="AJ11" s="55" t="s">
        <v>95</v>
      </c>
      <c r="AK11" s="54" t="s">
        <v>93</v>
      </c>
      <c r="AL11" s="54" t="s">
        <v>94</v>
      </c>
      <c r="AM11" s="55" t="s">
        <v>95</v>
      </c>
      <c r="AN11" s="54" t="s">
        <v>93</v>
      </c>
      <c r="AO11" s="54" t="s">
        <v>94</v>
      </c>
      <c r="AP11" s="55" t="s">
        <v>95</v>
      </c>
      <c r="AQ11" s="54" t="s">
        <v>93</v>
      </c>
      <c r="AR11" s="54" t="s">
        <v>94</v>
      </c>
      <c r="AS11" s="55" t="s">
        <v>95</v>
      </c>
      <c r="AT11" s="54" t="s">
        <v>96</v>
      </c>
      <c r="AU11" s="56" t="s">
        <v>97</v>
      </c>
      <c r="AV11" s="54" t="s">
        <v>95</v>
      </c>
      <c r="AW11" s="201"/>
    </row>
    <row r="12" spans="1:49" s="50" customFormat="1" ht="45" x14ac:dyDescent="0.25">
      <c r="A12" s="172" t="s">
        <v>242</v>
      </c>
      <c r="B12" s="172">
        <v>1</v>
      </c>
      <c r="C12" s="172" t="s">
        <v>111</v>
      </c>
      <c r="D12" s="57" t="s">
        <v>155</v>
      </c>
      <c r="E12" s="58" t="s">
        <v>108</v>
      </c>
      <c r="F12" s="59" t="s">
        <v>213</v>
      </c>
      <c r="G12" s="60">
        <v>0.25</v>
      </c>
      <c r="H12" s="61" t="s">
        <v>216</v>
      </c>
      <c r="I12" s="61" t="s">
        <v>215</v>
      </c>
      <c r="J12" s="62">
        <v>0.5</v>
      </c>
      <c r="K12" s="62">
        <v>0.5</v>
      </c>
      <c r="L12" s="62">
        <f>+K12/J12</f>
        <v>1</v>
      </c>
      <c r="M12" s="62">
        <v>0.5</v>
      </c>
      <c r="N12" s="134">
        <v>0.5</v>
      </c>
      <c r="O12" s="62">
        <f>+N12/M12</f>
        <v>1</v>
      </c>
      <c r="P12" s="62">
        <v>0</v>
      </c>
      <c r="Q12" s="62">
        <v>0</v>
      </c>
      <c r="R12" s="62">
        <v>0</v>
      </c>
      <c r="S12" s="62">
        <v>0</v>
      </c>
      <c r="T12" s="62"/>
      <c r="U12" s="62" t="e">
        <f>+T12/S12</f>
        <v>#DIV/0!</v>
      </c>
      <c r="V12" s="62">
        <v>0</v>
      </c>
      <c r="W12" s="62"/>
      <c r="X12" s="62" t="e">
        <f>+W12/V12</f>
        <v>#DIV/0!</v>
      </c>
      <c r="Y12" s="62">
        <v>0</v>
      </c>
      <c r="Z12" s="62"/>
      <c r="AA12" s="62" t="e">
        <f>+Z12/Y12</f>
        <v>#DIV/0!</v>
      </c>
      <c r="AB12" s="62">
        <v>0</v>
      </c>
      <c r="AC12" s="62"/>
      <c r="AD12" s="62" t="e">
        <f>+AC12/AB12</f>
        <v>#DIV/0!</v>
      </c>
      <c r="AE12" s="62">
        <v>0</v>
      </c>
      <c r="AF12" s="62"/>
      <c r="AG12" s="62" t="e">
        <f>+AF12/AE12</f>
        <v>#DIV/0!</v>
      </c>
      <c r="AH12" s="62">
        <v>0</v>
      </c>
      <c r="AI12" s="62"/>
      <c r="AJ12" s="62" t="e">
        <f>+AI12/AH12</f>
        <v>#DIV/0!</v>
      </c>
      <c r="AK12" s="62">
        <v>0</v>
      </c>
      <c r="AL12" s="62"/>
      <c r="AM12" s="62" t="e">
        <f>+AL12/AK12</f>
        <v>#DIV/0!</v>
      </c>
      <c r="AN12" s="62">
        <v>0</v>
      </c>
      <c r="AO12" s="62"/>
      <c r="AP12" s="62" t="e">
        <f>+AO12/AN12</f>
        <v>#DIV/0!</v>
      </c>
      <c r="AQ12" s="62">
        <v>0</v>
      </c>
      <c r="AR12" s="62"/>
      <c r="AS12" s="62" t="e">
        <f>+AR12/AQ12</f>
        <v>#DIV/0!</v>
      </c>
      <c r="AT12" s="63">
        <f>IF(I12="SUMA",(J12+M12+P12+S12+V12+Y12+AB12+AE12+AN12+AQ12+AH12+AK12),(AB12))</f>
        <v>1</v>
      </c>
      <c r="AU12" s="64">
        <f>IF(ISERROR(IF(I12="Suma",(AC12+AF12+AO12+AR12+AI12+AL12+Z12+W12+T12+Q12+N12+K12),AVERAGE(AC12,AF12,AO12,AR12,AI12,AL12,Z12,W12,T12,Q12,N12,K12))),0,IF(I12="Suma",(AC12+AF12+AO12+AR12+AI12+AL12+Z12+W12+T12+Q12+N12+K12),AVERAGE(AC12,AF12,AO12,AR12,AI12,AL12,Z12,W12,T12,Q12,N12,K12)))</f>
        <v>1</v>
      </c>
      <c r="AV12" s="65">
        <f>IF(ISERROR(AU12/AT12),0,(AU12/AT12))</f>
        <v>1</v>
      </c>
      <c r="AW12" s="66"/>
    </row>
    <row r="13" spans="1:49" s="50" customFormat="1" ht="30" x14ac:dyDescent="0.25">
      <c r="A13" s="173"/>
      <c r="B13" s="173"/>
      <c r="C13" s="173"/>
      <c r="D13" s="57" t="s">
        <v>156</v>
      </c>
      <c r="E13" s="58" t="s">
        <v>109</v>
      </c>
      <c r="F13" s="59" t="s">
        <v>213</v>
      </c>
      <c r="G13" s="60">
        <v>0.25</v>
      </c>
      <c r="H13" s="61" t="s">
        <v>216</v>
      </c>
      <c r="I13" s="61" t="s">
        <v>215</v>
      </c>
      <c r="J13" s="62">
        <v>0</v>
      </c>
      <c r="K13" s="62">
        <v>0</v>
      </c>
      <c r="L13" s="62">
        <v>0</v>
      </c>
      <c r="M13" s="62">
        <v>0.4</v>
      </c>
      <c r="N13" s="134">
        <v>0</v>
      </c>
      <c r="O13" s="62">
        <f t="shared" ref="O13:O75" si="0">+N13/M13</f>
        <v>0</v>
      </c>
      <c r="P13" s="62">
        <v>0.4</v>
      </c>
      <c r="Q13" s="62">
        <v>0</v>
      </c>
      <c r="R13" s="62">
        <f t="shared" ref="R13:R75" si="1">+Q13/P13</f>
        <v>0</v>
      </c>
      <c r="S13" s="62">
        <v>0.2</v>
      </c>
      <c r="T13" s="62"/>
      <c r="U13" s="62">
        <f t="shared" ref="U13:U75" si="2">+T13/S13</f>
        <v>0</v>
      </c>
      <c r="V13" s="62">
        <v>0</v>
      </c>
      <c r="W13" s="62"/>
      <c r="X13" s="62" t="e">
        <f t="shared" ref="X13:X75" si="3">+W13/V13</f>
        <v>#DIV/0!</v>
      </c>
      <c r="Y13" s="62">
        <v>0</v>
      </c>
      <c r="Z13" s="62"/>
      <c r="AA13" s="62" t="e">
        <f t="shared" ref="AA13:AA75" si="4">+Z13/Y13</f>
        <v>#DIV/0!</v>
      </c>
      <c r="AB13" s="62">
        <v>0</v>
      </c>
      <c r="AC13" s="62"/>
      <c r="AD13" s="62" t="e">
        <f t="shared" ref="AD13:AD75" si="5">+AC13/AB13</f>
        <v>#DIV/0!</v>
      </c>
      <c r="AE13" s="62">
        <v>0</v>
      </c>
      <c r="AF13" s="62"/>
      <c r="AG13" s="62" t="e">
        <f t="shared" ref="AG13:AG75" si="6">+AF13/AE13</f>
        <v>#DIV/0!</v>
      </c>
      <c r="AH13" s="62">
        <v>0</v>
      </c>
      <c r="AI13" s="62"/>
      <c r="AJ13" s="62" t="e">
        <f t="shared" ref="AJ13:AJ75" si="7">+AI13/AH13</f>
        <v>#DIV/0!</v>
      </c>
      <c r="AK13" s="62">
        <v>0</v>
      </c>
      <c r="AL13" s="62"/>
      <c r="AM13" s="62" t="e">
        <f t="shared" ref="AM13:AM75" si="8">+AL13/AK13</f>
        <v>#DIV/0!</v>
      </c>
      <c r="AN13" s="62">
        <v>0</v>
      </c>
      <c r="AO13" s="62"/>
      <c r="AP13" s="62" t="e">
        <f t="shared" ref="AP13:AP75" si="9">+AO13/AN13</f>
        <v>#DIV/0!</v>
      </c>
      <c r="AQ13" s="62">
        <v>0</v>
      </c>
      <c r="AR13" s="62"/>
      <c r="AS13" s="62" t="e">
        <f t="shared" ref="AS13:AS73" si="10">+AR13/AQ13</f>
        <v>#DIV/0!</v>
      </c>
      <c r="AT13" s="63">
        <f t="shared" ref="AT13:AT76" si="11">IF(I13="SUMA",(J13+M13+P13+S13+V13+Y13+AB13+AE13+AN13+AQ13+AH13+AK13),(AB13))</f>
        <v>1</v>
      </c>
      <c r="AU13" s="64">
        <f t="shared" ref="AU13:AU76" si="12">IF(ISERROR(IF(I13="Suma",(AC13+AF13+AO13+AR13+AI13+AL13+Z13+W13+T13+Q13+N13+K13),AVERAGE(AC13,AF13,AO13,AR13,AI13,AL13,Z13,W13,T13,Q13,N13,K13))),0,IF(I13="Suma",(AC13+AF13+AO13+AR13+AI13+AL13+Z13+W13+T13+Q13+N13+K13),AVERAGE(AC13,AF13,AO13,AR13,AI13,AL13,Z13,W13,T13,Q13,N13,K13)))</f>
        <v>0</v>
      </c>
      <c r="AV13" s="65">
        <f t="shared" ref="AV13:AV75" si="13">IF(ISERROR(AU13/AT13),0,(AU13/AT13))</f>
        <v>0</v>
      </c>
      <c r="AW13" s="66"/>
    </row>
    <row r="14" spans="1:49" s="50" customFormat="1" ht="30" x14ac:dyDescent="0.25">
      <c r="A14" s="173"/>
      <c r="B14" s="173"/>
      <c r="C14" s="173"/>
      <c r="D14" s="57" t="s">
        <v>157</v>
      </c>
      <c r="E14" s="58" t="s">
        <v>110</v>
      </c>
      <c r="F14" s="59" t="s">
        <v>213</v>
      </c>
      <c r="G14" s="60">
        <v>0.25</v>
      </c>
      <c r="H14" s="61" t="s">
        <v>216</v>
      </c>
      <c r="I14" s="61" t="s">
        <v>215</v>
      </c>
      <c r="J14" s="62">
        <v>0</v>
      </c>
      <c r="K14" s="62">
        <v>0</v>
      </c>
      <c r="L14" s="62">
        <v>0</v>
      </c>
      <c r="M14" s="62">
        <v>0.33</v>
      </c>
      <c r="N14" s="134">
        <v>0</v>
      </c>
      <c r="O14" s="62">
        <f t="shared" si="0"/>
        <v>0</v>
      </c>
      <c r="P14" s="62">
        <v>0.34</v>
      </c>
      <c r="Q14" s="62">
        <v>0</v>
      </c>
      <c r="R14" s="62">
        <f t="shared" si="1"/>
        <v>0</v>
      </c>
      <c r="S14" s="62">
        <v>0.33</v>
      </c>
      <c r="T14" s="62"/>
      <c r="U14" s="62">
        <f t="shared" si="2"/>
        <v>0</v>
      </c>
      <c r="V14" s="62">
        <v>0</v>
      </c>
      <c r="W14" s="62"/>
      <c r="X14" s="62" t="e">
        <f t="shared" si="3"/>
        <v>#DIV/0!</v>
      </c>
      <c r="Y14" s="62">
        <v>0</v>
      </c>
      <c r="Z14" s="62"/>
      <c r="AA14" s="62" t="e">
        <f t="shared" si="4"/>
        <v>#DIV/0!</v>
      </c>
      <c r="AB14" s="62">
        <v>0</v>
      </c>
      <c r="AC14" s="62"/>
      <c r="AD14" s="62" t="e">
        <f t="shared" si="5"/>
        <v>#DIV/0!</v>
      </c>
      <c r="AE14" s="62">
        <v>0</v>
      </c>
      <c r="AF14" s="62"/>
      <c r="AG14" s="62" t="e">
        <f t="shared" si="6"/>
        <v>#DIV/0!</v>
      </c>
      <c r="AH14" s="62">
        <v>0</v>
      </c>
      <c r="AI14" s="62"/>
      <c r="AJ14" s="62" t="e">
        <f t="shared" si="7"/>
        <v>#DIV/0!</v>
      </c>
      <c r="AK14" s="62">
        <v>0</v>
      </c>
      <c r="AL14" s="62"/>
      <c r="AM14" s="62" t="e">
        <f t="shared" si="8"/>
        <v>#DIV/0!</v>
      </c>
      <c r="AN14" s="62">
        <v>0</v>
      </c>
      <c r="AO14" s="62"/>
      <c r="AP14" s="62" t="e">
        <f t="shared" si="9"/>
        <v>#DIV/0!</v>
      </c>
      <c r="AQ14" s="62">
        <v>0</v>
      </c>
      <c r="AR14" s="62"/>
      <c r="AS14" s="62" t="e">
        <f t="shared" si="10"/>
        <v>#DIV/0!</v>
      </c>
      <c r="AT14" s="63">
        <f t="shared" si="11"/>
        <v>1</v>
      </c>
      <c r="AU14" s="64">
        <f t="shared" si="12"/>
        <v>0</v>
      </c>
      <c r="AV14" s="65">
        <f t="shared" si="13"/>
        <v>0</v>
      </c>
      <c r="AW14" s="66"/>
    </row>
    <row r="15" spans="1:49" s="50" customFormat="1" ht="31.5" customHeight="1" x14ac:dyDescent="0.25">
      <c r="A15" s="174"/>
      <c r="B15" s="174"/>
      <c r="C15" s="174"/>
      <c r="D15" s="57" t="s">
        <v>158</v>
      </c>
      <c r="E15" s="58" t="s">
        <v>219</v>
      </c>
      <c r="F15" s="59" t="s">
        <v>213</v>
      </c>
      <c r="G15" s="60">
        <v>0.25</v>
      </c>
      <c r="H15" s="61" t="s">
        <v>216</v>
      </c>
      <c r="I15" s="61" t="s">
        <v>215</v>
      </c>
      <c r="J15" s="62">
        <v>0</v>
      </c>
      <c r="K15" s="62">
        <v>0</v>
      </c>
      <c r="L15" s="62">
        <v>0</v>
      </c>
      <c r="M15" s="62">
        <v>0</v>
      </c>
      <c r="N15" s="134">
        <v>0</v>
      </c>
      <c r="O15" s="62">
        <v>0</v>
      </c>
      <c r="P15" s="62">
        <v>0</v>
      </c>
      <c r="Q15" s="62">
        <v>0</v>
      </c>
      <c r="R15" s="62">
        <v>0</v>
      </c>
      <c r="S15" s="62">
        <v>0</v>
      </c>
      <c r="T15" s="62"/>
      <c r="U15" s="62" t="e">
        <f t="shared" si="2"/>
        <v>#DIV/0!</v>
      </c>
      <c r="V15" s="62">
        <v>0.125</v>
      </c>
      <c r="W15" s="62"/>
      <c r="X15" s="62">
        <f t="shared" si="3"/>
        <v>0</v>
      </c>
      <c r="Y15" s="62">
        <v>0.125</v>
      </c>
      <c r="Z15" s="62"/>
      <c r="AA15" s="62">
        <f t="shared" si="4"/>
        <v>0</v>
      </c>
      <c r="AB15" s="62">
        <v>0.125</v>
      </c>
      <c r="AC15" s="62"/>
      <c r="AD15" s="62">
        <f t="shared" si="5"/>
        <v>0</v>
      </c>
      <c r="AE15" s="62">
        <v>0.125</v>
      </c>
      <c r="AF15" s="62"/>
      <c r="AG15" s="62">
        <f t="shared" si="6"/>
        <v>0</v>
      </c>
      <c r="AH15" s="62">
        <v>0.125</v>
      </c>
      <c r="AI15" s="62"/>
      <c r="AJ15" s="62">
        <f t="shared" si="7"/>
        <v>0</v>
      </c>
      <c r="AK15" s="62">
        <v>0.125</v>
      </c>
      <c r="AL15" s="62"/>
      <c r="AM15" s="62">
        <f t="shared" si="8"/>
        <v>0</v>
      </c>
      <c r="AN15" s="62">
        <v>0.125</v>
      </c>
      <c r="AO15" s="62"/>
      <c r="AP15" s="62">
        <f t="shared" si="9"/>
        <v>0</v>
      </c>
      <c r="AQ15" s="62">
        <v>0.125</v>
      </c>
      <c r="AR15" s="62"/>
      <c r="AS15" s="62">
        <f t="shared" si="10"/>
        <v>0</v>
      </c>
      <c r="AT15" s="63">
        <f t="shared" si="11"/>
        <v>1</v>
      </c>
      <c r="AU15" s="64">
        <f t="shared" si="12"/>
        <v>0</v>
      </c>
      <c r="AV15" s="65">
        <f t="shared" si="13"/>
        <v>0</v>
      </c>
      <c r="AW15" s="66"/>
    </row>
    <row r="16" spans="1:49" s="50" customFormat="1" ht="103.15" customHeight="1" thickBot="1" x14ac:dyDescent="0.3">
      <c r="A16" s="172" t="s">
        <v>243</v>
      </c>
      <c r="B16" s="172">
        <v>2</v>
      </c>
      <c r="C16" s="190" t="s">
        <v>99</v>
      </c>
      <c r="D16" s="57">
        <v>2.1</v>
      </c>
      <c r="E16" s="67" t="s">
        <v>220</v>
      </c>
      <c r="F16" s="68"/>
      <c r="G16" s="60">
        <v>0.25</v>
      </c>
      <c r="H16" s="61" t="s">
        <v>216</v>
      </c>
      <c r="I16" s="61" t="s">
        <v>217</v>
      </c>
      <c r="J16" s="62">
        <v>1</v>
      </c>
      <c r="K16" s="62">
        <v>1</v>
      </c>
      <c r="L16" s="62">
        <f>+K16/J16</f>
        <v>1</v>
      </c>
      <c r="M16" s="62">
        <v>1</v>
      </c>
      <c r="N16" s="134">
        <v>1</v>
      </c>
      <c r="O16" s="62">
        <f t="shared" si="0"/>
        <v>1</v>
      </c>
      <c r="P16" s="62">
        <v>1</v>
      </c>
      <c r="Q16" s="62">
        <v>1</v>
      </c>
      <c r="R16" s="62">
        <f>+Q16/P16</f>
        <v>1</v>
      </c>
      <c r="S16" s="62">
        <v>1</v>
      </c>
      <c r="T16" s="62"/>
      <c r="U16" s="62">
        <f>+T16/S16</f>
        <v>0</v>
      </c>
      <c r="V16" s="62">
        <v>1</v>
      </c>
      <c r="W16" s="62"/>
      <c r="X16" s="62">
        <f>+W16/V16</f>
        <v>0</v>
      </c>
      <c r="Y16" s="62">
        <v>1</v>
      </c>
      <c r="Z16" s="62"/>
      <c r="AA16" s="62">
        <f>+Z16/Y16</f>
        <v>0</v>
      </c>
      <c r="AB16" s="62">
        <v>1</v>
      </c>
      <c r="AC16" s="62"/>
      <c r="AD16" s="62">
        <f>+AC16/AB16</f>
        <v>0</v>
      </c>
      <c r="AE16" s="62">
        <v>1</v>
      </c>
      <c r="AF16" s="62"/>
      <c r="AG16" s="62">
        <f>+AF16/AE16</f>
        <v>0</v>
      </c>
      <c r="AH16" s="62">
        <v>1</v>
      </c>
      <c r="AI16" s="62"/>
      <c r="AJ16" s="62">
        <f>+AI16/AH16</f>
        <v>0</v>
      </c>
      <c r="AK16" s="62">
        <v>1</v>
      </c>
      <c r="AL16" s="62"/>
      <c r="AM16" s="62">
        <f>+AL16/AK16</f>
        <v>0</v>
      </c>
      <c r="AN16" s="62">
        <v>1</v>
      </c>
      <c r="AO16" s="62"/>
      <c r="AP16" s="62">
        <f>+AO16/AN16</f>
        <v>0</v>
      </c>
      <c r="AQ16" s="62">
        <v>1</v>
      </c>
      <c r="AR16" s="62"/>
      <c r="AS16" s="62">
        <f>+AR16/AQ16</f>
        <v>0</v>
      </c>
      <c r="AT16" s="63">
        <f t="shared" si="11"/>
        <v>1</v>
      </c>
      <c r="AU16" s="64">
        <f t="shared" si="12"/>
        <v>1</v>
      </c>
      <c r="AV16" s="65">
        <f t="shared" si="13"/>
        <v>1</v>
      </c>
      <c r="AW16" s="69"/>
    </row>
    <row r="17" spans="1:49" s="50" customFormat="1" ht="60" x14ac:dyDescent="0.25">
      <c r="A17" s="173"/>
      <c r="B17" s="173"/>
      <c r="C17" s="190"/>
      <c r="D17" s="70">
        <v>2.2000000000000002</v>
      </c>
      <c r="E17" s="67" t="s">
        <v>112</v>
      </c>
      <c r="F17" s="71"/>
      <c r="G17" s="60">
        <v>0.25</v>
      </c>
      <c r="H17" s="61" t="s">
        <v>216</v>
      </c>
      <c r="I17" s="61" t="s">
        <v>217</v>
      </c>
      <c r="J17" s="62">
        <v>1</v>
      </c>
      <c r="K17" s="62">
        <v>1</v>
      </c>
      <c r="L17" s="62">
        <f t="shared" ref="L17:L55" si="14">+K17/J17</f>
        <v>1</v>
      </c>
      <c r="M17" s="62">
        <v>1</v>
      </c>
      <c r="N17" s="134">
        <v>1</v>
      </c>
      <c r="O17" s="62">
        <f t="shared" si="0"/>
        <v>1</v>
      </c>
      <c r="P17" s="62">
        <v>1</v>
      </c>
      <c r="Q17" s="62">
        <v>1</v>
      </c>
      <c r="R17" s="62">
        <f t="shared" si="1"/>
        <v>1</v>
      </c>
      <c r="S17" s="62">
        <v>1</v>
      </c>
      <c r="T17" s="62"/>
      <c r="U17" s="62">
        <f t="shared" si="2"/>
        <v>0</v>
      </c>
      <c r="V17" s="62">
        <v>1</v>
      </c>
      <c r="W17" s="62"/>
      <c r="X17" s="62">
        <f t="shared" si="3"/>
        <v>0</v>
      </c>
      <c r="Y17" s="62">
        <v>1</v>
      </c>
      <c r="Z17" s="62"/>
      <c r="AA17" s="62">
        <f t="shared" si="4"/>
        <v>0</v>
      </c>
      <c r="AB17" s="62">
        <v>1</v>
      </c>
      <c r="AC17" s="62"/>
      <c r="AD17" s="62">
        <f t="shared" si="5"/>
        <v>0</v>
      </c>
      <c r="AE17" s="62">
        <v>1</v>
      </c>
      <c r="AF17" s="62"/>
      <c r="AG17" s="62">
        <f t="shared" si="6"/>
        <v>0</v>
      </c>
      <c r="AH17" s="62">
        <v>1</v>
      </c>
      <c r="AI17" s="62"/>
      <c r="AJ17" s="62">
        <f t="shared" si="7"/>
        <v>0</v>
      </c>
      <c r="AK17" s="62">
        <v>1</v>
      </c>
      <c r="AL17" s="62"/>
      <c r="AM17" s="62">
        <f t="shared" si="8"/>
        <v>0</v>
      </c>
      <c r="AN17" s="62">
        <v>1</v>
      </c>
      <c r="AO17" s="62"/>
      <c r="AP17" s="62">
        <f t="shared" si="9"/>
        <v>0</v>
      </c>
      <c r="AQ17" s="62">
        <v>1</v>
      </c>
      <c r="AR17" s="62"/>
      <c r="AS17" s="62">
        <f t="shared" si="10"/>
        <v>0</v>
      </c>
      <c r="AT17" s="63">
        <f t="shared" si="11"/>
        <v>1</v>
      </c>
      <c r="AU17" s="64">
        <f t="shared" si="12"/>
        <v>1</v>
      </c>
      <c r="AV17" s="65">
        <f t="shared" si="13"/>
        <v>1</v>
      </c>
      <c r="AW17" s="72"/>
    </row>
    <row r="18" spans="1:49" s="50" customFormat="1" ht="45" x14ac:dyDescent="0.25">
      <c r="A18" s="173"/>
      <c r="B18" s="173"/>
      <c r="C18" s="190"/>
      <c r="D18" s="70">
        <v>2.2999999999999998</v>
      </c>
      <c r="E18" s="67" t="s">
        <v>113</v>
      </c>
      <c r="F18" s="71"/>
      <c r="G18" s="60">
        <v>0.25</v>
      </c>
      <c r="H18" s="61" t="s">
        <v>216</v>
      </c>
      <c r="I18" s="61" t="s">
        <v>217</v>
      </c>
      <c r="J18" s="62">
        <v>1</v>
      </c>
      <c r="K18" s="62">
        <v>1</v>
      </c>
      <c r="L18" s="62">
        <f t="shared" si="14"/>
        <v>1</v>
      </c>
      <c r="M18" s="62">
        <v>1</v>
      </c>
      <c r="N18" s="134">
        <v>1</v>
      </c>
      <c r="O18" s="62">
        <f t="shared" si="0"/>
        <v>1</v>
      </c>
      <c r="P18" s="62">
        <v>1</v>
      </c>
      <c r="Q18" s="62">
        <v>1</v>
      </c>
      <c r="R18" s="62">
        <f t="shared" si="1"/>
        <v>1</v>
      </c>
      <c r="S18" s="62">
        <v>1</v>
      </c>
      <c r="T18" s="62"/>
      <c r="U18" s="62">
        <f t="shared" si="2"/>
        <v>0</v>
      </c>
      <c r="V18" s="62">
        <v>1</v>
      </c>
      <c r="W18" s="62"/>
      <c r="X18" s="62">
        <f t="shared" si="3"/>
        <v>0</v>
      </c>
      <c r="Y18" s="62">
        <v>1</v>
      </c>
      <c r="Z18" s="62"/>
      <c r="AA18" s="62">
        <f t="shared" si="4"/>
        <v>0</v>
      </c>
      <c r="AB18" s="62">
        <v>1</v>
      </c>
      <c r="AC18" s="62"/>
      <c r="AD18" s="62">
        <f t="shared" si="5"/>
        <v>0</v>
      </c>
      <c r="AE18" s="62">
        <v>1</v>
      </c>
      <c r="AF18" s="62"/>
      <c r="AG18" s="62">
        <f t="shared" si="6"/>
        <v>0</v>
      </c>
      <c r="AH18" s="62">
        <v>1</v>
      </c>
      <c r="AI18" s="62"/>
      <c r="AJ18" s="62">
        <f t="shared" si="7"/>
        <v>0</v>
      </c>
      <c r="AK18" s="62">
        <v>1</v>
      </c>
      <c r="AL18" s="62"/>
      <c r="AM18" s="62">
        <f t="shared" si="8"/>
        <v>0</v>
      </c>
      <c r="AN18" s="62">
        <v>1</v>
      </c>
      <c r="AO18" s="62"/>
      <c r="AP18" s="62">
        <f t="shared" si="9"/>
        <v>0</v>
      </c>
      <c r="AQ18" s="62">
        <v>1</v>
      </c>
      <c r="AR18" s="62"/>
      <c r="AS18" s="62">
        <f t="shared" si="10"/>
        <v>0</v>
      </c>
      <c r="AT18" s="63">
        <f t="shared" si="11"/>
        <v>1</v>
      </c>
      <c r="AU18" s="64">
        <f t="shared" si="12"/>
        <v>1</v>
      </c>
      <c r="AV18" s="65">
        <f t="shared" si="13"/>
        <v>1</v>
      </c>
      <c r="AW18" s="73"/>
    </row>
    <row r="19" spans="1:49" s="50" customFormat="1" ht="45" customHeight="1" x14ac:dyDescent="0.25">
      <c r="A19" s="173"/>
      <c r="B19" s="173"/>
      <c r="C19" s="190"/>
      <c r="D19" s="70">
        <v>2.4</v>
      </c>
      <c r="E19" s="67" t="s">
        <v>221</v>
      </c>
      <c r="F19" s="71"/>
      <c r="G19" s="60">
        <v>0.25</v>
      </c>
      <c r="H19" s="61" t="s">
        <v>216</v>
      </c>
      <c r="I19" s="61" t="s">
        <v>217</v>
      </c>
      <c r="J19" s="62">
        <v>1</v>
      </c>
      <c r="K19" s="62">
        <v>1</v>
      </c>
      <c r="L19" s="62">
        <f t="shared" si="14"/>
        <v>1</v>
      </c>
      <c r="M19" s="62">
        <v>1</v>
      </c>
      <c r="N19" s="134">
        <v>1</v>
      </c>
      <c r="O19" s="62">
        <f t="shared" si="0"/>
        <v>1</v>
      </c>
      <c r="P19" s="62">
        <v>1</v>
      </c>
      <c r="Q19" s="62">
        <v>1</v>
      </c>
      <c r="R19" s="62">
        <f t="shared" si="1"/>
        <v>1</v>
      </c>
      <c r="S19" s="62">
        <v>1</v>
      </c>
      <c r="T19" s="62"/>
      <c r="U19" s="62">
        <f t="shared" si="2"/>
        <v>0</v>
      </c>
      <c r="V19" s="62">
        <v>1</v>
      </c>
      <c r="W19" s="62"/>
      <c r="X19" s="62">
        <f t="shared" si="3"/>
        <v>0</v>
      </c>
      <c r="Y19" s="62">
        <v>1</v>
      </c>
      <c r="Z19" s="62"/>
      <c r="AA19" s="62">
        <f t="shared" si="4"/>
        <v>0</v>
      </c>
      <c r="AB19" s="62">
        <v>1</v>
      </c>
      <c r="AC19" s="62"/>
      <c r="AD19" s="62">
        <f t="shared" si="5"/>
        <v>0</v>
      </c>
      <c r="AE19" s="62">
        <v>1</v>
      </c>
      <c r="AF19" s="62"/>
      <c r="AG19" s="62">
        <f t="shared" si="6"/>
        <v>0</v>
      </c>
      <c r="AH19" s="62">
        <v>1</v>
      </c>
      <c r="AI19" s="62"/>
      <c r="AJ19" s="62">
        <f t="shared" si="7"/>
        <v>0</v>
      </c>
      <c r="AK19" s="62">
        <v>1</v>
      </c>
      <c r="AL19" s="62"/>
      <c r="AM19" s="62">
        <f t="shared" si="8"/>
        <v>0</v>
      </c>
      <c r="AN19" s="62">
        <v>1</v>
      </c>
      <c r="AO19" s="62"/>
      <c r="AP19" s="62">
        <f t="shared" si="9"/>
        <v>0</v>
      </c>
      <c r="AQ19" s="62">
        <v>1</v>
      </c>
      <c r="AR19" s="62"/>
      <c r="AS19" s="62">
        <f t="shared" si="10"/>
        <v>0</v>
      </c>
      <c r="AT19" s="63">
        <f t="shared" si="11"/>
        <v>1</v>
      </c>
      <c r="AU19" s="64">
        <f t="shared" si="12"/>
        <v>1</v>
      </c>
      <c r="AV19" s="65">
        <f t="shared" si="13"/>
        <v>1</v>
      </c>
      <c r="AW19" s="73"/>
    </row>
    <row r="20" spans="1:49" s="78" customFormat="1" ht="51" customHeight="1" x14ac:dyDescent="0.25">
      <c r="A20" s="205" t="s">
        <v>243</v>
      </c>
      <c r="B20" s="215">
        <v>3</v>
      </c>
      <c r="C20" s="215" t="s">
        <v>212</v>
      </c>
      <c r="D20" s="70">
        <v>1</v>
      </c>
      <c r="E20" s="67" t="s">
        <v>203</v>
      </c>
      <c r="F20" s="59" t="s">
        <v>213</v>
      </c>
      <c r="G20" s="61">
        <v>0.2</v>
      </c>
      <c r="H20" s="61" t="s">
        <v>214</v>
      </c>
      <c r="I20" s="61" t="s">
        <v>215</v>
      </c>
      <c r="J20" s="74">
        <v>5</v>
      </c>
      <c r="K20" s="74">
        <v>5</v>
      </c>
      <c r="L20" s="65">
        <f t="shared" ref="L20:L29" si="15">IF(ISERROR(K20/J20),0,(K20/J20))</f>
        <v>1</v>
      </c>
      <c r="M20" s="74">
        <v>5</v>
      </c>
      <c r="N20" s="135">
        <v>5</v>
      </c>
      <c r="O20" s="62">
        <f t="shared" si="0"/>
        <v>1</v>
      </c>
      <c r="P20" s="74">
        <v>4</v>
      </c>
      <c r="Q20" s="75">
        <v>4</v>
      </c>
      <c r="R20" s="65">
        <f t="shared" ref="R20:R29" si="16">IF(ISERROR(Q20/P20),0,(Q20/P20))</f>
        <v>1</v>
      </c>
      <c r="S20" s="74">
        <v>5</v>
      </c>
      <c r="T20" s="75"/>
      <c r="U20" s="65">
        <f t="shared" ref="U20:U29" si="17">IF(ISERROR(T20/S20),0,(T20/S20))</f>
        <v>0</v>
      </c>
      <c r="V20" s="74">
        <v>5</v>
      </c>
      <c r="W20" s="75"/>
      <c r="X20" s="65">
        <f t="shared" ref="X20:X29" si="18">IF(ISERROR(W20/V20),0,(W20/V20))</f>
        <v>0</v>
      </c>
      <c r="Y20" s="74">
        <v>5</v>
      </c>
      <c r="Z20" s="75"/>
      <c r="AA20" s="65">
        <f t="shared" ref="AA20:AA29" si="19">IF(ISERROR(Z20/Y20),0,(Z20/Y20))</f>
        <v>0</v>
      </c>
      <c r="AB20" s="74">
        <v>5</v>
      </c>
      <c r="AC20" s="75"/>
      <c r="AD20" s="65">
        <f t="shared" ref="AD20:AD29" si="20">IF(ISERROR(AC20/AB20),0,(AC20/AB20))</f>
        <v>0</v>
      </c>
      <c r="AE20" s="74">
        <v>5</v>
      </c>
      <c r="AF20" s="75"/>
      <c r="AG20" s="65">
        <f t="shared" ref="AG20:AG29" si="21">IF(ISERROR(AF20/AE20),0,(AF20/AE20))</f>
        <v>0</v>
      </c>
      <c r="AH20" s="74">
        <v>5</v>
      </c>
      <c r="AI20" s="75"/>
      <c r="AJ20" s="65">
        <f t="shared" ref="AJ20:AJ29" si="22">IF(ISERROR(AI20/AH20),0,(AI20/AH20))</f>
        <v>0</v>
      </c>
      <c r="AK20" s="74">
        <v>5</v>
      </c>
      <c r="AL20" s="75"/>
      <c r="AM20" s="65">
        <f t="shared" ref="AM20:AM29" si="23">IF(ISERROR(AL20/AK20),0,(AL20/AK20))</f>
        <v>0</v>
      </c>
      <c r="AN20" s="74">
        <v>5</v>
      </c>
      <c r="AO20" s="75"/>
      <c r="AP20" s="65">
        <f t="shared" ref="AP20:AP29" si="24">IF(ISERROR(AO20/AN20),0,(AO20/AN20))</f>
        <v>0</v>
      </c>
      <c r="AQ20" s="74">
        <v>5</v>
      </c>
      <c r="AR20" s="75"/>
      <c r="AS20" s="65">
        <f t="shared" ref="AS20:AS29" si="25">IF(ISERROR(AR20/AQ20),0,(AR20/AQ20))</f>
        <v>0</v>
      </c>
      <c r="AT20" s="74">
        <f t="shared" si="11"/>
        <v>59</v>
      </c>
      <c r="AU20" s="76">
        <f t="shared" si="12"/>
        <v>14</v>
      </c>
      <c r="AV20" s="65">
        <f t="shared" si="13"/>
        <v>0.23728813559322035</v>
      </c>
      <c r="AW20" s="77">
        <f t="shared" ref="AW20:AW32" si="26">+AV20*G20</f>
        <v>4.7457627118644069E-2</v>
      </c>
    </row>
    <row r="21" spans="1:49" s="78" customFormat="1" ht="51" customHeight="1" x14ac:dyDescent="0.25">
      <c r="A21" s="205"/>
      <c r="B21" s="216"/>
      <c r="C21" s="216"/>
      <c r="D21" s="70">
        <v>2</v>
      </c>
      <c r="E21" s="67" t="s">
        <v>204</v>
      </c>
      <c r="F21" s="59" t="s">
        <v>213</v>
      </c>
      <c r="G21" s="61">
        <v>0.2</v>
      </c>
      <c r="H21" s="61" t="s">
        <v>216</v>
      </c>
      <c r="I21" s="61" t="s">
        <v>217</v>
      </c>
      <c r="J21" s="61">
        <v>1</v>
      </c>
      <c r="K21" s="61">
        <v>1</v>
      </c>
      <c r="L21" s="65">
        <f t="shared" si="15"/>
        <v>1</v>
      </c>
      <c r="M21" s="61">
        <v>1</v>
      </c>
      <c r="N21" s="136">
        <v>1</v>
      </c>
      <c r="O21" s="62">
        <f t="shared" si="0"/>
        <v>1</v>
      </c>
      <c r="P21" s="61">
        <v>1</v>
      </c>
      <c r="Q21" s="61">
        <v>1</v>
      </c>
      <c r="R21" s="65">
        <f t="shared" si="16"/>
        <v>1</v>
      </c>
      <c r="S21" s="61">
        <v>1</v>
      </c>
      <c r="T21" s="76"/>
      <c r="U21" s="65">
        <f t="shared" si="17"/>
        <v>0</v>
      </c>
      <c r="V21" s="61">
        <v>1</v>
      </c>
      <c r="W21" s="76"/>
      <c r="X21" s="65">
        <f t="shared" si="18"/>
        <v>0</v>
      </c>
      <c r="Y21" s="61">
        <v>1</v>
      </c>
      <c r="Z21" s="76"/>
      <c r="AA21" s="65">
        <f t="shared" si="19"/>
        <v>0</v>
      </c>
      <c r="AB21" s="61">
        <v>1</v>
      </c>
      <c r="AC21" s="76"/>
      <c r="AD21" s="65">
        <f t="shared" si="20"/>
        <v>0</v>
      </c>
      <c r="AE21" s="61">
        <v>1</v>
      </c>
      <c r="AF21" s="76"/>
      <c r="AG21" s="65">
        <f t="shared" si="21"/>
        <v>0</v>
      </c>
      <c r="AH21" s="61">
        <v>1</v>
      </c>
      <c r="AI21" s="76"/>
      <c r="AJ21" s="65">
        <f t="shared" si="22"/>
        <v>0</v>
      </c>
      <c r="AK21" s="61">
        <v>1</v>
      </c>
      <c r="AL21" s="76"/>
      <c r="AM21" s="65">
        <f t="shared" si="23"/>
        <v>0</v>
      </c>
      <c r="AN21" s="61">
        <v>1</v>
      </c>
      <c r="AO21" s="76"/>
      <c r="AP21" s="65">
        <f t="shared" si="24"/>
        <v>0</v>
      </c>
      <c r="AQ21" s="61">
        <v>1</v>
      </c>
      <c r="AR21" s="76"/>
      <c r="AS21" s="65">
        <f t="shared" si="25"/>
        <v>0</v>
      </c>
      <c r="AT21" s="79">
        <f t="shared" si="11"/>
        <v>1</v>
      </c>
      <c r="AU21" s="80">
        <f t="shared" si="12"/>
        <v>1</v>
      </c>
      <c r="AV21" s="65">
        <f t="shared" si="13"/>
        <v>1</v>
      </c>
      <c r="AW21" s="77">
        <f t="shared" si="26"/>
        <v>0.2</v>
      </c>
    </row>
    <row r="22" spans="1:49" s="78" customFormat="1" ht="51" customHeight="1" x14ac:dyDescent="0.25">
      <c r="A22" s="205"/>
      <c r="B22" s="216"/>
      <c r="C22" s="216"/>
      <c r="D22" s="70">
        <v>3</v>
      </c>
      <c r="E22" s="67" t="s">
        <v>205</v>
      </c>
      <c r="F22" s="59" t="s">
        <v>218</v>
      </c>
      <c r="G22" s="61">
        <v>0.2</v>
      </c>
      <c r="H22" s="61" t="s">
        <v>214</v>
      </c>
      <c r="I22" s="61" t="s">
        <v>215</v>
      </c>
      <c r="J22" s="79">
        <v>0</v>
      </c>
      <c r="K22" s="76">
        <v>0</v>
      </c>
      <c r="L22" s="65">
        <f t="shared" si="15"/>
        <v>0</v>
      </c>
      <c r="M22" s="79">
        <v>0</v>
      </c>
      <c r="N22" s="137">
        <v>0</v>
      </c>
      <c r="O22" s="62">
        <v>0</v>
      </c>
      <c r="P22" s="79">
        <v>0</v>
      </c>
      <c r="Q22" s="79">
        <v>0</v>
      </c>
      <c r="R22" s="65">
        <f t="shared" si="16"/>
        <v>0</v>
      </c>
      <c r="S22" s="79">
        <v>0</v>
      </c>
      <c r="T22" s="76"/>
      <c r="U22" s="65">
        <f t="shared" si="17"/>
        <v>0</v>
      </c>
      <c r="V22" s="79">
        <v>0</v>
      </c>
      <c r="W22" s="76"/>
      <c r="X22" s="65">
        <f t="shared" si="18"/>
        <v>0</v>
      </c>
      <c r="Y22" s="79">
        <v>0</v>
      </c>
      <c r="Z22" s="76"/>
      <c r="AA22" s="65">
        <f t="shared" si="19"/>
        <v>0</v>
      </c>
      <c r="AB22" s="79">
        <v>0</v>
      </c>
      <c r="AC22" s="76"/>
      <c r="AD22" s="65">
        <f t="shared" si="20"/>
        <v>0</v>
      </c>
      <c r="AE22" s="79">
        <v>0.1</v>
      </c>
      <c r="AF22" s="76"/>
      <c r="AG22" s="65">
        <f t="shared" si="21"/>
        <v>0</v>
      </c>
      <c r="AH22" s="79">
        <v>0.45</v>
      </c>
      <c r="AI22" s="76"/>
      <c r="AJ22" s="65">
        <f t="shared" si="22"/>
        <v>0</v>
      </c>
      <c r="AK22" s="79">
        <v>0.45</v>
      </c>
      <c r="AL22" s="76"/>
      <c r="AM22" s="65">
        <f t="shared" si="23"/>
        <v>0</v>
      </c>
      <c r="AN22" s="79">
        <v>0</v>
      </c>
      <c r="AO22" s="76"/>
      <c r="AP22" s="65">
        <f t="shared" si="24"/>
        <v>0</v>
      </c>
      <c r="AQ22" s="79">
        <v>0</v>
      </c>
      <c r="AR22" s="76"/>
      <c r="AS22" s="65">
        <f t="shared" si="25"/>
        <v>0</v>
      </c>
      <c r="AT22" s="79">
        <f t="shared" si="11"/>
        <v>1</v>
      </c>
      <c r="AU22" s="80">
        <f t="shared" si="12"/>
        <v>0</v>
      </c>
      <c r="AV22" s="65">
        <f>IF(ISERROR(AU22/AT22),0,(AU22/AT22))</f>
        <v>0</v>
      </c>
      <c r="AW22" s="77">
        <f t="shared" si="26"/>
        <v>0</v>
      </c>
    </row>
    <row r="23" spans="1:49" s="78" customFormat="1" ht="51" customHeight="1" x14ac:dyDescent="0.25">
      <c r="A23" s="205"/>
      <c r="B23" s="216"/>
      <c r="C23" s="216"/>
      <c r="D23" s="70">
        <v>4</v>
      </c>
      <c r="E23" s="67" t="s">
        <v>206</v>
      </c>
      <c r="F23" s="59" t="s">
        <v>213</v>
      </c>
      <c r="G23" s="61">
        <v>0.2</v>
      </c>
      <c r="H23" s="61" t="s">
        <v>216</v>
      </c>
      <c r="I23" s="61" t="s">
        <v>215</v>
      </c>
      <c r="J23" s="80">
        <v>0.14000000000000001</v>
      </c>
      <c r="K23" s="80">
        <v>0.14000000000000001</v>
      </c>
      <c r="L23" s="65">
        <f t="shared" si="15"/>
        <v>1</v>
      </c>
      <c r="M23" s="80">
        <v>0.04</v>
      </c>
      <c r="N23" s="138">
        <v>0.04</v>
      </c>
      <c r="O23" s="62">
        <f t="shared" si="0"/>
        <v>1</v>
      </c>
      <c r="P23" s="80">
        <v>0.05</v>
      </c>
      <c r="Q23" s="80">
        <v>0.05</v>
      </c>
      <c r="R23" s="65">
        <f t="shared" si="16"/>
        <v>1</v>
      </c>
      <c r="S23" s="80">
        <v>0.17</v>
      </c>
      <c r="T23" s="80"/>
      <c r="U23" s="65">
        <f t="shared" si="17"/>
        <v>0</v>
      </c>
      <c r="V23" s="80">
        <v>0.04</v>
      </c>
      <c r="W23" s="80"/>
      <c r="X23" s="65">
        <f t="shared" si="18"/>
        <v>0</v>
      </c>
      <c r="Y23" s="80">
        <v>0.05</v>
      </c>
      <c r="Z23" s="80"/>
      <c r="AA23" s="65">
        <f t="shared" si="19"/>
        <v>0</v>
      </c>
      <c r="AB23" s="80">
        <v>0.17</v>
      </c>
      <c r="AC23" s="80"/>
      <c r="AD23" s="65">
        <f t="shared" si="20"/>
        <v>0</v>
      </c>
      <c r="AE23" s="80">
        <v>0.04</v>
      </c>
      <c r="AF23" s="80"/>
      <c r="AG23" s="65">
        <f t="shared" si="21"/>
        <v>0</v>
      </c>
      <c r="AH23" s="80">
        <v>0.04</v>
      </c>
      <c r="AI23" s="80"/>
      <c r="AJ23" s="65">
        <f t="shared" si="22"/>
        <v>0</v>
      </c>
      <c r="AK23" s="80">
        <v>0.16</v>
      </c>
      <c r="AL23" s="80"/>
      <c r="AM23" s="65">
        <f t="shared" si="23"/>
        <v>0</v>
      </c>
      <c r="AN23" s="80">
        <v>0.06</v>
      </c>
      <c r="AO23" s="80"/>
      <c r="AP23" s="65">
        <f t="shared" si="24"/>
        <v>0</v>
      </c>
      <c r="AQ23" s="80">
        <v>0.04</v>
      </c>
      <c r="AR23" s="80"/>
      <c r="AS23" s="65">
        <f t="shared" si="25"/>
        <v>0</v>
      </c>
      <c r="AT23" s="79">
        <f t="shared" si="11"/>
        <v>1</v>
      </c>
      <c r="AU23" s="80">
        <f t="shared" si="12"/>
        <v>0.23</v>
      </c>
      <c r="AV23" s="65">
        <f t="shared" si="13"/>
        <v>0.23</v>
      </c>
      <c r="AW23" s="77">
        <f t="shared" si="26"/>
        <v>4.6000000000000006E-2</v>
      </c>
    </row>
    <row r="24" spans="1:49" s="78" customFormat="1" ht="51" customHeight="1" x14ac:dyDescent="0.25">
      <c r="A24" s="205"/>
      <c r="B24" s="217"/>
      <c r="C24" s="217"/>
      <c r="D24" s="70">
        <v>5</v>
      </c>
      <c r="E24" s="67" t="s">
        <v>207</v>
      </c>
      <c r="F24" s="59" t="s">
        <v>213</v>
      </c>
      <c r="G24" s="61">
        <v>0.2</v>
      </c>
      <c r="H24" s="61" t="s">
        <v>214</v>
      </c>
      <c r="I24" s="61" t="s">
        <v>215</v>
      </c>
      <c r="J24" s="76">
        <v>0</v>
      </c>
      <c r="K24" s="76">
        <v>0</v>
      </c>
      <c r="L24" s="65">
        <f t="shared" si="15"/>
        <v>0</v>
      </c>
      <c r="M24" s="76">
        <v>0</v>
      </c>
      <c r="N24" s="139">
        <v>0</v>
      </c>
      <c r="O24" s="62">
        <v>0</v>
      </c>
      <c r="P24" s="76">
        <v>0</v>
      </c>
      <c r="Q24" s="76">
        <v>0</v>
      </c>
      <c r="R24" s="65">
        <f t="shared" si="16"/>
        <v>0</v>
      </c>
      <c r="S24" s="76">
        <v>0</v>
      </c>
      <c r="T24" s="76"/>
      <c r="U24" s="65">
        <f t="shared" si="17"/>
        <v>0</v>
      </c>
      <c r="V24" s="76">
        <v>0</v>
      </c>
      <c r="W24" s="76"/>
      <c r="X24" s="65">
        <f t="shared" si="18"/>
        <v>0</v>
      </c>
      <c r="Y24" s="76">
        <v>0</v>
      </c>
      <c r="Z24" s="76"/>
      <c r="AA24" s="65">
        <f t="shared" si="19"/>
        <v>0</v>
      </c>
      <c r="AB24" s="76">
        <v>0</v>
      </c>
      <c r="AC24" s="76"/>
      <c r="AD24" s="65">
        <f t="shared" si="20"/>
        <v>0</v>
      </c>
      <c r="AE24" s="76">
        <v>0</v>
      </c>
      <c r="AF24" s="76"/>
      <c r="AG24" s="65">
        <f t="shared" si="21"/>
        <v>0</v>
      </c>
      <c r="AH24" s="76">
        <v>0</v>
      </c>
      <c r="AI24" s="76"/>
      <c r="AJ24" s="65">
        <f t="shared" si="22"/>
        <v>0</v>
      </c>
      <c r="AK24" s="76">
        <v>2</v>
      </c>
      <c r="AL24" s="76"/>
      <c r="AM24" s="65">
        <f t="shared" si="23"/>
        <v>0</v>
      </c>
      <c r="AN24" s="76">
        <v>2</v>
      </c>
      <c r="AO24" s="76"/>
      <c r="AP24" s="65">
        <f t="shared" si="24"/>
        <v>0</v>
      </c>
      <c r="AQ24" s="76">
        <v>1</v>
      </c>
      <c r="AR24" s="76"/>
      <c r="AS24" s="65">
        <f t="shared" si="25"/>
        <v>0</v>
      </c>
      <c r="AT24" s="81">
        <f t="shared" si="11"/>
        <v>5</v>
      </c>
      <c r="AU24" s="76">
        <f t="shared" si="12"/>
        <v>0</v>
      </c>
      <c r="AV24" s="65">
        <f t="shared" si="13"/>
        <v>0</v>
      </c>
      <c r="AW24" s="77">
        <f t="shared" si="26"/>
        <v>0</v>
      </c>
    </row>
    <row r="25" spans="1:49" s="78" customFormat="1" ht="51" customHeight="1" x14ac:dyDescent="0.25">
      <c r="A25" s="205"/>
      <c r="B25" s="215">
        <v>4</v>
      </c>
      <c r="C25" s="215" t="s">
        <v>100</v>
      </c>
      <c r="D25" s="70">
        <v>6</v>
      </c>
      <c r="E25" s="67" t="s">
        <v>208</v>
      </c>
      <c r="F25" s="59">
        <v>10</v>
      </c>
      <c r="G25" s="61">
        <v>0.2</v>
      </c>
      <c r="H25" s="61" t="s">
        <v>216</v>
      </c>
      <c r="I25" s="61" t="s">
        <v>215</v>
      </c>
      <c r="J25" s="80">
        <v>0</v>
      </c>
      <c r="K25" s="80">
        <f>IF(H25="Cantidad",#REF!,IF(ISERROR(#REF!/#REF!),0,#REF!/#REF!))</f>
        <v>0</v>
      </c>
      <c r="L25" s="65">
        <f t="shared" si="15"/>
        <v>0</v>
      </c>
      <c r="M25" s="80">
        <v>3.3000000000000002E-2</v>
      </c>
      <c r="N25" s="138">
        <v>0</v>
      </c>
      <c r="O25" s="62">
        <f t="shared" si="0"/>
        <v>0</v>
      </c>
      <c r="P25" s="80">
        <v>0</v>
      </c>
      <c r="Q25" s="80">
        <v>3.3000000000000002E-2</v>
      </c>
      <c r="R25" s="65">
        <f t="shared" si="16"/>
        <v>0</v>
      </c>
      <c r="S25" s="80">
        <v>0.63300000000000001</v>
      </c>
      <c r="T25" s="80"/>
      <c r="U25" s="65">
        <f t="shared" si="17"/>
        <v>0</v>
      </c>
      <c r="V25" s="80">
        <v>3.3000000000000002E-2</v>
      </c>
      <c r="W25" s="80"/>
      <c r="X25" s="65">
        <f t="shared" si="18"/>
        <v>0</v>
      </c>
      <c r="Y25" s="80">
        <v>0</v>
      </c>
      <c r="Z25" s="80"/>
      <c r="AA25" s="65">
        <f t="shared" si="19"/>
        <v>0</v>
      </c>
      <c r="AB25" s="80">
        <v>0</v>
      </c>
      <c r="AC25" s="80"/>
      <c r="AD25" s="65">
        <f t="shared" si="20"/>
        <v>0</v>
      </c>
      <c r="AE25" s="80">
        <v>0.13300000000000001</v>
      </c>
      <c r="AF25" s="80"/>
      <c r="AG25" s="65">
        <f t="shared" si="21"/>
        <v>0</v>
      </c>
      <c r="AH25" s="80">
        <v>3.3000000000000002E-2</v>
      </c>
      <c r="AI25" s="80"/>
      <c r="AJ25" s="65">
        <f t="shared" si="22"/>
        <v>0</v>
      </c>
      <c r="AK25" s="80">
        <v>0</v>
      </c>
      <c r="AL25" s="80"/>
      <c r="AM25" s="65">
        <f t="shared" si="23"/>
        <v>0</v>
      </c>
      <c r="AN25" s="80">
        <v>0</v>
      </c>
      <c r="AO25" s="80"/>
      <c r="AP25" s="65">
        <f t="shared" si="24"/>
        <v>0</v>
      </c>
      <c r="AQ25" s="80">
        <v>0.13500000000000001</v>
      </c>
      <c r="AR25" s="80"/>
      <c r="AS25" s="65">
        <f t="shared" si="25"/>
        <v>0</v>
      </c>
      <c r="AT25" s="79">
        <f t="shared" si="11"/>
        <v>1</v>
      </c>
      <c r="AU25" s="80">
        <f t="shared" si="12"/>
        <v>3.3000000000000002E-2</v>
      </c>
      <c r="AV25" s="65">
        <f t="shared" si="13"/>
        <v>3.3000000000000002E-2</v>
      </c>
      <c r="AW25" s="77">
        <f t="shared" si="26"/>
        <v>6.6000000000000008E-3</v>
      </c>
    </row>
    <row r="26" spans="1:49" s="78" customFormat="1" ht="51" customHeight="1" x14ac:dyDescent="0.25">
      <c r="A26" s="205"/>
      <c r="B26" s="216"/>
      <c r="C26" s="216"/>
      <c r="D26" s="70">
        <v>7</v>
      </c>
      <c r="E26" s="67" t="s">
        <v>209</v>
      </c>
      <c r="F26" s="59">
        <v>176</v>
      </c>
      <c r="G26" s="61">
        <v>0.2</v>
      </c>
      <c r="H26" s="61" t="s">
        <v>216</v>
      </c>
      <c r="I26" s="61" t="s">
        <v>215</v>
      </c>
      <c r="J26" s="80">
        <v>0.56699999999999995</v>
      </c>
      <c r="K26" s="80">
        <v>0.56699999999999995</v>
      </c>
      <c r="L26" s="65">
        <f t="shared" si="15"/>
        <v>1</v>
      </c>
      <c r="M26" s="80">
        <v>0</v>
      </c>
      <c r="N26" s="138">
        <v>0</v>
      </c>
      <c r="O26" s="62">
        <v>0</v>
      </c>
      <c r="P26" s="80">
        <v>0</v>
      </c>
      <c r="Q26" s="80">
        <v>0</v>
      </c>
      <c r="R26" s="65">
        <f t="shared" si="16"/>
        <v>0</v>
      </c>
      <c r="S26" s="80">
        <v>0.1</v>
      </c>
      <c r="T26" s="80"/>
      <c r="U26" s="65">
        <f t="shared" si="17"/>
        <v>0</v>
      </c>
      <c r="V26" s="80">
        <v>6.7000000000000004E-2</v>
      </c>
      <c r="W26" s="80"/>
      <c r="X26" s="65">
        <f t="shared" si="18"/>
        <v>0</v>
      </c>
      <c r="Y26" s="80">
        <v>0</v>
      </c>
      <c r="Z26" s="80"/>
      <c r="AA26" s="65">
        <f t="shared" si="19"/>
        <v>0</v>
      </c>
      <c r="AB26" s="80">
        <v>0</v>
      </c>
      <c r="AC26" s="80"/>
      <c r="AD26" s="65">
        <f t="shared" si="20"/>
        <v>0</v>
      </c>
      <c r="AE26" s="80">
        <v>0.1</v>
      </c>
      <c r="AF26" s="80"/>
      <c r="AG26" s="65">
        <f t="shared" si="21"/>
        <v>0</v>
      </c>
      <c r="AH26" s="80">
        <v>6.6000000000000003E-2</v>
      </c>
      <c r="AI26" s="80"/>
      <c r="AJ26" s="65">
        <f t="shared" si="22"/>
        <v>0</v>
      </c>
      <c r="AK26" s="80">
        <v>0</v>
      </c>
      <c r="AL26" s="80"/>
      <c r="AM26" s="65">
        <f t="shared" si="23"/>
        <v>0</v>
      </c>
      <c r="AN26" s="80">
        <v>0</v>
      </c>
      <c r="AO26" s="80"/>
      <c r="AP26" s="65">
        <f t="shared" si="24"/>
        <v>0</v>
      </c>
      <c r="AQ26" s="80">
        <v>0.1</v>
      </c>
      <c r="AR26" s="80"/>
      <c r="AS26" s="65">
        <f t="shared" si="25"/>
        <v>0</v>
      </c>
      <c r="AT26" s="79">
        <f t="shared" si="11"/>
        <v>1</v>
      </c>
      <c r="AU26" s="80">
        <f t="shared" si="12"/>
        <v>0.56699999999999995</v>
      </c>
      <c r="AV26" s="65">
        <f t="shared" si="13"/>
        <v>0.56699999999999995</v>
      </c>
      <c r="AW26" s="77">
        <f t="shared" si="26"/>
        <v>0.1134</v>
      </c>
    </row>
    <row r="27" spans="1:49" s="78" customFormat="1" ht="51" customHeight="1" x14ac:dyDescent="0.25">
      <c r="A27" s="205"/>
      <c r="B27" s="216"/>
      <c r="C27" s="216"/>
      <c r="D27" s="70">
        <v>8</v>
      </c>
      <c r="E27" s="67" t="s">
        <v>210</v>
      </c>
      <c r="F27" s="59">
        <v>0</v>
      </c>
      <c r="G27" s="61">
        <v>0.2</v>
      </c>
      <c r="H27" s="61" t="s">
        <v>216</v>
      </c>
      <c r="I27" s="61" t="s">
        <v>215</v>
      </c>
      <c r="J27" s="80">
        <v>0.53300000000000003</v>
      </c>
      <c r="K27" s="80">
        <v>0.53300000000000003</v>
      </c>
      <c r="L27" s="65">
        <f t="shared" si="15"/>
        <v>1</v>
      </c>
      <c r="M27" s="80">
        <v>0</v>
      </c>
      <c r="N27" s="138">
        <v>0</v>
      </c>
      <c r="O27" s="62">
        <v>0</v>
      </c>
      <c r="P27" s="80">
        <v>0</v>
      </c>
      <c r="Q27" s="80">
        <v>0</v>
      </c>
      <c r="R27" s="65">
        <f t="shared" si="16"/>
        <v>0</v>
      </c>
      <c r="S27" s="80">
        <v>0.13300000000000001</v>
      </c>
      <c r="T27" s="80"/>
      <c r="U27" s="65">
        <f t="shared" si="17"/>
        <v>0</v>
      </c>
      <c r="V27" s="80">
        <v>3.3000000000000002E-2</v>
      </c>
      <c r="W27" s="80"/>
      <c r="X27" s="65">
        <f t="shared" si="18"/>
        <v>0</v>
      </c>
      <c r="Y27" s="80">
        <v>0</v>
      </c>
      <c r="Z27" s="80"/>
      <c r="AA27" s="65">
        <f t="shared" si="19"/>
        <v>0</v>
      </c>
      <c r="AB27" s="80">
        <v>0</v>
      </c>
      <c r="AC27" s="80"/>
      <c r="AD27" s="65">
        <f t="shared" si="20"/>
        <v>0</v>
      </c>
      <c r="AE27" s="80">
        <v>0.13400000000000001</v>
      </c>
      <c r="AF27" s="80"/>
      <c r="AG27" s="65">
        <f t="shared" si="21"/>
        <v>0</v>
      </c>
      <c r="AH27" s="80">
        <v>3.3000000000000002E-2</v>
      </c>
      <c r="AI27" s="80"/>
      <c r="AJ27" s="65">
        <f t="shared" si="22"/>
        <v>0</v>
      </c>
      <c r="AK27" s="80">
        <v>0</v>
      </c>
      <c r="AL27" s="80"/>
      <c r="AM27" s="65">
        <f t="shared" si="23"/>
        <v>0</v>
      </c>
      <c r="AN27" s="80">
        <v>0</v>
      </c>
      <c r="AO27" s="80"/>
      <c r="AP27" s="65">
        <f t="shared" si="24"/>
        <v>0</v>
      </c>
      <c r="AQ27" s="80">
        <v>0.13400000000000001</v>
      </c>
      <c r="AR27" s="80"/>
      <c r="AS27" s="65">
        <f t="shared" si="25"/>
        <v>0</v>
      </c>
      <c r="AT27" s="79">
        <f t="shared" si="11"/>
        <v>1</v>
      </c>
      <c r="AU27" s="80">
        <f t="shared" si="12"/>
        <v>0.53300000000000003</v>
      </c>
      <c r="AV27" s="65">
        <f t="shared" si="13"/>
        <v>0.53300000000000003</v>
      </c>
      <c r="AW27" s="77">
        <f t="shared" si="26"/>
        <v>0.10660000000000001</v>
      </c>
    </row>
    <row r="28" spans="1:49" s="78" customFormat="1" ht="75" customHeight="1" x14ac:dyDescent="0.25">
      <c r="A28" s="205"/>
      <c r="B28" s="216"/>
      <c r="C28" s="216"/>
      <c r="D28" s="70">
        <v>9</v>
      </c>
      <c r="E28" s="67" t="s">
        <v>295</v>
      </c>
      <c r="F28" s="59">
        <v>20</v>
      </c>
      <c r="G28" s="61">
        <v>0.2</v>
      </c>
      <c r="H28" s="61" t="s">
        <v>216</v>
      </c>
      <c r="I28" s="61" t="s">
        <v>217</v>
      </c>
      <c r="J28" s="61">
        <v>1</v>
      </c>
      <c r="K28" s="61">
        <v>1</v>
      </c>
      <c r="L28" s="65">
        <f t="shared" si="15"/>
        <v>1</v>
      </c>
      <c r="M28" s="61">
        <v>1</v>
      </c>
      <c r="N28" s="61">
        <v>1</v>
      </c>
      <c r="O28" s="62">
        <f t="shared" si="0"/>
        <v>1</v>
      </c>
      <c r="P28" s="61">
        <v>1</v>
      </c>
      <c r="Q28" s="61">
        <v>1</v>
      </c>
      <c r="R28" s="65">
        <f t="shared" si="16"/>
        <v>1</v>
      </c>
      <c r="S28" s="61">
        <v>1</v>
      </c>
      <c r="T28" s="80"/>
      <c r="U28" s="65">
        <f t="shared" si="17"/>
        <v>0</v>
      </c>
      <c r="V28" s="61">
        <v>1</v>
      </c>
      <c r="W28" s="80"/>
      <c r="X28" s="65">
        <f t="shared" si="18"/>
        <v>0</v>
      </c>
      <c r="Y28" s="61">
        <v>1</v>
      </c>
      <c r="Z28" s="80"/>
      <c r="AA28" s="65">
        <f t="shared" si="19"/>
        <v>0</v>
      </c>
      <c r="AB28" s="61">
        <v>1</v>
      </c>
      <c r="AC28" s="80"/>
      <c r="AD28" s="65">
        <f t="shared" si="20"/>
        <v>0</v>
      </c>
      <c r="AE28" s="61">
        <v>1</v>
      </c>
      <c r="AF28" s="80"/>
      <c r="AG28" s="65">
        <f t="shared" si="21"/>
        <v>0</v>
      </c>
      <c r="AH28" s="61">
        <v>1</v>
      </c>
      <c r="AI28" s="80"/>
      <c r="AJ28" s="65">
        <f t="shared" si="22"/>
        <v>0</v>
      </c>
      <c r="AK28" s="61">
        <v>1</v>
      </c>
      <c r="AL28" s="80"/>
      <c r="AM28" s="65">
        <f t="shared" si="23"/>
        <v>0</v>
      </c>
      <c r="AN28" s="61">
        <v>1</v>
      </c>
      <c r="AO28" s="80"/>
      <c r="AP28" s="65">
        <f t="shared" si="24"/>
        <v>0</v>
      </c>
      <c r="AQ28" s="61">
        <v>1</v>
      </c>
      <c r="AR28" s="80"/>
      <c r="AS28" s="65">
        <f t="shared" si="25"/>
        <v>0</v>
      </c>
      <c r="AT28" s="79">
        <f t="shared" si="11"/>
        <v>1</v>
      </c>
      <c r="AU28" s="80">
        <f t="shared" si="12"/>
        <v>1</v>
      </c>
      <c r="AV28" s="65">
        <f t="shared" si="13"/>
        <v>1</v>
      </c>
      <c r="AW28" s="77">
        <f t="shared" si="26"/>
        <v>0.2</v>
      </c>
    </row>
    <row r="29" spans="1:49" s="78" customFormat="1" ht="51" customHeight="1" x14ac:dyDescent="0.25">
      <c r="A29" s="205"/>
      <c r="B29" s="217"/>
      <c r="C29" s="217"/>
      <c r="D29" s="70">
        <v>10</v>
      </c>
      <c r="E29" s="67" t="s">
        <v>211</v>
      </c>
      <c r="F29" s="59">
        <v>464</v>
      </c>
      <c r="G29" s="61">
        <v>0.2</v>
      </c>
      <c r="H29" s="61" t="s">
        <v>216</v>
      </c>
      <c r="I29" s="61" t="s">
        <v>217</v>
      </c>
      <c r="J29" s="80">
        <v>1</v>
      </c>
      <c r="K29" s="80">
        <v>1</v>
      </c>
      <c r="L29" s="65">
        <f t="shared" si="15"/>
        <v>1</v>
      </c>
      <c r="M29" s="80">
        <v>1</v>
      </c>
      <c r="N29" s="80">
        <v>1</v>
      </c>
      <c r="O29" s="62">
        <f t="shared" si="0"/>
        <v>1</v>
      </c>
      <c r="P29" s="80">
        <v>1</v>
      </c>
      <c r="Q29" s="80">
        <v>1</v>
      </c>
      <c r="R29" s="65">
        <f t="shared" si="16"/>
        <v>1</v>
      </c>
      <c r="S29" s="80">
        <v>1</v>
      </c>
      <c r="T29" s="80"/>
      <c r="U29" s="65">
        <f t="shared" si="17"/>
        <v>0</v>
      </c>
      <c r="V29" s="80">
        <v>1</v>
      </c>
      <c r="W29" s="80"/>
      <c r="X29" s="65">
        <f t="shared" si="18"/>
        <v>0</v>
      </c>
      <c r="Y29" s="80">
        <v>1</v>
      </c>
      <c r="Z29" s="80"/>
      <c r="AA29" s="65">
        <f t="shared" si="19"/>
        <v>0</v>
      </c>
      <c r="AB29" s="80">
        <v>1</v>
      </c>
      <c r="AC29" s="80"/>
      <c r="AD29" s="65">
        <f t="shared" si="20"/>
        <v>0</v>
      </c>
      <c r="AE29" s="80">
        <v>1</v>
      </c>
      <c r="AF29" s="80"/>
      <c r="AG29" s="65">
        <f t="shared" si="21"/>
        <v>0</v>
      </c>
      <c r="AH29" s="80">
        <v>1</v>
      </c>
      <c r="AI29" s="80"/>
      <c r="AJ29" s="65">
        <f t="shared" si="22"/>
        <v>0</v>
      </c>
      <c r="AK29" s="80">
        <v>1</v>
      </c>
      <c r="AL29" s="80"/>
      <c r="AM29" s="65">
        <f t="shared" si="23"/>
        <v>0</v>
      </c>
      <c r="AN29" s="80">
        <v>1</v>
      </c>
      <c r="AO29" s="80"/>
      <c r="AP29" s="65">
        <f t="shared" si="24"/>
        <v>0</v>
      </c>
      <c r="AQ29" s="80">
        <v>1</v>
      </c>
      <c r="AR29" s="80"/>
      <c r="AS29" s="65">
        <f t="shared" si="25"/>
        <v>0</v>
      </c>
      <c r="AT29" s="79">
        <f t="shared" si="11"/>
        <v>1</v>
      </c>
      <c r="AU29" s="80">
        <f t="shared" si="12"/>
        <v>1</v>
      </c>
      <c r="AV29" s="65">
        <f t="shared" si="13"/>
        <v>1</v>
      </c>
      <c r="AW29" s="77">
        <f t="shared" si="26"/>
        <v>0.2</v>
      </c>
    </row>
    <row r="30" spans="1:49" s="50" customFormat="1" ht="60" x14ac:dyDescent="0.25">
      <c r="A30" s="192" t="s">
        <v>242</v>
      </c>
      <c r="B30" s="192">
        <v>5</v>
      </c>
      <c r="C30" s="192" t="s">
        <v>115</v>
      </c>
      <c r="D30" s="70" t="s">
        <v>159</v>
      </c>
      <c r="E30" s="82" t="s">
        <v>222</v>
      </c>
      <c r="F30" s="68"/>
      <c r="G30" s="61">
        <v>0.5</v>
      </c>
      <c r="H30" s="61" t="s">
        <v>216</v>
      </c>
      <c r="I30" s="61" t="s">
        <v>217</v>
      </c>
      <c r="J30" s="83">
        <v>1</v>
      </c>
      <c r="K30" s="83">
        <v>1</v>
      </c>
      <c r="L30" s="62">
        <f t="shared" si="14"/>
        <v>1</v>
      </c>
      <c r="M30" s="83">
        <v>1</v>
      </c>
      <c r="N30" s="140">
        <v>1</v>
      </c>
      <c r="O30" s="62">
        <f t="shared" si="0"/>
        <v>1</v>
      </c>
      <c r="P30" s="83">
        <v>1</v>
      </c>
      <c r="Q30" s="62">
        <v>1</v>
      </c>
      <c r="R30" s="62">
        <f t="shared" si="1"/>
        <v>1</v>
      </c>
      <c r="S30" s="83">
        <v>1</v>
      </c>
      <c r="T30" s="62"/>
      <c r="U30" s="62">
        <f t="shared" si="2"/>
        <v>0</v>
      </c>
      <c r="V30" s="83">
        <v>1</v>
      </c>
      <c r="W30" s="62"/>
      <c r="X30" s="62">
        <f t="shared" si="3"/>
        <v>0</v>
      </c>
      <c r="Y30" s="83">
        <v>1</v>
      </c>
      <c r="Z30" s="62"/>
      <c r="AA30" s="62">
        <f t="shared" si="4"/>
        <v>0</v>
      </c>
      <c r="AB30" s="83">
        <v>1</v>
      </c>
      <c r="AC30" s="62"/>
      <c r="AD30" s="62">
        <f t="shared" si="5"/>
        <v>0</v>
      </c>
      <c r="AE30" s="83">
        <v>1</v>
      </c>
      <c r="AF30" s="62"/>
      <c r="AG30" s="62">
        <f t="shared" si="6"/>
        <v>0</v>
      </c>
      <c r="AH30" s="83">
        <v>1</v>
      </c>
      <c r="AI30" s="62"/>
      <c r="AJ30" s="62">
        <f t="shared" si="7"/>
        <v>0</v>
      </c>
      <c r="AK30" s="83">
        <v>1</v>
      </c>
      <c r="AL30" s="62"/>
      <c r="AM30" s="62">
        <f t="shared" si="8"/>
        <v>0</v>
      </c>
      <c r="AN30" s="83">
        <v>1</v>
      </c>
      <c r="AO30" s="62"/>
      <c r="AP30" s="62">
        <f t="shared" si="9"/>
        <v>0</v>
      </c>
      <c r="AQ30" s="83">
        <v>1</v>
      </c>
      <c r="AR30" s="62"/>
      <c r="AS30" s="62">
        <f t="shared" si="10"/>
        <v>0</v>
      </c>
      <c r="AT30" s="84">
        <f t="shared" si="11"/>
        <v>1</v>
      </c>
      <c r="AU30" s="64">
        <f t="shared" si="12"/>
        <v>1</v>
      </c>
      <c r="AV30" s="65">
        <f t="shared" si="13"/>
        <v>1</v>
      </c>
      <c r="AW30" s="85">
        <f t="shared" si="26"/>
        <v>0.5</v>
      </c>
    </row>
    <row r="31" spans="1:49" s="50" customFormat="1" ht="45" x14ac:dyDescent="0.25">
      <c r="A31" s="192"/>
      <c r="B31" s="192"/>
      <c r="C31" s="192"/>
      <c r="D31" s="70" t="s">
        <v>160</v>
      </c>
      <c r="E31" s="82" t="s">
        <v>223</v>
      </c>
      <c r="F31" s="68"/>
      <c r="G31" s="61">
        <v>0.4</v>
      </c>
      <c r="H31" s="61" t="s">
        <v>216</v>
      </c>
      <c r="I31" s="61" t="s">
        <v>217</v>
      </c>
      <c r="J31" s="83">
        <v>1</v>
      </c>
      <c r="K31" s="83">
        <v>1</v>
      </c>
      <c r="L31" s="62">
        <f t="shared" si="14"/>
        <v>1</v>
      </c>
      <c r="M31" s="83">
        <v>1</v>
      </c>
      <c r="N31" s="140">
        <v>1</v>
      </c>
      <c r="O31" s="62">
        <f t="shared" si="0"/>
        <v>1</v>
      </c>
      <c r="P31" s="83">
        <v>1</v>
      </c>
      <c r="Q31" s="62">
        <v>1</v>
      </c>
      <c r="R31" s="62">
        <f t="shared" si="1"/>
        <v>1</v>
      </c>
      <c r="S31" s="83">
        <v>1</v>
      </c>
      <c r="T31" s="62"/>
      <c r="U31" s="62">
        <f t="shared" si="2"/>
        <v>0</v>
      </c>
      <c r="V31" s="83">
        <v>1</v>
      </c>
      <c r="W31" s="62"/>
      <c r="X31" s="62">
        <f t="shared" si="3"/>
        <v>0</v>
      </c>
      <c r="Y31" s="83">
        <v>1</v>
      </c>
      <c r="Z31" s="62"/>
      <c r="AA31" s="62">
        <f t="shared" si="4"/>
        <v>0</v>
      </c>
      <c r="AB31" s="83">
        <v>1</v>
      </c>
      <c r="AC31" s="62"/>
      <c r="AD31" s="62">
        <f t="shared" si="5"/>
        <v>0</v>
      </c>
      <c r="AE31" s="83">
        <v>1</v>
      </c>
      <c r="AF31" s="62"/>
      <c r="AG31" s="62">
        <f t="shared" si="6"/>
        <v>0</v>
      </c>
      <c r="AH31" s="83">
        <v>1</v>
      </c>
      <c r="AI31" s="62"/>
      <c r="AJ31" s="62">
        <f t="shared" si="7"/>
        <v>0</v>
      </c>
      <c r="AK31" s="83">
        <v>1</v>
      </c>
      <c r="AL31" s="62"/>
      <c r="AM31" s="62">
        <f t="shared" si="8"/>
        <v>0</v>
      </c>
      <c r="AN31" s="83">
        <v>1</v>
      </c>
      <c r="AO31" s="62"/>
      <c r="AP31" s="62">
        <f t="shared" si="9"/>
        <v>0</v>
      </c>
      <c r="AQ31" s="83">
        <v>1</v>
      </c>
      <c r="AR31" s="62"/>
      <c r="AS31" s="62">
        <f t="shared" si="10"/>
        <v>0</v>
      </c>
      <c r="AT31" s="84">
        <f t="shared" si="11"/>
        <v>1</v>
      </c>
      <c r="AU31" s="64">
        <f t="shared" si="12"/>
        <v>1</v>
      </c>
      <c r="AV31" s="65">
        <f t="shared" si="13"/>
        <v>1</v>
      </c>
      <c r="AW31" s="85">
        <f t="shared" si="26"/>
        <v>0.4</v>
      </c>
    </row>
    <row r="32" spans="1:49" s="50" customFormat="1" ht="60" x14ac:dyDescent="0.25">
      <c r="A32" s="192"/>
      <c r="B32" s="192"/>
      <c r="C32" s="192"/>
      <c r="D32" s="70" t="s">
        <v>161</v>
      </c>
      <c r="E32" s="82" t="s">
        <v>114</v>
      </c>
      <c r="F32" s="68"/>
      <c r="G32" s="61">
        <v>0.1</v>
      </c>
      <c r="H32" s="61" t="s">
        <v>216</v>
      </c>
      <c r="I32" s="61" t="s">
        <v>217</v>
      </c>
      <c r="J32" s="83">
        <v>1</v>
      </c>
      <c r="K32" s="83">
        <v>1</v>
      </c>
      <c r="L32" s="62">
        <f t="shared" si="14"/>
        <v>1</v>
      </c>
      <c r="M32" s="83">
        <v>1</v>
      </c>
      <c r="N32" s="140">
        <v>1</v>
      </c>
      <c r="O32" s="62">
        <f t="shared" si="0"/>
        <v>1</v>
      </c>
      <c r="P32" s="83">
        <v>1</v>
      </c>
      <c r="Q32" s="62">
        <v>1</v>
      </c>
      <c r="R32" s="62">
        <f t="shared" si="1"/>
        <v>1</v>
      </c>
      <c r="S32" s="83">
        <v>1</v>
      </c>
      <c r="T32" s="62"/>
      <c r="U32" s="62">
        <f t="shared" si="2"/>
        <v>0</v>
      </c>
      <c r="V32" s="83">
        <v>1</v>
      </c>
      <c r="W32" s="62"/>
      <c r="X32" s="62">
        <f t="shared" si="3"/>
        <v>0</v>
      </c>
      <c r="Y32" s="83">
        <v>1</v>
      </c>
      <c r="Z32" s="62"/>
      <c r="AA32" s="62">
        <f t="shared" si="4"/>
        <v>0</v>
      </c>
      <c r="AB32" s="83">
        <v>1</v>
      </c>
      <c r="AC32" s="62"/>
      <c r="AD32" s="62">
        <f t="shared" si="5"/>
        <v>0</v>
      </c>
      <c r="AE32" s="83">
        <v>1</v>
      </c>
      <c r="AF32" s="62"/>
      <c r="AG32" s="62">
        <f t="shared" si="6"/>
        <v>0</v>
      </c>
      <c r="AH32" s="83">
        <v>1</v>
      </c>
      <c r="AI32" s="62"/>
      <c r="AJ32" s="62">
        <f t="shared" si="7"/>
        <v>0</v>
      </c>
      <c r="AK32" s="83">
        <v>1</v>
      </c>
      <c r="AL32" s="62"/>
      <c r="AM32" s="62">
        <f t="shared" si="8"/>
        <v>0</v>
      </c>
      <c r="AN32" s="83">
        <v>1</v>
      </c>
      <c r="AO32" s="62"/>
      <c r="AP32" s="62">
        <f t="shared" si="9"/>
        <v>0</v>
      </c>
      <c r="AQ32" s="83">
        <v>1</v>
      </c>
      <c r="AR32" s="62"/>
      <c r="AS32" s="62">
        <f t="shared" si="10"/>
        <v>0</v>
      </c>
      <c r="AT32" s="84">
        <f t="shared" si="11"/>
        <v>1</v>
      </c>
      <c r="AU32" s="64">
        <f t="shared" si="12"/>
        <v>1</v>
      </c>
      <c r="AV32" s="65">
        <f t="shared" si="13"/>
        <v>1</v>
      </c>
      <c r="AW32" s="85">
        <f t="shared" si="26"/>
        <v>0.1</v>
      </c>
    </row>
    <row r="33" spans="1:49" s="50" customFormat="1" ht="60" x14ac:dyDescent="0.25">
      <c r="A33" s="212" t="s">
        <v>244</v>
      </c>
      <c r="B33" s="192" t="s">
        <v>147</v>
      </c>
      <c r="C33" s="192" t="s">
        <v>116</v>
      </c>
      <c r="D33" s="70" t="s">
        <v>162</v>
      </c>
      <c r="E33" s="82" t="s">
        <v>232</v>
      </c>
      <c r="F33" s="68"/>
      <c r="G33" s="61">
        <v>0.3</v>
      </c>
      <c r="H33" s="61" t="s">
        <v>216</v>
      </c>
      <c r="I33" s="61" t="s">
        <v>217</v>
      </c>
      <c r="J33" s="83">
        <v>1</v>
      </c>
      <c r="K33" s="83">
        <v>1</v>
      </c>
      <c r="L33" s="62">
        <f t="shared" si="14"/>
        <v>1</v>
      </c>
      <c r="M33" s="83">
        <v>1</v>
      </c>
      <c r="N33" s="140">
        <v>1</v>
      </c>
      <c r="O33" s="62">
        <f t="shared" si="0"/>
        <v>1</v>
      </c>
      <c r="P33" s="83">
        <v>1</v>
      </c>
      <c r="Q33" s="62">
        <v>1</v>
      </c>
      <c r="R33" s="62">
        <f t="shared" si="1"/>
        <v>1</v>
      </c>
      <c r="S33" s="83">
        <v>1</v>
      </c>
      <c r="T33" s="62"/>
      <c r="U33" s="62">
        <f t="shared" si="2"/>
        <v>0</v>
      </c>
      <c r="V33" s="83">
        <v>1</v>
      </c>
      <c r="W33" s="62"/>
      <c r="X33" s="62">
        <f t="shared" si="3"/>
        <v>0</v>
      </c>
      <c r="Y33" s="83">
        <v>1</v>
      </c>
      <c r="Z33" s="62"/>
      <c r="AA33" s="62">
        <f t="shared" si="4"/>
        <v>0</v>
      </c>
      <c r="AB33" s="83">
        <v>1</v>
      </c>
      <c r="AC33" s="62"/>
      <c r="AD33" s="62">
        <f t="shared" si="5"/>
        <v>0</v>
      </c>
      <c r="AE33" s="83">
        <v>1</v>
      </c>
      <c r="AF33" s="62"/>
      <c r="AG33" s="62">
        <f t="shared" si="6"/>
        <v>0</v>
      </c>
      <c r="AH33" s="83">
        <v>1</v>
      </c>
      <c r="AI33" s="62"/>
      <c r="AJ33" s="62">
        <f t="shared" si="7"/>
        <v>0</v>
      </c>
      <c r="AK33" s="83">
        <v>1</v>
      </c>
      <c r="AL33" s="62"/>
      <c r="AM33" s="62">
        <f t="shared" si="8"/>
        <v>0</v>
      </c>
      <c r="AN33" s="83">
        <v>1</v>
      </c>
      <c r="AO33" s="62"/>
      <c r="AP33" s="62">
        <f t="shared" si="9"/>
        <v>0</v>
      </c>
      <c r="AQ33" s="83">
        <v>1</v>
      </c>
      <c r="AR33" s="62"/>
      <c r="AS33" s="62">
        <f t="shared" si="10"/>
        <v>0</v>
      </c>
      <c r="AT33" s="84">
        <f t="shared" si="11"/>
        <v>1</v>
      </c>
      <c r="AU33" s="64">
        <f t="shared" si="12"/>
        <v>1</v>
      </c>
      <c r="AV33" s="65">
        <f t="shared" si="13"/>
        <v>1</v>
      </c>
      <c r="AW33" s="85"/>
    </row>
    <row r="34" spans="1:49" s="50" customFormat="1" ht="75" x14ac:dyDescent="0.25">
      <c r="A34" s="213"/>
      <c r="B34" s="192"/>
      <c r="C34" s="192"/>
      <c r="D34" s="70" t="s">
        <v>163</v>
      </c>
      <c r="E34" s="82" t="s">
        <v>224</v>
      </c>
      <c r="F34" s="68"/>
      <c r="G34" s="61">
        <v>6.6000000000000003E-2</v>
      </c>
      <c r="H34" s="61" t="s">
        <v>216</v>
      </c>
      <c r="I34" s="61" t="s">
        <v>217</v>
      </c>
      <c r="J34" s="83">
        <v>1</v>
      </c>
      <c r="K34" s="83">
        <v>1</v>
      </c>
      <c r="L34" s="62">
        <f t="shared" si="14"/>
        <v>1</v>
      </c>
      <c r="M34" s="83">
        <v>1</v>
      </c>
      <c r="N34" s="140">
        <v>1</v>
      </c>
      <c r="O34" s="62">
        <f t="shared" si="0"/>
        <v>1</v>
      </c>
      <c r="P34" s="83">
        <v>1</v>
      </c>
      <c r="Q34" s="62">
        <v>1</v>
      </c>
      <c r="R34" s="62">
        <f t="shared" si="1"/>
        <v>1</v>
      </c>
      <c r="S34" s="83">
        <v>1</v>
      </c>
      <c r="T34" s="62"/>
      <c r="U34" s="62">
        <f t="shared" si="2"/>
        <v>0</v>
      </c>
      <c r="V34" s="83">
        <v>1</v>
      </c>
      <c r="W34" s="62"/>
      <c r="X34" s="62">
        <f t="shared" si="3"/>
        <v>0</v>
      </c>
      <c r="Y34" s="83">
        <v>1</v>
      </c>
      <c r="Z34" s="62"/>
      <c r="AA34" s="62">
        <f t="shared" si="4"/>
        <v>0</v>
      </c>
      <c r="AB34" s="83">
        <v>1</v>
      </c>
      <c r="AC34" s="62"/>
      <c r="AD34" s="62">
        <f t="shared" si="5"/>
        <v>0</v>
      </c>
      <c r="AE34" s="83">
        <v>1</v>
      </c>
      <c r="AF34" s="62"/>
      <c r="AG34" s="62">
        <f t="shared" si="6"/>
        <v>0</v>
      </c>
      <c r="AH34" s="83">
        <v>1</v>
      </c>
      <c r="AI34" s="62"/>
      <c r="AJ34" s="62">
        <f t="shared" si="7"/>
        <v>0</v>
      </c>
      <c r="AK34" s="83">
        <v>1</v>
      </c>
      <c r="AL34" s="62"/>
      <c r="AM34" s="62">
        <f t="shared" si="8"/>
        <v>0</v>
      </c>
      <c r="AN34" s="83">
        <v>1</v>
      </c>
      <c r="AO34" s="62"/>
      <c r="AP34" s="62">
        <f t="shared" si="9"/>
        <v>0</v>
      </c>
      <c r="AQ34" s="83">
        <v>1</v>
      </c>
      <c r="AR34" s="62"/>
      <c r="AS34" s="62">
        <f t="shared" si="10"/>
        <v>0</v>
      </c>
      <c r="AT34" s="84">
        <f t="shared" si="11"/>
        <v>1</v>
      </c>
      <c r="AU34" s="64">
        <f t="shared" si="12"/>
        <v>1</v>
      </c>
      <c r="AV34" s="65">
        <f>IF(ISERROR(AU34/AT34),0,(AU34/AT34))</f>
        <v>1</v>
      </c>
      <c r="AW34" s="85"/>
    </row>
    <row r="35" spans="1:49" s="50" customFormat="1" ht="45" x14ac:dyDescent="0.25">
      <c r="A35" s="213"/>
      <c r="B35" s="192"/>
      <c r="C35" s="192"/>
      <c r="D35" s="70" t="s">
        <v>164</v>
      </c>
      <c r="E35" s="82" t="s">
        <v>225</v>
      </c>
      <c r="F35" s="86"/>
      <c r="G35" s="61">
        <v>6.6000000000000003E-2</v>
      </c>
      <c r="H35" s="61" t="s">
        <v>214</v>
      </c>
      <c r="I35" s="61" t="s">
        <v>215</v>
      </c>
      <c r="J35" s="87">
        <v>1</v>
      </c>
      <c r="K35" s="87">
        <v>1</v>
      </c>
      <c r="L35" s="62">
        <f t="shared" si="14"/>
        <v>1</v>
      </c>
      <c r="M35" s="87">
        <v>1</v>
      </c>
      <c r="N35" s="141">
        <v>1</v>
      </c>
      <c r="O35" s="62">
        <f t="shared" si="0"/>
        <v>1</v>
      </c>
      <c r="P35" s="87">
        <v>1</v>
      </c>
      <c r="Q35" s="87">
        <v>1</v>
      </c>
      <c r="R35" s="62">
        <f t="shared" si="1"/>
        <v>1</v>
      </c>
      <c r="S35" s="87">
        <v>1</v>
      </c>
      <c r="T35" s="62"/>
      <c r="U35" s="62">
        <f t="shared" si="2"/>
        <v>0</v>
      </c>
      <c r="V35" s="87">
        <v>1</v>
      </c>
      <c r="W35" s="62"/>
      <c r="X35" s="62">
        <f t="shared" si="3"/>
        <v>0</v>
      </c>
      <c r="Y35" s="87">
        <v>1</v>
      </c>
      <c r="Z35" s="62"/>
      <c r="AA35" s="62">
        <f t="shared" si="4"/>
        <v>0</v>
      </c>
      <c r="AB35" s="87">
        <v>1</v>
      </c>
      <c r="AC35" s="62"/>
      <c r="AD35" s="62">
        <f t="shared" si="5"/>
        <v>0</v>
      </c>
      <c r="AE35" s="87">
        <v>1</v>
      </c>
      <c r="AF35" s="62"/>
      <c r="AG35" s="62">
        <f t="shared" si="6"/>
        <v>0</v>
      </c>
      <c r="AH35" s="87">
        <v>1</v>
      </c>
      <c r="AI35" s="62"/>
      <c r="AJ35" s="62">
        <f t="shared" si="7"/>
        <v>0</v>
      </c>
      <c r="AK35" s="87">
        <v>1</v>
      </c>
      <c r="AL35" s="62"/>
      <c r="AM35" s="62">
        <f t="shared" si="8"/>
        <v>0</v>
      </c>
      <c r="AN35" s="87">
        <v>1</v>
      </c>
      <c r="AO35" s="62"/>
      <c r="AP35" s="62">
        <f t="shared" si="9"/>
        <v>0</v>
      </c>
      <c r="AQ35" s="87">
        <v>1</v>
      </c>
      <c r="AR35" s="62"/>
      <c r="AS35" s="62">
        <f t="shared" si="10"/>
        <v>0</v>
      </c>
      <c r="AT35" s="88">
        <f t="shared" si="11"/>
        <v>12</v>
      </c>
      <c r="AU35" s="88">
        <f t="shared" si="12"/>
        <v>3</v>
      </c>
      <c r="AV35" s="65">
        <f t="shared" ref="AV35:AV39" si="27">IF(ISERROR(AU35/AT35),0,(AU35/AT35))</f>
        <v>0.25</v>
      </c>
      <c r="AW35" s="85"/>
    </row>
    <row r="36" spans="1:49" s="50" customFormat="1" ht="30" x14ac:dyDescent="0.25">
      <c r="A36" s="213"/>
      <c r="B36" s="192"/>
      <c r="C36" s="192"/>
      <c r="D36" s="70" t="s">
        <v>165</v>
      </c>
      <c r="E36" s="82" t="s">
        <v>226</v>
      </c>
      <c r="F36" s="86"/>
      <c r="G36" s="61">
        <v>6.2E-2</v>
      </c>
      <c r="H36" s="61" t="s">
        <v>214</v>
      </c>
      <c r="I36" s="61" t="s">
        <v>215</v>
      </c>
      <c r="J36" s="87">
        <v>1</v>
      </c>
      <c r="K36" s="87">
        <v>1</v>
      </c>
      <c r="L36" s="62">
        <f t="shared" si="14"/>
        <v>1</v>
      </c>
      <c r="M36" s="87">
        <v>1</v>
      </c>
      <c r="N36" s="141">
        <v>1</v>
      </c>
      <c r="O36" s="62">
        <f t="shared" si="0"/>
        <v>1</v>
      </c>
      <c r="P36" s="87">
        <v>1</v>
      </c>
      <c r="Q36" s="87">
        <v>1</v>
      </c>
      <c r="R36" s="62">
        <f t="shared" si="1"/>
        <v>1</v>
      </c>
      <c r="S36" s="87">
        <v>1</v>
      </c>
      <c r="T36" s="62"/>
      <c r="U36" s="62"/>
      <c r="V36" s="87">
        <v>1</v>
      </c>
      <c r="W36" s="62"/>
      <c r="X36" s="62"/>
      <c r="Y36" s="87">
        <v>1</v>
      </c>
      <c r="Z36" s="62"/>
      <c r="AA36" s="62"/>
      <c r="AB36" s="87">
        <v>1</v>
      </c>
      <c r="AC36" s="62"/>
      <c r="AD36" s="62"/>
      <c r="AE36" s="87">
        <v>1</v>
      </c>
      <c r="AF36" s="62"/>
      <c r="AG36" s="62"/>
      <c r="AH36" s="87">
        <v>1</v>
      </c>
      <c r="AI36" s="62"/>
      <c r="AJ36" s="62"/>
      <c r="AK36" s="87">
        <v>1</v>
      </c>
      <c r="AL36" s="62"/>
      <c r="AM36" s="62"/>
      <c r="AN36" s="87">
        <v>1</v>
      </c>
      <c r="AO36" s="62"/>
      <c r="AP36" s="62"/>
      <c r="AQ36" s="87">
        <v>1</v>
      </c>
      <c r="AR36" s="62"/>
      <c r="AS36" s="62"/>
      <c r="AT36" s="88">
        <f t="shared" si="11"/>
        <v>12</v>
      </c>
      <c r="AU36" s="88">
        <f t="shared" si="12"/>
        <v>3</v>
      </c>
      <c r="AV36" s="65">
        <f t="shared" si="27"/>
        <v>0.25</v>
      </c>
      <c r="AW36" s="89"/>
    </row>
    <row r="37" spans="1:49" s="50" customFormat="1" ht="45" x14ac:dyDescent="0.25">
      <c r="A37" s="213"/>
      <c r="B37" s="192"/>
      <c r="C37" s="192"/>
      <c r="D37" s="70" t="s">
        <v>228</v>
      </c>
      <c r="E37" s="82" t="s">
        <v>227</v>
      </c>
      <c r="F37" s="86"/>
      <c r="G37" s="61">
        <v>6.6000000000000003E-2</v>
      </c>
      <c r="H37" s="61" t="s">
        <v>214</v>
      </c>
      <c r="I37" s="61" t="s">
        <v>215</v>
      </c>
      <c r="J37" s="87">
        <v>1</v>
      </c>
      <c r="K37" s="87">
        <v>1</v>
      </c>
      <c r="L37" s="62">
        <f t="shared" si="14"/>
        <v>1</v>
      </c>
      <c r="M37" s="87">
        <v>1</v>
      </c>
      <c r="N37" s="141">
        <v>1</v>
      </c>
      <c r="O37" s="62">
        <f t="shared" si="0"/>
        <v>1</v>
      </c>
      <c r="P37" s="87">
        <v>1</v>
      </c>
      <c r="Q37" s="87">
        <v>1</v>
      </c>
      <c r="R37" s="62">
        <f t="shared" si="1"/>
        <v>1</v>
      </c>
      <c r="S37" s="87">
        <v>1</v>
      </c>
      <c r="T37" s="62"/>
      <c r="U37" s="62"/>
      <c r="V37" s="87">
        <v>1</v>
      </c>
      <c r="W37" s="62"/>
      <c r="X37" s="62"/>
      <c r="Y37" s="87">
        <v>1</v>
      </c>
      <c r="Z37" s="62"/>
      <c r="AA37" s="62"/>
      <c r="AB37" s="87">
        <v>1</v>
      </c>
      <c r="AC37" s="62"/>
      <c r="AD37" s="62"/>
      <c r="AE37" s="87">
        <v>1</v>
      </c>
      <c r="AF37" s="62"/>
      <c r="AG37" s="62"/>
      <c r="AH37" s="87">
        <v>1</v>
      </c>
      <c r="AI37" s="62"/>
      <c r="AJ37" s="62"/>
      <c r="AK37" s="87">
        <v>1</v>
      </c>
      <c r="AL37" s="62"/>
      <c r="AM37" s="62"/>
      <c r="AN37" s="87">
        <v>1</v>
      </c>
      <c r="AO37" s="62"/>
      <c r="AP37" s="62"/>
      <c r="AQ37" s="87">
        <v>1</v>
      </c>
      <c r="AR37" s="62"/>
      <c r="AS37" s="62"/>
      <c r="AT37" s="88">
        <f t="shared" si="11"/>
        <v>12</v>
      </c>
      <c r="AU37" s="88">
        <f t="shared" si="12"/>
        <v>3</v>
      </c>
      <c r="AV37" s="65">
        <f t="shared" si="27"/>
        <v>0.25</v>
      </c>
      <c r="AW37" s="89"/>
    </row>
    <row r="38" spans="1:49" s="50" customFormat="1" ht="60" x14ac:dyDescent="0.25">
      <c r="A38" s="213"/>
      <c r="B38" s="192"/>
      <c r="C38" s="192"/>
      <c r="D38" s="70" t="s">
        <v>229</v>
      </c>
      <c r="E38" s="82" t="s">
        <v>231</v>
      </c>
      <c r="F38" s="86"/>
      <c r="G38" s="61">
        <v>0.14000000000000001</v>
      </c>
      <c r="H38" s="61" t="s">
        <v>214</v>
      </c>
      <c r="I38" s="61" t="s">
        <v>215</v>
      </c>
      <c r="J38" s="87">
        <v>1</v>
      </c>
      <c r="K38" s="87">
        <v>1</v>
      </c>
      <c r="L38" s="62">
        <f t="shared" si="14"/>
        <v>1</v>
      </c>
      <c r="M38" s="87">
        <v>1</v>
      </c>
      <c r="N38" s="141">
        <v>1</v>
      </c>
      <c r="O38" s="62">
        <f t="shared" si="0"/>
        <v>1</v>
      </c>
      <c r="P38" s="87">
        <v>1</v>
      </c>
      <c r="Q38" s="87">
        <v>1</v>
      </c>
      <c r="R38" s="62">
        <f t="shared" si="1"/>
        <v>1</v>
      </c>
      <c r="S38" s="87">
        <v>1</v>
      </c>
      <c r="T38" s="62"/>
      <c r="U38" s="62"/>
      <c r="V38" s="87">
        <v>1</v>
      </c>
      <c r="W38" s="62"/>
      <c r="X38" s="62"/>
      <c r="Y38" s="87">
        <v>1</v>
      </c>
      <c r="Z38" s="62"/>
      <c r="AA38" s="62"/>
      <c r="AB38" s="87">
        <v>1</v>
      </c>
      <c r="AC38" s="62"/>
      <c r="AD38" s="62"/>
      <c r="AE38" s="87">
        <v>1</v>
      </c>
      <c r="AF38" s="62"/>
      <c r="AG38" s="62"/>
      <c r="AH38" s="87">
        <v>1</v>
      </c>
      <c r="AI38" s="62"/>
      <c r="AJ38" s="62"/>
      <c r="AK38" s="87">
        <v>1</v>
      </c>
      <c r="AL38" s="62"/>
      <c r="AM38" s="62"/>
      <c r="AN38" s="87">
        <v>1</v>
      </c>
      <c r="AO38" s="62"/>
      <c r="AP38" s="62"/>
      <c r="AQ38" s="87">
        <v>1</v>
      </c>
      <c r="AR38" s="62"/>
      <c r="AS38" s="62"/>
      <c r="AT38" s="88">
        <f t="shared" si="11"/>
        <v>12</v>
      </c>
      <c r="AU38" s="88">
        <f t="shared" si="12"/>
        <v>3</v>
      </c>
      <c r="AV38" s="65">
        <f t="shared" si="27"/>
        <v>0.25</v>
      </c>
      <c r="AW38" s="89"/>
    </row>
    <row r="39" spans="1:49" s="50" customFormat="1" ht="60" x14ac:dyDescent="0.25">
      <c r="A39" s="213"/>
      <c r="B39" s="192"/>
      <c r="C39" s="192"/>
      <c r="D39" s="70" t="s">
        <v>230</v>
      </c>
      <c r="E39" s="82" t="s">
        <v>233</v>
      </c>
      <c r="F39" s="86"/>
      <c r="G39" s="61">
        <v>0.3</v>
      </c>
      <c r="H39" s="61" t="s">
        <v>214</v>
      </c>
      <c r="I39" s="61" t="s">
        <v>215</v>
      </c>
      <c r="J39" s="87">
        <v>0</v>
      </c>
      <c r="K39" s="87">
        <v>0</v>
      </c>
      <c r="L39" s="62">
        <v>0</v>
      </c>
      <c r="M39" s="87">
        <v>0</v>
      </c>
      <c r="N39" s="141">
        <v>0</v>
      </c>
      <c r="O39" s="62">
        <v>0</v>
      </c>
      <c r="P39" s="87">
        <v>0</v>
      </c>
      <c r="Q39" s="87">
        <v>0</v>
      </c>
      <c r="R39" s="62">
        <v>0</v>
      </c>
      <c r="S39" s="87">
        <v>1</v>
      </c>
      <c r="T39" s="62"/>
      <c r="U39" s="62"/>
      <c r="V39" s="87">
        <v>0</v>
      </c>
      <c r="W39" s="62"/>
      <c r="X39" s="62"/>
      <c r="Y39" s="87">
        <v>1</v>
      </c>
      <c r="Z39" s="62"/>
      <c r="AA39" s="62"/>
      <c r="AB39" s="87">
        <v>0</v>
      </c>
      <c r="AC39" s="62"/>
      <c r="AD39" s="62"/>
      <c r="AE39" s="87">
        <v>0</v>
      </c>
      <c r="AF39" s="62"/>
      <c r="AG39" s="62"/>
      <c r="AH39" s="87">
        <v>0</v>
      </c>
      <c r="AI39" s="62"/>
      <c r="AJ39" s="62"/>
      <c r="AK39" s="87">
        <v>0</v>
      </c>
      <c r="AL39" s="62"/>
      <c r="AM39" s="62"/>
      <c r="AN39" s="87">
        <v>0</v>
      </c>
      <c r="AO39" s="62"/>
      <c r="AP39" s="62"/>
      <c r="AQ39" s="87">
        <v>1</v>
      </c>
      <c r="AR39" s="62"/>
      <c r="AS39" s="62"/>
      <c r="AT39" s="88">
        <f t="shared" si="11"/>
        <v>3</v>
      </c>
      <c r="AU39" s="88">
        <f t="shared" si="12"/>
        <v>0</v>
      </c>
      <c r="AV39" s="65">
        <f t="shared" si="27"/>
        <v>0</v>
      </c>
      <c r="AW39" s="89"/>
    </row>
    <row r="40" spans="1:49" s="50" customFormat="1" ht="30" x14ac:dyDescent="0.25">
      <c r="A40" s="213"/>
      <c r="B40" s="190" t="s">
        <v>148</v>
      </c>
      <c r="C40" s="190" t="s">
        <v>122</v>
      </c>
      <c r="D40" s="70" t="s">
        <v>166</v>
      </c>
      <c r="E40" s="82" t="s">
        <v>117</v>
      </c>
      <c r="F40" s="90"/>
      <c r="G40" s="61">
        <v>0.25</v>
      </c>
      <c r="H40" s="61" t="s">
        <v>216</v>
      </c>
      <c r="I40" s="61" t="s">
        <v>217</v>
      </c>
      <c r="J40" s="83">
        <v>8.3333333333333329E-2</v>
      </c>
      <c r="K40" s="83">
        <v>8.3333333333333329E-2</v>
      </c>
      <c r="L40" s="62">
        <f t="shared" si="14"/>
        <v>1</v>
      </c>
      <c r="M40" s="83">
        <v>8.3333333333333329E-2</v>
      </c>
      <c r="N40" s="142">
        <f>+M40*0.33</f>
        <v>2.75E-2</v>
      </c>
      <c r="O40" s="62">
        <f t="shared" si="0"/>
        <v>0.33</v>
      </c>
      <c r="P40" s="83">
        <v>8.3333333333333329E-2</v>
      </c>
      <c r="Q40" s="62">
        <f>+P40*0.29</f>
        <v>2.4166666666666663E-2</v>
      </c>
      <c r="R40" s="62">
        <f t="shared" si="1"/>
        <v>0.28999999999999998</v>
      </c>
      <c r="S40" s="83">
        <v>8.3333333333333329E-2</v>
      </c>
      <c r="T40" s="62"/>
      <c r="U40" s="62">
        <f t="shared" si="2"/>
        <v>0</v>
      </c>
      <c r="V40" s="83">
        <v>8.3333333333333329E-2</v>
      </c>
      <c r="W40" s="62"/>
      <c r="X40" s="62">
        <f t="shared" si="3"/>
        <v>0</v>
      </c>
      <c r="Y40" s="83">
        <v>8.3333333333333329E-2</v>
      </c>
      <c r="Z40" s="62"/>
      <c r="AA40" s="62">
        <f t="shared" si="4"/>
        <v>0</v>
      </c>
      <c r="AB40" s="83">
        <v>8.3333333333333329E-2</v>
      </c>
      <c r="AC40" s="62"/>
      <c r="AD40" s="62">
        <f t="shared" si="5"/>
        <v>0</v>
      </c>
      <c r="AE40" s="83">
        <v>8.3333333333333329E-2</v>
      </c>
      <c r="AF40" s="62"/>
      <c r="AG40" s="62">
        <f t="shared" si="6"/>
        <v>0</v>
      </c>
      <c r="AH40" s="83">
        <v>8.3333333333333329E-2</v>
      </c>
      <c r="AI40" s="62"/>
      <c r="AJ40" s="62">
        <f t="shared" si="7"/>
        <v>0</v>
      </c>
      <c r="AK40" s="83">
        <v>8.3333333333333329E-2</v>
      </c>
      <c r="AL40" s="62"/>
      <c r="AM40" s="62">
        <f t="shared" si="8"/>
        <v>0</v>
      </c>
      <c r="AN40" s="83">
        <v>8.3333333333333329E-2</v>
      </c>
      <c r="AO40" s="62"/>
      <c r="AP40" s="62">
        <f t="shared" si="9"/>
        <v>0</v>
      </c>
      <c r="AQ40" s="83">
        <v>8.3333333333333329E-2</v>
      </c>
      <c r="AR40" s="62"/>
      <c r="AS40" s="62">
        <f t="shared" si="10"/>
        <v>0</v>
      </c>
      <c r="AT40" s="84">
        <f t="shared" si="11"/>
        <v>8.3333333333333329E-2</v>
      </c>
      <c r="AU40" s="64">
        <f t="shared" si="12"/>
        <v>4.5000000000000005E-2</v>
      </c>
      <c r="AV40" s="65">
        <f t="shared" si="13"/>
        <v>0.54000000000000015</v>
      </c>
      <c r="AW40" s="91"/>
    </row>
    <row r="41" spans="1:49" s="50" customFormat="1" ht="30" x14ac:dyDescent="0.25">
      <c r="A41" s="213"/>
      <c r="B41" s="190"/>
      <c r="C41" s="190"/>
      <c r="D41" s="70" t="s">
        <v>167</v>
      </c>
      <c r="E41" s="82" t="s">
        <v>118</v>
      </c>
      <c r="F41" s="90"/>
      <c r="G41" s="61">
        <v>0.25</v>
      </c>
      <c r="H41" s="61" t="s">
        <v>216</v>
      </c>
      <c r="I41" s="61" t="s">
        <v>217</v>
      </c>
      <c r="J41" s="83">
        <v>8.3333333333333329E-2</v>
      </c>
      <c r="K41" s="83">
        <v>8.3333333333333329E-2</v>
      </c>
      <c r="L41" s="62">
        <f t="shared" si="14"/>
        <v>1</v>
      </c>
      <c r="M41" s="83">
        <v>8.3333333333333329E-2</v>
      </c>
      <c r="N41" s="142">
        <v>0.05</v>
      </c>
      <c r="O41" s="62">
        <f t="shared" si="0"/>
        <v>0.60000000000000009</v>
      </c>
      <c r="P41" s="83">
        <v>8.3333333333333329E-2</v>
      </c>
      <c r="Q41" s="62">
        <v>2.1000000000000001E-2</v>
      </c>
      <c r="R41" s="62">
        <f t="shared" si="1"/>
        <v>0.25200000000000006</v>
      </c>
      <c r="S41" s="83">
        <v>8.3333333333333329E-2</v>
      </c>
      <c r="T41" s="62"/>
      <c r="U41" s="62">
        <f t="shared" si="2"/>
        <v>0</v>
      </c>
      <c r="V41" s="83">
        <v>8.3333333333333329E-2</v>
      </c>
      <c r="W41" s="62"/>
      <c r="X41" s="62">
        <f t="shared" si="3"/>
        <v>0</v>
      </c>
      <c r="Y41" s="83">
        <v>8.3333333333333329E-2</v>
      </c>
      <c r="Z41" s="62"/>
      <c r="AA41" s="62">
        <f t="shared" si="4"/>
        <v>0</v>
      </c>
      <c r="AB41" s="83">
        <v>8.3333333333333329E-2</v>
      </c>
      <c r="AC41" s="62"/>
      <c r="AD41" s="62">
        <f t="shared" si="5"/>
        <v>0</v>
      </c>
      <c r="AE41" s="83">
        <v>8.3333333333333329E-2</v>
      </c>
      <c r="AF41" s="62"/>
      <c r="AG41" s="62">
        <f t="shared" si="6"/>
        <v>0</v>
      </c>
      <c r="AH41" s="83">
        <v>8.3333333333333329E-2</v>
      </c>
      <c r="AI41" s="62"/>
      <c r="AJ41" s="62">
        <f t="shared" si="7"/>
        <v>0</v>
      </c>
      <c r="AK41" s="83">
        <v>8.3333333333333329E-2</v>
      </c>
      <c r="AL41" s="62"/>
      <c r="AM41" s="62">
        <f t="shared" si="8"/>
        <v>0</v>
      </c>
      <c r="AN41" s="83">
        <v>8.3333333333333329E-2</v>
      </c>
      <c r="AO41" s="62"/>
      <c r="AP41" s="62">
        <f t="shared" si="9"/>
        <v>0</v>
      </c>
      <c r="AQ41" s="83">
        <v>8.3333333333333329E-2</v>
      </c>
      <c r="AR41" s="62"/>
      <c r="AS41" s="62">
        <f t="shared" si="10"/>
        <v>0</v>
      </c>
      <c r="AT41" s="84">
        <f t="shared" si="11"/>
        <v>8.3333333333333329E-2</v>
      </c>
      <c r="AU41" s="64">
        <f t="shared" si="12"/>
        <v>5.1444444444444438E-2</v>
      </c>
      <c r="AV41" s="65">
        <f t="shared" si="13"/>
        <v>0.61733333333333329</v>
      </c>
      <c r="AW41" s="91"/>
    </row>
    <row r="42" spans="1:49" s="50" customFormat="1" ht="30" x14ac:dyDescent="0.25">
      <c r="A42" s="213"/>
      <c r="B42" s="190"/>
      <c r="C42" s="190"/>
      <c r="D42" s="70" t="s">
        <v>168</v>
      </c>
      <c r="E42" s="82" t="s">
        <v>119</v>
      </c>
      <c r="F42" s="90"/>
      <c r="G42" s="61">
        <v>0.25</v>
      </c>
      <c r="H42" s="61" t="s">
        <v>216</v>
      </c>
      <c r="I42" s="61" t="s">
        <v>217</v>
      </c>
      <c r="J42" s="83">
        <v>8.3333333333333329E-2</v>
      </c>
      <c r="K42" s="83">
        <v>8.3333333333333329E-2</v>
      </c>
      <c r="L42" s="62">
        <f t="shared" si="14"/>
        <v>1</v>
      </c>
      <c r="M42" s="83">
        <v>8.3333333333333329E-2</v>
      </c>
      <c r="N42" s="140">
        <v>8.3333333333333329E-2</v>
      </c>
      <c r="O42" s="62">
        <f t="shared" si="0"/>
        <v>1</v>
      </c>
      <c r="P42" s="83">
        <v>8.3333333333333329E-2</v>
      </c>
      <c r="Q42" s="83">
        <v>8.3333333333333329E-2</v>
      </c>
      <c r="R42" s="62">
        <f t="shared" si="1"/>
        <v>1</v>
      </c>
      <c r="S42" s="83">
        <v>8.3333333333333329E-2</v>
      </c>
      <c r="T42" s="62"/>
      <c r="U42" s="62">
        <f t="shared" si="2"/>
        <v>0</v>
      </c>
      <c r="V42" s="83">
        <v>8.3333333333333329E-2</v>
      </c>
      <c r="W42" s="62"/>
      <c r="X42" s="62">
        <f t="shared" si="3"/>
        <v>0</v>
      </c>
      <c r="Y42" s="83">
        <v>8.3333333333333329E-2</v>
      </c>
      <c r="Z42" s="62"/>
      <c r="AA42" s="62">
        <f t="shared" si="4"/>
        <v>0</v>
      </c>
      <c r="AB42" s="83">
        <v>8.3333333333333329E-2</v>
      </c>
      <c r="AC42" s="62"/>
      <c r="AD42" s="62">
        <f t="shared" si="5"/>
        <v>0</v>
      </c>
      <c r="AE42" s="83">
        <v>8.3333333333333329E-2</v>
      </c>
      <c r="AF42" s="62"/>
      <c r="AG42" s="62">
        <f t="shared" si="6"/>
        <v>0</v>
      </c>
      <c r="AH42" s="83">
        <v>8.3333333333333329E-2</v>
      </c>
      <c r="AI42" s="62"/>
      <c r="AJ42" s="62">
        <f t="shared" si="7"/>
        <v>0</v>
      </c>
      <c r="AK42" s="83">
        <v>8.3333333333333329E-2</v>
      </c>
      <c r="AL42" s="62"/>
      <c r="AM42" s="62">
        <f t="shared" si="8"/>
        <v>0</v>
      </c>
      <c r="AN42" s="83">
        <v>8.3333333333333329E-2</v>
      </c>
      <c r="AO42" s="62"/>
      <c r="AP42" s="62">
        <f t="shared" si="9"/>
        <v>0</v>
      </c>
      <c r="AQ42" s="83">
        <v>8.3333333333333329E-2</v>
      </c>
      <c r="AR42" s="62"/>
      <c r="AS42" s="62">
        <f t="shared" si="10"/>
        <v>0</v>
      </c>
      <c r="AT42" s="84">
        <f t="shared" si="11"/>
        <v>8.3333333333333329E-2</v>
      </c>
      <c r="AU42" s="64">
        <f t="shared" si="12"/>
        <v>8.3333333333333329E-2</v>
      </c>
      <c r="AV42" s="65">
        <f t="shared" si="13"/>
        <v>1</v>
      </c>
      <c r="AW42" s="91"/>
    </row>
    <row r="43" spans="1:49" s="50" customFormat="1" ht="30" x14ac:dyDescent="0.25">
      <c r="A43" s="213"/>
      <c r="B43" s="190"/>
      <c r="C43" s="190"/>
      <c r="D43" s="70" t="s">
        <v>169</v>
      </c>
      <c r="E43" s="82" t="s">
        <v>120</v>
      </c>
      <c r="F43" s="90"/>
      <c r="G43" s="61">
        <v>0.15</v>
      </c>
      <c r="H43" s="61" t="s">
        <v>216</v>
      </c>
      <c r="I43" s="61" t="s">
        <v>217</v>
      </c>
      <c r="J43" s="83">
        <v>8.3333333333333329E-2</v>
      </c>
      <c r="K43" s="83">
        <v>8.3333333333333329E-2</v>
      </c>
      <c r="L43" s="62">
        <f t="shared" si="14"/>
        <v>1</v>
      </c>
      <c r="M43" s="83">
        <v>8.3333333333333329E-2</v>
      </c>
      <c r="N43" s="140">
        <v>8.3333333333333329E-2</v>
      </c>
      <c r="O43" s="62">
        <f t="shared" si="0"/>
        <v>1</v>
      </c>
      <c r="P43" s="83">
        <v>8.3333333333333329E-2</v>
      </c>
      <c r="Q43" s="83">
        <v>8.3333333333333329E-2</v>
      </c>
      <c r="R43" s="62">
        <f t="shared" si="1"/>
        <v>1</v>
      </c>
      <c r="S43" s="83">
        <v>8.3333333333333329E-2</v>
      </c>
      <c r="T43" s="62"/>
      <c r="U43" s="62">
        <f t="shared" si="2"/>
        <v>0</v>
      </c>
      <c r="V43" s="83">
        <v>8.3333333333333329E-2</v>
      </c>
      <c r="W43" s="62"/>
      <c r="X43" s="62">
        <f t="shared" si="3"/>
        <v>0</v>
      </c>
      <c r="Y43" s="83">
        <v>8.3333333333333329E-2</v>
      </c>
      <c r="Z43" s="62"/>
      <c r="AA43" s="62">
        <f t="shared" si="4"/>
        <v>0</v>
      </c>
      <c r="AB43" s="83">
        <v>8.3333333333333329E-2</v>
      </c>
      <c r="AC43" s="62"/>
      <c r="AD43" s="62">
        <f t="shared" si="5"/>
        <v>0</v>
      </c>
      <c r="AE43" s="83">
        <v>8.3333333333333329E-2</v>
      </c>
      <c r="AF43" s="62"/>
      <c r="AG43" s="62">
        <f t="shared" si="6"/>
        <v>0</v>
      </c>
      <c r="AH43" s="83">
        <v>8.3333333333333329E-2</v>
      </c>
      <c r="AI43" s="62"/>
      <c r="AJ43" s="62">
        <f t="shared" si="7"/>
        <v>0</v>
      </c>
      <c r="AK43" s="83">
        <v>8.3333333333333329E-2</v>
      </c>
      <c r="AL43" s="62"/>
      <c r="AM43" s="62">
        <f t="shared" si="8"/>
        <v>0</v>
      </c>
      <c r="AN43" s="83">
        <v>8.3333333333333329E-2</v>
      </c>
      <c r="AO43" s="62"/>
      <c r="AP43" s="62">
        <f t="shared" si="9"/>
        <v>0</v>
      </c>
      <c r="AQ43" s="83">
        <v>8.3333333333333329E-2</v>
      </c>
      <c r="AR43" s="62"/>
      <c r="AS43" s="62">
        <f t="shared" si="10"/>
        <v>0</v>
      </c>
      <c r="AT43" s="84">
        <f t="shared" si="11"/>
        <v>8.3333333333333329E-2</v>
      </c>
      <c r="AU43" s="64">
        <f t="shared" si="12"/>
        <v>8.3333333333333329E-2</v>
      </c>
      <c r="AV43" s="65">
        <f t="shared" si="13"/>
        <v>1</v>
      </c>
      <c r="AW43" s="91"/>
    </row>
    <row r="44" spans="1:49" s="50" customFormat="1" ht="30" x14ac:dyDescent="0.25">
      <c r="A44" s="213"/>
      <c r="B44" s="190"/>
      <c r="C44" s="190"/>
      <c r="D44" s="70" t="s">
        <v>170</v>
      </c>
      <c r="E44" s="82" t="s">
        <v>121</v>
      </c>
      <c r="F44" s="90"/>
      <c r="G44" s="61">
        <v>0.1</v>
      </c>
      <c r="H44" s="61" t="s">
        <v>216</v>
      </c>
      <c r="I44" s="61" t="s">
        <v>217</v>
      </c>
      <c r="J44" s="83">
        <v>8.3333333333333329E-2</v>
      </c>
      <c r="K44" s="83">
        <v>8.3333333333333329E-2</v>
      </c>
      <c r="L44" s="62">
        <f t="shared" si="14"/>
        <v>1</v>
      </c>
      <c r="M44" s="83">
        <v>8.3333333333333329E-2</v>
      </c>
      <c r="N44" s="140">
        <v>8.3333333333333329E-2</v>
      </c>
      <c r="O44" s="62">
        <f t="shared" si="0"/>
        <v>1</v>
      </c>
      <c r="P44" s="83">
        <v>8.3333333333333329E-2</v>
      </c>
      <c r="Q44" s="62">
        <v>8.3333333333333329E-2</v>
      </c>
      <c r="R44" s="62">
        <f t="shared" si="1"/>
        <v>1</v>
      </c>
      <c r="S44" s="83">
        <v>8.3333333333333329E-2</v>
      </c>
      <c r="T44" s="62"/>
      <c r="U44" s="62">
        <f t="shared" si="2"/>
        <v>0</v>
      </c>
      <c r="V44" s="83">
        <v>8.3333333333333329E-2</v>
      </c>
      <c r="W44" s="62"/>
      <c r="X44" s="62">
        <f t="shared" si="3"/>
        <v>0</v>
      </c>
      <c r="Y44" s="83">
        <v>8.3333333333333329E-2</v>
      </c>
      <c r="Z44" s="62"/>
      <c r="AA44" s="62">
        <f t="shared" si="4"/>
        <v>0</v>
      </c>
      <c r="AB44" s="83">
        <v>8.3333333333333329E-2</v>
      </c>
      <c r="AC44" s="62"/>
      <c r="AD44" s="62">
        <f t="shared" si="5"/>
        <v>0</v>
      </c>
      <c r="AE44" s="83">
        <v>8.3333333333333329E-2</v>
      </c>
      <c r="AF44" s="62"/>
      <c r="AG44" s="62">
        <f t="shared" si="6"/>
        <v>0</v>
      </c>
      <c r="AH44" s="83">
        <v>8.3333333333333329E-2</v>
      </c>
      <c r="AI44" s="62"/>
      <c r="AJ44" s="62">
        <f t="shared" si="7"/>
        <v>0</v>
      </c>
      <c r="AK44" s="83">
        <v>8.3333333333333329E-2</v>
      </c>
      <c r="AL44" s="62"/>
      <c r="AM44" s="62">
        <f t="shared" si="8"/>
        <v>0</v>
      </c>
      <c r="AN44" s="83">
        <v>8.3333333333333329E-2</v>
      </c>
      <c r="AO44" s="62"/>
      <c r="AP44" s="62">
        <f t="shared" si="9"/>
        <v>0</v>
      </c>
      <c r="AQ44" s="83">
        <v>8.3333333333333329E-2</v>
      </c>
      <c r="AR44" s="62"/>
      <c r="AS44" s="62">
        <f t="shared" si="10"/>
        <v>0</v>
      </c>
      <c r="AT44" s="84">
        <f t="shared" si="11"/>
        <v>8.3333333333333329E-2</v>
      </c>
      <c r="AU44" s="64">
        <f t="shared" si="12"/>
        <v>8.3333333333333329E-2</v>
      </c>
      <c r="AV44" s="65">
        <f t="shared" si="13"/>
        <v>1</v>
      </c>
      <c r="AW44" s="91"/>
    </row>
    <row r="45" spans="1:49" s="50" customFormat="1" ht="60" x14ac:dyDescent="0.25">
      <c r="A45" s="213"/>
      <c r="B45" s="190" t="s">
        <v>149</v>
      </c>
      <c r="C45" s="190" t="s">
        <v>126</v>
      </c>
      <c r="D45" s="70" t="s">
        <v>171</v>
      </c>
      <c r="E45" s="82" t="s">
        <v>234</v>
      </c>
      <c r="F45" s="90"/>
      <c r="G45" s="61">
        <f>1/6</f>
        <v>0.16666666666666666</v>
      </c>
      <c r="H45" s="61" t="s">
        <v>216</v>
      </c>
      <c r="I45" s="61" t="s">
        <v>217</v>
      </c>
      <c r="J45" s="83">
        <v>1</v>
      </c>
      <c r="K45" s="83">
        <v>1</v>
      </c>
      <c r="L45" s="62">
        <f t="shared" si="14"/>
        <v>1</v>
      </c>
      <c r="M45" s="83">
        <v>1</v>
      </c>
      <c r="N45" s="134">
        <v>1</v>
      </c>
      <c r="O45" s="62">
        <f t="shared" si="0"/>
        <v>1</v>
      </c>
      <c r="P45" s="83">
        <v>1</v>
      </c>
      <c r="Q45" s="62">
        <v>1</v>
      </c>
      <c r="R45" s="62">
        <f t="shared" si="1"/>
        <v>1</v>
      </c>
      <c r="S45" s="83">
        <v>1</v>
      </c>
      <c r="T45" s="62"/>
      <c r="U45" s="62">
        <f t="shared" si="2"/>
        <v>0</v>
      </c>
      <c r="V45" s="83">
        <v>1</v>
      </c>
      <c r="W45" s="62"/>
      <c r="X45" s="62">
        <f t="shared" si="3"/>
        <v>0</v>
      </c>
      <c r="Y45" s="83">
        <v>1</v>
      </c>
      <c r="Z45" s="62"/>
      <c r="AA45" s="62">
        <f t="shared" si="4"/>
        <v>0</v>
      </c>
      <c r="AB45" s="83">
        <v>1</v>
      </c>
      <c r="AC45" s="62"/>
      <c r="AD45" s="62">
        <f t="shared" si="5"/>
        <v>0</v>
      </c>
      <c r="AE45" s="83">
        <v>1</v>
      </c>
      <c r="AF45" s="62"/>
      <c r="AG45" s="62">
        <f t="shared" si="6"/>
        <v>0</v>
      </c>
      <c r="AH45" s="83">
        <v>1</v>
      </c>
      <c r="AI45" s="62"/>
      <c r="AJ45" s="62">
        <f t="shared" si="7"/>
        <v>0</v>
      </c>
      <c r="AK45" s="83">
        <v>1</v>
      </c>
      <c r="AL45" s="62"/>
      <c r="AM45" s="62">
        <f t="shared" si="8"/>
        <v>0</v>
      </c>
      <c r="AN45" s="83">
        <v>1</v>
      </c>
      <c r="AO45" s="62"/>
      <c r="AP45" s="62">
        <f t="shared" si="9"/>
        <v>0</v>
      </c>
      <c r="AQ45" s="83">
        <v>1</v>
      </c>
      <c r="AR45" s="62"/>
      <c r="AS45" s="62">
        <f t="shared" si="10"/>
        <v>0</v>
      </c>
      <c r="AT45" s="84">
        <f t="shared" si="11"/>
        <v>1</v>
      </c>
      <c r="AU45" s="64">
        <f t="shared" si="12"/>
        <v>1</v>
      </c>
      <c r="AV45" s="65">
        <f t="shared" si="13"/>
        <v>1</v>
      </c>
      <c r="AW45" s="91"/>
    </row>
    <row r="46" spans="1:49" s="50" customFormat="1" ht="30" x14ac:dyDescent="0.25">
      <c r="A46" s="213"/>
      <c r="B46" s="190"/>
      <c r="C46" s="190"/>
      <c r="D46" s="70" t="s">
        <v>172</v>
      </c>
      <c r="E46" s="82" t="s">
        <v>123</v>
      </c>
      <c r="F46" s="90"/>
      <c r="G46" s="61">
        <f t="shared" ref="G46:G50" si="28">1/6</f>
        <v>0.16666666666666666</v>
      </c>
      <c r="H46" s="61" t="s">
        <v>216</v>
      </c>
      <c r="I46" s="61" t="s">
        <v>217</v>
      </c>
      <c r="J46" s="83">
        <v>1</v>
      </c>
      <c r="K46" s="83">
        <v>1</v>
      </c>
      <c r="L46" s="62">
        <f t="shared" si="14"/>
        <v>1</v>
      </c>
      <c r="M46" s="83">
        <v>1</v>
      </c>
      <c r="N46" s="134">
        <v>1</v>
      </c>
      <c r="O46" s="62">
        <f t="shared" si="0"/>
        <v>1</v>
      </c>
      <c r="P46" s="83">
        <v>1</v>
      </c>
      <c r="Q46" s="62">
        <v>1</v>
      </c>
      <c r="R46" s="62">
        <f t="shared" si="1"/>
        <v>1</v>
      </c>
      <c r="S46" s="83">
        <v>1</v>
      </c>
      <c r="T46" s="62"/>
      <c r="U46" s="62">
        <f t="shared" si="2"/>
        <v>0</v>
      </c>
      <c r="V46" s="83">
        <v>1</v>
      </c>
      <c r="W46" s="62"/>
      <c r="X46" s="62">
        <f t="shared" si="3"/>
        <v>0</v>
      </c>
      <c r="Y46" s="83">
        <v>1</v>
      </c>
      <c r="Z46" s="62"/>
      <c r="AA46" s="62">
        <f t="shared" si="4"/>
        <v>0</v>
      </c>
      <c r="AB46" s="83">
        <v>1</v>
      </c>
      <c r="AC46" s="62"/>
      <c r="AD46" s="62">
        <f t="shared" si="5"/>
        <v>0</v>
      </c>
      <c r="AE46" s="83">
        <v>1</v>
      </c>
      <c r="AF46" s="62"/>
      <c r="AG46" s="62">
        <f t="shared" si="6"/>
        <v>0</v>
      </c>
      <c r="AH46" s="83">
        <v>1</v>
      </c>
      <c r="AI46" s="62"/>
      <c r="AJ46" s="62">
        <f t="shared" si="7"/>
        <v>0</v>
      </c>
      <c r="AK46" s="83">
        <v>1</v>
      </c>
      <c r="AL46" s="62"/>
      <c r="AM46" s="62">
        <f t="shared" si="8"/>
        <v>0</v>
      </c>
      <c r="AN46" s="83">
        <v>1</v>
      </c>
      <c r="AO46" s="62"/>
      <c r="AP46" s="62">
        <f t="shared" si="9"/>
        <v>0</v>
      </c>
      <c r="AQ46" s="83">
        <v>1</v>
      </c>
      <c r="AR46" s="62"/>
      <c r="AS46" s="62">
        <f t="shared" si="10"/>
        <v>0</v>
      </c>
      <c r="AT46" s="84">
        <f t="shared" si="11"/>
        <v>1</v>
      </c>
      <c r="AU46" s="64">
        <f t="shared" si="12"/>
        <v>1</v>
      </c>
      <c r="AV46" s="65">
        <f t="shared" si="13"/>
        <v>1</v>
      </c>
      <c r="AW46" s="91"/>
    </row>
    <row r="47" spans="1:49" s="50" customFormat="1" ht="30" x14ac:dyDescent="0.25">
      <c r="A47" s="213"/>
      <c r="B47" s="190"/>
      <c r="C47" s="190"/>
      <c r="D47" s="70" t="s">
        <v>173</v>
      </c>
      <c r="E47" s="82" t="s">
        <v>124</v>
      </c>
      <c r="F47" s="90"/>
      <c r="G47" s="61">
        <f t="shared" si="28"/>
        <v>0.16666666666666666</v>
      </c>
      <c r="H47" s="61" t="s">
        <v>214</v>
      </c>
      <c r="I47" s="61" t="s">
        <v>215</v>
      </c>
      <c r="J47" s="87">
        <v>1</v>
      </c>
      <c r="K47" s="87">
        <v>1</v>
      </c>
      <c r="L47" s="62">
        <f t="shared" si="14"/>
        <v>1</v>
      </c>
      <c r="M47" s="87">
        <v>1</v>
      </c>
      <c r="N47" s="141">
        <v>1</v>
      </c>
      <c r="O47" s="62">
        <f t="shared" si="0"/>
        <v>1</v>
      </c>
      <c r="P47" s="87">
        <v>1</v>
      </c>
      <c r="Q47" s="87">
        <v>1</v>
      </c>
      <c r="R47" s="62">
        <f t="shared" si="1"/>
        <v>1</v>
      </c>
      <c r="S47" s="87">
        <v>1</v>
      </c>
      <c r="T47" s="62"/>
      <c r="U47" s="62">
        <f t="shared" si="2"/>
        <v>0</v>
      </c>
      <c r="V47" s="87">
        <v>1</v>
      </c>
      <c r="W47" s="62"/>
      <c r="X47" s="62">
        <f t="shared" si="3"/>
        <v>0</v>
      </c>
      <c r="Y47" s="87">
        <v>1</v>
      </c>
      <c r="Z47" s="62"/>
      <c r="AA47" s="62">
        <f t="shared" si="4"/>
        <v>0</v>
      </c>
      <c r="AB47" s="87">
        <v>1</v>
      </c>
      <c r="AC47" s="62"/>
      <c r="AD47" s="62">
        <f t="shared" si="5"/>
        <v>0</v>
      </c>
      <c r="AE47" s="87">
        <v>1</v>
      </c>
      <c r="AF47" s="62"/>
      <c r="AG47" s="62">
        <f t="shared" si="6"/>
        <v>0</v>
      </c>
      <c r="AH47" s="87">
        <v>1</v>
      </c>
      <c r="AI47" s="62"/>
      <c r="AJ47" s="62">
        <f t="shared" si="7"/>
        <v>0</v>
      </c>
      <c r="AK47" s="87">
        <v>1</v>
      </c>
      <c r="AL47" s="62"/>
      <c r="AM47" s="62">
        <f t="shared" si="8"/>
        <v>0</v>
      </c>
      <c r="AN47" s="87">
        <v>1</v>
      </c>
      <c r="AO47" s="62"/>
      <c r="AP47" s="62">
        <f t="shared" si="9"/>
        <v>0</v>
      </c>
      <c r="AQ47" s="87">
        <v>1</v>
      </c>
      <c r="AR47" s="62"/>
      <c r="AS47" s="62">
        <f t="shared" si="10"/>
        <v>0</v>
      </c>
      <c r="AT47" s="92">
        <f t="shared" si="11"/>
        <v>12</v>
      </c>
      <c r="AU47" s="92">
        <f t="shared" si="12"/>
        <v>3</v>
      </c>
      <c r="AV47" s="65">
        <f t="shared" si="13"/>
        <v>0.25</v>
      </c>
      <c r="AW47" s="91"/>
    </row>
    <row r="48" spans="1:49" s="50" customFormat="1" ht="30" x14ac:dyDescent="0.25">
      <c r="A48" s="213"/>
      <c r="B48" s="190"/>
      <c r="C48" s="190"/>
      <c r="D48" s="70" t="s">
        <v>174</v>
      </c>
      <c r="E48" s="82" t="s">
        <v>125</v>
      </c>
      <c r="F48" s="90"/>
      <c r="G48" s="61">
        <f t="shared" si="28"/>
        <v>0.16666666666666666</v>
      </c>
      <c r="H48" s="61" t="s">
        <v>214</v>
      </c>
      <c r="I48" s="61" t="s">
        <v>215</v>
      </c>
      <c r="J48" s="87">
        <v>1</v>
      </c>
      <c r="K48" s="87">
        <v>1</v>
      </c>
      <c r="L48" s="62">
        <f t="shared" si="14"/>
        <v>1</v>
      </c>
      <c r="M48" s="87">
        <v>1</v>
      </c>
      <c r="N48" s="141">
        <v>1</v>
      </c>
      <c r="O48" s="62">
        <f t="shared" si="0"/>
        <v>1</v>
      </c>
      <c r="P48" s="87">
        <v>1</v>
      </c>
      <c r="Q48" s="87">
        <v>1</v>
      </c>
      <c r="R48" s="62">
        <f t="shared" si="1"/>
        <v>1</v>
      </c>
      <c r="S48" s="87">
        <v>1</v>
      </c>
      <c r="T48" s="62"/>
      <c r="U48" s="62">
        <f t="shared" si="2"/>
        <v>0</v>
      </c>
      <c r="V48" s="87">
        <v>1</v>
      </c>
      <c r="W48" s="62"/>
      <c r="X48" s="62">
        <f t="shared" si="3"/>
        <v>0</v>
      </c>
      <c r="Y48" s="87">
        <v>1</v>
      </c>
      <c r="Z48" s="62"/>
      <c r="AA48" s="62">
        <f t="shared" si="4"/>
        <v>0</v>
      </c>
      <c r="AB48" s="87">
        <v>1</v>
      </c>
      <c r="AC48" s="62"/>
      <c r="AD48" s="62">
        <f t="shared" si="5"/>
        <v>0</v>
      </c>
      <c r="AE48" s="87">
        <v>1</v>
      </c>
      <c r="AF48" s="62"/>
      <c r="AG48" s="62">
        <f t="shared" si="6"/>
        <v>0</v>
      </c>
      <c r="AH48" s="87">
        <v>1</v>
      </c>
      <c r="AI48" s="62"/>
      <c r="AJ48" s="62">
        <f t="shared" si="7"/>
        <v>0</v>
      </c>
      <c r="AK48" s="87">
        <v>1</v>
      </c>
      <c r="AL48" s="62"/>
      <c r="AM48" s="62">
        <f t="shared" si="8"/>
        <v>0</v>
      </c>
      <c r="AN48" s="87">
        <v>1</v>
      </c>
      <c r="AO48" s="62"/>
      <c r="AP48" s="62">
        <f t="shared" si="9"/>
        <v>0</v>
      </c>
      <c r="AQ48" s="87">
        <v>1</v>
      </c>
      <c r="AR48" s="62"/>
      <c r="AS48" s="62">
        <f t="shared" si="10"/>
        <v>0</v>
      </c>
      <c r="AT48" s="92">
        <f t="shared" si="11"/>
        <v>12</v>
      </c>
      <c r="AU48" s="92">
        <f t="shared" si="12"/>
        <v>3</v>
      </c>
      <c r="AV48" s="65">
        <f t="shared" si="13"/>
        <v>0.25</v>
      </c>
      <c r="AW48" s="91"/>
    </row>
    <row r="49" spans="1:60" s="50" customFormat="1" ht="71.45" customHeight="1" x14ac:dyDescent="0.25">
      <c r="A49" s="213"/>
      <c r="B49" s="190"/>
      <c r="C49" s="190"/>
      <c r="D49" s="70" t="s">
        <v>175</v>
      </c>
      <c r="E49" s="82" t="s">
        <v>235</v>
      </c>
      <c r="F49" s="90"/>
      <c r="G49" s="61">
        <f t="shared" si="28"/>
        <v>0.16666666666666666</v>
      </c>
      <c r="H49" s="61" t="s">
        <v>216</v>
      </c>
      <c r="I49" s="61" t="s">
        <v>217</v>
      </c>
      <c r="J49" s="83">
        <v>1</v>
      </c>
      <c r="K49" s="83">
        <v>1</v>
      </c>
      <c r="L49" s="62">
        <f t="shared" si="14"/>
        <v>1</v>
      </c>
      <c r="M49" s="83">
        <v>1</v>
      </c>
      <c r="N49" s="134">
        <v>1</v>
      </c>
      <c r="O49" s="62">
        <f t="shared" si="0"/>
        <v>1</v>
      </c>
      <c r="P49" s="83">
        <v>1</v>
      </c>
      <c r="Q49" s="62">
        <v>1</v>
      </c>
      <c r="R49" s="62">
        <f t="shared" si="1"/>
        <v>1</v>
      </c>
      <c r="S49" s="83">
        <v>1</v>
      </c>
      <c r="T49" s="62"/>
      <c r="U49" s="62">
        <f t="shared" si="2"/>
        <v>0</v>
      </c>
      <c r="V49" s="83">
        <v>1</v>
      </c>
      <c r="W49" s="62"/>
      <c r="X49" s="62">
        <f t="shared" si="3"/>
        <v>0</v>
      </c>
      <c r="Y49" s="83">
        <v>1</v>
      </c>
      <c r="Z49" s="62"/>
      <c r="AA49" s="62">
        <f t="shared" si="4"/>
        <v>0</v>
      </c>
      <c r="AB49" s="83">
        <v>1</v>
      </c>
      <c r="AC49" s="62"/>
      <c r="AD49" s="62">
        <f t="shared" si="5"/>
        <v>0</v>
      </c>
      <c r="AE49" s="83">
        <v>1</v>
      </c>
      <c r="AF49" s="62"/>
      <c r="AG49" s="62">
        <f t="shared" si="6"/>
        <v>0</v>
      </c>
      <c r="AH49" s="83">
        <v>1</v>
      </c>
      <c r="AI49" s="62"/>
      <c r="AJ49" s="62">
        <f t="shared" si="7"/>
        <v>0</v>
      </c>
      <c r="AK49" s="83">
        <v>1</v>
      </c>
      <c r="AL49" s="62"/>
      <c r="AM49" s="62">
        <f t="shared" si="8"/>
        <v>0</v>
      </c>
      <c r="AN49" s="83">
        <v>1</v>
      </c>
      <c r="AO49" s="62"/>
      <c r="AP49" s="62">
        <f t="shared" si="9"/>
        <v>0</v>
      </c>
      <c r="AQ49" s="83">
        <v>1</v>
      </c>
      <c r="AR49" s="62"/>
      <c r="AS49" s="62">
        <f t="shared" si="10"/>
        <v>0</v>
      </c>
      <c r="AT49" s="84">
        <f t="shared" si="11"/>
        <v>1</v>
      </c>
      <c r="AU49" s="64">
        <f t="shared" si="12"/>
        <v>1</v>
      </c>
      <c r="AV49" s="65">
        <f t="shared" si="13"/>
        <v>1</v>
      </c>
      <c r="AW49" s="91"/>
    </row>
    <row r="50" spans="1:60" s="50" customFormat="1" ht="46.15" customHeight="1" x14ac:dyDescent="0.25">
      <c r="A50" s="213"/>
      <c r="B50" s="190"/>
      <c r="C50" s="190"/>
      <c r="D50" s="70" t="s">
        <v>176</v>
      </c>
      <c r="E50" s="82" t="s">
        <v>236</v>
      </c>
      <c r="F50" s="90"/>
      <c r="G50" s="61">
        <f t="shared" si="28"/>
        <v>0.16666666666666666</v>
      </c>
      <c r="H50" s="61" t="s">
        <v>216</v>
      </c>
      <c r="I50" s="61" t="s">
        <v>217</v>
      </c>
      <c r="J50" s="83">
        <v>0</v>
      </c>
      <c r="K50" s="83">
        <v>0</v>
      </c>
      <c r="L50" s="62">
        <v>0</v>
      </c>
      <c r="M50" s="83">
        <v>0</v>
      </c>
      <c r="N50" s="134">
        <v>0</v>
      </c>
      <c r="O50" s="62">
        <v>0</v>
      </c>
      <c r="P50" s="83">
        <v>0</v>
      </c>
      <c r="Q50" s="62">
        <v>0</v>
      </c>
      <c r="R50" s="62">
        <v>0</v>
      </c>
      <c r="S50" s="83">
        <v>1</v>
      </c>
      <c r="T50" s="62"/>
      <c r="U50" s="62">
        <f t="shared" si="2"/>
        <v>0</v>
      </c>
      <c r="V50" s="83">
        <v>1</v>
      </c>
      <c r="W50" s="62"/>
      <c r="X50" s="62">
        <f t="shared" si="3"/>
        <v>0</v>
      </c>
      <c r="Y50" s="83">
        <v>1</v>
      </c>
      <c r="Z50" s="62"/>
      <c r="AA50" s="62">
        <f t="shared" si="4"/>
        <v>0</v>
      </c>
      <c r="AB50" s="83">
        <v>1</v>
      </c>
      <c r="AC50" s="62"/>
      <c r="AD50" s="62">
        <f t="shared" si="5"/>
        <v>0</v>
      </c>
      <c r="AE50" s="83">
        <v>1</v>
      </c>
      <c r="AF50" s="62"/>
      <c r="AG50" s="62">
        <f t="shared" si="6"/>
        <v>0</v>
      </c>
      <c r="AH50" s="83">
        <v>1</v>
      </c>
      <c r="AI50" s="62"/>
      <c r="AJ50" s="62">
        <f t="shared" si="7"/>
        <v>0</v>
      </c>
      <c r="AK50" s="83">
        <v>1</v>
      </c>
      <c r="AL50" s="62"/>
      <c r="AM50" s="62">
        <f t="shared" si="8"/>
        <v>0</v>
      </c>
      <c r="AN50" s="83">
        <v>1</v>
      </c>
      <c r="AO50" s="62"/>
      <c r="AP50" s="62">
        <f t="shared" si="9"/>
        <v>0</v>
      </c>
      <c r="AQ50" s="83">
        <v>1</v>
      </c>
      <c r="AR50" s="62"/>
      <c r="AS50" s="62">
        <f t="shared" si="10"/>
        <v>0</v>
      </c>
      <c r="AT50" s="84">
        <f t="shared" si="11"/>
        <v>1</v>
      </c>
      <c r="AU50" s="64">
        <f t="shared" si="12"/>
        <v>0</v>
      </c>
      <c r="AV50" s="65">
        <f t="shared" si="13"/>
        <v>0</v>
      </c>
      <c r="AW50" s="91"/>
    </row>
    <row r="51" spans="1:60" s="50" customFormat="1" ht="30" x14ac:dyDescent="0.25">
      <c r="A51" s="213"/>
      <c r="B51" s="190" t="s">
        <v>150</v>
      </c>
      <c r="C51" s="190" t="s">
        <v>153</v>
      </c>
      <c r="D51" s="93" t="s">
        <v>177</v>
      </c>
      <c r="E51" s="82" t="s">
        <v>127</v>
      </c>
      <c r="F51" s="90"/>
      <c r="G51" s="61">
        <v>0.4</v>
      </c>
      <c r="H51" s="61" t="s">
        <v>214</v>
      </c>
      <c r="I51" s="61" t="s">
        <v>215</v>
      </c>
      <c r="J51" s="92">
        <v>9</v>
      </c>
      <c r="K51" s="92">
        <v>9</v>
      </c>
      <c r="L51" s="63">
        <f t="shared" si="14"/>
        <v>1</v>
      </c>
      <c r="M51" s="92">
        <v>9</v>
      </c>
      <c r="N51" s="143">
        <v>10</v>
      </c>
      <c r="O51" s="62">
        <f t="shared" si="0"/>
        <v>1.1111111111111112</v>
      </c>
      <c r="P51" s="92">
        <v>9</v>
      </c>
      <c r="Q51" s="94">
        <v>11</v>
      </c>
      <c r="R51" s="62">
        <f t="shared" si="1"/>
        <v>1.2222222222222223</v>
      </c>
      <c r="S51" s="92">
        <v>9</v>
      </c>
      <c r="T51" s="94"/>
      <c r="U51" s="94">
        <f t="shared" si="2"/>
        <v>0</v>
      </c>
      <c r="V51" s="92">
        <v>9</v>
      </c>
      <c r="W51" s="94"/>
      <c r="X51" s="94">
        <f t="shared" si="3"/>
        <v>0</v>
      </c>
      <c r="Y51" s="92">
        <v>9</v>
      </c>
      <c r="Z51" s="94"/>
      <c r="AA51" s="94">
        <f t="shared" si="4"/>
        <v>0</v>
      </c>
      <c r="AB51" s="92">
        <v>9</v>
      </c>
      <c r="AC51" s="94"/>
      <c r="AD51" s="94">
        <f t="shared" si="5"/>
        <v>0</v>
      </c>
      <c r="AE51" s="92">
        <v>9</v>
      </c>
      <c r="AF51" s="94"/>
      <c r="AG51" s="94">
        <f t="shared" si="6"/>
        <v>0</v>
      </c>
      <c r="AH51" s="92">
        <v>9</v>
      </c>
      <c r="AI51" s="94"/>
      <c r="AJ51" s="94">
        <f t="shared" si="7"/>
        <v>0</v>
      </c>
      <c r="AK51" s="92">
        <v>9</v>
      </c>
      <c r="AL51" s="94"/>
      <c r="AM51" s="94">
        <f t="shared" si="8"/>
        <v>0</v>
      </c>
      <c r="AN51" s="92">
        <v>9</v>
      </c>
      <c r="AO51" s="94"/>
      <c r="AP51" s="94">
        <f t="shared" si="9"/>
        <v>0</v>
      </c>
      <c r="AQ51" s="92">
        <v>9</v>
      </c>
      <c r="AR51" s="62"/>
      <c r="AS51" s="62">
        <f t="shared" si="10"/>
        <v>0</v>
      </c>
      <c r="AT51" s="92">
        <f t="shared" si="11"/>
        <v>108</v>
      </c>
      <c r="AU51" s="94">
        <f t="shared" si="12"/>
        <v>30</v>
      </c>
      <c r="AV51" s="65">
        <f t="shared" si="13"/>
        <v>0.27777777777777779</v>
      </c>
      <c r="AW51" s="91"/>
    </row>
    <row r="52" spans="1:60" s="50" customFormat="1" ht="30" x14ac:dyDescent="0.25">
      <c r="A52" s="213"/>
      <c r="B52" s="190"/>
      <c r="C52" s="190"/>
      <c r="D52" s="93" t="s">
        <v>178</v>
      </c>
      <c r="E52" s="82" t="s">
        <v>128</v>
      </c>
      <c r="F52" s="90"/>
      <c r="G52" s="61">
        <v>0.1</v>
      </c>
      <c r="H52" s="61" t="s">
        <v>214</v>
      </c>
      <c r="I52" s="61" t="s">
        <v>215</v>
      </c>
      <c r="J52" s="92">
        <v>0</v>
      </c>
      <c r="K52" s="92">
        <v>0</v>
      </c>
      <c r="L52" s="94">
        <v>0</v>
      </c>
      <c r="M52" s="92">
        <v>2</v>
      </c>
      <c r="N52" s="143">
        <v>3</v>
      </c>
      <c r="O52" s="62">
        <f t="shared" si="0"/>
        <v>1.5</v>
      </c>
      <c r="P52" s="92">
        <v>0</v>
      </c>
      <c r="Q52" s="94">
        <v>0</v>
      </c>
      <c r="R52" s="62">
        <v>0</v>
      </c>
      <c r="S52" s="92">
        <v>2</v>
      </c>
      <c r="T52" s="94"/>
      <c r="U52" s="94">
        <f t="shared" si="2"/>
        <v>0</v>
      </c>
      <c r="V52" s="92">
        <v>2</v>
      </c>
      <c r="W52" s="94"/>
      <c r="X52" s="94">
        <f t="shared" si="3"/>
        <v>0</v>
      </c>
      <c r="Y52" s="92">
        <v>3</v>
      </c>
      <c r="Z52" s="94"/>
      <c r="AA52" s="94">
        <f t="shared" si="4"/>
        <v>0</v>
      </c>
      <c r="AB52" s="92">
        <v>1</v>
      </c>
      <c r="AC52" s="94"/>
      <c r="AD52" s="94">
        <f t="shared" si="5"/>
        <v>0</v>
      </c>
      <c r="AE52" s="92">
        <v>2</v>
      </c>
      <c r="AF52" s="94"/>
      <c r="AG52" s="94">
        <f t="shared" si="6"/>
        <v>0</v>
      </c>
      <c r="AH52" s="92">
        <v>1</v>
      </c>
      <c r="AI52" s="94"/>
      <c r="AJ52" s="94">
        <f t="shared" si="7"/>
        <v>0</v>
      </c>
      <c r="AK52" s="92">
        <v>2</v>
      </c>
      <c r="AL52" s="94"/>
      <c r="AM52" s="94">
        <f t="shared" si="8"/>
        <v>0</v>
      </c>
      <c r="AN52" s="92">
        <v>2</v>
      </c>
      <c r="AO52" s="94"/>
      <c r="AP52" s="94">
        <f t="shared" si="9"/>
        <v>0</v>
      </c>
      <c r="AQ52" s="92">
        <v>3</v>
      </c>
      <c r="AR52" s="62"/>
      <c r="AS52" s="62">
        <f t="shared" si="10"/>
        <v>0</v>
      </c>
      <c r="AT52" s="92">
        <f t="shared" si="11"/>
        <v>20</v>
      </c>
      <c r="AU52" s="94">
        <f t="shared" si="12"/>
        <v>3</v>
      </c>
      <c r="AV52" s="65">
        <f t="shared" si="13"/>
        <v>0.15</v>
      </c>
      <c r="AW52" s="91"/>
    </row>
    <row r="53" spans="1:60" s="50" customFormat="1" ht="30" x14ac:dyDescent="0.25">
      <c r="A53" s="213"/>
      <c r="B53" s="190"/>
      <c r="C53" s="190"/>
      <c r="D53" s="93" t="s">
        <v>179</v>
      </c>
      <c r="E53" s="82" t="s">
        <v>129</v>
      </c>
      <c r="F53" s="90"/>
      <c r="G53" s="61">
        <v>0.05</v>
      </c>
      <c r="H53" s="61" t="s">
        <v>216</v>
      </c>
      <c r="I53" s="61" t="s">
        <v>217</v>
      </c>
      <c r="J53" s="84">
        <v>1</v>
      </c>
      <c r="K53" s="84">
        <v>1</v>
      </c>
      <c r="L53" s="63">
        <f t="shared" si="14"/>
        <v>1</v>
      </c>
      <c r="M53" s="84">
        <v>1</v>
      </c>
      <c r="N53" s="144">
        <v>1</v>
      </c>
      <c r="O53" s="62">
        <f t="shared" si="0"/>
        <v>1</v>
      </c>
      <c r="P53" s="84">
        <v>1</v>
      </c>
      <c r="Q53" s="63">
        <v>1</v>
      </c>
      <c r="R53" s="62">
        <f t="shared" si="1"/>
        <v>1</v>
      </c>
      <c r="S53" s="84">
        <v>1</v>
      </c>
      <c r="T53" s="63"/>
      <c r="U53" s="63">
        <f t="shared" si="2"/>
        <v>0</v>
      </c>
      <c r="V53" s="84">
        <v>1</v>
      </c>
      <c r="W53" s="63"/>
      <c r="X53" s="63">
        <f t="shared" si="3"/>
        <v>0</v>
      </c>
      <c r="Y53" s="84">
        <v>1</v>
      </c>
      <c r="Z53" s="63"/>
      <c r="AA53" s="63">
        <f t="shared" si="4"/>
        <v>0</v>
      </c>
      <c r="AB53" s="84">
        <v>1</v>
      </c>
      <c r="AC53" s="63"/>
      <c r="AD53" s="63">
        <f t="shared" si="5"/>
        <v>0</v>
      </c>
      <c r="AE53" s="84">
        <v>1</v>
      </c>
      <c r="AF53" s="63"/>
      <c r="AG53" s="63">
        <f t="shared" si="6"/>
        <v>0</v>
      </c>
      <c r="AH53" s="84">
        <v>1</v>
      </c>
      <c r="AI53" s="63"/>
      <c r="AJ53" s="63">
        <f t="shared" si="7"/>
        <v>0</v>
      </c>
      <c r="AK53" s="84">
        <v>1</v>
      </c>
      <c r="AL53" s="63"/>
      <c r="AM53" s="63">
        <f t="shared" si="8"/>
        <v>0</v>
      </c>
      <c r="AN53" s="84">
        <v>1</v>
      </c>
      <c r="AO53" s="63"/>
      <c r="AP53" s="63">
        <f t="shared" si="9"/>
        <v>0</v>
      </c>
      <c r="AQ53" s="84">
        <v>1</v>
      </c>
      <c r="AR53" s="62"/>
      <c r="AS53" s="62">
        <f t="shared" si="10"/>
        <v>0</v>
      </c>
      <c r="AT53" s="84">
        <f t="shared" si="11"/>
        <v>1</v>
      </c>
      <c r="AU53" s="63">
        <f t="shared" si="12"/>
        <v>1</v>
      </c>
      <c r="AV53" s="65">
        <f t="shared" si="13"/>
        <v>1</v>
      </c>
      <c r="AW53" s="91"/>
    </row>
    <row r="54" spans="1:60" s="50" customFormat="1" ht="30" x14ac:dyDescent="0.25">
      <c r="A54" s="213"/>
      <c r="B54" s="190"/>
      <c r="C54" s="190"/>
      <c r="D54" s="93" t="s">
        <v>180</v>
      </c>
      <c r="E54" s="82" t="s">
        <v>130</v>
      </c>
      <c r="F54" s="95"/>
      <c r="G54" s="61">
        <v>0.05</v>
      </c>
      <c r="H54" s="61" t="s">
        <v>216</v>
      </c>
      <c r="I54" s="61" t="s">
        <v>217</v>
      </c>
      <c r="J54" s="84">
        <v>1</v>
      </c>
      <c r="K54" s="84">
        <v>1</v>
      </c>
      <c r="L54" s="63">
        <f t="shared" si="14"/>
        <v>1</v>
      </c>
      <c r="M54" s="84">
        <v>1</v>
      </c>
      <c r="N54" s="144">
        <v>1</v>
      </c>
      <c r="O54" s="62">
        <f t="shared" si="0"/>
        <v>1</v>
      </c>
      <c r="P54" s="84">
        <v>1</v>
      </c>
      <c r="Q54" s="63">
        <v>1</v>
      </c>
      <c r="R54" s="62">
        <f t="shared" si="1"/>
        <v>1</v>
      </c>
      <c r="S54" s="84">
        <v>1</v>
      </c>
      <c r="T54" s="63"/>
      <c r="U54" s="63">
        <f t="shared" si="2"/>
        <v>0</v>
      </c>
      <c r="V54" s="84">
        <v>1</v>
      </c>
      <c r="W54" s="63"/>
      <c r="X54" s="63">
        <f t="shared" si="3"/>
        <v>0</v>
      </c>
      <c r="Y54" s="84">
        <v>1</v>
      </c>
      <c r="Z54" s="63"/>
      <c r="AA54" s="63">
        <f t="shared" si="4"/>
        <v>0</v>
      </c>
      <c r="AB54" s="84">
        <v>1</v>
      </c>
      <c r="AC54" s="63"/>
      <c r="AD54" s="63">
        <f t="shared" si="5"/>
        <v>0</v>
      </c>
      <c r="AE54" s="84">
        <v>1</v>
      </c>
      <c r="AF54" s="63"/>
      <c r="AG54" s="63">
        <f t="shared" si="6"/>
        <v>0</v>
      </c>
      <c r="AH54" s="84">
        <v>1</v>
      </c>
      <c r="AI54" s="63"/>
      <c r="AJ54" s="63">
        <f t="shared" si="7"/>
        <v>0</v>
      </c>
      <c r="AK54" s="84">
        <v>1</v>
      </c>
      <c r="AL54" s="63"/>
      <c r="AM54" s="63">
        <f t="shared" si="8"/>
        <v>0</v>
      </c>
      <c r="AN54" s="84">
        <v>1</v>
      </c>
      <c r="AO54" s="63"/>
      <c r="AP54" s="63">
        <f t="shared" si="9"/>
        <v>0</v>
      </c>
      <c r="AQ54" s="84">
        <v>1</v>
      </c>
      <c r="AR54" s="62"/>
      <c r="AS54" s="62">
        <f t="shared" si="10"/>
        <v>0</v>
      </c>
      <c r="AT54" s="84">
        <f t="shared" si="11"/>
        <v>1</v>
      </c>
      <c r="AU54" s="63">
        <f t="shared" si="12"/>
        <v>1</v>
      </c>
      <c r="AV54" s="65">
        <f t="shared" si="13"/>
        <v>1</v>
      </c>
      <c r="AW54" s="91"/>
    </row>
    <row r="55" spans="1:60" s="50" customFormat="1" ht="30" x14ac:dyDescent="0.25">
      <c r="A55" s="213"/>
      <c r="B55" s="190"/>
      <c r="C55" s="190"/>
      <c r="D55" s="93" t="s">
        <v>181</v>
      </c>
      <c r="E55" s="82" t="s">
        <v>131</v>
      </c>
      <c r="F55" s="95"/>
      <c r="G55" s="61">
        <v>0.3</v>
      </c>
      <c r="H55" s="61" t="s">
        <v>214</v>
      </c>
      <c r="I55" s="61" t="s">
        <v>215</v>
      </c>
      <c r="J55" s="92">
        <v>6</v>
      </c>
      <c r="K55" s="92">
        <v>6</v>
      </c>
      <c r="L55" s="94">
        <f t="shared" si="14"/>
        <v>1</v>
      </c>
      <c r="M55" s="92">
        <v>2</v>
      </c>
      <c r="N55" s="143">
        <v>3</v>
      </c>
      <c r="O55" s="62">
        <f t="shared" si="0"/>
        <v>1.5</v>
      </c>
      <c r="P55" s="92">
        <v>1</v>
      </c>
      <c r="Q55" s="94">
        <v>1</v>
      </c>
      <c r="R55" s="62">
        <f t="shared" si="1"/>
        <v>1</v>
      </c>
      <c r="S55" s="92">
        <v>1</v>
      </c>
      <c r="T55" s="94"/>
      <c r="U55" s="94">
        <f t="shared" si="2"/>
        <v>0</v>
      </c>
      <c r="V55" s="92">
        <v>0</v>
      </c>
      <c r="W55" s="94"/>
      <c r="X55" s="94">
        <v>0</v>
      </c>
      <c r="Y55" s="92">
        <v>0</v>
      </c>
      <c r="Z55" s="94"/>
      <c r="AA55" s="94">
        <v>0</v>
      </c>
      <c r="AB55" s="92">
        <v>5</v>
      </c>
      <c r="AC55" s="94"/>
      <c r="AD55" s="94">
        <f t="shared" si="5"/>
        <v>0</v>
      </c>
      <c r="AE55" s="92">
        <v>0</v>
      </c>
      <c r="AF55" s="94"/>
      <c r="AG55" s="94">
        <v>0</v>
      </c>
      <c r="AH55" s="92">
        <v>0</v>
      </c>
      <c r="AI55" s="94"/>
      <c r="AJ55" s="94">
        <v>0</v>
      </c>
      <c r="AK55" s="92">
        <v>1</v>
      </c>
      <c r="AL55" s="94"/>
      <c r="AM55" s="94">
        <f t="shared" si="8"/>
        <v>0</v>
      </c>
      <c r="AN55" s="92">
        <v>0</v>
      </c>
      <c r="AO55" s="94"/>
      <c r="AP55" s="94">
        <v>0</v>
      </c>
      <c r="AQ55" s="92">
        <v>5</v>
      </c>
      <c r="AR55" s="62"/>
      <c r="AS55" s="62">
        <f t="shared" si="10"/>
        <v>0</v>
      </c>
      <c r="AT55" s="92">
        <f t="shared" si="11"/>
        <v>21</v>
      </c>
      <c r="AU55" s="94">
        <f t="shared" si="12"/>
        <v>10</v>
      </c>
      <c r="AV55" s="65">
        <f t="shared" si="13"/>
        <v>0.47619047619047616</v>
      </c>
      <c r="AW55" s="91"/>
    </row>
    <row r="56" spans="1:60" s="50" customFormat="1" ht="30" x14ac:dyDescent="0.25">
      <c r="A56" s="213"/>
      <c r="B56" s="190"/>
      <c r="C56" s="190"/>
      <c r="D56" s="93" t="s">
        <v>182</v>
      </c>
      <c r="E56" s="82" t="s">
        <v>132</v>
      </c>
      <c r="F56" s="95"/>
      <c r="G56" s="61">
        <v>0.1</v>
      </c>
      <c r="H56" s="61" t="s">
        <v>214</v>
      </c>
      <c r="I56" s="61" t="s">
        <v>215</v>
      </c>
      <c r="J56" s="92">
        <v>0</v>
      </c>
      <c r="K56" s="92">
        <v>0</v>
      </c>
      <c r="L56" s="94">
        <v>0</v>
      </c>
      <c r="M56" s="92">
        <v>0</v>
      </c>
      <c r="N56" s="143">
        <v>0</v>
      </c>
      <c r="O56" s="62">
        <v>0</v>
      </c>
      <c r="P56" s="92">
        <v>3</v>
      </c>
      <c r="Q56" s="94">
        <v>4</v>
      </c>
      <c r="R56" s="62">
        <f t="shared" si="1"/>
        <v>1.3333333333333333</v>
      </c>
      <c r="S56" s="92">
        <v>2</v>
      </c>
      <c r="T56" s="94"/>
      <c r="U56" s="94">
        <f t="shared" si="2"/>
        <v>0</v>
      </c>
      <c r="V56" s="92">
        <v>2</v>
      </c>
      <c r="W56" s="94"/>
      <c r="X56" s="94">
        <f t="shared" si="3"/>
        <v>0</v>
      </c>
      <c r="Y56" s="92">
        <v>3</v>
      </c>
      <c r="Z56" s="94"/>
      <c r="AA56" s="94">
        <f t="shared" si="4"/>
        <v>0</v>
      </c>
      <c r="AB56" s="92">
        <v>1</v>
      </c>
      <c r="AC56" s="94"/>
      <c r="AD56" s="94">
        <f t="shared" si="5"/>
        <v>0</v>
      </c>
      <c r="AE56" s="92">
        <v>2</v>
      </c>
      <c r="AF56" s="94"/>
      <c r="AG56" s="94">
        <f t="shared" si="6"/>
        <v>0</v>
      </c>
      <c r="AH56" s="92">
        <v>1</v>
      </c>
      <c r="AI56" s="94"/>
      <c r="AJ56" s="94">
        <f t="shared" si="7"/>
        <v>0</v>
      </c>
      <c r="AK56" s="92">
        <v>2</v>
      </c>
      <c r="AL56" s="94"/>
      <c r="AM56" s="94">
        <f t="shared" si="8"/>
        <v>0</v>
      </c>
      <c r="AN56" s="92">
        <v>2</v>
      </c>
      <c r="AO56" s="94"/>
      <c r="AP56" s="94">
        <f t="shared" si="9"/>
        <v>0</v>
      </c>
      <c r="AQ56" s="92">
        <v>3</v>
      </c>
      <c r="AR56" s="62"/>
      <c r="AS56" s="62">
        <f t="shared" si="10"/>
        <v>0</v>
      </c>
      <c r="AT56" s="92">
        <f t="shared" si="11"/>
        <v>21</v>
      </c>
      <c r="AU56" s="94">
        <f t="shared" si="12"/>
        <v>4</v>
      </c>
      <c r="AV56" s="65">
        <f t="shared" si="13"/>
        <v>0.19047619047619047</v>
      </c>
      <c r="AW56" s="91"/>
    </row>
    <row r="57" spans="1:60" s="50" customFormat="1" ht="45" x14ac:dyDescent="0.25">
      <c r="A57" s="213"/>
      <c r="B57" s="190" t="s">
        <v>151</v>
      </c>
      <c r="C57" s="190" t="s">
        <v>141</v>
      </c>
      <c r="D57" s="70" t="s">
        <v>183</v>
      </c>
      <c r="E57" s="82" t="s">
        <v>133</v>
      </c>
      <c r="F57" s="90"/>
      <c r="G57" s="61">
        <v>8.3000000000000004E-2</v>
      </c>
      <c r="H57" s="61" t="s">
        <v>216</v>
      </c>
      <c r="I57" s="61" t="s">
        <v>217</v>
      </c>
      <c r="J57" s="83">
        <v>1</v>
      </c>
      <c r="K57" s="83">
        <v>1</v>
      </c>
      <c r="L57" s="62">
        <f t="shared" ref="L57:L75" si="29">+K57/J57</f>
        <v>1</v>
      </c>
      <c r="M57" s="83">
        <v>1</v>
      </c>
      <c r="N57" s="140">
        <v>1</v>
      </c>
      <c r="O57" s="62">
        <f t="shared" si="0"/>
        <v>1</v>
      </c>
      <c r="P57" s="83">
        <v>1</v>
      </c>
      <c r="Q57" s="62">
        <v>1</v>
      </c>
      <c r="R57" s="62">
        <f t="shared" si="1"/>
        <v>1</v>
      </c>
      <c r="S57" s="83">
        <v>1</v>
      </c>
      <c r="T57" s="62"/>
      <c r="U57" s="62">
        <f t="shared" si="2"/>
        <v>0</v>
      </c>
      <c r="V57" s="83">
        <v>1</v>
      </c>
      <c r="W57" s="62"/>
      <c r="X57" s="62">
        <f t="shared" si="3"/>
        <v>0</v>
      </c>
      <c r="Y57" s="83">
        <v>1</v>
      </c>
      <c r="Z57" s="62"/>
      <c r="AA57" s="62">
        <f t="shared" si="4"/>
        <v>0</v>
      </c>
      <c r="AB57" s="83">
        <v>1</v>
      </c>
      <c r="AC57" s="62"/>
      <c r="AD57" s="62">
        <f t="shared" si="5"/>
        <v>0</v>
      </c>
      <c r="AE57" s="83">
        <v>1</v>
      </c>
      <c r="AF57" s="62"/>
      <c r="AG57" s="62">
        <f t="shared" si="6"/>
        <v>0</v>
      </c>
      <c r="AH57" s="83">
        <v>1</v>
      </c>
      <c r="AI57" s="62"/>
      <c r="AJ57" s="62">
        <f t="shared" si="7"/>
        <v>0</v>
      </c>
      <c r="AK57" s="83">
        <v>1</v>
      </c>
      <c r="AL57" s="62"/>
      <c r="AM57" s="62">
        <f t="shared" si="8"/>
        <v>0</v>
      </c>
      <c r="AN57" s="83">
        <v>1</v>
      </c>
      <c r="AO57" s="62"/>
      <c r="AP57" s="62">
        <f t="shared" si="9"/>
        <v>0</v>
      </c>
      <c r="AQ57" s="83">
        <v>1</v>
      </c>
      <c r="AR57" s="62"/>
      <c r="AS57" s="62">
        <f t="shared" si="10"/>
        <v>0</v>
      </c>
      <c r="AT57" s="84">
        <f t="shared" si="11"/>
        <v>1</v>
      </c>
      <c r="AU57" s="64">
        <f t="shared" si="12"/>
        <v>1</v>
      </c>
      <c r="AV57" s="65">
        <f t="shared" si="13"/>
        <v>1</v>
      </c>
      <c r="AW57" s="91"/>
    </row>
    <row r="58" spans="1:60" s="50" customFormat="1" ht="30" x14ac:dyDescent="0.25">
      <c r="A58" s="213"/>
      <c r="B58" s="190"/>
      <c r="C58" s="190"/>
      <c r="D58" s="70" t="s">
        <v>184</v>
      </c>
      <c r="E58" s="82" t="s">
        <v>134</v>
      </c>
      <c r="F58" s="90"/>
      <c r="G58" s="61">
        <v>8.3000000000000004E-2</v>
      </c>
      <c r="H58" s="61" t="s">
        <v>214</v>
      </c>
      <c r="I58" s="61" t="s">
        <v>215</v>
      </c>
      <c r="J58" s="87">
        <v>1</v>
      </c>
      <c r="K58" s="87">
        <v>1</v>
      </c>
      <c r="L58" s="62">
        <f t="shared" si="29"/>
        <v>1</v>
      </c>
      <c r="M58" s="87">
        <v>1</v>
      </c>
      <c r="N58" s="141">
        <v>1</v>
      </c>
      <c r="O58" s="62">
        <f t="shared" si="0"/>
        <v>1</v>
      </c>
      <c r="P58" s="87">
        <v>1</v>
      </c>
      <c r="Q58" s="62">
        <v>1</v>
      </c>
      <c r="R58" s="62">
        <f t="shared" si="1"/>
        <v>1</v>
      </c>
      <c r="S58" s="87">
        <v>1</v>
      </c>
      <c r="T58" s="62"/>
      <c r="U58" s="62">
        <f t="shared" si="2"/>
        <v>0</v>
      </c>
      <c r="V58" s="87">
        <v>1</v>
      </c>
      <c r="W58" s="62"/>
      <c r="X58" s="62">
        <f t="shared" si="3"/>
        <v>0</v>
      </c>
      <c r="Y58" s="87">
        <v>1</v>
      </c>
      <c r="Z58" s="62"/>
      <c r="AA58" s="62">
        <f t="shared" si="4"/>
        <v>0</v>
      </c>
      <c r="AB58" s="87">
        <v>1</v>
      </c>
      <c r="AC58" s="62"/>
      <c r="AD58" s="62">
        <f t="shared" si="5"/>
        <v>0</v>
      </c>
      <c r="AE58" s="87">
        <v>1</v>
      </c>
      <c r="AF58" s="62"/>
      <c r="AG58" s="62">
        <f t="shared" si="6"/>
        <v>0</v>
      </c>
      <c r="AH58" s="87">
        <v>1</v>
      </c>
      <c r="AI58" s="62"/>
      <c r="AJ58" s="62">
        <f t="shared" si="7"/>
        <v>0</v>
      </c>
      <c r="AK58" s="87">
        <v>1</v>
      </c>
      <c r="AL58" s="62"/>
      <c r="AM58" s="62">
        <f t="shared" si="8"/>
        <v>0</v>
      </c>
      <c r="AN58" s="87">
        <v>1</v>
      </c>
      <c r="AO58" s="62"/>
      <c r="AP58" s="62">
        <f t="shared" si="9"/>
        <v>0</v>
      </c>
      <c r="AQ58" s="87">
        <v>1</v>
      </c>
      <c r="AR58" s="62"/>
      <c r="AS58" s="62">
        <f t="shared" si="10"/>
        <v>0</v>
      </c>
      <c r="AT58" s="92">
        <f t="shared" si="11"/>
        <v>12</v>
      </c>
      <c r="AU58" s="92">
        <f t="shared" si="12"/>
        <v>3</v>
      </c>
      <c r="AV58" s="65">
        <f t="shared" si="13"/>
        <v>0.25</v>
      </c>
      <c r="AW58" s="91"/>
    </row>
    <row r="59" spans="1:60" s="50" customFormat="1" ht="30" x14ac:dyDescent="0.25">
      <c r="A59" s="213"/>
      <c r="B59" s="190"/>
      <c r="C59" s="190"/>
      <c r="D59" s="70" t="s">
        <v>185</v>
      </c>
      <c r="E59" s="82" t="s">
        <v>135</v>
      </c>
      <c r="F59" s="90"/>
      <c r="G59" s="61">
        <v>8.3000000000000004E-2</v>
      </c>
      <c r="H59" s="61" t="s">
        <v>214</v>
      </c>
      <c r="I59" s="61" t="s">
        <v>215</v>
      </c>
      <c r="J59" s="87">
        <v>1</v>
      </c>
      <c r="K59" s="87">
        <v>1</v>
      </c>
      <c r="L59" s="62">
        <f t="shared" si="29"/>
        <v>1</v>
      </c>
      <c r="M59" s="87">
        <v>1</v>
      </c>
      <c r="N59" s="141">
        <v>1</v>
      </c>
      <c r="O59" s="62">
        <f t="shared" si="0"/>
        <v>1</v>
      </c>
      <c r="P59" s="87">
        <v>1</v>
      </c>
      <c r="Q59" s="62">
        <v>1</v>
      </c>
      <c r="R59" s="62">
        <f t="shared" si="1"/>
        <v>1</v>
      </c>
      <c r="S59" s="87">
        <v>1</v>
      </c>
      <c r="T59" s="62"/>
      <c r="U59" s="62">
        <f t="shared" si="2"/>
        <v>0</v>
      </c>
      <c r="V59" s="87">
        <v>1</v>
      </c>
      <c r="W59" s="62"/>
      <c r="X59" s="62">
        <f t="shared" si="3"/>
        <v>0</v>
      </c>
      <c r="Y59" s="87">
        <v>1</v>
      </c>
      <c r="Z59" s="62"/>
      <c r="AA59" s="62">
        <f t="shared" si="4"/>
        <v>0</v>
      </c>
      <c r="AB59" s="87">
        <v>1</v>
      </c>
      <c r="AC59" s="62"/>
      <c r="AD59" s="62">
        <f t="shared" si="5"/>
        <v>0</v>
      </c>
      <c r="AE59" s="87">
        <v>1</v>
      </c>
      <c r="AF59" s="62"/>
      <c r="AG59" s="62">
        <f t="shared" si="6"/>
        <v>0</v>
      </c>
      <c r="AH59" s="87">
        <v>1</v>
      </c>
      <c r="AI59" s="62"/>
      <c r="AJ59" s="62">
        <f t="shared" si="7"/>
        <v>0</v>
      </c>
      <c r="AK59" s="87">
        <v>1</v>
      </c>
      <c r="AL59" s="62"/>
      <c r="AM59" s="62">
        <f t="shared" si="8"/>
        <v>0</v>
      </c>
      <c r="AN59" s="87">
        <v>1</v>
      </c>
      <c r="AO59" s="62"/>
      <c r="AP59" s="62">
        <f t="shared" si="9"/>
        <v>0</v>
      </c>
      <c r="AQ59" s="87">
        <v>1</v>
      </c>
      <c r="AR59" s="62"/>
      <c r="AS59" s="62">
        <f t="shared" si="10"/>
        <v>0</v>
      </c>
      <c r="AT59" s="92">
        <f t="shared" si="11"/>
        <v>12</v>
      </c>
      <c r="AU59" s="92">
        <f t="shared" si="12"/>
        <v>3</v>
      </c>
      <c r="AV59" s="65">
        <f t="shared" si="13"/>
        <v>0.25</v>
      </c>
      <c r="AW59" s="91"/>
    </row>
    <row r="60" spans="1:60" s="50" customFormat="1" ht="60" x14ac:dyDescent="0.25">
      <c r="A60" s="213"/>
      <c r="B60" s="190"/>
      <c r="C60" s="190"/>
      <c r="D60" s="70" t="s">
        <v>186</v>
      </c>
      <c r="E60" s="82" t="s">
        <v>237</v>
      </c>
      <c r="F60" s="96"/>
      <c r="G60" s="61">
        <v>8.4000000000000005E-2</v>
      </c>
      <c r="H60" s="61" t="s">
        <v>216</v>
      </c>
      <c r="I60" s="61" t="s">
        <v>215</v>
      </c>
      <c r="J60" s="83">
        <v>8.3333333333333343E-2</v>
      </c>
      <c r="K60" s="83">
        <v>8.3333333333333343E-2</v>
      </c>
      <c r="L60" s="62">
        <f t="shared" si="29"/>
        <v>1</v>
      </c>
      <c r="M60" s="83">
        <v>0</v>
      </c>
      <c r="N60" s="140">
        <v>0</v>
      </c>
      <c r="O60" s="62">
        <v>0</v>
      </c>
      <c r="P60" s="83">
        <v>0</v>
      </c>
      <c r="Q60" s="62">
        <v>0</v>
      </c>
      <c r="R60" s="62">
        <v>0</v>
      </c>
      <c r="S60" s="83">
        <v>0</v>
      </c>
      <c r="T60" s="62"/>
      <c r="U60" s="62" t="e">
        <f t="shared" si="2"/>
        <v>#DIV/0!</v>
      </c>
      <c r="V60" s="83">
        <v>0</v>
      </c>
      <c r="W60" s="62"/>
      <c r="X60" s="62" t="e">
        <f t="shared" si="3"/>
        <v>#DIV/0!</v>
      </c>
      <c r="Y60" s="83">
        <v>0</v>
      </c>
      <c r="Z60" s="62"/>
      <c r="AA60" s="62" t="e">
        <f t="shared" si="4"/>
        <v>#DIV/0!</v>
      </c>
      <c r="AB60" s="83">
        <v>0.30555555555555552</v>
      </c>
      <c r="AC60" s="62"/>
      <c r="AD60" s="62">
        <f t="shared" si="5"/>
        <v>0</v>
      </c>
      <c r="AE60" s="83">
        <v>0</v>
      </c>
      <c r="AF60" s="62"/>
      <c r="AG60" s="62" t="e">
        <f t="shared" si="6"/>
        <v>#DIV/0!</v>
      </c>
      <c r="AH60" s="83">
        <v>0.30555555555555552</v>
      </c>
      <c r="AI60" s="62"/>
      <c r="AJ60" s="62">
        <f t="shared" si="7"/>
        <v>0</v>
      </c>
      <c r="AK60" s="83">
        <v>0</v>
      </c>
      <c r="AL60" s="62"/>
      <c r="AM60" s="62" t="e">
        <f t="shared" si="8"/>
        <v>#DIV/0!</v>
      </c>
      <c r="AN60" s="83">
        <v>0.30555555555555552</v>
      </c>
      <c r="AO60" s="62"/>
      <c r="AP60" s="62">
        <f t="shared" si="9"/>
        <v>0</v>
      </c>
      <c r="AQ60" s="83">
        <v>0</v>
      </c>
      <c r="AR60" s="62"/>
      <c r="AS60" s="62" t="e">
        <f t="shared" si="10"/>
        <v>#DIV/0!</v>
      </c>
      <c r="AT60" s="84">
        <f t="shared" si="11"/>
        <v>1</v>
      </c>
      <c r="AU60" s="64">
        <f t="shared" si="12"/>
        <v>8.3333333333333343E-2</v>
      </c>
      <c r="AV60" s="65">
        <f t="shared" si="13"/>
        <v>8.3333333333333343E-2</v>
      </c>
      <c r="AW60" s="91"/>
    </row>
    <row r="61" spans="1:60" s="50" customFormat="1" ht="60" x14ac:dyDescent="0.25">
      <c r="A61" s="213"/>
      <c r="B61" s="190"/>
      <c r="C61" s="190"/>
      <c r="D61" s="70" t="s">
        <v>187</v>
      </c>
      <c r="E61" s="82" t="s">
        <v>238</v>
      </c>
      <c r="F61" s="97"/>
      <c r="G61" s="61">
        <v>8.5000000000000006E-2</v>
      </c>
      <c r="H61" s="61" t="s">
        <v>216</v>
      </c>
      <c r="I61" s="61" t="s">
        <v>215</v>
      </c>
      <c r="J61" s="83">
        <v>8.3333333333333329E-2</v>
      </c>
      <c r="K61" s="83">
        <v>8.3333333333333329E-2</v>
      </c>
      <c r="L61" s="62">
        <f t="shared" si="29"/>
        <v>1</v>
      </c>
      <c r="M61" s="83">
        <v>0</v>
      </c>
      <c r="N61" s="140">
        <v>0</v>
      </c>
      <c r="O61" s="62">
        <v>0</v>
      </c>
      <c r="P61" s="83">
        <v>0</v>
      </c>
      <c r="Q61" s="62">
        <v>0</v>
      </c>
      <c r="R61" s="62">
        <v>0</v>
      </c>
      <c r="S61" s="98">
        <v>0.30555555555555558</v>
      </c>
      <c r="T61" s="62"/>
      <c r="U61" s="62">
        <f t="shared" si="2"/>
        <v>0</v>
      </c>
      <c r="V61" s="83">
        <v>0</v>
      </c>
      <c r="W61" s="62"/>
      <c r="X61" s="62" t="e">
        <f t="shared" si="3"/>
        <v>#DIV/0!</v>
      </c>
      <c r="Y61" s="83">
        <v>0</v>
      </c>
      <c r="Z61" s="62"/>
      <c r="AA61" s="62" t="e">
        <f t="shared" si="4"/>
        <v>#DIV/0!</v>
      </c>
      <c r="AB61" s="98">
        <v>0</v>
      </c>
      <c r="AC61" s="62"/>
      <c r="AD61" s="62" t="e">
        <f t="shared" si="5"/>
        <v>#DIV/0!</v>
      </c>
      <c r="AE61" s="98">
        <v>0.30555555555555558</v>
      </c>
      <c r="AF61" s="62"/>
      <c r="AG61" s="62"/>
      <c r="AH61" s="83">
        <v>0</v>
      </c>
      <c r="AI61" s="62"/>
      <c r="AJ61" s="62" t="e">
        <f t="shared" si="7"/>
        <v>#DIV/0!</v>
      </c>
      <c r="AK61" s="83">
        <v>0</v>
      </c>
      <c r="AL61" s="62"/>
      <c r="AM61" s="62" t="e">
        <f t="shared" si="8"/>
        <v>#DIV/0!</v>
      </c>
      <c r="AN61" s="83">
        <v>0</v>
      </c>
      <c r="AO61" s="62"/>
      <c r="AP61" s="62" t="e">
        <f t="shared" si="9"/>
        <v>#DIV/0!</v>
      </c>
      <c r="AQ61" s="98">
        <v>0.30555555555555558</v>
      </c>
      <c r="AR61" s="62"/>
      <c r="AS61" s="62">
        <f t="shared" si="10"/>
        <v>0</v>
      </c>
      <c r="AT61" s="84">
        <f t="shared" si="11"/>
        <v>1</v>
      </c>
      <c r="AU61" s="64">
        <f t="shared" si="12"/>
        <v>8.3333333333333329E-2</v>
      </c>
      <c r="AV61" s="65">
        <f t="shared" si="13"/>
        <v>8.3333333333333329E-2</v>
      </c>
      <c r="AW61" s="99"/>
    </row>
    <row r="62" spans="1:60" s="50" customFormat="1" x14ac:dyDescent="0.25">
      <c r="A62" s="213"/>
      <c r="B62" s="190"/>
      <c r="C62" s="190"/>
      <c r="D62" s="70" t="s">
        <v>188</v>
      </c>
      <c r="E62" s="82" t="s">
        <v>136</v>
      </c>
      <c r="F62" s="97"/>
      <c r="G62" s="61">
        <v>8.3000000000000004E-2</v>
      </c>
      <c r="H62" s="61" t="s">
        <v>216</v>
      </c>
      <c r="I62" s="61" t="s">
        <v>217</v>
      </c>
      <c r="J62" s="83">
        <v>1</v>
      </c>
      <c r="K62" s="83">
        <v>1</v>
      </c>
      <c r="L62" s="62">
        <f t="shared" si="29"/>
        <v>1</v>
      </c>
      <c r="M62" s="83">
        <v>1</v>
      </c>
      <c r="N62" s="140">
        <v>1</v>
      </c>
      <c r="O62" s="62">
        <f t="shared" si="0"/>
        <v>1</v>
      </c>
      <c r="P62" s="83">
        <v>1</v>
      </c>
      <c r="Q62" s="62">
        <v>1</v>
      </c>
      <c r="R62" s="62">
        <f t="shared" si="1"/>
        <v>1</v>
      </c>
      <c r="S62" s="83">
        <v>1</v>
      </c>
      <c r="T62" s="62"/>
      <c r="U62" s="62">
        <f t="shared" si="2"/>
        <v>0</v>
      </c>
      <c r="V62" s="83">
        <v>1</v>
      </c>
      <c r="W62" s="62"/>
      <c r="X62" s="62"/>
      <c r="Y62" s="83">
        <v>1</v>
      </c>
      <c r="Z62" s="62"/>
      <c r="AA62" s="62"/>
      <c r="AB62" s="83">
        <v>1</v>
      </c>
      <c r="AC62" s="62"/>
      <c r="AD62" s="62"/>
      <c r="AE62" s="83">
        <v>1</v>
      </c>
      <c r="AF62" s="62"/>
      <c r="AG62" s="62"/>
      <c r="AH62" s="83">
        <v>1</v>
      </c>
      <c r="AI62" s="62"/>
      <c r="AJ62" s="62"/>
      <c r="AK62" s="83">
        <v>1</v>
      </c>
      <c r="AL62" s="62"/>
      <c r="AM62" s="62"/>
      <c r="AN62" s="83">
        <v>1</v>
      </c>
      <c r="AO62" s="62"/>
      <c r="AP62" s="62"/>
      <c r="AQ62" s="83">
        <v>1</v>
      </c>
      <c r="AR62" s="62"/>
      <c r="AS62" s="62">
        <f t="shared" si="10"/>
        <v>0</v>
      </c>
      <c r="AT62" s="84">
        <f t="shared" si="11"/>
        <v>1</v>
      </c>
      <c r="AU62" s="64">
        <f t="shared" si="12"/>
        <v>1</v>
      </c>
      <c r="AV62" s="65">
        <f t="shared" si="13"/>
        <v>1</v>
      </c>
      <c r="AW62" s="99"/>
      <c r="AX62" s="100"/>
      <c r="AY62" s="100"/>
      <c r="AZ62" s="100"/>
      <c r="BA62" s="100"/>
      <c r="BB62" s="100"/>
      <c r="BC62" s="100"/>
      <c r="BD62" s="100"/>
      <c r="BE62" s="100"/>
      <c r="BF62" s="100"/>
      <c r="BG62" s="100"/>
      <c r="BH62" s="100"/>
    </row>
    <row r="63" spans="1:60" s="50" customFormat="1" ht="30" x14ac:dyDescent="0.25">
      <c r="A63" s="213"/>
      <c r="B63" s="190"/>
      <c r="C63" s="190"/>
      <c r="D63" s="70" t="s">
        <v>189</v>
      </c>
      <c r="E63" s="82" t="s">
        <v>239</v>
      </c>
      <c r="F63" s="97"/>
      <c r="G63" s="61">
        <v>8.3000000000000004E-2</v>
      </c>
      <c r="H63" s="61" t="s">
        <v>216</v>
      </c>
      <c r="I63" s="61" t="s">
        <v>217</v>
      </c>
      <c r="J63" s="83">
        <v>1</v>
      </c>
      <c r="K63" s="83">
        <v>1</v>
      </c>
      <c r="L63" s="62">
        <f t="shared" si="29"/>
        <v>1</v>
      </c>
      <c r="M63" s="83">
        <v>1</v>
      </c>
      <c r="N63" s="140">
        <v>1</v>
      </c>
      <c r="O63" s="62">
        <f t="shared" si="0"/>
        <v>1</v>
      </c>
      <c r="P63" s="83">
        <v>1</v>
      </c>
      <c r="Q63" s="62">
        <v>1</v>
      </c>
      <c r="R63" s="62">
        <f t="shared" si="1"/>
        <v>1</v>
      </c>
      <c r="S63" s="83">
        <v>1</v>
      </c>
      <c r="T63" s="62"/>
      <c r="U63" s="62">
        <f t="shared" si="2"/>
        <v>0</v>
      </c>
      <c r="V63" s="83">
        <v>1</v>
      </c>
      <c r="W63" s="62"/>
      <c r="X63" s="62"/>
      <c r="Y63" s="83">
        <v>1</v>
      </c>
      <c r="Z63" s="62"/>
      <c r="AA63" s="62"/>
      <c r="AB63" s="83">
        <v>1</v>
      </c>
      <c r="AC63" s="62"/>
      <c r="AD63" s="62"/>
      <c r="AE63" s="83">
        <v>1</v>
      </c>
      <c r="AF63" s="62"/>
      <c r="AG63" s="62"/>
      <c r="AH63" s="83">
        <v>1</v>
      </c>
      <c r="AI63" s="62"/>
      <c r="AJ63" s="62"/>
      <c r="AK63" s="83">
        <v>1</v>
      </c>
      <c r="AL63" s="62"/>
      <c r="AM63" s="62"/>
      <c r="AN63" s="83">
        <v>1</v>
      </c>
      <c r="AO63" s="62"/>
      <c r="AP63" s="62"/>
      <c r="AQ63" s="83">
        <v>1</v>
      </c>
      <c r="AR63" s="62"/>
      <c r="AS63" s="62">
        <f t="shared" si="10"/>
        <v>0</v>
      </c>
      <c r="AT63" s="84">
        <f t="shared" si="11"/>
        <v>1</v>
      </c>
      <c r="AU63" s="64">
        <f t="shared" si="12"/>
        <v>1</v>
      </c>
      <c r="AV63" s="65">
        <f t="shared" si="13"/>
        <v>1</v>
      </c>
      <c r="AW63" s="99"/>
      <c r="AX63" s="100"/>
      <c r="AY63" s="100"/>
      <c r="AZ63" s="100"/>
      <c r="BA63" s="100"/>
      <c r="BB63" s="100"/>
      <c r="BC63" s="100"/>
      <c r="BD63" s="100"/>
      <c r="BE63" s="100"/>
      <c r="BF63" s="100"/>
      <c r="BG63" s="100"/>
      <c r="BH63" s="100"/>
    </row>
    <row r="64" spans="1:60" s="50" customFormat="1" ht="30" x14ac:dyDescent="0.25">
      <c r="A64" s="213"/>
      <c r="B64" s="190"/>
      <c r="C64" s="190"/>
      <c r="D64" s="70" t="s">
        <v>190</v>
      </c>
      <c r="E64" s="82" t="s">
        <v>137</v>
      </c>
      <c r="F64" s="97"/>
      <c r="G64" s="61">
        <v>8.3000000000000004E-2</v>
      </c>
      <c r="H64" s="61" t="s">
        <v>214</v>
      </c>
      <c r="I64" s="61" t="s">
        <v>215</v>
      </c>
      <c r="J64" s="87">
        <v>1</v>
      </c>
      <c r="K64" s="87">
        <v>1</v>
      </c>
      <c r="L64" s="62">
        <f t="shared" si="29"/>
        <v>1</v>
      </c>
      <c r="M64" s="87">
        <v>1</v>
      </c>
      <c r="N64" s="141">
        <v>1</v>
      </c>
      <c r="O64" s="62">
        <f t="shared" si="0"/>
        <v>1</v>
      </c>
      <c r="P64" s="87">
        <v>1</v>
      </c>
      <c r="Q64" s="87">
        <v>1</v>
      </c>
      <c r="R64" s="62">
        <f t="shared" si="1"/>
        <v>1</v>
      </c>
      <c r="S64" s="87">
        <v>1</v>
      </c>
      <c r="T64" s="62"/>
      <c r="U64" s="62">
        <f t="shared" si="2"/>
        <v>0</v>
      </c>
      <c r="V64" s="87">
        <v>1</v>
      </c>
      <c r="W64" s="62"/>
      <c r="X64" s="62"/>
      <c r="Y64" s="87">
        <v>1</v>
      </c>
      <c r="Z64" s="62"/>
      <c r="AA64" s="62"/>
      <c r="AB64" s="87">
        <v>1</v>
      </c>
      <c r="AC64" s="62"/>
      <c r="AD64" s="62"/>
      <c r="AE64" s="87">
        <v>1</v>
      </c>
      <c r="AF64" s="62"/>
      <c r="AG64" s="62"/>
      <c r="AH64" s="87">
        <v>1</v>
      </c>
      <c r="AI64" s="62"/>
      <c r="AJ64" s="62"/>
      <c r="AK64" s="87">
        <v>1</v>
      </c>
      <c r="AL64" s="62"/>
      <c r="AM64" s="62"/>
      <c r="AN64" s="87">
        <v>1</v>
      </c>
      <c r="AO64" s="62"/>
      <c r="AP64" s="62"/>
      <c r="AQ64" s="87">
        <v>1</v>
      </c>
      <c r="AR64" s="62"/>
      <c r="AS64" s="62">
        <f t="shared" si="10"/>
        <v>0</v>
      </c>
      <c r="AT64" s="92">
        <f t="shared" si="11"/>
        <v>12</v>
      </c>
      <c r="AU64" s="92">
        <f t="shared" si="12"/>
        <v>3</v>
      </c>
      <c r="AV64" s="65">
        <f t="shared" si="13"/>
        <v>0.25</v>
      </c>
      <c r="AW64" s="99"/>
      <c r="AX64" s="100"/>
      <c r="AY64" s="100"/>
      <c r="AZ64" s="100"/>
      <c r="BA64" s="100"/>
      <c r="BB64" s="100"/>
      <c r="BC64" s="100"/>
      <c r="BD64" s="100"/>
      <c r="BE64" s="100"/>
      <c r="BF64" s="100"/>
      <c r="BG64" s="100"/>
      <c r="BH64" s="100"/>
    </row>
    <row r="65" spans="1:60" s="50" customFormat="1" ht="60" x14ac:dyDescent="0.25">
      <c r="A65" s="213"/>
      <c r="B65" s="190"/>
      <c r="C65" s="190"/>
      <c r="D65" s="70" t="s">
        <v>191</v>
      </c>
      <c r="E65" s="82" t="s">
        <v>138</v>
      </c>
      <c r="F65" s="97"/>
      <c r="G65" s="61">
        <v>8.4000000000000005E-2</v>
      </c>
      <c r="H65" s="61" t="s">
        <v>216</v>
      </c>
      <c r="I65" s="61" t="s">
        <v>217</v>
      </c>
      <c r="J65" s="83">
        <v>1</v>
      </c>
      <c r="K65" s="83">
        <v>1</v>
      </c>
      <c r="L65" s="62">
        <f t="shared" si="29"/>
        <v>1</v>
      </c>
      <c r="M65" s="83">
        <v>1</v>
      </c>
      <c r="N65" s="140">
        <v>1</v>
      </c>
      <c r="O65" s="62">
        <f t="shared" si="0"/>
        <v>1</v>
      </c>
      <c r="P65" s="83">
        <v>1</v>
      </c>
      <c r="Q65" s="62">
        <v>1</v>
      </c>
      <c r="R65" s="62">
        <f t="shared" si="1"/>
        <v>1</v>
      </c>
      <c r="S65" s="83">
        <v>1</v>
      </c>
      <c r="T65" s="62"/>
      <c r="U65" s="62">
        <f t="shared" si="2"/>
        <v>0</v>
      </c>
      <c r="V65" s="83">
        <v>1</v>
      </c>
      <c r="W65" s="62"/>
      <c r="X65" s="62"/>
      <c r="Y65" s="83">
        <v>1</v>
      </c>
      <c r="Z65" s="62"/>
      <c r="AA65" s="62"/>
      <c r="AB65" s="83">
        <v>1</v>
      </c>
      <c r="AC65" s="62"/>
      <c r="AD65" s="62"/>
      <c r="AE65" s="83">
        <v>1</v>
      </c>
      <c r="AF65" s="62"/>
      <c r="AG65" s="62"/>
      <c r="AH65" s="83">
        <v>1</v>
      </c>
      <c r="AI65" s="62"/>
      <c r="AJ65" s="62"/>
      <c r="AK65" s="83">
        <v>1</v>
      </c>
      <c r="AL65" s="62"/>
      <c r="AM65" s="62"/>
      <c r="AN65" s="83">
        <v>1</v>
      </c>
      <c r="AO65" s="62"/>
      <c r="AP65" s="62"/>
      <c r="AQ65" s="83">
        <v>1</v>
      </c>
      <c r="AR65" s="62"/>
      <c r="AS65" s="62">
        <f t="shared" si="10"/>
        <v>0</v>
      </c>
      <c r="AT65" s="101">
        <f t="shared" si="11"/>
        <v>1</v>
      </c>
      <c r="AU65" s="64">
        <f t="shared" si="12"/>
        <v>1</v>
      </c>
      <c r="AV65" s="65">
        <f t="shared" si="13"/>
        <v>1</v>
      </c>
      <c r="AW65" s="99"/>
      <c r="AX65" s="100"/>
      <c r="AY65" s="100"/>
      <c r="AZ65" s="100"/>
      <c r="BA65" s="100"/>
      <c r="BB65" s="100"/>
      <c r="BC65" s="100"/>
      <c r="BD65" s="100"/>
      <c r="BE65" s="100"/>
      <c r="BF65" s="100"/>
      <c r="BG65" s="100"/>
      <c r="BH65" s="100"/>
    </row>
    <row r="66" spans="1:60" ht="75" x14ac:dyDescent="0.25">
      <c r="A66" s="213"/>
      <c r="B66" s="190"/>
      <c r="C66" s="190"/>
      <c r="D66" s="70" t="s">
        <v>192</v>
      </c>
      <c r="E66" s="82" t="s">
        <v>240</v>
      </c>
      <c r="F66" s="97"/>
      <c r="G66" s="61">
        <v>8.3000000000000004E-2</v>
      </c>
      <c r="H66" s="61" t="s">
        <v>216</v>
      </c>
      <c r="I66" s="61" t="s">
        <v>215</v>
      </c>
      <c r="J66" s="83">
        <v>8.3333333333333343E-2</v>
      </c>
      <c r="K66" s="83">
        <v>8.3333333333333343E-2</v>
      </c>
      <c r="L66" s="62">
        <f t="shared" si="29"/>
        <v>1</v>
      </c>
      <c r="M66" s="83">
        <v>0</v>
      </c>
      <c r="N66" s="140">
        <v>0</v>
      </c>
      <c r="O66" s="62">
        <v>0</v>
      </c>
      <c r="P66" s="83">
        <v>0</v>
      </c>
      <c r="Q66" s="62">
        <v>0</v>
      </c>
      <c r="R66" s="62">
        <v>0</v>
      </c>
      <c r="S66" s="83">
        <v>0</v>
      </c>
      <c r="T66" s="62"/>
      <c r="U66" s="62" t="e">
        <f t="shared" si="2"/>
        <v>#DIV/0!</v>
      </c>
      <c r="V66" s="83">
        <v>0</v>
      </c>
      <c r="W66" s="62"/>
      <c r="X66" s="62"/>
      <c r="Y66" s="83">
        <v>0</v>
      </c>
      <c r="Z66" s="62"/>
      <c r="AA66" s="62"/>
      <c r="AB66" s="83">
        <v>0.30555555555555552</v>
      </c>
      <c r="AC66" s="62"/>
      <c r="AD66" s="62"/>
      <c r="AE66" s="83">
        <v>0</v>
      </c>
      <c r="AF66" s="62"/>
      <c r="AG66" s="62"/>
      <c r="AH66" s="83">
        <v>0.30555555555555552</v>
      </c>
      <c r="AI66" s="62"/>
      <c r="AJ66" s="62"/>
      <c r="AK66" s="83">
        <v>0</v>
      </c>
      <c r="AL66" s="62"/>
      <c r="AM66" s="62"/>
      <c r="AN66" s="83">
        <v>0.30555555555555552</v>
      </c>
      <c r="AO66" s="62"/>
      <c r="AP66" s="62"/>
      <c r="AQ66" s="83">
        <v>0</v>
      </c>
      <c r="AR66" s="62"/>
      <c r="AS66" s="62" t="e">
        <f t="shared" si="10"/>
        <v>#DIV/0!</v>
      </c>
      <c r="AT66" s="84">
        <f t="shared" si="11"/>
        <v>1</v>
      </c>
      <c r="AU66" s="64">
        <f t="shared" si="12"/>
        <v>8.3333333333333343E-2</v>
      </c>
      <c r="AV66" s="65">
        <f t="shared" si="13"/>
        <v>8.3333333333333343E-2</v>
      </c>
      <c r="AW66" s="99"/>
      <c r="AX66" s="102"/>
      <c r="AY66" s="102"/>
      <c r="AZ66" s="102"/>
      <c r="BA66" s="102"/>
      <c r="BB66" s="102"/>
      <c r="BC66" s="102"/>
      <c r="BD66" s="102"/>
      <c r="BE66" s="102"/>
      <c r="BF66" s="102"/>
      <c r="BG66" s="102"/>
      <c r="BH66" s="102"/>
    </row>
    <row r="67" spans="1:60" ht="30" x14ac:dyDescent="0.25">
      <c r="A67" s="213"/>
      <c r="B67" s="190"/>
      <c r="C67" s="190"/>
      <c r="D67" s="70" t="s">
        <v>193</v>
      </c>
      <c r="E67" s="82" t="s">
        <v>139</v>
      </c>
      <c r="F67" s="97"/>
      <c r="G67" s="61">
        <v>8.3000000000000004E-2</v>
      </c>
      <c r="H67" s="61" t="s">
        <v>216</v>
      </c>
      <c r="I67" s="61" t="s">
        <v>217</v>
      </c>
      <c r="J67" s="83">
        <v>1</v>
      </c>
      <c r="K67" s="83">
        <v>1</v>
      </c>
      <c r="L67" s="62">
        <f t="shared" si="29"/>
        <v>1</v>
      </c>
      <c r="M67" s="83">
        <v>1</v>
      </c>
      <c r="N67" s="140">
        <v>1</v>
      </c>
      <c r="O67" s="62">
        <f t="shared" si="0"/>
        <v>1</v>
      </c>
      <c r="P67" s="83">
        <v>1</v>
      </c>
      <c r="Q67" s="62">
        <v>1</v>
      </c>
      <c r="R67" s="62">
        <f t="shared" si="1"/>
        <v>1</v>
      </c>
      <c r="S67" s="83">
        <v>1</v>
      </c>
      <c r="T67" s="62"/>
      <c r="U67" s="62">
        <f t="shared" si="2"/>
        <v>0</v>
      </c>
      <c r="V67" s="83">
        <v>1</v>
      </c>
      <c r="W67" s="62"/>
      <c r="X67" s="62"/>
      <c r="Y67" s="83">
        <v>1</v>
      </c>
      <c r="Z67" s="62"/>
      <c r="AA67" s="62"/>
      <c r="AB67" s="83">
        <v>1</v>
      </c>
      <c r="AC67" s="62"/>
      <c r="AD67" s="62"/>
      <c r="AE67" s="83">
        <v>1</v>
      </c>
      <c r="AF67" s="62"/>
      <c r="AG67" s="62"/>
      <c r="AH67" s="83">
        <v>1</v>
      </c>
      <c r="AI67" s="62"/>
      <c r="AJ67" s="62"/>
      <c r="AK67" s="83">
        <v>1</v>
      </c>
      <c r="AL67" s="62"/>
      <c r="AM67" s="62"/>
      <c r="AN67" s="83">
        <v>1</v>
      </c>
      <c r="AO67" s="62"/>
      <c r="AP67" s="62"/>
      <c r="AQ67" s="83">
        <v>1</v>
      </c>
      <c r="AR67" s="62"/>
      <c r="AS67" s="62">
        <f t="shared" si="10"/>
        <v>0</v>
      </c>
      <c r="AT67" s="84">
        <f t="shared" si="11"/>
        <v>1</v>
      </c>
      <c r="AU67" s="64">
        <f t="shared" si="12"/>
        <v>1</v>
      </c>
      <c r="AV67" s="65">
        <f t="shared" si="13"/>
        <v>1</v>
      </c>
      <c r="AW67" s="99"/>
      <c r="AX67" s="102"/>
      <c r="AY67" s="102"/>
      <c r="AZ67" s="102"/>
      <c r="BA67" s="102"/>
      <c r="BB67" s="102"/>
      <c r="BC67" s="102"/>
      <c r="BD67" s="102"/>
      <c r="BE67" s="102"/>
      <c r="BF67" s="102"/>
      <c r="BG67" s="102"/>
      <c r="BH67" s="102"/>
    </row>
    <row r="68" spans="1:60" ht="30" x14ac:dyDescent="0.25">
      <c r="A68" s="213"/>
      <c r="B68" s="190"/>
      <c r="C68" s="190"/>
      <c r="D68" s="70" t="s">
        <v>194</v>
      </c>
      <c r="E68" s="82" t="s">
        <v>140</v>
      </c>
      <c r="F68" s="97"/>
      <c r="G68" s="61">
        <v>8.3000000000000004E-2</v>
      </c>
      <c r="H68" s="61" t="s">
        <v>214</v>
      </c>
      <c r="I68" s="61" t="s">
        <v>215</v>
      </c>
      <c r="J68" s="87">
        <v>1</v>
      </c>
      <c r="K68" s="87">
        <v>1</v>
      </c>
      <c r="L68" s="62">
        <f t="shared" si="29"/>
        <v>1</v>
      </c>
      <c r="M68" s="87">
        <v>1</v>
      </c>
      <c r="N68" s="141">
        <v>1</v>
      </c>
      <c r="O68" s="62">
        <f t="shared" si="0"/>
        <v>1</v>
      </c>
      <c r="P68" s="87">
        <v>1</v>
      </c>
      <c r="Q68" s="87">
        <v>1</v>
      </c>
      <c r="R68" s="62">
        <f t="shared" si="1"/>
        <v>1</v>
      </c>
      <c r="S68" s="87">
        <v>1</v>
      </c>
      <c r="T68" s="62"/>
      <c r="U68" s="62">
        <f t="shared" si="2"/>
        <v>0</v>
      </c>
      <c r="V68" s="87">
        <v>1</v>
      </c>
      <c r="W68" s="62"/>
      <c r="X68" s="62"/>
      <c r="Y68" s="87">
        <v>1</v>
      </c>
      <c r="Z68" s="62"/>
      <c r="AA68" s="62"/>
      <c r="AB68" s="87">
        <v>1</v>
      </c>
      <c r="AC68" s="62"/>
      <c r="AD68" s="62"/>
      <c r="AE68" s="87">
        <v>1</v>
      </c>
      <c r="AF68" s="62"/>
      <c r="AG68" s="62"/>
      <c r="AH68" s="87">
        <v>1</v>
      </c>
      <c r="AI68" s="62"/>
      <c r="AJ68" s="62"/>
      <c r="AK68" s="87">
        <v>1</v>
      </c>
      <c r="AL68" s="62"/>
      <c r="AM68" s="62"/>
      <c r="AN68" s="87">
        <v>1</v>
      </c>
      <c r="AO68" s="62"/>
      <c r="AP68" s="62"/>
      <c r="AQ68" s="87">
        <v>1</v>
      </c>
      <c r="AR68" s="62"/>
      <c r="AS68" s="62">
        <f t="shared" si="10"/>
        <v>0</v>
      </c>
      <c r="AT68" s="92">
        <f t="shared" si="11"/>
        <v>12</v>
      </c>
      <c r="AU68" s="92">
        <f t="shared" si="12"/>
        <v>3</v>
      </c>
      <c r="AV68" s="65">
        <f t="shared" si="13"/>
        <v>0.25</v>
      </c>
      <c r="AW68" s="99"/>
      <c r="AX68" s="102"/>
      <c r="AY68" s="102"/>
      <c r="AZ68" s="102"/>
      <c r="BA68" s="102"/>
      <c r="BB68" s="102"/>
      <c r="BC68" s="102"/>
      <c r="BD68" s="102"/>
      <c r="BE68" s="102"/>
      <c r="BF68" s="102"/>
      <c r="BG68" s="102"/>
      <c r="BH68" s="102"/>
    </row>
    <row r="69" spans="1:60" ht="30" x14ac:dyDescent="0.25">
      <c r="A69" s="213"/>
      <c r="B69" s="190" t="s">
        <v>152</v>
      </c>
      <c r="C69" s="190" t="s">
        <v>146</v>
      </c>
      <c r="D69" s="93" t="s">
        <v>195</v>
      </c>
      <c r="E69" s="82" t="s">
        <v>142</v>
      </c>
      <c r="F69" s="97"/>
      <c r="G69" s="61">
        <v>0.4</v>
      </c>
      <c r="H69" s="61" t="s">
        <v>216</v>
      </c>
      <c r="I69" s="61" t="s">
        <v>215</v>
      </c>
      <c r="J69" s="84">
        <v>0.1</v>
      </c>
      <c r="K69" s="84">
        <v>0.1</v>
      </c>
      <c r="L69" s="62">
        <f t="shared" si="29"/>
        <v>1</v>
      </c>
      <c r="M69" s="84">
        <v>0</v>
      </c>
      <c r="N69" s="144">
        <v>0</v>
      </c>
      <c r="O69" s="62">
        <v>0</v>
      </c>
      <c r="P69" s="84">
        <v>0</v>
      </c>
      <c r="Q69" s="63">
        <v>0</v>
      </c>
      <c r="R69" s="62">
        <v>0</v>
      </c>
      <c r="S69" s="84">
        <v>0</v>
      </c>
      <c r="T69" s="63"/>
      <c r="U69" s="62" t="e">
        <f t="shared" si="2"/>
        <v>#DIV/0!</v>
      </c>
      <c r="V69" s="84">
        <v>0</v>
      </c>
      <c r="W69" s="63"/>
      <c r="X69" s="63">
        <v>0</v>
      </c>
      <c r="Y69" s="84">
        <v>0.25</v>
      </c>
      <c r="Z69" s="63"/>
      <c r="AA69" s="63">
        <f t="shared" si="4"/>
        <v>0</v>
      </c>
      <c r="AB69" s="84">
        <v>0</v>
      </c>
      <c r="AC69" s="63"/>
      <c r="AD69" s="63" t="e">
        <f t="shared" si="5"/>
        <v>#DIV/0!</v>
      </c>
      <c r="AE69" s="84">
        <v>0</v>
      </c>
      <c r="AF69" s="63"/>
      <c r="AG69" s="63" t="e">
        <f t="shared" si="6"/>
        <v>#DIV/0!</v>
      </c>
      <c r="AH69" s="84">
        <v>0.25</v>
      </c>
      <c r="AI69" s="63"/>
      <c r="AJ69" s="63">
        <f t="shared" si="7"/>
        <v>0</v>
      </c>
      <c r="AK69" s="84">
        <v>0</v>
      </c>
      <c r="AL69" s="63"/>
      <c r="AM69" s="63" t="e">
        <f t="shared" si="8"/>
        <v>#DIV/0!</v>
      </c>
      <c r="AN69" s="84">
        <v>0</v>
      </c>
      <c r="AO69" s="63"/>
      <c r="AP69" s="63" t="e">
        <f t="shared" si="9"/>
        <v>#DIV/0!</v>
      </c>
      <c r="AQ69" s="84">
        <v>0.25</v>
      </c>
      <c r="AR69" s="62"/>
      <c r="AS69" s="62">
        <f t="shared" si="10"/>
        <v>0</v>
      </c>
      <c r="AT69" s="84">
        <f t="shared" si="11"/>
        <v>0.85</v>
      </c>
      <c r="AU69" s="64">
        <f t="shared" si="12"/>
        <v>0.1</v>
      </c>
      <c r="AV69" s="65">
        <f t="shared" si="13"/>
        <v>0.11764705882352942</v>
      </c>
      <c r="AW69" s="99"/>
      <c r="AX69" s="102"/>
      <c r="AY69" s="102"/>
      <c r="AZ69" s="102"/>
      <c r="BA69" s="102"/>
      <c r="BB69" s="102"/>
      <c r="BC69" s="102"/>
      <c r="BD69" s="102"/>
      <c r="BE69" s="102"/>
      <c r="BF69" s="102"/>
      <c r="BG69" s="102"/>
      <c r="BH69" s="102"/>
    </row>
    <row r="70" spans="1:60" ht="30" x14ac:dyDescent="0.25">
      <c r="A70" s="213"/>
      <c r="B70" s="190"/>
      <c r="C70" s="190"/>
      <c r="D70" s="93" t="s">
        <v>196</v>
      </c>
      <c r="E70" s="82" t="s">
        <v>143</v>
      </c>
      <c r="F70" s="97"/>
      <c r="G70" s="61">
        <v>0.2</v>
      </c>
      <c r="H70" s="61" t="s">
        <v>216</v>
      </c>
      <c r="I70" s="61" t="s">
        <v>215</v>
      </c>
      <c r="J70" s="84">
        <v>0</v>
      </c>
      <c r="K70" s="84">
        <v>0</v>
      </c>
      <c r="L70" s="63">
        <v>0</v>
      </c>
      <c r="M70" s="84">
        <v>0</v>
      </c>
      <c r="N70" s="144">
        <v>0</v>
      </c>
      <c r="O70" s="62">
        <v>0</v>
      </c>
      <c r="P70" s="84">
        <v>0</v>
      </c>
      <c r="Q70" s="63">
        <v>0</v>
      </c>
      <c r="R70" s="62">
        <v>0</v>
      </c>
      <c r="S70" s="103">
        <v>0.1666</v>
      </c>
      <c r="T70" s="104"/>
      <c r="U70" s="62">
        <f t="shared" si="2"/>
        <v>0</v>
      </c>
      <c r="V70" s="103">
        <v>0.1666</v>
      </c>
      <c r="W70" s="104"/>
      <c r="X70" s="104">
        <f t="shared" ref="X70" si="30">+W70/V70</f>
        <v>0</v>
      </c>
      <c r="Y70" s="103">
        <v>0.1666</v>
      </c>
      <c r="Z70" s="104"/>
      <c r="AA70" s="104">
        <f t="shared" si="4"/>
        <v>0</v>
      </c>
      <c r="AB70" s="103">
        <v>0.1666</v>
      </c>
      <c r="AC70" s="104"/>
      <c r="AD70" s="104">
        <f t="shared" si="5"/>
        <v>0</v>
      </c>
      <c r="AE70" s="103">
        <v>0.1666</v>
      </c>
      <c r="AF70" s="104"/>
      <c r="AG70" s="104">
        <f t="shared" si="6"/>
        <v>0</v>
      </c>
      <c r="AH70" s="103">
        <v>0.17</v>
      </c>
      <c r="AI70" s="63"/>
      <c r="AJ70" s="63">
        <f t="shared" si="7"/>
        <v>0</v>
      </c>
      <c r="AK70" s="84">
        <v>0</v>
      </c>
      <c r="AL70" s="63"/>
      <c r="AM70" s="63" t="e">
        <f t="shared" si="8"/>
        <v>#DIV/0!</v>
      </c>
      <c r="AN70" s="84">
        <v>0</v>
      </c>
      <c r="AO70" s="63"/>
      <c r="AP70" s="63" t="e">
        <f t="shared" si="9"/>
        <v>#DIV/0!</v>
      </c>
      <c r="AQ70" s="84">
        <v>0</v>
      </c>
      <c r="AR70" s="62"/>
      <c r="AS70" s="62" t="e">
        <f t="shared" si="10"/>
        <v>#DIV/0!</v>
      </c>
      <c r="AT70" s="84">
        <f t="shared" si="11"/>
        <v>1.0029999999999999</v>
      </c>
      <c r="AU70" s="64">
        <f t="shared" si="12"/>
        <v>0</v>
      </c>
      <c r="AV70" s="65">
        <f t="shared" si="13"/>
        <v>0</v>
      </c>
      <c r="AW70" s="99"/>
      <c r="AX70" s="102"/>
      <c r="AY70" s="102"/>
      <c r="AZ70" s="102"/>
      <c r="BA70" s="102"/>
      <c r="BB70" s="102"/>
      <c r="BC70" s="102"/>
      <c r="BD70" s="102"/>
      <c r="BE70" s="102"/>
      <c r="BF70" s="102"/>
      <c r="BG70" s="102"/>
      <c r="BH70" s="102"/>
    </row>
    <row r="71" spans="1:60" ht="30" x14ac:dyDescent="0.25">
      <c r="A71" s="213"/>
      <c r="B71" s="190"/>
      <c r="C71" s="190"/>
      <c r="D71" s="93" t="s">
        <v>197</v>
      </c>
      <c r="E71" s="82" t="s">
        <v>144</v>
      </c>
      <c r="F71" s="97"/>
      <c r="G71" s="61">
        <v>0.2</v>
      </c>
      <c r="H71" s="61" t="s">
        <v>216</v>
      </c>
      <c r="I71" s="61" t="s">
        <v>215</v>
      </c>
      <c r="J71" s="84">
        <v>0</v>
      </c>
      <c r="K71" s="84">
        <v>0</v>
      </c>
      <c r="L71" s="63">
        <v>0</v>
      </c>
      <c r="M71" s="84">
        <v>0</v>
      </c>
      <c r="N71" s="144">
        <v>0.1</v>
      </c>
      <c r="O71" s="62">
        <v>0</v>
      </c>
      <c r="P71" s="84">
        <v>0</v>
      </c>
      <c r="Q71" s="63">
        <v>0</v>
      </c>
      <c r="R71" s="62">
        <v>0</v>
      </c>
      <c r="S71" s="84">
        <v>0</v>
      </c>
      <c r="T71" s="104"/>
      <c r="U71" s="62" t="e">
        <f t="shared" si="2"/>
        <v>#DIV/0!</v>
      </c>
      <c r="V71" s="84">
        <v>0</v>
      </c>
      <c r="W71" s="104"/>
      <c r="X71" s="104"/>
      <c r="Y71" s="103">
        <v>0.2</v>
      </c>
      <c r="Z71" s="104"/>
      <c r="AA71" s="104">
        <f t="shared" si="4"/>
        <v>0</v>
      </c>
      <c r="AB71" s="84">
        <v>0</v>
      </c>
      <c r="AC71" s="104"/>
      <c r="AD71" s="104"/>
      <c r="AE71" s="84">
        <v>0</v>
      </c>
      <c r="AF71" s="104"/>
      <c r="AG71" s="104"/>
      <c r="AH71" s="84">
        <v>0</v>
      </c>
      <c r="AI71" s="63"/>
      <c r="AJ71" s="63"/>
      <c r="AK71" s="84">
        <v>0</v>
      </c>
      <c r="AL71" s="63"/>
      <c r="AM71" s="63"/>
      <c r="AN71" s="84">
        <v>0</v>
      </c>
      <c r="AO71" s="63"/>
      <c r="AP71" s="63"/>
      <c r="AQ71" s="84">
        <v>0.4</v>
      </c>
      <c r="AR71" s="62"/>
      <c r="AS71" s="62">
        <f t="shared" si="10"/>
        <v>0</v>
      </c>
      <c r="AT71" s="84">
        <f t="shared" si="11"/>
        <v>0.60000000000000009</v>
      </c>
      <c r="AU71" s="64">
        <f t="shared" si="12"/>
        <v>0.1</v>
      </c>
      <c r="AV71" s="65">
        <f t="shared" si="13"/>
        <v>0.16666666666666666</v>
      </c>
      <c r="AW71" s="99"/>
      <c r="AX71" s="102"/>
      <c r="AY71" s="102"/>
      <c r="AZ71" s="102"/>
      <c r="BA71" s="102"/>
      <c r="BB71" s="102"/>
      <c r="BC71" s="102"/>
      <c r="BD71" s="102"/>
      <c r="BE71" s="102"/>
      <c r="BF71" s="102"/>
      <c r="BG71" s="102"/>
      <c r="BH71" s="102"/>
    </row>
    <row r="72" spans="1:60" ht="60" x14ac:dyDescent="0.25">
      <c r="A72" s="214"/>
      <c r="B72" s="190"/>
      <c r="C72" s="190"/>
      <c r="D72" s="93" t="s">
        <v>198</v>
      </c>
      <c r="E72" s="82" t="s">
        <v>145</v>
      </c>
      <c r="F72" s="97"/>
      <c r="G72" s="61">
        <v>0.2</v>
      </c>
      <c r="H72" s="61" t="s">
        <v>216</v>
      </c>
      <c r="I72" s="61" t="s">
        <v>215</v>
      </c>
      <c r="J72" s="84">
        <v>0</v>
      </c>
      <c r="K72" s="84">
        <v>0</v>
      </c>
      <c r="L72" s="63">
        <v>0</v>
      </c>
      <c r="M72" s="84">
        <v>0.12</v>
      </c>
      <c r="N72" s="144">
        <v>0.12</v>
      </c>
      <c r="O72" s="62">
        <f t="shared" si="0"/>
        <v>1</v>
      </c>
      <c r="P72" s="84">
        <v>0.12</v>
      </c>
      <c r="Q72" s="63">
        <v>0.12</v>
      </c>
      <c r="R72" s="62">
        <f t="shared" si="1"/>
        <v>1</v>
      </c>
      <c r="S72" s="84">
        <v>0.12</v>
      </c>
      <c r="T72" s="63"/>
      <c r="U72" s="62">
        <f t="shared" si="2"/>
        <v>0</v>
      </c>
      <c r="V72" s="84">
        <v>0.14000000000000001</v>
      </c>
      <c r="W72" s="63"/>
      <c r="X72" s="63">
        <f t="shared" si="3"/>
        <v>0</v>
      </c>
      <c r="Y72" s="84">
        <v>0.5</v>
      </c>
      <c r="Z72" s="63"/>
      <c r="AA72" s="63">
        <f t="shared" si="4"/>
        <v>0</v>
      </c>
      <c r="AB72" s="84">
        <v>0</v>
      </c>
      <c r="AC72" s="63"/>
      <c r="AD72" s="63" t="e">
        <f t="shared" si="5"/>
        <v>#DIV/0!</v>
      </c>
      <c r="AE72" s="84">
        <v>0</v>
      </c>
      <c r="AF72" s="63"/>
      <c r="AG72" s="63" t="e">
        <f t="shared" si="6"/>
        <v>#DIV/0!</v>
      </c>
      <c r="AH72" s="84">
        <v>0</v>
      </c>
      <c r="AI72" s="63"/>
      <c r="AJ72" s="63" t="e">
        <f t="shared" si="7"/>
        <v>#DIV/0!</v>
      </c>
      <c r="AK72" s="84">
        <v>0</v>
      </c>
      <c r="AL72" s="63"/>
      <c r="AM72" s="63" t="e">
        <f t="shared" si="8"/>
        <v>#DIV/0!</v>
      </c>
      <c r="AN72" s="84">
        <v>0</v>
      </c>
      <c r="AO72" s="63"/>
      <c r="AP72" s="63" t="e">
        <f t="shared" si="9"/>
        <v>#DIV/0!</v>
      </c>
      <c r="AQ72" s="84">
        <v>0</v>
      </c>
      <c r="AR72" s="62"/>
      <c r="AS72" s="62" t="e">
        <f t="shared" si="10"/>
        <v>#DIV/0!</v>
      </c>
      <c r="AT72" s="84">
        <f t="shared" si="11"/>
        <v>1</v>
      </c>
      <c r="AU72" s="64">
        <f t="shared" si="12"/>
        <v>0.24</v>
      </c>
      <c r="AV72" s="65">
        <f t="shared" si="13"/>
        <v>0.24</v>
      </c>
      <c r="AW72" s="99"/>
      <c r="AX72" s="102"/>
      <c r="AY72" s="102"/>
      <c r="AZ72" s="102"/>
      <c r="BA72" s="102"/>
      <c r="BB72" s="102"/>
      <c r="BC72" s="102"/>
      <c r="BD72" s="102"/>
      <c r="BE72" s="102"/>
      <c r="BF72" s="102"/>
      <c r="BG72" s="102"/>
      <c r="BH72" s="102"/>
    </row>
    <row r="73" spans="1:60" ht="45" x14ac:dyDescent="0.25">
      <c r="A73" s="191" t="s">
        <v>245</v>
      </c>
      <c r="B73" s="190">
        <v>7</v>
      </c>
      <c r="C73" s="190" t="s">
        <v>101</v>
      </c>
      <c r="D73" s="93">
        <v>7.1</v>
      </c>
      <c r="E73" s="82" t="s">
        <v>199</v>
      </c>
      <c r="F73" s="97"/>
      <c r="G73" s="97"/>
      <c r="H73" s="61" t="s">
        <v>216</v>
      </c>
      <c r="I73" s="61" t="s">
        <v>215</v>
      </c>
      <c r="J73" s="83">
        <v>8.3333333333333329E-2</v>
      </c>
      <c r="K73" s="83">
        <v>8.3333333333333329E-2</v>
      </c>
      <c r="L73" s="62">
        <f t="shared" si="29"/>
        <v>1</v>
      </c>
      <c r="M73" s="83">
        <v>8.3333333333333329E-2</v>
      </c>
      <c r="N73" s="140">
        <v>8.3333333333333329E-2</v>
      </c>
      <c r="O73" s="62">
        <f t="shared" si="0"/>
        <v>1</v>
      </c>
      <c r="P73" s="83">
        <v>8.3333333333333329E-2</v>
      </c>
      <c r="Q73" s="62">
        <v>8.3333333333333329E-2</v>
      </c>
      <c r="R73" s="62">
        <f t="shared" si="1"/>
        <v>1</v>
      </c>
      <c r="S73" s="83">
        <v>8.3333333333333301E-2</v>
      </c>
      <c r="T73" s="62"/>
      <c r="U73" s="62">
        <f t="shared" si="2"/>
        <v>0</v>
      </c>
      <c r="V73" s="83">
        <v>8.3333333333333329E-2</v>
      </c>
      <c r="W73" s="62"/>
      <c r="X73" s="62">
        <f t="shared" si="3"/>
        <v>0</v>
      </c>
      <c r="Y73" s="83">
        <v>8.3333333333333329E-2</v>
      </c>
      <c r="Z73" s="62"/>
      <c r="AA73" s="62">
        <f t="shared" si="4"/>
        <v>0</v>
      </c>
      <c r="AB73" s="83">
        <v>8.3333333333333329E-2</v>
      </c>
      <c r="AC73" s="62"/>
      <c r="AD73" s="62">
        <f t="shared" si="5"/>
        <v>0</v>
      </c>
      <c r="AE73" s="83">
        <v>8.3333333333333329E-2</v>
      </c>
      <c r="AF73" s="62"/>
      <c r="AG73" s="62">
        <f t="shared" si="6"/>
        <v>0</v>
      </c>
      <c r="AH73" s="83">
        <v>8.3333333333333329E-2</v>
      </c>
      <c r="AI73" s="62"/>
      <c r="AJ73" s="62">
        <f t="shared" si="7"/>
        <v>0</v>
      </c>
      <c r="AK73" s="83">
        <v>8.3333333333333329E-2</v>
      </c>
      <c r="AL73" s="62"/>
      <c r="AM73" s="62">
        <f t="shared" si="8"/>
        <v>0</v>
      </c>
      <c r="AN73" s="83">
        <v>8.3333333333333329E-2</v>
      </c>
      <c r="AO73" s="62"/>
      <c r="AP73" s="62">
        <f t="shared" si="9"/>
        <v>0</v>
      </c>
      <c r="AQ73" s="83">
        <v>8.3333333333333329E-2</v>
      </c>
      <c r="AR73" s="62"/>
      <c r="AS73" s="62">
        <f t="shared" si="10"/>
        <v>0</v>
      </c>
      <c r="AT73" s="84">
        <f t="shared" si="11"/>
        <v>1</v>
      </c>
      <c r="AU73" s="64">
        <f t="shared" si="12"/>
        <v>0.25</v>
      </c>
      <c r="AV73" s="65">
        <f t="shared" si="13"/>
        <v>0.25</v>
      </c>
      <c r="AW73" s="99"/>
      <c r="AX73" s="102"/>
      <c r="AY73" s="102"/>
      <c r="AZ73" s="102"/>
      <c r="BA73" s="102"/>
      <c r="BB73" s="102"/>
      <c r="BC73" s="102"/>
      <c r="BD73" s="102"/>
      <c r="BE73" s="102"/>
      <c r="BF73" s="102"/>
      <c r="BG73" s="102"/>
      <c r="BH73" s="102"/>
    </row>
    <row r="74" spans="1:60" ht="30" x14ac:dyDescent="0.25">
      <c r="A74" s="191"/>
      <c r="B74" s="190"/>
      <c r="C74" s="190"/>
      <c r="D74" s="93">
        <v>7.2</v>
      </c>
      <c r="E74" s="82" t="s">
        <v>200</v>
      </c>
      <c r="F74" s="97"/>
      <c r="G74" s="97"/>
      <c r="H74" s="61" t="s">
        <v>216</v>
      </c>
      <c r="I74" s="61" t="s">
        <v>215</v>
      </c>
      <c r="J74" s="83">
        <v>8.3333333333333329E-2</v>
      </c>
      <c r="K74" s="83">
        <v>8.3333333333333329E-2</v>
      </c>
      <c r="L74" s="62">
        <f t="shared" si="29"/>
        <v>1</v>
      </c>
      <c r="M74" s="83">
        <v>8.3333333333333329E-2</v>
      </c>
      <c r="N74" s="140">
        <v>8.3333333333333329E-2</v>
      </c>
      <c r="O74" s="62">
        <f t="shared" si="0"/>
        <v>1</v>
      </c>
      <c r="P74" s="83">
        <v>8.3333333333333329E-2</v>
      </c>
      <c r="Q74" s="62">
        <v>8.3333333333333329E-2</v>
      </c>
      <c r="R74" s="62">
        <f t="shared" si="1"/>
        <v>1</v>
      </c>
      <c r="S74" s="83">
        <v>8.3333333333333329E-2</v>
      </c>
      <c r="T74" s="62"/>
      <c r="U74" s="62">
        <f t="shared" si="2"/>
        <v>0</v>
      </c>
      <c r="V74" s="83">
        <v>8.3333333333333329E-2</v>
      </c>
      <c r="W74" s="62"/>
      <c r="X74" s="62">
        <f t="shared" si="3"/>
        <v>0</v>
      </c>
      <c r="Y74" s="83">
        <v>8.3333333333333329E-2</v>
      </c>
      <c r="Z74" s="62"/>
      <c r="AA74" s="62">
        <f t="shared" si="4"/>
        <v>0</v>
      </c>
      <c r="AB74" s="83">
        <v>8.3333333333333329E-2</v>
      </c>
      <c r="AC74" s="62"/>
      <c r="AD74" s="62">
        <f t="shared" si="5"/>
        <v>0</v>
      </c>
      <c r="AE74" s="83">
        <v>8.3333333333333329E-2</v>
      </c>
      <c r="AF74" s="62"/>
      <c r="AG74" s="62">
        <f t="shared" si="6"/>
        <v>0</v>
      </c>
      <c r="AH74" s="83">
        <v>8.3333333333333329E-2</v>
      </c>
      <c r="AI74" s="62"/>
      <c r="AJ74" s="62">
        <f t="shared" si="7"/>
        <v>0</v>
      </c>
      <c r="AK74" s="83">
        <v>8.3333333333333329E-2</v>
      </c>
      <c r="AL74" s="62"/>
      <c r="AM74" s="62">
        <f t="shared" si="8"/>
        <v>0</v>
      </c>
      <c r="AN74" s="83">
        <v>8.3333333333333329E-2</v>
      </c>
      <c r="AO74" s="62"/>
      <c r="AP74" s="62">
        <f t="shared" si="9"/>
        <v>0</v>
      </c>
      <c r="AQ74" s="83">
        <v>8.3333333333333329E-2</v>
      </c>
      <c r="AR74" s="62"/>
      <c r="AS74" s="62">
        <f t="shared" ref="AS74" si="31">+AR74/AQ74</f>
        <v>0</v>
      </c>
      <c r="AT74" s="84">
        <f t="shared" si="11"/>
        <v>1</v>
      </c>
      <c r="AU74" s="64">
        <f t="shared" si="12"/>
        <v>0.25</v>
      </c>
      <c r="AV74" s="65">
        <f t="shared" si="13"/>
        <v>0.25</v>
      </c>
      <c r="AW74" s="99"/>
      <c r="AX74" s="102"/>
      <c r="AY74" s="102"/>
      <c r="AZ74" s="102"/>
      <c r="BA74" s="102"/>
      <c r="BB74" s="102"/>
      <c r="BC74" s="102"/>
      <c r="BD74" s="102"/>
      <c r="BE74" s="102"/>
      <c r="BF74" s="102"/>
      <c r="BG74" s="102"/>
      <c r="BH74" s="102"/>
    </row>
    <row r="75" spans="1:60" ht="30" x14ac:dyDescent="0.25">
      <c r="A75" s="191"/>
      <c r="B75" s="190"/>
      <c r="C75" s="190"/>
      <c r="D75" s="93">
        <v>7.3</v>
      </c>
      <c r="E75" s="82" t="s">
        <v>201</v>
      </c>
      <c r="F75" s="96"/>
      <c r="G75" s="96"/>
      <c r="H75" s="61" t="s">
        <v>216</v>
      </c>
      <c r="I75" s="61" t="s">
        <v>217</v>
      </c>
      <c r="J75" s="83">
        <v>1</v>
      </c>
      <c r="K75" s="83">
        <v>1</v>
      </c>
      <c r="L75" s="62">
        <f t="shared" si="29"/>
        <v>1</v>
      </c>
      <c r="M75" s="83">
        <v>1</v>
      </c>
      <c r="N75" s="140">
        <v>1</v>
      </c>
      <c r="O75" s="62">
        <f t="shared" si="0"/>
        <v>1</v>
      </c>
      <c r="P75" s="83">
        <v>1</v>
      </c>
      <c r="Q75" s="62">
        <v>1</v>
      </c>
      <c r="R75" s="62">
        <f t="shared" si="1"/>
        <v>1</v>
      </c>
      <c r="S75" s="83">
        <v>1</v>
      </c>
      <c r="T75" s="62"/>
      <c r="U75" s="62">
        <f t="shared" si="2"/>
        <v>0</v>
      </c>
      <c r="V75" s="83">
        <v>1</v>
      </c>
      <c r="W75" s="62"/>
      <c r="X75" s="62">
        <f t="shared" si="3"/>
        <v>0</v>
      </c>
      <c r="Y75" s="83">
        <v>1</v>
      </c>
      <c r="Z75" s="62"/>
      <c r="AA75" s="62">
        <f t="shared" si="4"/>
        <v>0</v>
      </c>
      <c r="AB75" s="83">
        <v>1</v>
      </c>
      <c r="AC75" s="62"/>
      <c r="AD75" s="62">
        <f t="shared" si="5"/>
        <v>0</v>
      </c>
      <c r="AE75" s="83">
        <v>1</v>
      </c>
      <c r="AF75" s="62"/>
      <c r="AG75" s="62">
        <f t="shared" si="6"/>
        <v>0</v>
      </c>
      <c r="AH75" s="83">
        <v>1</v>
      </c>
      <c r="AI75" s="62"/>
      <c r="AJ75" s="62">
        <f t="shared" si="7"/>
        <v>0</v>
      </c>
      <c r="AK75" s="83">
        <v>1</v>
      </c>
      <c r="AL75" s="62"/>
      <c r="AM75" s="62">
        <f t="shared" si="8"/>
        <v>0</v>
      </c>
      <c r="AN75" s="83">
        <v>1</v>
      </c>
      <c r="AO75" s="62"/>
      <c r="AP75" s="62">
        <f t="shared" si="9"/>
        <v>0</v>
      </c>
      <c r="AQ75" s="83">
        <v>1</v>
      </c>
      <c r="AR75" s="62"/>
      <c r="AS75" s="62">
        <f>+AR75/AQ75</f>
        <v>0</v>
      </c>
      <c r="AT75" s="84">
        <f t="shared" si="11"/>
        <v>1</v>
      </c>
      <c r="AU75" s="62">
        <f t="shared" si="12"/>
        <v>1</v>
      </c>
      <c r="AV75" s="65">
        <f t="shared" si="13"/>
        <v>1</v>
      </c>
      <c r="AW75" s="99"/>
      <c r="AX75" s="102"/>
      <c r="AY75" s="102"/>
      <c r="AZ75" s="102"/>
      <c r="BA75" s="102"/>
      <c r="BB75" s="102"/>
      <c r="BC75" s="102"/>
      <c r="BD75" s="102"/>
      <c r="BE75" s="102"/>
      <c r="BF75" s="102"/>
      <c r="BG75" s="102"/>
      <c r="BH75" s="102"/>
    </row>
    <row r="76" spans="1:60" ht="30" customHeight="1" x14ac:dyDescent="0.25">
      <c r="A76" s="215" t="s">
        <v>246</v>
      </c>
      <c r="B76" s="223">
        <v>1</v>
      </c>
      <c r="C76" s="224" t="s">
        <v>247</v>
      </c>
      <c r="D76" s="105">
        <v>1.1000000000000001</v>
      </c>
      <c r="E76" s="105" t="s">
        <v>248</v>
      </c>
      <c r="F76" s="105">
        <v>19</v>
      </c>
      <c r="G76" s="106">
        <v>0.5</v>
      </c>
      <c r="H76" s="105" t="s">
        <v>214</v>
      </c>
      <c r="I76" s="105" t="s">
        <v>215</v>
      </c>
      <c r="J76" s="107">
        <v>8</v>
      </c>
      <c r="K76" s="105">
        <v>7</v>
      </c>
      <c r="L76" s="61">
        <f t="shared" ref="L76:L106" si="32">IF(ISERROR(K76/J76),0,(K76/J76))</f>
        <v>0.875</v>
      </c>
      <c r="M76" s="107">
        <v>8</v>
      </c>
      <c r="N76" s="145">
        <v>8</v>
      </c>
      <c r="O76" s="61">
        <f t="shared" ref="O76:O88" si="33">IF(ISERROR(N76/M76),0,(N76/M76))</f>
        <v>1</v>
      </c>
      <c r="P76" s="107">
        <v>8</v>
      </c>
      <c r="Q76" s="105">
        <v>8</v>
      </c>
      <c r="R76" s="61">
        <f t="shared" ref="R76:R106" si="34">IF(ISERROR(Q76/P76),0,(Q76/P76))</f>
        <v>1</v>
      </c>
      <c r="S76" s="107">
        <v>8</v>
      </c>
      <c r="T76" s="105"/>
      <c r="U76" s="61">
        <f t="shared" ref="U76:U88" si="35">IF(ISERROR(T76/S76),0,(T76/S76))</f>
        <v>0</v>
      </c>
      <c r="V76" s="107">
        <v>8</v>
      </c>
      <c r="W76" s="105"/>
      <c r="X76" s="61">
        <f t="shared" ref="X76:X106" si="36">IF(ISERROR(W76/V76),0,(W76/V76))</f>
        <v>0</v>
      </c>
      <c r="Y76" s="107">
        <v>8</v>
      </c>
      <c r="Z76" s="105"/>
      <c r="AA76" s="61">
        <f t="shared" ref="AA76:AA106" si="37">IF(ISERROR(Z76/Y76),0,(Z76/Y76))</f>
        <v>0</v>
      </c>
      <c r="AB76" s="107">
        <v>8</v>
      </c>
      <c r="AC76" s="105"/>
      <c r="AD76" s="61">
        <f t="shared" ref="AD76:AD106" si="38">IF(ISERROR(AC76/AB76),0,(AC76/AB76))</f>
        <v>0</v>
      </c>
      <c r="AE76" s="107">
        <v>8</v>
      </c>
      <c r="AF76" s="105"/>
      <c r="AG76" s="61">
        <f>IF(ISERROR(AF76/AE76),0,(AF76/AE76))</f>
        <v>0</v>
      </c>
      <c r="AH76" s="107">
        <v>8</v>
      </c>
      <c r="AI76" s="76"/>
      <c r="AJ76" s="61">
        <f>IF(ISERROR(AI76/AH76),0,(AI76/AH76))</f>
        <v>0</v>
      </c>
      <c r="AK76" s="107">
        <v>8</v>
      </c>
      <c r="AL76" s="105"/>
      <c r="AM76" s="61">
        <f>IF(ISERROR(AL76/AK76),0,(AL76/AK76))</f>
        <v>0</v>
      </c>
      <c r="AN76" s="107">
        <v>8</v>
      </c>
      <c r="AO76" s="105"/>
      <c r="AP76" s="61">
        <f t="shared" ref="AP76:AP86" si="39">IF(ISERROR(AO76/AN76),0,(AO76/AN76))</f>
        <v>0</v>
      </c>
      <c r="AQ76" s="107">
        <v>8</v>
      </c>
      <c r="AR76" s="105"/>
      <c r="AS76" s="61">
        <f t="shared" ref="AS76:AS86" si="40">IF(ISERROR(AR76/AQ76),0,(AR76/AQ76))</f>
        <v>0</v>
      </c>
      <c r="AT76" s="108">
        <f t="shared" si="11"/>
        <v>96</v>
      </c>
      <c r="AU76" s="76">
        <f t="shared" si="12"/>
        <v>23</v>
      </c>
      <c r="AV76" s="80">
        <f t="shared" ref="AV76:AV106" si="41">IF(ISERROR(AU76/AT76),0,(AU76/AT76))</f>
        <v>0.23958333333333334</v>
      </c>
      <c r="AW76" s="77">
        <f t="shared" ref="AW76:AW88" si="42">+AV76*G76</f>
        <v>0.11979166666666667</v>
      </c>
    </row>
    <row r="77" spans="1:60" ht="30" x14ac:dyDescent="0.25">
      <c r="A77" s="216"/>
      <c r="B77" s="223"/>
      <c r="C77" s="224"/>
      <c r="D77" s="105">
        <v>1.2</v>
      </c>
      <c r="E77" s="105" t="s">
        <v>249</v>
      </c>
      <c r="F77" s="106">
        <v>1</v>
      </c>
      <c r="G77" s="106">
        <v>0.5</v>
      </c>
      <c r="H77" s="106" t="s">
        <v>216</v>
      </c>
      <c r="I77" s="106" t="s">
        <v>217</v>
      </c>
      <c r="J77" s="109">
        <v>1</v>
      </c>
      <c r="K77" s="110">
        <v>1</v>
      </c>
      <c r="L77" s="61">
        <f t="shared" si="32"/>
        <v>1</v>
      </c>
      <c r="M77" s="109">
        <v>1</v>
      </c>
      <c r="N77" s="146">
        <v>1</v>
      </c>
      <c r="O77" s="61">
        <f t="shared" si="33"/>
        <v>1</v>
      </c>
      <c r="P77" s="109">
        <v>1</v>
      </c>
      <c r="Q77" s="110">
        <v>1</v>
      </c>
      <c r="R77" s="61">
        <f t="shared" si="34"/>
        <v>1</v>
      </c>
      <c r="S77" s="109">
        <v>1</v>
      </c>
      <c r="T77" s="110"/>
      <c r="U77" s="61">
        <f t="shared" si="35"/>
        <v>0</v>
      </c>
      <c r="V77" s="109">
        <v>1</v>
      </c>
      <c r="W77" s="110"/>
      <c r="X77" s="61">
        <f t="shared" si="36"/>
        <v>0</v>
      </c>
      <c r="Y77" s="109">
        <v>1</v>
      </c>
      <c r="Z77" s="110"/>
      <c r="AA77" s="61">
        <f t="shared" si="37"/>
        <v>0</v>
      </c>
      <c r="AB77" s="109">
        <v>1</v>
      </c>
      <c r="AC77" s="110"/>
      <c r="AD77" s="61">
        <f t="shared" si="38"/>
        <v>0</v>
      </c>
      <c r="AE77" s="111">
        <v>1</v>
      </c>
      <c r="AF77" s="110"/>
      <c r="AG77" s="61">
        <f>IF(ISERROR(AF77/AE77),0,(AF77/AE77))</f>
        <v>0</v>
      </c>
      <c r="AH77" s="111">
        <v>1</v>
      </c>
      <c r="AI77" s="112"/>
      <c r="AJ77" s="61">
        <f>IF(ISERROR(AI77/AH77),0,(AI77/AH77))</f>
        <v>0</v>
      </c>
      <c r="AK77" s="111">
        <v>1</v>
      </c>
      <c r="AL77" s="113"/>
      <c r="AM77" s="61">
        <f>IF(ISERROR(AL77/AK77),0,(AL77/AK77))</f>
        <v>0</v>
      </c>
      <c r="AN77" s="111">
        <v>1</v>
      </c>
      <c r="AO77" s="113"/>
      <c r="AP77" s="61">
        <f t="shared" si="39"/>
        <v>0</v>
      </c>
      <c r="AQ77" s="111">
        <v>1</v>
      </c>
      <c r="AR77" s="113"/>
      <c r="AS77" s="61">
        <f t="shared" si="40"/>
        <v>0</v>
      </c>
      <c r="AT77" s="114">
        <f t="shared" ref="AT77:AT106" si="43">IF(I77="SUMA",(J77+M77+P77+S77+V77+Y77+AB77+AE77+AN77+AQ77+AH77+AK77),(AB77))</f>
        <v>1</v>
      </c>
      <c r="AU77" s="115">
        <f t="shared" ref="AU77:AU106" si="44">IF(ISERROR(IF(I77="Suma",(AC77+AF77+AO77+AR77+AI77+AL77+Z77+W77+T77+Q77+N77+K77),AVERAGE(AC77,AF77,AO77,AR77,AI77,AL77,Z77,W77,T77,Q77,N77,K77))),0,IF(I77="Suma",(AC77+AF77+AO77+AR77+AI77+AL77+Z77+W77+T77+Q77+N77+K77),AVERAGE(AC77,AF77,AO77,AR77,AI77,AL77,Z77,W77,T77,Q77,N77,K77)))</f>
        <v>1</v>
      </c>
      <c r="AV77" s="80">
        <f t="shared" si="41"/>
        <v>1</v>
      </c>
      <c r="AW77" s="77">
        <f t="shared" si="42"/>
        <v>0.5</v>
      </c>
    </row>
    <row r="78" spans="1:60" ht="36" customHeight="1" x14ac:dyDescent="0.25">
      <c r="A78" s="216"/>
      <c r="B78" s="223">
        <v>2</v>
      </c>
      <c r="C78" s="224" t="s">
        <v>250</v>
      </c>
      <c r="D78" s="105">
        <v>2.1</v>
      </c>
      <c r="E78" s="105" t="s">
        <v>251</v>
      </c>
      <c r="F78" s="105">
        <v>2467</v>
      </c>
      <c r="G78" s="106">
        <v>0.25</v>
      </c>
      <c r="H78" s="105" t="s">
        <v>214</v>
      </c>
      <c r="I78" s="105" t="s">
        <v>215</v>
      </c>
      <c r="J78" s="107">
        <v>304</v>
      </c>
      <c r="K78" s="105">
        <v>304</v>
      </c>
      <c r="L78" s="61">
        <f t="shared" si="32"/>
        <v>1</v>
      </c>
      <c r="M78" s="107">
        <v>101</v>
      </c>
      <c r="N78" s="145">
        <v>101</v>
      </c>
      <c r="O78" s="61">
        <f t="shared" si="33"/>
        <v>1</v>
      </c>
      <c r="P78" s="107">
        <v>700</v>
      </c>
      <c r="Q78" s="105">
        <v>830</v>
      </c>
      <c r="R78" s="61">
        <f t="shared" si="34"/>
        <v>1.1857142857142857</v>
      </c>
      <c r="S78" s="107">
        <v>286</v>
      </c>
      <c r="T78" s="148"/>
      <c r="U78" s="61">
        <f t="shared" si="35"/>
        <v>0</v>
      </c>
      <c r="V78" s="107">
        <v>286</v>
      </c>
      <c r="W78" s="148"/>
      <c r="X78" s="61">
        <f t="shared" si="36"/>
        <v>0</v>
      </c>
      <c r="Y78" s="107">
        <v>286</v>
      </c>
      <c r="Z78" s="148"/>
      <c r="AA78" s="61">
        <f t="shared" si="37"/>
        <v>0</v>
      </c>
      <c r="AB78" s="107">
        <v>286</v>
      </c>
      <c r="AC78" s="148"/>
      <c r="AD78" s="61">
        <f t="shared" si="38"/>
        <v>0</v>
      </c>
      <c r="AE78" s="107">
        <v>286</v>
      </c>
      <c r="AF78" s="148"/>
      <c r="AG78" s="61">
        <f>IF(ISERROR(AF78/AE78),0,(AF78/AE78))</f>
        <v>0</v>
      </c>
      <c r="AH78" s="107">
        <v>286</v>
      </c>
      <c r="AI78" s="76"/>
      <c r="AJ78" s="61">
        <f>IF(ISERROR(AI78/AH78),0,(AI78/AH78))</f>
        <v>0</v>
      </c>
      <c r="AK78" s="107">
        <v>286</v>
      </c>
      <c r="AL78" s="148"/>
      <c r="AM78" s="61">
        <f>IF(ISERROR(AL78/AK78),0,(AL78/AK78))</f>
        <v>0</v>
      </c>
      <c r="AN78" s="107">
        <v>286</v>
      </c>
      <c r="AO78" s="148"/>
      <c r="AP78" s="61">
        <f t="shared" si="39"/>
        <v>0</v>
      </c>
      <c r="AQ78" s="107">
        <v>286</v>
      </c>
      <c r="AR78" s="148"/>
      <c r="AS78" s="61">
        <f t="shared" si="40"/>
        <v>0</v>
      </c>
      <c r="AT78" s="108">
        <f t="shared" si="43"/>
        <v>3679</v>
      </c>
      <c r="AU78" s="76">
        <f t="shared" si="44"/>
        <v>1235</v>
      </c>
      <c r="AV78" s="80">
        <f t="shared" si="41"/>
        <v>0.33568904593639576</v>
      </c>
      <c r="AW78" s="77">
        <f t="shared" si="42"/>
        <v>8.3922261484098939E-2</v>
      </c>
    </row>
    <row r="79" spans="1:60" ht="30" x14ac:dyDescent="0.25">
      <c r="A79" s="216"/>
      <c r="B79" s="223"/>
      <c r="C79" s="224"/>
      <c r="D79" s="105">
        <v>2.2000000000000002</v>
      </c>
      <c r="E79" s="105" t="s">
        <v>252</v>
      </c>
      <c r="F79" s="105">
        <v>1220</v>
      </c>
      <c r="G79" s="106">
        <v>0.12</v>
      </c>
      <c r="H79" s="105" t="s">
        <v>214</v>
      </c>
      <c r="I79" s="105" t="s">
        <v>215</v>
      </c>
      <c r="J79" s="107">
        <v>192</v>
      </c>
      <c r="K79" s="105">
        <v>192</v>
      </c>
      <c r="L79" s="61">
        <f t="shared" si="32"/>
        <v>1</v>
      </c>
      <c r="M79" s="107">
        <v>156</v>
      </c>
      <c r="N79" s="145">
        <v>156</v>
      </c>
      <c r="O79" s="61">
        <f t="shared" si="33"/>
        <v>1</v>
      </c>
      <c r="P79" s="107">
        <v>80</v>
      </c>
      <c r="Q79" s="105">
        <v>101</v>
      </c>
      <c r="R79" s="61">
        <f t="shared" si="34"/>
        <v>1.2625</v>
      </c>
      <c r="S79" s="107">
        <v>120</v>
      </c>
      <c r="T79" s="148"/>
      <c r="U79" s="61">
        <f t="shared" si="35"/>
        <v>0</v>
      </c>
      <c r="V79" s="107">
        <v>120</v>
      </c>
      <c r="W79" s="148"/>
      <c r="X79" s="61">
        <f t="shared" si="36"/>
        <v>0</v>
      </c>
      <c r="Y79" s="107">
        <v>172</v>
      </c>
      <c r="Z79" s="148"/>
      <c r="AA79" s="61">
        <f t="shared" si="37"/>
        <v>0</v>
      </c>
      <c r="AB79" s="107">
        <v>172</v>
      </c>
      <c r="AC79" s="148"/>
      <c r="AD79" s="61">
        <f t="shared" si="38"/>
        <v>0</v>
      </c>
      <c r="AE79" s="116">
        <v>172</v>
      </c>
      <c r="AF79" s="148"/>
      <c r="AG79" s="61">
        <f t="shared" ref="AG79:AG83" si="45">IF(ISERROR(AF79/AE79),0,(AF79/AE79))</f>
        <v>0</v>
      </c>
      <c r="AH79" s="107">
        <v>172</v>
      </c>
      <c r="AI79" s="76"/>
      <c r="AJ79" s="61">
        <f t="shared" ref="AJ79:AJ83" si="46">IF(ISERROR(AI79/AH79),0,(AI79/AH79))</f>
        <v>0</v>
      </c>
      <c r="AK79" s="107">
        <v>172</v>
      </c>
      <c r="AL79" s="148"/>
      <c r="AM79" s="61">
        <f t="shared" ref="AM79:AM83" si="47">IF(ISERROR(AL79/AK79),0,(AL79/AK79))</f>
        <v>0</v>
      </c>
      <c r="AN79" s="107">
        <v>172</v>
      </c>
      <c r="AO79" s="148"/>
      <c r="AP79" s="61">
        <f t="shared" si="39"/>
        <v>0</v>
      </c>
      <c r="AQ79" s="107">
        <v>170</v>
      </c>
      <c r="AR79" s="148"/>
      <c r="AS79" s="61">
        <f t="shared" si="40"/>
        <v>0</v>
      </c>
      <c r="AT79" s="108">
        <f t="shared" si="43"/>
        <v>1870</v>
      </c>
      <c r="AU79" s="76">
        <f t="shared" si="44"/>
        <v>449</v>
      </c>
      <c r="AV79" s="80">
        <f t="shared" si="41"/>
        <v>0.24010695187165776</v>
      </c>
      <c r="AW79" s="77">
        <f t="shared" si="42"/>
        <v>2.8812834224598929E-2</v>
      </c>
    </row>
    <row r="80" spans="1:60" ht="35.25" customHeight="1" x14ac:dyDescent="0.25">
      <c r="A80" s="216"/>
      <c r="B80" s="223"/>
      <c r="C80" s="224"/>
      <c r="D80" s="105">
        <v>2.2999999999999998</v>
      </c>
      <c r="E80" s="105" t="s">
        <v>253</v>
      </c>
      <c r="F80" s="105">
        <v>5765</v>
      </c>
      <c r="G80" s="106">
        <v>0.14000000000000001</v>
      </c>
      <c r="H80" s="105" t="s">
        <v>214</v>
      </c>
      <c r="I80" s="105" t="s">
        <v>215</v>
      </c>
      <c r="J80" s="107">
        <v>282</v>
      </c>
      <c r="K80" s="105">
        <v>282</v>
      </c>
      <c r="L80" s="61">
        <f t="shared" si="32"/>
        <v>1</v>
      </c>
      <c r="M80" s="107">
        <v>49</v>
      </c>
      <c r="N80" s="145">
        <v>49</v>
      </c>
      <c r="O80" s="61">
        <f t="shared" si="33"/>
        <v>1</v>
      </c>
      <c r="P80" s="107">
        <v>120</v>
      </c>
      <c r="Q80" s="105">
        <v>236</v>
      </c>
      <c r="R80" s="61">
        <f t="shared" si="34"/>
        <v>1.9666666666666666</v>
      </c>
      <c r="S80" s="107">
        <v>625</v>
      </c>
      <c r="T80" s="148"/>
      <c r="U80" s="61">
        <f t="shared" si="35"/>
        <v>0</v>
      </c>
      <c r="V80" s="107">
        <v>625</v>
      </c>
      <c r="W80" s="148"/>
      <c r="X80" s="61">
        <f t="shared" si="36"/>
        <v>0</v>
      </c>
      <c r="Y80" s="107">
        <v>625</v>
      </c>
      <c r="Z80" s="148"/>
      <c r="AA80" s="61">
        <f t="shared" si="37"/>
        <v>0</v>
      </c>
      <c r="AB80" s="107">
        <v>625</v>
      </c>
      <c r="AC80" s="148"/>
      <c r="AD80" s="61">
        <f t="shared" si="38"/>
        <v>0</v>
      </c>
      <c r="AE80" s="116">
        <v>625</v>
      </c>
      <c r="AF80" s="148"/>
      <c r="AG80" s="61">
        <f t="shared" si="45"/>
        <v>0</v>
      </c>
      <c r="AH80" s="107">
        <v>625</v>
      </c>
      <c r="AI80" s="76"/>
      <c r="AJ80" s="61">
        <f t="shared" si="46"/>
        <v>0</v>
      </c>
      <c r="AK80" s="107">
        <v>625</v>
      </c>
      <c r="AL80" s="148"/>
      <c r="AM80" s="61">
        <f t="shared" si="47"/>
        <v>0</v>
      </c>
      <c r="AN80" s="107">
        <v>625</v>
      </c>
      <c r="AO80" s="148"/>
      <c r="AP80" s="61">
        <f t="shared" si="39"/>
        <v>0</v>
      </c>
      <c r="AQ80" s="107">
        <v>621</v>
      </c>
      <c r="AR80" s="148"/>
      <c r="AS80" s="61">
        <f t="shared" si="40"/>
        <v>0</v>
      </c>
      <c r="AT80" s="108">
        <f t="shared" si="43"/>
        <v>6072</v>
      </c>
      <c r="AU80" s="76">
        <f t="shared" si="44"/>
        <v>567</v>
      </c>
      <c r="AV80" s="80">
        <f t="shared" si="41"/>
        <v>9.3379446640316208E-2</v>
      </c>
      <c r="AW80" s="77">
        <f t="shared" si="42"/>
        <v>1.3073122529644271E-2</v>
      </c>
    </row>
    <row r="81" spans="1:49" ht="30" customHeight="1" x14ac:dyDescent="0.25">
      <c r="A81" s="216"/>
      <c r="B81" s="223"/>
      <c r="C81" s="224"/>
      <c r="D81" s="105">
        <v>2.4</v>
      </c>
      <c r="E81" s="105" t="s">
        <v>254</v>
      </c>
      <c r="F81" s="105">
        <v>586</v>
      </c>
      <c r="G81" s="106">
        <v>0.1</v>
      </c>
      <c r="H81" s="105" t="s">
        <v>214</v>
      </c>
      <c r="I81" s="105" t="s">
        <v>215</v>
      </c>
      <c r="J81" s="107">
        <v>58</v>
      </c>
      <c r="K81" s="105">
        <v>58</v>
      </c>
      <c r="L81" s="61">
        <f t="shared" si="32"/>
        <v>1</v>
      </c>
      <c r="M81" s="107">
        <v>132</v>
      </c>
      <c r="N81" s="145">
        <v>132</v>
      </c>
      <c r="O81" s="61">
        <f t="shared" si="33"/>
        <v>1</v>
      </c>
      <c r="P81" s="107">
        <v>11</v>
      </c>
      <c r="Q81" s="105">
        <v>10</v>
      </c>
      <c r="R81" s="61">
        <f t="shared" si="34"/>
        <v>0.90909090909090906</v>
      </c>
      <c r="S81" s="107">
        <v>66</v>
      </c>
      <c r="T81" s="148"/>
      <c r="U81" s="61">
        <f t="shared" si="35"/>
        <v>0</v>
      </c>
      <c r="V81" s="107">
        <v>66</v>
      </c>
      <c r="W81" s="148"/>
      <c r="X81" s="61">
        <f t="shared" si="36"/>
        <v>0</v>
      </c>
      <c r="Y81" s="107">
        <v>66</v>
      </c>
      <c r="Z81" s="148"/>
      <c r="AA81" s="61">
        <f t="shared" si="37"/>
        <v>0</v>
      </c>
      <c r="AB81" s="107">
        <v>66</v>
      </c>
      <c r="AC81" s="148"/>
      <c r="AD81" s="61">
        <f t="shared" si="38"/>
        <v>0</v>
      </c>
      <c r="AE81" s="107">
        <v>66</v>
      </c>
      <c r="AF81" s="148"/>
      <c r="AG81" s="61">
        <f t="shared" si="45"/>
        <v>0</v>
      </c>
      <c r="AH81" s="107">
        <v>66</v>
      </c>
      <c r="AI81" s="76"/>
      <c r="AJ81" s="61">
        <f t="shared" si="46"/>
        <v>0</v>
      </c>
      <c r="AK81" s="107">
        <v>66</v>
      </c>
      <c r="AL81" s="148"/>
      <c r="AM81" s="61">
        <f t="shared" si="47"/>
        <v>0</v>
      </c>
      <c r="AN81" s="107">
        <v>66</v>
      </c>
      <c r="AO81" s="148"/>
      <c r="AP81" s="61">
        <f t="shared" si="39"/>
        <v>0</v>
      </c>
      <c r="AQ81" s="107">
        <v>63</v>
      </c>
      <c r="AR81" s="148"/>
      <c r="AS81" s="61">
        <f t="shared" si="40"/>
        <v>0</v>
      </c>
      <c r="AT81" s="108">
        <f t="shared" si="43"/>
        <v>792</v>
      </c>
      <c r="AU81" s="76">
        <f t="shared" si="44"/>
        <v>200</v>
      </c>
      <c r="AV81" s="80">
        <f t="shared" si="41"/>
        <v>0.25252525252525254</v>
      </c>
      <c r="AW81" s="77">
        <f t="shared" si="42"/>
        <v>2.5252525252525256E-2</v>
      </c>
    </row>
    <row r="82" spans="1:49" ht="30" x14ac:dyDescent="0.25">
      <c r="A82" s="216"/>
      <c r="B82" s="223"/>
      <c r="C82" s="224"/>
      <c r="D82" s="105">
        <v>2.5</v>
      </c>
      <c r="E82" s="105" t="s">
        <v>255</v>
      </c>
      <c r="F82" s="105">
        <v>271</v>
      </c>
      <c r="G82" s="106">
        <v>0.08</v>
      </c>
      <c r="H82" s="105" t="s">
        <v>214</v>
      </c>
      <c r="I82" s="105" t="s">
        <v>215</v>
      </c>
      <c r="J82" s="107">
        <v>17</v>
      </c>
      <c r="K82" s="105">
        <v>17</v>
      </c>
      <c r="L82" s="61">
        <f t="shared" si="32"/>
        <v>1</v>
      </c>
      <c r="M82" s="107">
        <v>18</v>
      </c>
      <c r="N82" s="145">
        <v>18</v>
      </c>
      <c r="O82" s="61">
        <f t="shared" si="33"/>
        <v>1</v>
      </c>
      <c r="P82" s="107">
        <v>10</v>
      </c>
      <c r="Q82" s="105">
        <v>17</v>
      </c>
      <c r="R82" s="61">
        <f t="shared" si="34"/>
        <v>1.7</v>
      </c>
      <c r="S82" s="107">
        <v>49</v>
      </c>
      <c r="T82" s="148"/>
      <c r="U82" s="61">
        <f t="shared" si="35"/>
        <v>0</v>
      </c>
      <c r="V82" s="107">
        <v>46</v>
      </c>
      <c r="W82" s="148"/>
      <c r="X82" s="61">
        <f t="shared" si="36"/>
        <v>0</v>
      </c>
      <c r="Y82" s="107">
        <v>46</v>
      </c>
      <c r="Z82" s="148"/>
      <c r="AA82" s="61">
        <f t="shared" si="37"/>
        <v>0</v>
      </c>
      <c r="AB82" s="107">
        <v>46</v>
      </c>
      <c r="AC82" s="148"/>
      <c r="AD82" s="61">
        <f t="shared" si="38"/>
        <v>0</v>
      </c>
      <c r="AE82" s="107">
        <v>46</v>
      </c>
      <c r="AF82" s="148"/>
      <c r="AG82" s="61">
        <f t="shared" si="45"/>
        <v>0</v>
      </c>
      <c r="AH82" s="107">
        <v>46</v>
      </c>
      <c r="AI82" s="76"/>
      <c r="AJ82" s="61">
        <f t="shared" si="46"/>
        <v>0</v>
      </c>
      <c r="AK82" s="107">
        <v>46</v>
      </c>
      <c r="AL82" s="148"/>
      <c r="AM82" s="61">
        <f t="shared" si="47"/>
        <v>0</v>
      </c>
      <c r="AN82" s="107">
        <v>46</v>
      </c>
      <c r="AO82" s="148"/>
      <c r="AP82" s="61">
        <f t="shared" si="39"/>
        <v>0</v>
      </c>
      <c r="AQ82" s="107">
        <v>46</v>
      </c>
      <c r="AR82" s="148"/>
      <c r="AS82" s="61">
        <f t="shared" si="40"/>
        <v>0</v>
      </c>
      <c r="AT82" s="108">
        <f t="shared" si="43"/>
        <v>462</v>
      </c>
      <c r="AU82" s="76">
        <f t="shared" si="44"/>
        <v>52</v>
      </c>
      <c r="AV82" s="80">
        <f t="shared" si="41"/>
        <v>0.11255411255411256</v>
      </c>
      <c r="AW82" s="77">
        <f t="shared" si="42"/>
        <v>9.0043290043290043E-3</v>
      </c>
    </row>
    <row r="83" spans="1:49" ht="30" x14ac:dyDescent="0.25">
      <c r="A83" s="216"/>
      <c r="B83" s="223"/>
      <c r="C83" s="224"/>
      <c r="D83" s="105">
        <v>2.6</v>
      </c>
      <c r="E83" s="105" t="s">
        <v>256</v>
      </c>
      <c r="F83" s="105">
        <v>8320</v>
      </c>
      <c r="G83" s="106">
        <v>0.25</v>
      </c>
      <c r="H83" s="105" t="s">
        <v>214</v>
      </c>
      <c r="I83" s="105" t="s">
        <v>215</v>
      </c>
      <c r="J83" s="107">
        <v>115</v>
      </c>
      <c r="K83" s="105">
        <v>115</v>
      </c>
      <c r="L83" s="61">
        <f t="shared" si="32"/>
        <v>1</v>
      </c>
      <c r="M83" s="107">
        <v>310</v>
      </c>
      <c r="N83" s="145">
        <v>310</v>
      </c>
      <c r="O83" s="61">
        <f t="shared" si="33"/>
        <v>1</v>
      </c>
      <c r="P83" s="107">
        <v>800</v>
      </c>
      <c r="Q83" s="105">
        <v>961</v>
      </c>
      <c r="R83" s="61">
        <f t="shared" si="34"/>
        <v>1.2012499999999999</v>
      </c>
      <c r="S83" s="107">
        <v>2784</v>
      </c>
      <c r="T83" s="148"/>
      <c r="U83" s="61">
        <f t="shared" si="35"/>
        <v>0</v>
      </c>
      <c r="V83" s="107">
        <v>2784</v>
      </c>
      <c r="W83" s="148"/>
      <c r="X83" s="61">
        <f t="shared" si="36"/>
        <v>0</v>
      </c>
      <c r="Y83" s="107">
        <v>2784</v>
      </c>
      <c r="Z83" s="148"/>
      <c r="AA83" s="61">
        <f t="shared" si="37"/>
        <v>0</v>
      </c>
      <c r="AB83" s="107">
        <v>2784</v>
      </c>
      <c r="AC83" s="148"/>
      <c r="AD83" s="61">
        <f t="shared" si="38"/>
        <v>0</v>
      </c>
      <c r="AE83" s="116">
        <v>2784</v>
      </c>
      <c r="AF83" s="148"/>
      <c r="AG83" s="61">
        <f t="shared" si="45"/>
        <v>0</v>
      </c>
      <c r="AH83" s="107">
        <v>2784</v>
      </c>
      <c r="AI83" s="76"/>
      <c r="AJ83" s="61">
        <f t="shared" si="46"/>
        <v>0</v>
      </c>
      <c r="AK83" s="107">
        <v>2784</v>
      </c>
      <c r="AL83" s="148"/>
      <c r="AM83" s="61">
        <f t="shared" si="47"/>
        <v>0</v>
      </c>
      <c r="AN83" s="107">
        <v>2784</v>
      </c>
      <c r="AO83" s="148"/>
      <c r="AP83" s="61">
        <f t="shared" si="39"/>
        <v>0</v>
      </c>
      <c r="AQ83" s="107">
        <v>1503</v>
      </c>
      <c r="AR83" s="148"/>
      <c r="AS83" s="61">
        <f t="shared" si="40"/>
        <v>0</v>
      </c>
      <c r="AT83" s="108">
        <f t="shared" si="43"/>
        <v>25000</v>
      </c>
      <c r="AU83" s="76">
        <f t="shared" si="44"/>
        <v>1386</v>
      </c>
      <c r="AV83" s="80">
        <f t="shared" si="41"/>
        <v>5.5440000000000003E-2</v>
      </c>
      <c r="AW83" s="77">
        <f t="shared" si="42"/>
        <v>1.3860000000000001E-2</v>
      </c>
    </row>
    <row r="84" spans="1:49" ht="30" x14ac:dyDescent="0.25">
      <c r="A84" s="216"/>
      <c r="B84" s="223"/>
      <c r="C84" s="224"/>
      <c r="D84" s="105">
        <v>2.7</v>
      </c>
      <c r="E84" s="105" t="s">
        <v>257</v>
      </c>
      <c r="F84" s="105" t="s">
        <v>213</v>
      </c>
      <c r="G84" s="106">
        <v>1</v>
      </c>
      <c r="H84" s="106" t="s">
        <v>216</v>
      </c>
      <c r="I84" s="106" t="s">
        <v>217</v>
      </c>
      <c r="J84" s="109">
        <v>1</v>
      </c>
      <c r="K84" s="110">
        <v>1</v>
      </c>
      <c r="L84" s="61">
        <f t="shared" si="32"/>
        <v>1</v>
      </c>
      <c r="M84" s="109">
        <v>1</v>
      </c>
      <c r="N84" s="146">
        <v>1</v>
      </c>
      <c r="O84" s="61">
        <f t="shared" si="33"/>
        <v>1</v>
      </c>
      <c r="P84" s="109">
        <v>1</v>
      </c>
      <c r="Q84" s="110">
        <v>1</v>
      </c>
      <c r="R84" s="61">
        <f t="shared" si="34"/>
        <v>1</v>
      </c>
      <c r="S84" s="109">
        <v>1</v>
      </c>
      <c r="T84" s="110"/>
      <c r="U84" s="61">
        <f t="shared" si="35"/>
        <v>0</v>
      </c>
      <c r="V84" s="109">
        <v>1</v>
      </c>
      <c r="W84" s="110"/>
      <c r="X84" s="61">
        <f t="shared" si="36"/>
        <v>0</v>
      </c>
      <c r="Y84" s="109">
        <v>1</v>
      </c>
      <c r="Z84" s="110"/>
      <c r="AA84" s="61">
        <f t="shared" si="37"/>
        <v>0</v>
      </c>
      <c r="AB84" s="109">
        <v>1</v>
      </c>
      <c r="AC84" s="110"/>
      <c r="AD84" s="61">
        <f t="shared" si="38"/>
        <v>0</v>
      </c>
      <c r="AE84" s="109">
        <v>1</v>
      </c>
      <c r="AF84" s="110"/>
      <c r="AG84" s="61">
        <f>IF(ISERROR(AF84/AE84),0,(AF84/AE84))</f>
        <v>0</v>
      </c>
      <c r="AH84" s="109">
        <v>1</v>
      </c>
      <c r="AI84" s="61"/>
      <c r="AJ84" s="61">
        <f>IF(ISERROR(AI84/AH84),0,(AI84/AH84))</f>
        <v>0</v>
      </c>
      <c r="AK84" s="109">
        <v>1</v>
      </c>
      <c r="AL84" s="113"/>
      <c r="AM84" s="61">
        <f>IF(ISERROR(AL84/AK84),0,(AL84/AK84))</f>
        <v>0</v>
      </c>
      <c r="AN84" s="109">
        <v>1</v>
      </c>
      <c r="AO84" s="113"/>
      <c r="AP84" s="61">
        <f>IF(ISERROR(AO84/AN84),0,(AO84/AN84))</f>
        <v>0</v>
      </c>
      <c r="AQ84" s="109">
        <v>1</v>
      </c>
      <c r="AR84" s="113"/>
      <c r="AS84" s="61">
        <f>IF(ISERROR(AR84/AQ84),0,(AR84/AQ84))</f>
        <v>0</v>
      </c>
      <c r="AT84" s="114">
        <f t="shared" si="43"/>
        <v>1</v>
      </c>
      <c r="AU84" s="115">
        <f t="shared" si="44"/>
        <v>1</v>
      </c>
      <c r="AV84" s="80">
        <f>IF(ISERROR(AU84/AT84),0,(AU84/AT84))</f>
        <v>1</v>
      </c>
      <c r="AW84" s="77"/>
    </row>
    <row r="85" spans="1:49" ht="24.75" customHeight="1" x14ac:dyDescent="0.25">
      <c r="A85" s="216"/>
      <c r="B85" s="223"/>
      <c r="C85" s="224"/>
      <c r="D85" s="105">
        <v>2.8</v>
      </c>
      <c r="E85" s="105" t="s">
        <v>258</v>
      </c>
      <c r="F85" s="105">
        <v>0</v>
      </c>
      <c r="G85" s="106">
        <v>0.06</v>
      </c>
      <c r="H85" s="105" t="s">
        <v>214</v>
      </c>
      <c r="I85" s="105" t="s">
        <v>215</v>
      </c>
      <c r="J85" s="107">
        <v>0</v>
      </c>
      <c r="K85" s="105">
        <v>0</v>
      </c>
      <c r="L85" s="61">
        <f t="shared" si="32"/>
        <v>0</v>
      </c>
      <c r="M85" s="107">
        <v>90</v>
      </c>
      <c r="N85" s="145">
        <v>70</v>
      </c>
      <c r="O85" s="61">
        <f t="shared" si="33"/>
        <v>0.77777777777777779</v>
      </c>
      <c r="P85" s="107">
        <v>90</v>
      </c>
      <c r="Q85" s="105">
        <v>174</v>
      </c>
      <c r="R85" s="61">
        <f t="shared" si="34"/>
        <v>1.9333333333333333</v>
      </c>
      <c r="S85" s="107">
        <v>85</v>
      </c>
      <c r="T85" s="105"/>
      <c r="U85" s="61">
        <f t="shared" si="35"/>
        <v>0</v>
      </c>
      <c r="V85" s="107">
        <v>90</v>
      </c>
      <c r="W85" s="105"/>
      <c r="X85" s="61">
        <f t="shared" si="36"/>
        <v>0</v>
      </c>
      <c r="Y85" s="107">
        <v>90</v>
      </c>
      <c r="Z85" s="105"/>
      <c r="AA85" s="61">
        <f t="shared" si="37"/>
        <v>0</v>
      </c>
      <c r="AB85" s="107">
        <v>90</v>
      </c>
      <c r="AC85" s="105"/>
      <c r="AD85" s="61">
        <f t="shared" si="38"/>
        <v>0</v>
      </c>
      <c r="AE85" s="116">
        <v>100</v>
      </c>
      <c r="AF85" s="105"/>
      <c r="AG85" s="61">
        <f t="shared" ref="AG85:AG86" si="48">IF(ISERROR(AF85/AE85),0,(AF85/AE85))</f>
        <v>0</v>
      </c>
      <c r="AH85" s="107">
        <v>105</v>
      </c>
      <c r="AI85" s="76"/>
      <c r="AJ85" s="61">
        <f t="shared" ref="AJ85:AJ86" si="49">IF(ISERROR(AI85/AH85),0,(AI85/AH85))</f>
        <v>0</v>
      </c>
      <c r="AK85" s="107">
        <v>95</v>
      </c>
      <c r="AL85" s="105"/>
      <c r="AM85" s="61">
        <f t="shared" ref="AM85:AM86" si="50">IF(ISERROR(AL85/AK85),0,(AL85/AK85))</f>
        <v>0</v>
      </c>
      <c r="AN85" s="107">
        <v>90</v>
      </c>
      <c r="AO85" s="105"/>
      <c r="AP85" s="61">
        <f t="shared" si="39"/>
        <v>0</v>
      </c>
      <c r="AQ85" s="107">
        <v>90</v>
      </c>
      <c r="AR85" s="105"/>
      <c r="AS85" s="61">
        <f t="shared" si="40"/>
        <v>0</v>
      </c>
      <c r="AT85" s="108">
        <f t="shared" si="43"/>
        <v>1015</v>
      </c>
      <c r="AU85" s="76">
        <f t="shared" si="44"/>
        <v>244</v>
      </c>
      <c r="AV85" s="80">
        <f t="shared" si="41"/>
        <v>0.24039408866995074</v>
      </c>
      <c r="AW85" s="77">
        <f t="shared" si="42"/>
        <v>1.4423645320197043E-2</v>
      </c>
    </row>
    <row r="86" spans="1:49" ht="45" x14ac:dyDescent="0.25">
      <c r="A86" s="216"/>
      <c r="B86" s="117">
        <v>3</v>
      </c>
      <c r="C86" s="118" t="s">
        <v>259</v>
      </c>
      <c r="D86" s="105">
        <v>3</v>
      </c>
      <c r="E86" s="105" t="s">
        <v>260</v>
      </c>
      <c r="F86" s="106">
        <v>1</v>
      </c>
      <c r="G86" s="106">
        <v>1</v>
      </c>
      <c r="H86" s="106" t="s">
        <v>216</v>
      </c>
      <c r="I86" s="106" t="s">
        <v>217</v>
      </c>
      <c r="J86" s="109">
        <v>1</v>
      </c>
      <c r="K86" s="110">
        <v>1</v>
      </c>
      <c r="L86" s="61">
        <f t="shared" si="32"/>
        <v>1</v>
      </c>
      <c r="M86" s="109">
        <v>1</v>
      </c>
      <c r="N86" s="146">
        <v>1</v>
      </c>
      <c r="O86" s="61">
        <f t="shared" si="33"/>
        <v>1</v>
      </c>
      <c r="P86" s="109">
        <v>1</v>
      </c>
      <c r="Q86" s="110">
        <v>1</v>
      </c>
      <c r="R86" s="61">
        <f t="shared" si="34"/>
        <v>1</v>
      </c>
      <c r="S86" s="109">
        <v>1</v>
      </c>
      <c r="T86" s="110"/>
      <c r="U86" s="61">
        <f t="shared" si="35"/>
        <v>0</v>
      </c>
      <c r="V86" s="109">
        <v>1</v>
      </c>
      <c r="W86" s="110"/>
      <c r="X86" s="61">
        <f t="shared" si="36"/>
        <v>0</v>
      </c>
      <c r="Y86" s="109">
        <v>1</v>
      </c>
      <c r="Z86" s="110"/>
      <c r="AA86" s="61">
        <f t="shared" si="37"/>
        <v>0</v>
      </c>
      <c r="AB86" s="109">
        <v>1</v>
      </c>
      <c r="AC86" s="110"/>
      <c r="AD86" s="61">
        <f t="shared" si="38"/>
        <v>0</v>
      </c>
      <c r="AE86" s="109">
        <v>1</v>
      </c>
      <c r="AF86" s="110"/>
      <c r="AG86" s="61">
        <f t="shared" si="48"/>
        <v>0</v>
      </c>
      <c r="AH86" s="109">
        <v>1</v>
      </c>
      <c r="AI86" s="61"/>
      <c r="AJ86" s="61">
        <f t="shared" si="49"/>
        <v>0</v>
      </c>
      <c r="AK86" s="109">
        <v>1</v>
      </c>
      <c r="AL86" s="113"/>
      <c r="AM86" s="61">
        <f t="shared" si="50"/>
        <v>0</v>
      </c>
      <c r="AN86" s="109">
        <v>1</v>
      </c>
      <c r="AO86" s="113"/>
      <c r="AP86" s="61">
        <f t="shared" si="39"/>
        <v>0</v>
      </c>
      <c r="AQ86" s="109">
        <v>1</v>
      </c>
      <c r="AR86" s="113"/>
      <c r="AS86" s="61">
        <f t="shared" si="40"/>
        <v>0</v>
      </c>
      <c r="AT86" s="114">
        <f t="shared" si="43"/>
        <v>1</v>
      </c>
      <c r="AU86" s="115">
        <f t="shared" si="44"/>
        <v>1</v>
      </c>
      <c r="AV86" s="80">
        <f t="shared" si="41"/>
        <v>1</v>
      </c>
      <c r="AW86" s="77">
        <f t="shared" si="42"/>
        <v>1</v>
      </c>
    </row>
    <row r="87" spans="1:49" ht="37.5" customHeight="1" x14ac:dyDescent="0.25">
      <c r="A87" s="216"/>
      <c r="B87" s="223">
        <v>4</v>
      </c>
      <c r="C87" s="205" t="s">
        <v>261</v>
      </c>
      <c r="D87" s="105">
        <v>4.0999999999999996</v>
      </c>
      <c r="E87" s="105" t="s">
        <v>262</v>
      </c>
      <c r="F87" s="105">
        <v>15679</v>
      </c>
      <c r="G87" s="106">
        <v>0.3</v>
      </c>
      <c r="H87" s="105" t="s">
        <v>214</v>
      </c>
      <c r="I87" s="105" t="s">
        <v>215</v>
      </c>
      <c r="J87" s="107">
        <v>0</v>
      </c>
      <c r="K87" s="105">
        <v>0</v>
      </c>
      <c r="L87" s="61">
        <f t="shared" si="32"/>
        <v>0</v>
      </c>
      <c r="M87" s="107">
        <v>0</v>
      </c>
      <c r="N87" s="145">
        <v>0</v>
      </c>
      <c r="O87" s="61">
        <f t="shared" si="33"/>
        <v>0</v>
      </c>
      <c r="P87" s="107">
        <v>3866</v>
      </c>
      <c r="Q87" s="105">
        <v>3822</v>
      </c>
      <c r="R87" s="61">
        <f t="shared" si="34"/>
        <v>0.98861872736678735</v>
      </c>
      <c r="S87" s="107">
        <v>3866</v>
      </c>
      <c r="T87" s="148"/>
      <c r="U87" s="61">
        <f t="shared" si="35"/>
        <v>0</v>
      </c>
      <c r="V87" s="107">
        <v>3866</v>
      </c>
      <c r="W87" s="148"/>
      <c r="X87" s="61">
        <f t="shared" si="36"/>
        <v>0</v>
      </c>
      <c r="Y87" s="107">
        <v>3866</v>
      </c>
      <c r="Z87" s="148"/>
      <c r="AA87" s="61">
        <f t="shared" si="37"/>
        <v>0</v>
      </c>
      <c r="AB87" s="107">
        <v>3866</v>
      </c>
      <c r="AC87" s="148"/>
      <c r="AD87" s="61">
        <f t="shared" si="38"/>
        <v>0</v>
      </c>
      <c r="AE87" s="107">
        <v>3866</v>
      </c>
      <c r="AF87" s="148"/>
      <c r="AG87" s="61">
        <f>IF(ISERROR(AF87/AE87),0,(AF87/AE87))</f>
        <v>0</v>
      </c>
      <c r="AH87" s="107">
        <v>3866</v>
      </c>
      <c r="AI87" s="76"/>
      <c r="AJ87" s="61">
        <f>IF(ISERROR(AI87/AH87),0,(AI87/AH87))</f>
        <v>0</v>
      </c>
      <c r="AK87" s="107">
        <v>3866</v>
      </c>
      <c r="AL87" s="119"/>
      <c r="AM87" s="61">
        <f>IF(ISERROR(AL87/AK87),0,(AL87/AK87))</f>
        <v>0</v>
      </c>
      <c r="AN87" s="107">
        <v>1936</v>
      </c>
      <c r="AO87" s="148"/>
      <c r="AP87" s="61">
        <f>IF(ISERROR(AO87/AN87),0,(AO87/AN87))</f>
        <v>0</v>
      </c>
      <c r="AQ87" s="107">
        <v>1933</v>
      </c>
      <c r="AR87" s="148"/>
      <c r="AS87" s="61">
        <f>IF(ISERROR(AR87/AQ87),0,(AR87/AQ87))</f>
        <v>0</v>
      </c>
      <c r="AT87" s="108">
        <f t="shared" si="43"/>
        <v>34797</v>
      </c>
      <c r="AU87" s="76">
        <f t="shared" si="44"/>
        <v>3822</v>
      </c>
      <c r="AV87" s="80">
        <f>IF(ISERROR(AU87/AT87),0,(AU87/AT87))</f>
        <v>0.10983705491852747</v>
      </c>
      <c r="AW87" s="77">
        <f t="shared" si="42"/>
        <v>3.2951116475558241E-2</v>
      </c>
    </row>
    <row r="88" spans="1:49" ht="60" customHeight="1" x14ac:dyDescent="0.25">
      <c r="A88" s="217"/>
      <c r="B88" s="223"/>
      <c r="C88" s="205"/>
      <c r="D88" s="105">
        <v>4.2</v>
      </c>
      <c r="E88" s="105" t="s">
        <v>296</v>
      </c>
      <c r="F88" s="105" t="s">
        <v>213</v>
      </c>
      <c r="G88" s="106">
        <v>0.7</v>
      </c>
      <c r="H88" s="105" t="s">
        <v>214</v>
      </c>
      <c r="I88" s="105" t="s">
        <v>215</v>
      </c>
      <c r="J88" s="107">
        <v>0</v>
      </c>
      <c r="K88" s="105">
        <v>0</v>
      </c>
      <c r="L88" s="61">
        <f t="shared" si="32"/>
        <v>0</v>
      </c>
      <c r="M88" s="107">
        <v>0</v>
      </c>
      <c r="N88" s="145">
        <v>0</v>
      </c>
      <c r="O88" s="61">
        <f t="shared" si="33"/>
        <v>0</v>
      </c>
      <c r="P88" s="107">
        <v>36</v>
      </c>
      <c r="Q88" s="105">
        <v>35</v>
      </c>
      <c r="R88" s="61">
        <f t="shared" si="34"/>
        <v>0.97222222222222221</v>
      </c>
      <c r="S88" s="107">
        <v>36</v>
      </c>
      <c r="T88" s="148"/>
      <c r="U88" s="61">
        <f t="shared" si="35"/>
        <v>0</v>
      </c>
      <c r="V88" s="107">
        <v>36</v>
      </c>
      <c r="W88" s="148"/>
      <c r="X88" s="61">
        <f t="shared" si="36"/>
        <v>0</v>
      </c>
      <c r="Y88" s="107">
        <v>36</v>
      </c>
      <c r="Z88" s="148"/>
      <c r="AA88" s="61">
        <f t="shared" si="37"/>
        <v>0</v>
      </c>
      <c r="AB88" s="107">
        <v>36</v>
      </c>
      <c r="AC88" s="148"/>
      <c r="AD88" s="61">
        <f t="shared" si="38"/>
        <v>0</v>
      </c>
      <c r="AE88" s="107">
        <v>36</v>
      </c>
      <c r="AF88" s="148"/>
      <c r="AG88" s="61">
        <f t="shared" ref="AG88:AG106" si="51">IF(ISERROR(AF88/AE88),0,(AF88/AE88))</f>
        <v>0</v>
      </c>
      <c r="AH88" s="107">
        <v>36</v>
      </c>
      <c r="AI88" s="76"/>
      <c r="AJ88" s="61">
        <f t="shared" ref="AJ88:AJ106" si="52">IF(ISERROR(AI88/AH88),0,(AI88/AH88))</f>
        <v>0</v>
      </c>
      <c r="AK88" s="107">
        <v>36</v>
      </c>
      <c r="AL88" s="119"/>
      <c r="AM88" s="61">
        <f t="shared" ref="AM88:AM106" si="53">IF(ISERROR(AL88/AK88),0,(AL88/AK88))</f>
        <v>0</v>
      </c>
      <c r="AN88" s="107">
        <v>18</v>
      </c>
      <c r="AO88" s="148"/>
      <c r="AP88" s="61">
        <f t="shared" ref="AP88:AP106" si="54">IF(ISERROR(AO88/AN88),0,(AO88/AN88))</f>
        <v>0</v>
      </c>
      <c r="AQ88" s="107">
        <v>18</v>
      </c>
      <c r="AR88" s="148"/>
      <c r="AS88" s="61">
        <f t="shared" ref="AS88:AS106" si="55">IF(ISERROR(AR88/AQ88),0,(AR88/AQ88))</f>
        <v>0</v>
      </c>
      <c r="AT88" s="108">
        <f t="shared" si="43"/>
        <v>324</v>
      </c>
      <c r="AU88" s="76">
        <f t="shared" si="44"/>
        <v>35</v>
      </c>
      <c r="AV88" s="80">
        <f t="shared" si="41"/>
        <v>0.10802469135802469</v>
      </c>
      <c r="AW88" s="77">
        <f t="shared" si="42"/>
        <v>7.5617283950617273E-2</v>
      </c>
    </row>
    <row r="89" spans="1:49" ht="60" x14ac:dyDescent="0.25">
      <c r="A89" s="205" t="s">
        <v>245</v>
      </c>
      <c r="B89" s="120" t="s">
        <v>263</v>
      </c>
      <c r="C89" s="121" t="s">
        <v>264</v>
      </c>
      <c r="D89" s="121">
        <v>1</v>
      </c>
      <c r="E89" s="121" t="s">
        <v>265</v>
      </c>
      <c r="F89" s="121" t="s">
        <v>218</v>
      </c>
      <c r="G89" s="60">
        <v>1</v>
      </c>
      <c r="H89" s="60" t="s">
        <v>216</v>
      </c>
      <c r="I89" s="60" t="s">
        <v>215</v>
      </c>
      <c r="J89" s="122">
        <v>1.2500000000000001E-2</v>
      </c>
      <c r="K89" s="122">
        <v>1.2500000000000001E-2</v>
      </c>
      <c r="L89" s="61">
        <v>1</v>
      </c>
      <c r="M89" s="122">
        <v>2.5000000000000001E-2</v>
      </c>
      <c r="N89" s="147">
        <v>0</v>
      </c>
      <c r="O89" s="123">
        <v>0</v>
      </c>
      <c r="P89" s="122">
        <v>0.1</v>
      </c>
      <c r="Q89" s="149">
        <v>0.125</v>
      </c>
      <c r="R89" s="61">
        <f t="shared" si="34"/>
        <v>1.25</v>
      </c>
      <c r="S89" s="122">
        <v>0.1125</v>
      </c>
      <c r="T89" s="120">
        <v>0</v>
      </c>
      <c r="U89" s="123">
        <v>0</v>
      </c>
      <c r="V89" s="122">
        <v>0.1125</v>
      </c>
      <c r="W89" s="120">
        <v>0</v>
      </c>
      <c r="X89" s="61">
        <f t="shared" si="36"/>
        <v>0</v>
      </c>
      <c r="Y89" s="122">
        <v>0</v>
      </c>
      <c r="Z89" s="120">
        <v>0</v>
      </c>
      <c r="AA89" s="61">
        <f t="shared" si="37"/>
        <v>0</v>
      </c>
      <c r="AB89" s="122">
        <v>0.13750000000000001</v>
      </c>
      <c r="AC89" s="120">
        <v>0</v>
      </c>
      <c r="AD89" s="61">
        <f t="shared" si="38"/>
        <v>0</v>
      </c>
      <c r="AE89" s="122">
        <v>0.1125</v>
      </c>
      <c r="AF89" s="120">
        <v>0</v>
      </c>
      <c r="AG89" s="61">
        <f t="shared" si="51"/>
        <v>0</v>
      </c>
      <c r="AH89" s="122">
        <v>8.7499999999999994E-2</v>
      </c>
      <c r="AI89" s="120">
        <v>0</v>
      </c>
      <c r="AJ89" s="61">
        <f t="shared" si="52"/>
        <v>0</v>
      </c>
      <c r="AK89" s="122">
        <v>0.05</v>
      </c>
      <c r="AL89" s="120">
        <v>0</v>
      </c>
      <c r="AM89" s="61">
        <f t="shared" si="53"/>
        <v>0</v>
      </c>
      <c r="AN89" s="122">
        <v>0.1125</v>
      </c>
      <c r="AO89" s="120">
        <v>0</v>
      </c>
      <c r="AP89" s="61">
        <f t="shared" si="54"/>
        <v>0</v>
      </c>
      <c r="AQ89" s="122">
        <v>0.13750000000000001</v>
      </c>
      <c r="AR89" s="120">
        <v>0</v>
      </c>
      <c r="AS89" s="61">
        <f t="shared" si="55"/>
        <v>0</v>
      </c>
      <c r="AT89" s="122">
        <f t="shared" si="43"/>
        <v>1</v>
      </c>
      <c r="AU89" s="122">
        <f t="shared" si="44"/>
        <v>0.13750000000000001</v>
      </c>
      <c r="AV89" s="80">
        <f t="shared" si="41"/>
        <v>0.13750000000000001</v>
      </c>
      <c r="AW89" s="77">
        <v>1.2500000000000001E-2</v>
      </c>
    </row>
    <row r="90" spans="1:49" ht="60" x14ac:dyDescent="0.25">
      <c r="A90" s="205"/>
      <c r="B90" s="120" t="s">
        <v>266</v>
      </c>
      <c r="C90" s="121" t="s">
        <v>267</v>
      </c>
      <c r="D90" s="120">
        <v>2</v>
      </c>
      <c r="E90" s="121" t="s">
        <v>268</v>
      </c>
      <c r="F90" s="121" t="s">
        <v>218</v>
      </c>
      <c r="G90" s="60">
        <v>1</v>
      </c>
      <c r="H90" s="60" t="s">
        <v>216</v>
      </c>
      <c r="I90" s="60" t="s">
        <v>215</v>
      </c>
      <c r="J90" s="122">
        <v>1.4999999999999999E-2</v>
      </c>
      <c r="K90" s="122">
        <v>1.67E-2</v>
      </c>
      <c r="L90" s="61">
        <v>1.1133</v>
      </c>
      <c r="M90" s="122">
        <v>0.22500000000000001</v>
      </c>
      <c r="N90" s="147">
        <v>0</v>
      </c>
      <c r="O90" s="123">
        <v>0</v>
      </c>
      <c r="P90" s="122">
        <v>0.06</v>
      </c>
      <c r="Q90" s="149">
        <v>0</v>
      </c>
      <c r="R90" s="61">
        <f t="shared" si="34"/>
        <v>0</v>
      </c>
      <c r="S90" s="122">
        <v>0</v>
      </c>
      <c r="T90" s="120">
        <v>0</v>
      </c>
      <c r="U90" s="123">
        <v>0</v>
      </c>
      <c r="V90" s="122">
        <v>0.125</v>
      </c>
      <c r="W90" s="120">
        <v>0</v>
      </c>
      <c r="X90" s="61">
        <f t="shared" si="36"/>
        <v>0</v>
      </c>
      <c r="Y90" s="122">
        <v>0</v>
      </c>
      <c r="Z90" s="120">
        <v>0</v>
      </c>
      <c r="AA90" s="61">
        <f t="shared" si="37"/>
        <v>0</v>
      </c>
      <c r="AB90" s="122">
        <v>7.4999999999999997E-2</v>
      </c>
      <c r="AC90" s="120">
        <v>0</v>
      </c>
      <c r="AD90" s="61">
        <f t="shared" si="38"/>
        <v>0</v>
      </c>
      <c r="AE90" s="122">
        <v>0</v>
      </c>
      <c r="AF90" s="120">
        <v>0</v>
      </c>
      <c r="AG90" s="61">
        <f t="shared" si="51"/>
        <v>0</v>
      </c>
      <c r="AH90" s="122">
        <v>0.15</v>
      </c>
      <c r="AI90" s="120">
        <v>0</v>
      </c>
      <c r="AJ90" s="61">
        <f t="shared" si="52"/>
        <v>0</v>
      </c>
      <c r="AK90" s="122">
        <v>0.15</v>
      </c>
      <c r="AL90" s="120">
        <v>0</v>
      </c>
      <c r="AM90" s="61">
        <f t="shared" si="53"/>
        <v>0</v>
      </c>
      <c r="AN90" s="122">
        <v>0</v>
      </c>
      <c r="AO90" s="120">
        <v>0</v>
      </c>
      <c r="AP90" s="61">
        <f t="shared" si="54"/>
        <v>0</v>
      </c>
      <c r="AQ90" s="122">
        <v>0.2</v>
      </c>
      <c r="AR90" s="120">
        <v>0</v>
      </c>
      <c r="AS90" s="61">
        <f t="shared" si="55"/>
        <v>0</v>
      </c>
      <c r="AT90" s="122">
        <f t="shared" si="43"/>
        <v>1</v>
      </c>
      <c r="AU90" s="122">
        <f t="shared" si="44"/>
        <v>1.67E-2</v>
      </c>
      <c r="AV90" s="80">
        <f t="shared" si="41"/>
        <v>1.67E-2</v>
      </c>
      <c r="AW90" s="77">
        <v>1.67E-2</v>
      </c>
    </row>
    <row r="91" spans="1:49" ht="75" x14ac:dyDescent="0.25">
      <c r="A91" s="205"/>
      <c r="B91" s="120">
        <v>6</v>
      </c>
      <c r="C91" s="121" t="s">
        <v>269</v>
      </c>
      <c r="D91" s="120">
        <v>3</v>
      </c>
      <c r="E91" s="121" t="s">
        <v>270</v>
      </c>
      <c r="F91" s="121" t="s">
        <v>218</v>
      </c>
      <c r="G91" s="60">
        <v>1</v>
      </c>
      <c r="H91" s="60" t="s">
        <v>216</v>
      </c>
      <c r="I91" s="60" t="s">
        <v>215</v>
      </c>
      <c r="J91" s="122">
        <v>1.4999999999999999E-2</v>
      </c>
      <c r="K91" s="122">
        <v>1.67E-2</v>
      </c>
      <c r="L91" s="61">
        <v>1.1133</v>
      </c>
      <c r="M91" s="122">
        <v>0.09</v>
      </c>
      <c r="N91" s="147">
        <v>0</v>
      </c>
      <c r="O91" s="123">
        <v>0</v>
      </c>
      <c r="P91" s="122">
        <v>0.13500000000000001</v>
      </c>
      <c r="Q91" s="149">
        <v>0</v>
      </c>
      <c r="R91" s="61">
        <f t="shared" si="34"/>
        <v>0</v>
      </c>
      <c r="S91" s="122">
        <v>0.06</v>
      </c>
      <c r="T91" s="120">
        <v>0</v>
      </c>
      <c r="U91" s="123">
        <v>0</v>
      </c>
      <c r="V91" s="122">
        <v>0.125</v>
      </c>
      <c r="W91" s="120">
        <v>0</v>
      </c>
      <c r="X91" s="61">
        <f t="shared" si="36"/>
        <v>0</v>
      </c>
      <c r="Y91" s="122">
        <v>0</v>
      </c>
      <c r="Z91" s="120">
        <v>0</v>
      </c>
      <c r="AA91" s="61">
        <f t="shared" si="37"/>
        <v>0</v>
      </c>
      <c r="AB91" s="122">
        <v>7.4999999999999997E-2</v>
      </c>
      <c r="AC91" s="120">
        <v>0</v>
      </c>
      <c r="AD91" s="61">
        <f t="shared" si="38"/>
        <v>0</v>
      </c>
      <c r="AE91" s="122">
        <v>0</v>
      </c>
      <c r="AF91" s="120">
        <v>0</v>
      </c>
      <c r="AG91" s="61">
        <f t="shared" si="51"/>
        <v>0</v>
      </c>
      <c r="AH91" s="122">
        <v>0.15</v>
      </c>
      <c r="AI91" s="120">
        <v>0</v>
      </c>
      <c r="AJ91" s="61">
        <f t="shared" si="52"/>
        <v>0</v>
      </c>
      <c r="AK91" s="122">
        <v>0.15</v>
      </c>
      <c r="AL91" s="120">
        <v>0</v>
      </c>
      <c r="AM91" s="61">
        <f t="shared" si="53"/>
        <v>0</v>
      </c>
      <c r="AN91" s="122">
        <v>0</v>
      </c>
      <c r="AO91" s="120">
        <v>0</v>
      </c>
      <c r="AP91" s="61">
        <f t="shared" si="54"/>
        <v>0</v>
      </c>
      <c r="AQ91" s="122">
        <v>0.2</v>
      </c>
      <c r="AR91" s="120">
        <v>0</v>
      </c>
      <c r="AS91" s="61">
        <f t="shared" si="55"/>
        <v>0</v>
      </c>
      <c r="AT91" s="122">
        <f t="shared" si="43"/>
        <v>1</v>
      </c>
      <c r="AU91" s="122">
        <f t="shared" si="44"/>
        <v>1.67E-2</v>
      </c>
      <c r="AV91" s="80">
        <f t="shared" si="41"/>
        <v>1.67E-2</v>
      </c>
      <c r="AW91" s="77">
        <v>1.67E-2</v>
      </c>
    </row>
    <row r="92" spans="1:49" ht="60" x14ac:dyDescent="0.25">
      <c r="A92" s="205"/>
      <c r="B92" s="120">
        <v>3</v>
      </c>
      <c r="C92" s="121" t="s">
        <v>271</v>
      </c>
      <c r="D92" s="120">
        <v>4</v>
      </c>
      <c r="E92" s="121" t="s">
        <v>272</v>
      </c>
      <c r="F92" s="121" t="s">
        <v>218</v>
      </c>
      <c r="G92" s="60">
        <v>1</v>
      </c>
      <c r="H92" s="60" t="s">
        <v>216</v>
      </c>
      <c r="I92" s="60" t="s">
        <v>215</v>
      </c>
      <c r="J92" s="122">
        <v>7.4999999999999997E-2</v>
      </c>
      <c r="K92" s="122">
        <v>6.25E-2</v>
      </c>
      <c r="L92" s="61">
        <v>0.83330000000000004</v>
      </c>
      <c r="M92" s="122">
        <v>0.1</v>
      </c>
      <c r="N92" s="147">
        <v>0</v>
      </c>
      <c r="O92" s="123">
        <v>0</v>
      </c>
      <c r="P92" s="122">
        <v>7.4999999999999997E-2</v>
      </c>
      <c r="Q92" s="149">
        <v>0.1875</v>
      </c>
      <c r="R92" s="61">
        <f t="shared" si="34"/>
        <v>2.5</v>
      </c>
      <c r="S92" s="122">
        <v>8.7499999999999994E-2</v>
      </c>
      <c r="T92" s="120">
        <v>0</v>
      </c>
      <c r="U92" s="123">
        <v>0</v>
      </c>
      <c r="V92" s="122">
        <v>9.5000000000000001E-2</v>
      </c>
      <c r="W92" s="120">
        <v>0</v>
      </c>
      <c r="X92" s="61">
        <f t="shared" si="36"/>
        <v>0</v>
      </c>
      <c r="Y92" s="122">
        <v>0.1075</v>
      </c>
      <c r="Z92" s="120">
        <v>0</v>
      </c>
      <c r="AA92" s="61">
        <f t="shared" si="37"/>
        <v>0</v>
      </c>
      <c r="AB92" s="122">
        <v>0.02</v>
      </c>
      <c r="AC92" s="120">
        <v>0</v>
      </c>
      <c r="AD92" s="61">
        <f t="shared" si="38"/>
        <v>0</v>
      </c>
      <c r="AE92" s="122">
        <v>0.06</v>
      </c>
      <c r="AF92" s="120">
        <v>0</v>
      </c>
      <c r="AG92" s="61">
        <f t="shared" si="51"/>
        <v>0</v>
      </c>
      <c r="AH92" s="122">
        <v>0.06</v>
      </c>
      <c r="AI92" s="120">
        <v>0</v>
      </c>
      <c r="AJ92" s="61">
        <f t="shared" si="52"/>
        <v>0</v>
      </c>
      <c r="AK92" s="122">
        <v>7.0000000000000007E-2</v>
      </c>
      <c r="AL92" s="120">
        <v>0</v>
      </c>
      <c r="AM92" s="61">
        <f t="shared" si="53"/>
        <v>0</v>
      </c>
      <c r="AN92" s="122">
        <v>0.17499999999999999</v>
      </c>
      <c r="AO92" s="120">
        <v>0</v>
      </c>
      <c r="AP92" s="61">
        <f t="shared" si="54"/>
        <v>0</v>
      </c>
      <c r="AQ92" s="122">
        <v>7.4999999999999997E-2</v>
      </c>
      <c r="AR92" s="120">
        <v>0</v>
      </c>
      <c r="AS92" s="61">
        <f t="shared" si="55"/>
        <v>0</v>
      </c>
      <c r="AT92" s="122">
        <f t="shared" si="43"/>
        <v>1.0000000000000002</v>
      </c>
      <c r="AU92" s="122">
        <f t="shared" si="44"/>
        <v>0.25</v>
      </c>
      <c r="AV92" s="80">
        <f t="shared" si="41"/>
        <v>0.24999999999999994</v>
      </c>
      <c r="AW92" s="77">
        <v>6.25E-2</v>
      </c>
    </row>
    <row r="93" spans="1:49" ht="60" x14ac:dyDescent="0.25">
      <c r="A93" s="205"/>
      <c r="B93" s="120">
        <v>4</v>
      </c>
      <c r="C93" s="121" t="s">
        <v>273</v>
      </c>
      <c r="D93" s="120">
        <v>5</v>
      </c>
      <c r="E93" s="121" t="s">
        <v>272</v>
      </c>
      <c r="F93" s="121" t="s">
        <v>218</v>
      </c>
      <c r="G93" s="60">
        <v>1</v>
      </c>
      <c r="H93" s="60" t="s">
        <v>216</v>
      </c>
      <c r="I93" s="60" t="s">
        <v>215</v>
      </c>
      <c r="J93" s="122">
        <v>0.12</v>
      </c>
      <c r="K93" s="122">
        <v>0.1167</v>
      </c>
      <c r="L93" s="61">
        <v>0.97250000000000003</v>
      </c>
      <c r="M93" s="122">
        <v>0</v>
      </c>
      <c r="N93" s="147">
        <v>0</v>
      </c>
      <c r="O93" s="123">
        <v>0</v>
      </c>
      <c r="P93" s="122">
        <v>0.12</v>
      </c>
      <c r="Q93" s="149">
        <v>0.12330000000000001</v>
      </c>
      <c r="R93" s="61">
        <f t="shared" si="34"/>
        <v>1.0275000000000001</v>
      </c>
      <c r="S93" s="122">
        <v>1.4999999999999999E-2</v>
      </c>
      <c r="T93" s="120">
        <v>0</v>
      </c>
      <c r="U93" s="123">
        <v>0</v>
      </c>
      <c r="V93" s="122">
        <v>1.4999999999999999E-2</v>
      </c>
      <c r="W93" s="120">
        <v>0</v>
      </c>
      <c r="X93" s="61">
        <f t="shared" si="36"/>
        <v>0</v>
      </c>
      <c r="Y93" s="122">
        <v>1.4999999999999999E-2</v>
      </c>
      <c r="Z93" s="120">
        <v>0</v>
      </c>
      <c r="AA93" s="61">
        <f t="shared" si="37"/>
        <v>0</v>
      </c>
      <c r="AB93" s="122">
        <v>1.4999999999999999E-2</v>
      </c>
      <c r="AC93" s="120">
        <v>0</v>
      </c>
      <c r="AD93" s="61">
        <f t="shared" si="38"/>
        <v>0</v>
      </c>
      <c r="AE93" s="122">
        <v>0.6</v>
      </c>
      <c r="AF93" s="120">
        <v>0</v>
      </c>
      <c r="AG93" s="61">
        <f t="shared" si="51"/>
        <v>0</v>
      </c>
      <c r="AH93" s="122">
        <v>0.01</v>
      </c>
      <c r="AI93" s="120">
        <v>0</v>
      </c>
      <c r="AJ93" s="61">
        <f t="shared" si="52"/>
        <v>0</v>
      </c>
      <c r="AK93" s="122">
        <v>0.01</v>
      </c>
      <c r="AL93" s="120">
        <v>0</v>
      </c>
      <c r="AM93" s="61">
        <f t="shared" si="53"/>
        <v>0</v>
      </c>
      <c r="AN93" s="122">
        <v>0.01</v>
      </c>
      <c r="AO93" s="120">
        <v>0</v>
      </c>
      <c r="AP93" s="61">
        <f t="shared" si="54"/>
        <v>0</v>
      </c>
      <c r="AQ93" s="122">
        <v>7.0000000000000007E-2</v>
      </c>
      <c r="AR93" s="120">
        <v>0</v>
      </c>
      <c r="AS93" s="61">
        <f t="shared" si="55"/>
        <v>0</v>
      </c>
      <c r="AT93" s="122">
        <f t="shared" si="43"/>
        <v>1</v>
      </c>
      <c r="AU93" s="122">
        <f t="shared" si="44"/>
        <v>0.24</v>
      </c>
      <c r="AV93" s="80">
        <f t="shared" si="41"/>
        <v>0.24</v>
      </c>
      <c r="AW93" s="77">
        <v>0.11669999999999997</v>
      </c>
    </row>
    <row r="94" spans="1:49" ht="45" x14ac:dyDescent="0.25">
      <c r="A94" s="205"/>
      <c r="B94" s="120">
        <v>5</v>
      </c>
      <c r="C94" s="121" t="s">
        <v>274</v>
      </c>
      <c r="D94" s="120">
        <v>6</v>
      </c>
      <c r="E94" s="121" t="s">
        <v>275</v>
      </c>
      <c r="F94" s="121" t="s">
        <v>218</v>
      </c>
      <c r="G94" s="60">
        <v>1</v>
      </c>
      <c r="H94" s="60" t="s">
        <v>216</v>
      </c>
      <c r="I94" s="60" t="s">
        <v>215</v>
      </c>
      <c r="J94" s="122">
        <v>0.105</v>
      </c>
      <c r="K94" s="122">
        <v>0.1</v>
      </c>
      <c r="L94" s="61">
        <v>0.95240000000000002</v>
      </c>
      <c r="M94" s="122">
        <v>0.46500000000000002</v>
      </c>
      <c r="N94" s="147">
        <v>0</v>
      </c>
      <c r="O94" s="123">
        <v>0</v>
      </c>
      <c r="P94" s="122">
        <v>0.33</v>
      </c>
      <c r="Q94" s="149">
        <v>0.36</v>
      </c>
      <c r="R94" s="61">
        <f t="shared" si="34"/>
        <v>1.0909090909090908</v>
      </c>
      <c r="S94" s="122">
        <v>5.0000000000000001E-3</v>
      </c>
      <c r="T94" s="120">
        <v>0</v>
      </c>
      <c r="U94" s="123">
        <v>0</v>
      </c>
      <c r="V94" s="122">
        <v>5.0000000000000001E-3</v>
      </c>
      <c r="W94" s="120">
        <v>0</v>
      </c>
      <c r="X94" s="61">
        <f t="shared" si="36"/>
        <v>0</v>
      </c>
      <c r="Y94" s="122">
        <v>5.0000000000000001E-3</v>
      </c>
      <c r="Z94" s="120">
        <v>0</v>
      </c>
      <c r="AA94" s="61">
        <f t="shared" si="37"/>
        <v>0</v>
      </c>
      <c r="AB94" s="122">
        <v>5.0000000000000001E-3</v>
      </c>
      <c r="AC94" s="120">
        <v>0</v>
      </c>
      <c r="AD94" s="61">
        <f t="shared" si="38"/>
        <v>0</v>
      </c>
      <c r="AE94" s="122">
        <v>5.0000000000000001E-3</v>
      </c>
      <c r="AF94" s="120">
        <v>0</v>
      </c>
      <c r="AG94" s="61">
        <f t="shared" si="51"/>
        <v>0</v>
      </c>
      <c r="AH94" s="122">
        <v>5.0000000000000001E-3</v>
      </c>
      <c r="AI94" s="120">
        <v>0</v>
      </c>
      <c r="AJ94" s="61">
        <f t="shared" si="52"/>
        <v>0</v>
      </c>
      <c r="AK94" s="122">
        <v>5.0000000000000001E-3</v>
      </c>
      <c r="AL94" s="120">
        <v>0</v>
      </c>
      <c r="AM94" s="61">
        <f t="shared" si="53"/>
        <v>0</v>
      </c>
      <c r="AN94" s="122">
        <v>5.0000000000000001E-3</v>
      </c>
      <c r="AO94" s="120">
        <v>0</v>
      </c>
      <c r="AP94" s="61">
        <f t="shared" si="54"/>
        <v>0</v>
      </c>
      <c r="AQ94" s="122">
        <v>0.06</v>
      </c>
      <c r="AR94" s="120">
        <v>0</v>
      </c>
      <c r="AS94" s="61">
        <f t="shared" si="55"/>
        <v>0</v>
      </c>
      <c r="AT94" s="122">
        <f t="shared" si="43"/>
        <v>1.0000000000000002</v>
      </c>
      <c r="AU94" s="122">
        <f t="shared" si="44"/>
        <v>0.45999999999999996</v>
      </c>
      <c r="AV94" s="80">
        <f t="shared" si="41"/>
        <v>0.45999999999999985</v>
      </c>
      <c r="AW94" s="77">
        <v>0.10000000000000002</v>
      </c>
    </row>
    <row r="95" spans="1:49" ht="30" x14ac:dyDescent="0.25">
      <c r="A95" s="205" t="s">
        <v>294</v>
      </c>
      <c r="B95" s="215" t="str">
        <f>IF(ISERROR(CONCATENATE(VLOOKUP($D$6,$C$80:$G$93,2,0),H177))," ",CONCATENATE(VLOOKUP($D$6,$C$80:$G$93,2,0),H177))</f>
        <v xml:space="preserve"> </v>
      </c>
      <c r="C95" s="215" t="s">
        <v>276</v>
      </c>
      <c r="D95" s="105">
        <v>1</v>
      </c>
      <c r="E95" s="105" t="s">
        <v>277</v>
      </c>
      <c r="F95" s="105" t="s">
        <v>218</v>
      </c>
      <c r="G95" s="106">
        <v>1</v>
      </c>
      <c r="H95" s="106" t="s">
        <v>216</v>
      </c>
      <c r="I95" s="106" t="s">
        <v>215</v>
      </c>
      <c r="J95" s="122">
        <v>4.3299999999999998E-2</v>
      </c>
      <c r="K95" s="122">
        <v>4.3299999999999998E-2</v>
      </c>
      <c r="L95" s="61">
        <f t="shared" si="32"/>
        <v>1</v>
      </c>
      <c r="M95" s="122">
        <v>9.6699999999999994E-2</v>
      </c>
      <c r="N95" s="147">
        <v>9.6699999999999994E-2</v>
      </c>
      <c r="O95" s="124">
        <f t="shared" ref="O95:O106" si="56">IF(ISERROR(N95/M95),0,(N95/M95))</f>
        <v>1</v>
      </c>
      <c r="P95" s="122">
        <v>0.1</v>
      </c>
      <c r="Q95" s="147">
        <v>0.1</v>
      </c>
      <c r="R95" s="61">
        <f t="shared" si="34"/>
        <v>1</v>
      </c>
      <c r="S95" s="122">
        <v>0.1333</v>
      </c>
      <c r="T95" s="105">
        <f t="shared" ref="T95:T106" si="57">IF(Q95="Cantidad",BL95,IF(ISERROR(BL95/BM95),0,BL95/BM95))</f>
        <v>0</v>
      </c>
      <c r="U95" s="124">
        <f t="shared" ref="U95:U106" si="58">IF(ISERROR(T95/S95),0,(T95/S95))</f>
        <v>0</v>
      </c>
      <c r="V95" s="122">
        <v>0.16669999999999999</v>
      </c>
      <c r="W95" s="105">
        <f t="shared" ref="W95:W106" si="59">IF(T95="Cantidad",BO95,IF(ISERROR(BO95/BP95),0,BO95/BP95))</f>
        <v>0</v>
      </c>
      <c r="X95" s="61">
        <f t="shared" si="36"/>
        <v>0</v>
      </c>
      <c r="Y95" s="122">
        <v>0.1333</v>
      </c>
      <c r="Z95" s="105">
        <f t="shared" ref="Z95:Z106" si="60">IF(N95="Cantidad",BI95,IF(ISERROR(BI95/BJ95),0,BI95/BJ95))</f>
        <v>0</v>
      </c>
      <c r="AA95" s="61">
        <f t="shared" si="37"/>
        <v>0</v>
      </c>
      <c r="AB95" s="122">
        <v>0.1333</v>
      </c>
      <c r="AC95" s="105">
        <v>0</v>
      </c>
      <c r="AD95" s="61">
        <f t="shared" si="38"/>
        <v>0</v>
      </c>
      <c r="AE95" s="122">
        <v>7.6700000000000004E-2</v>
      </c>
      <c r="AF95" s="105">
        <f t="shared" ref="AF95:AF106" si="61">IF(K95="Cantidad",BF95,IF(ISERROR(BF95/BG95),0,BF95/BG95))</f>
        <v>0</v>
      </c>
      <c r="AG95" s="61">
        <f t="shared" si="51"/>
        <v>0</v>
      </c>
      <c r="AH95" s="122">
        <v>6.6699999999999995E-2</v>
      </c>
      <c r="AI95" s="105">
        <v>0</v>
      </c>
      <c r="AJ95" s="61">
        <f t="shared" si="52"/>
        <v>0</v>
      </c>
      <c r="AK95" s="122">
        <v>1.67E-2</v>
      </c>
      <c r="AL95" s="105">
        <f t="shared" ref="AL95:AL106" si="62">IF(B95="Cantidad",BF95,IF(ISERROR(BF95/BG95),0,BF95/BG95))</f>
        <v>0</v>
      </c>
      <c r="AM95" s="61">
        <f t="shared" si="53"/>
        <v>0</v>
      </c>
      <c r="AN95" s="122">
        <v>1.67E-2</v>
      </c>
      <c r="AO95" s="105">
        <f t="shared" ref="AO95:AO106" si="63">IF(H95="Cantidad",BI95,IF(ISERROR(BI95/BJ95),0,BI95/BJ95))</f>
        <v>0</v>
      </c>
      <c r="AP95" s="61">
        <f t="shared" si="54"/>
        <v>0</v>
      </c>
      <c r="AQ95" s="122">
        <v>1.66E-2</v>
      </c>
      <c r="AR95" s="105">
        <f t="shared" ref="AR95:AR106" si="64">IF(H95="Cantidad",BL95,IF(ISERROR(BL95/BM95),0,BL95/BM95))</f>
        <v>0</v>
      </c>
      <c r="AS95" s="61">
        <f t="shared" si="55"/>
        <v>0</v>
      </c>
      <c r="AT95" s="122">
        <f t="shared" si="43"/>
        <v>0.99999999999999989</v>
      </c>
      <c r="AU95" s="122">
        <f t="shared" si="44"/>
        <v>0.24</v>
      </c>
      <c r="AV95" s="80">
        <f t="shared" si="41"/>
        <v>0.24000000000000002</v>
      </c>
    </row>
    <row r="96" spans="1:49" ht="30" x14ac:dyDescent="0.25">
      <c r="A96" s="205"/>
      <c r="B96" s="217"/>
      <c r="C96" s="217"/>
      <c r="D96" s="105">
        <v>2</v>
      </c>
      <c r="E96" s="105" t="s">
        <v>278</v>
      </c>
      <c r="F96" s="105">
        <v>41</v>
      </c>
      <c r="G96" s="106">
        <v>1</v>
      </c>
      <c r="H96" s="106" t="s">
        <v>216</v>
      </c>
      <c r="I96" s="106" t="s">
        <v>215</v>
      </c>
      <c r="J96" s="105">
        <v>0</v>
      </c>
      <c r="K96" s="105">
        <v>0</v>
      </c>
      <c r="L96" s="61">
        <f t="shared" si="32"/>
        <v>0</v>
      </c>
      <c r="M96" s="105">
        <v>0</v>
      </c>
      <c r="N96" s="139">
        <f t="shared" ref="N96" si="65">IF(K96="Cantidad",BF96,IF(ISERROR(BF96/BG96),0,BF96/BG96))</f>
        <v>0</v>
      </c>
      <c r="O96" s="124">
        <f t="shared" si="56"/>
        <v>0</v>
      </c>
      <c r="P96" s="105">
        <v>0</v>
      </c>
      <c r="Q96" s="139">
        <f t="shared" ref="Q96" si="66">IF(N96="Cantidad",BI96,IF(ISERROR(BI96/BJ96),0,BI96/BJ96))</f>
        <v>0</v>
      </c>
      <c r="R96" s="61">
        <f t="shared" si="34"/>
        <v>0</v>
      </c>
      <c r="S96" s="105">
        <v>0</v>
      </c>
      <c r="T96" s="105">
        <f t="shared" si="57"/>
        <v>0</v>
      </c>
      <c r="U96" s="124">
        <f t="shared" si="58"/>
        <v>0</v>
      </c>
      <c r="V96" s="105">
        <v>0</v>
      </c>
      <c r="W96" s="105">
        <f t="shared" si="59"/>
        <v>0</v>
      </c>
      <c r="X96" s="61">
        <f t="shared" si="36"/>
        <v>0</v>
      </c>
      <c r="Y96" s="105">
        <v>10</v>
      </c>
      <c r="Z96" s="105">
        <f t="shared" si="60"/>
        <v>0</v>
      </c>
      <c r="AA96" s="61">
        <f t="shared" si="37"/>
        <v>0</v>
      </c>
      <c r="AB96" s="105">
        <v>10</v>
      </c>
      <c r="AC96" s="105">
        <f t="shared" ref="AC96:AC106" si="67">IF(Z96="Cantidad",BL96,IF(ISERROR(BL96/BM96),0,BL96/BM96))</f>
        <v>0</v>
      </c>
      <c r="AD96" s="61">
        <f t="shared" si="38"/>
        <v>0</v>
      </c>
      <c r="AE96" s="105">
        <v>20</v>
      </c>
      <c r="AF96" s="105">
        <f t="shared" si="61"/>
        <v>0</v>
      </c>
      <c r="AG96" s="61">
        <f t="shared" si="51"/>
        <v>0</v>
      </c>
      <c r="AH96" s="105">
        <v>24</v>
      </c>
      <c r="AI96" s="105">
        <v>0</v>
      </c>
      <c r="AJ96" s="61">
        <f t="shared" si="52"/>
        <v>0</v>
      </c>
      <c r="AK96" s="105">
        <v>28</v>
      </c>
      <c r="AL96" s="105">
        <f t="shared" si="62"/>
        <v>0</v>
      </c>
      <c r="AM96" s="61">
        <f t="shared" si="53"/>
        <v>0</v>
      </c>
      <c r="AN96" s="105">
        <v>8</v>
      </c>
      <c r="AO96" s="105">
        <f t="shared" si="63"/>
        <v>0</v>
      </c>
      <c r="AP96" s="61">
        <f t="shared" si="54"/>
        <v>0</v>
      </c>
      <c r="AQ96" s="105">
        <v>8</v>
      </c>
      <c r="AR96" s="105">
        <f t="shared" si="64"/>
        <v>0</v>
      </c>
      <c r="AS96" s="61">
        <f t="shared" si="55"/>
        <v>0</v>
      </c>
      <c r="AT96" s="125">
        <f t="shared" si="43"/>
        <v>108</v>
      </c>
      <c r="AU96" s="105">
        <f t="shared" si="44"/>
        <v>0</v>
      </c>
      <c r="AV96" s="80">
        <f t="shared" si="41"/>
        <v>0</v>
      </c>
    </row>
    <row r="97" spans="1:48" ht="60" x14ac:dyDescent="0.25">
      <c r="A97" s="205"/>
      <c r="B97" s="105" t="str">
        <f>IF(ISERROR(CONCATENATE(VLOOKUP($D$6,$C$80:$G$93,2,0),H178))," ",CONCATENATE(VLOOKUP($D$6,$C$80:$G$93,2,0),H178))</f>
        <v xml:space="preserve"> </v>
      </c>
      <c r="C97" s="105" t="s">
        <v>279</v>
      </c>
      <c r="D97" s="105">
        <v>3</v>
      </c>
      <c r="E97" s="105" t="s">
        <v>280</v>
      </c>
      <c r="F97" s="105" t="s">
        <v>218</v>
      </c>
      <c r="G97" s="106">
        <v>1</v>
      </c>
      <c r="H97" s="106" t="s">
        <v>216</v>
      </c>
      <c r="I97" s="106" t="s">
        <v>215</v>
      </c>
      <c r="J97" s="122">
        <v>0.05</v>
      </c>
      <c r="K97" s="105">
        <f t="shared" ref="K97" si="68">IF(H97="Cantidad",BC97,IF(ISERROR(BC97/BD97),0,BC97/BD97))</f>
        <v>0</v>
      </c>
      <c r="L97" s="61">
        <f t="shared" si="32"/>
        <v>0</v>
      </c>
      <c r="M97" s="122">
        <v>0.1</v>
      </c>
      <c r="N97" s="147">
        <v>0.05</v>
      </c>
      <c r="O97" s="124">
        <f t="shared" si="56"/>
        <v>0.5</v>
      </c>
      <c r="P97" s="122">
        <v>0.05</v>
      </c>
      <c r="Q97" s="147">
        <v>0.1</v>
      </c>
      <c r="R97" s="61">
        <f t="shared" si="34"/>
        <v>2</v>
      </c>
      <c r="S97" s="122">
        <v>0.15</v>
      </c>
      <c r="T97" s="105">
        <f t="shared" si="57"/>
        <v>0</v>
      </c>
      <c r="U97" s="124">
        <f t="shared" si="58"/>
        <v>0</v>
      </c>
      <c r="V97" s="122">
        <v>0</v>
      </c>
      <c r="W97" s="105">
        <f t="shared" si="59"/>
        <v>0</v>
      </c>
      <c r="X97" s="61">
        <f t="shared" si="36"/>
        <v>0</v>
      </c>
      <c r="Y97" s="122">
        <v>0.15</v>
      </c>
      <c r="Z97" s="105">
        <f t="shared" si="60"/>
        <v>0</v>
      </c>
      <c r="AA97" s="61">
        <f t="shared" si="37"/>
        <v>0</v>
      </c>
      <c r="AB97" s="122">
        <v>0.05</v>
      </c>
      <c r="AC97" s="105">
        <f t="shared" si="67"/>
        <v>0</v>
      </c>
      <c r="AD97" s="61">
        <f t="shared" si="38"/>
        <v>0</v>
      </c>
      <c r="AE97" s="122">
        <v>0.15</v>
      </c>
      <c r="AF97" s="105">
        <f t="shared" si="61"/>
        <v>0</v>
      </c>
      <c r="AG97" s="61">
        <f t="shared" si="51"/>
        <v>0</v>
      </c>
      <c r="AH97" s="122">
        <v>0.15</v>
      </c>
      <c r="AI97" s="105">
        <v>0</v>
      </c>
      <c r="AJ97" s="61">
        <f t="shared" si="52"/>
        <v>0</v>
      </c>
      <c r="AK97" s="122">
        <v>0.05</v>
      </c>
      <c r="AL97" s="105">
        <f t="shared" si="62"/>
        <v>0</v>
      </c>
      <c r="AM97" s="61">
        <f t="shared" si="53"/>
        <v>0</v>
      </c>
      <c r="AN97" s="122">
        <v>0.05</v>
      </c>
      <c r="AO97" s="105">
        <f t="shared" si="63"/>
        <v>0</v>
      </c>
      <c r="AP97" s="61">
        <f t="shared" si="54"/>
        <v>0</v>
      </c>
      <c r="AQ97" s="122">
        <v>0.05</v>
      </c>
      <c r="AR97" s="105">
        <f t="shared" si="64"/>
        <v>0</v>
      </c>
      <c r="AS97" s="61">
        <f t="shared" si="55"/>
        <v>0</v>
      </c>
      <c r="AT97" s="122">
        <f t="shared" si="43"/>
        <v>1.0000000000000002</v>
      </c>
      <c r="AU97" s="105">
        <f t="shared" si="44"/>
        <v>0.15000000000000002</v>
      </c>
      <c r="AV97" s="80">
        <f t="shared" si="41"/>
        <v>0.15</v>
      </c>
    </row>
    <row r="98" spans="1:48" ht="30" x14ac:dyDescent="0.25">
      <c r="A98" s="205"/>
      <c r="B98" s="215" t="str">
        <f>IF(ISERROR(CONCATENATE(VLOOKUP($D$6,$C$80:$G$93,2,0),H179))," ",CONCATENATE(VLOOKUP($D$6,$C$80:$G$93,2,0),H179))</f>
        <v xml:space="preserve"> </v>
      </c>
      <c r="C98" s="215" t="s">
        <v>281</v>
      </c>
      <c r="D98" s="105">
        <v>4</v>
      </c>
      <c r="E98" s="105" t="s">
        <v>282</v>
      </c>
      <c r="F98" s="105">
        <v>130</v>
      </c>
      <c r="G98" s="106">
        <v>1</v>
      </c>
      <c r="H98" s="106" t="s">
        <v>214</v>
      </c>
      <c r="I98" s="106" t="s">
        <v>215</v>
      </c>
      <c r="J98" s="105">
        <v>10</v>
      </c>
      <c r="K98" s="105">
        <v>9</v>
      </c>
      <c r="L98" s="61">
        <f t="shared" si="32"/>
        <v>0.9</v>
      </c>
      <c r="M98" s="105">
        <v>10</v>
      </c>
      <c r="N98" s="139">
        <f t="shared" ref="N98:N104" si="69">IF(K98="Cantidad",BF98,IF(ISERROR(BF98/BG98),0,BF98/BG98))</f>
        <v>0</v>
      </c>
      <c r="O98" s="124">
        <f t="shared" si="56"/>
        <v>0</v>
      </c>
      <c r="P98" s="105">
        <v>20</v>
      </c>
      <c r="Q98" s="139">
        <f t="shared" ref="Q98" si="70">IF(N98="Cantidad",BI98,IF(ISERROR(BI98/BJ98),0,BI98/BJ98))</f>
        <v>0</v>
      </c>
      <c r="R98" s="61">
        <f t="shared" si="34"/>
        <v>0</v>
      </c>
      <c r="S98" s="105">
        <v>20</v>
      </c>
      <c r="T98" s="105">
        <f t="shared" si="57"/>
        <v>0</v>
      </c>
      <c r="U98" s="124">
        <f t="shared" si="58"/>
        <v>0</v>
      </c>
      <c r="V98" s="105">
        <v>30</v>
      </c>
      <c r="W98" s="105">
        <f t="shared" si="59"/>
        <v>0</v>
      </c>
      <c r="X98" s="61">
        <f t="shared" si="36"/>
        <v>0</v>
      </c>
      <c r="Y98" s="105">
        <v>30</v>
      </c>
      <c r="Z98" s="105">
        <f t="shared" si="60"/>
        <v>0</v>
      </c>
      <c r="AA98" s="61">
        <f t="shared" si="37"/>
        <v>0</v>
      </c>
      <c r="AB98" s="105">
        <v>16</v>
      </c>
      <c r="AC98" s="105">
        <f t="shared" si="67"/>
        <v>0</v>
      </c>
      <c r="AD98" s="61">
        <f t="shared" si="38"/>
        <v>0</v>
      </c>
      <c r="AE98" s="105">
        <v>16</v>
      </c>
      <c r="AF98" s="105">
        <f t="shared" si="61"/>
        <v>0</v>
      </c>
      <c r="AG98" s="61">
        <f t="shared" si="51"/>
        <v>0</v>
      </c>
      <c r="AH98" s="105">
        <v>16</v>
      </c>
      <c r="AI98" s="105">
        <v>0</v>
      </c>
      <c r="AJ98" s="61">
        <f t="shared" si="52"/>
        <v>0</v>
      </c>
      <c r="AK98" s="105">
        <v>16</v>
      </c>
      <c r="AL98" s="105">
        <f t="shared" si="62"/>
        <v>0</v>
      </c>
      <c r="AM98" s="61">
        <f t="shared" si="53"/>
        <v>0</v>
      </c>
      <c r="AN98" s="105">
        <v>16</v>
      </c>
      <c r="AO98" s="105">
        <f t="shared" si="63"/>
        <v>0</v>
      </c>
      <c r="AP98" s="61">
        <f t="shared" si="54"/>
        <v>0</v>
      </c>
      <c r="AQ98" s="105">
        <v>0</v>
      </c>
      <c r="AR98" s="105">
        <f t="shared" si="64"/>
        <v>0</v>
      </c>
      <c r="AS98" s="61">
        <f t="shared" si="55"/>
        <v>0</v>
      </c>
      <c r="AT98" s="125">
        <f t="shared" si="43"/>
        <v>200</v>
      </c>
      <c r="AU98" s="105">
        <f t="shared" si="44"/>
        <v>9</v>
      </c>
      <c r="AV98" s="80">
        <f t="shared" si="41"/>
        <v>4.4999999999999998E-2</v>
      </c>
    </row>
    <row r="99" spans="1:48" ht="97.5" customHeight="1" x14ac:dyDescent="0.25">
      <c r="A99" s="205"/>
      <c r="B99" s="217"/>
      <c r="C99" s="217"/>
      <c r="D99" s="105">
        <v>5</v>
      </c>
      <c r="E99" s="105" t="s">
        <v>283</v>
      </c>
      <c r="F99" s="105">
        <f>2247+1298</f>
        <v>3545</v>
      </c>
      <c r="G99" s="106">
        <v>1</v>
      </c>
      <c r="H99" s="106" t="s">
        <v>214</v>
      </c>
      <c r="I99" s="106" t="s">
        <v>215</v>
      </c>
      <c r="J99" s="105">
        <v>320</v>
      </c>
      <c r="K99" s="105">
        <v>91</v>
      </c>
      <c r="L99" s="61">
        <f t="shared" si="32"/>
        <v>0.28437499999999999</v>
      </c>
      <c r="M99" s="105">
        <v>420</v>
      </c>
      <c r="N99" s="139">
        <f t="shared" si="69"/>
        <v>0</v>
      </c>
      <c r="O99" s="124">
        <f t="shared" si="56"/>
        <v>0</v>
      </c>
      <c r="P99" s="105">
        <v>530</v>
      </c>
      <c r="Q99" s="139">
        <v>310</v>
      </c>
      <c r="R99" s="61">
        <f t="shared" si="34"/>
        <v>0.58490566037735847</v>
      </c>
      <c r="S99" s="105">
        <v>551</v>
      </c>
      <c r="T99" s="105">
        <f t="shared" si="57"/>
        <v>0</v>
      </c>
      <c r="U99" s="124">
        <f t="shared" si="58"/>
        <v>0</v>
      </c>
      <c r="V99" s="105">
        <v>530</v>
      </c>
      <c r="W99" s="105">
        <f t="shared" si="59"/>
        <v>0</v>
      </c>
      <c r="X99" s="61">
        <f t="shared" si="36"/>
        <v>0</v>
      </c>
      <c r="Y99" s="105">
        <v>550</v>
      </c>
      <c r="Z99" s="105">
        <f t="shared" si="60"/>
        <v>0</v>
      </c>
      <c r="AA99" s="61">
        <f t="shared" si="37"/>
        <v>0</v>
      </c>
      <c r="AB99" s="105">
        <v>500</v>
      </c>
      <c r="AC99" s="105">
        <f t="shared" si="67"/>
        <v>0</v>
      </c>
      <c r="AD99" s="61">
        <f t="shared" si="38"/>
        <v>0</v>
      </c>
      <c r="AE99" s="105">
        <v>600</v>
      </c>
      <c r="AF99" s="105">
        <f t="shared" si="61"/>
        <v>0</v>
      </c>
      <c r="AG99" s="61">
        <f t="shared" si="51"/>
        <v>0</v>
      </c>
      <c r="AH99" s="105">
        <v>600</v>
      </c>
      <c r="AI99" s="105">
        <v>0</v>
      </c>
      <c r="AJ99" s="61">
        <f t="shared" si="52"/>
        <v>0</v>
      </c>
      <c r="AK99" s="105">
        <v>800</v>
      </c>
      <c r="AL99" s="105">
        <f t="shared" si="62"/>
        <v>0</v>
      </c>
      <c r="AM99" s="61">
        <f t="shared" si="53"/>
        <v>0</v>
      </c>
      <c r="AN99" s="105">
        <v>600</v>
      </c>
      <c r="AO99" s="105">
        <f t="shared" si="63"/>
        <v>0</v>
      </c>
      <c r="AP99" s="61">
        <f t="shared" si="54"/>
        <v>0</v>
      </c>
      <c r="AQ99" s="105">
        <v>550</v>
      </c>
      <c r="AR99" s="105">
        <f t="shared" si="64"/>
        <v>0</v>
      </c>
      <c r="AS99" s="61">
        <f t="shared" si="55"/>
        <v>0</v>
      </c>
      <c r="AT99" s="125">
        <f t="shared" si="43"/>
        <v>6551</v>
      </c>
      <c r="AU99" s="105">
        <f t="shared" si="44"/>
        <v>401</v>
      </c>
      <c r="AV99" s="80">
        <f t="shared" si="41"/>
        <v>6.1212028697908719E-2</v>
      </c>
    </row>
    <row r="100" spans="1:48" ht="30" x14ac:dyDescent="0.25">
      <c r="A100" s="205"/>
      <c r="B100" s="215">
        <v>4</v>
      </c>
      <c r="C100" s="215" t="s">
        <v>284</v>
      </c>
      <c r="D100" s="105">
        <v>6</v>
      </c>
      <c r="E100" s="105" t="s">
        <v>285</v>
      </c>
      <c r="F100" s="105">
        <v>10</v>
      </c>
      <c r="G100" s="106">
        <v>1</v>
      </c>
      <c r="H100" s="106" t="s">
        <v>214</v>
      </c>
      <c r="I100" s="106" t="s">
        <v>215</v>
      </c>
      <c r="J100" s="105">
        <v>6</v>
      </c>
      <c r="K100" s="105">
        <f t="shared" ref="K100:K101" si="71">IF(H100="Cantidad",BC100,IF(ISERROR(BC100/BD100),0,BC100/BD100))</f>
        <v>0</v>
      </c>
      <c r="L100" s="61">
        <f t="shared" si="32"/>
        <v>0</v>
      </c>
      <c r="M100" s="105">
        <v>12</v>
      </c>
      <c r="N100" s="139">
        <f t="shared" si="69"/>
        <v>0</v>
      </c>
      <c r="O100" s="124">
        <f t="shared" si="56"/>
        <v>0</v>
      </c>
      <c r="P100" s="105">
        <v>18</v>
      </c>
      <c r="Q100" s="139">
        <f t="shared" ref="Q100:Q104" si="72">IF(N100="Cantidad",BI100,IF(ISERROR(BI100/BJ100),0,BI100/BJ100))</f>
        <v>0</v>
      </c>
      <c r="R100" s="61">
        <f t="shared" si="34"/>
        <v>0</v>
      </c>
      <c r="S100" s="105">
        <v>24</v>
      </c>
      <c r="T100" s="105">
        <f t="shared" si="57"/>
        <v>0</v>
      </c>
      <c r="U100" s="124">
        <f t="shared" si="58"/>
        <v>0</v>
      </c>
      <c r="V100" s="105">
        <v>30</v>
      </c>
      <c r="W100" s="105">
        <f t="shared" si="59"/>
        <v>0</v>
      </c>
      <c r="X100" s="61">
        <f t="shared" si="36"/>
        <v>0</v>
      </c>
      <c r="Y100" s="105">
        <v>45</v>
      </c>
      <c r="Z100" s="105">
        <f t="shared" si="60"/>
        <v>0</v>
      </c>
      <c r="AA100" s="61">
        <f t="shared" si="37"/>
        <v>0</v>
      </c>
      <c r="AB100" s="105">
        <v>45</v>
      </c>
      <c r="AC100" s="105">
        <f t="shared" si="67"/>
        <v>0</v>
      </c>
      <c r="AD100" s="61">
        <f t="shared" si="38"/>
        <v>0</v>
      </c>
      <c r="AE100" s="105">
        <v>24</v>
      </c>
      <c r="AF100" s="105">
        <f t="shared" si="61"/>
        <v>0</v>
      </c>
      <c r="AG100" s="61">
        <f t="shared" si="51"/>
        <v>0</v>
      </c>
      <c r="AH100" s="105">
        <v>24</v>
      </c>
      <c r="AI100" s="105">
        <v>0</v>
      </c>
      <c r="AJ100" s="61">
        <f t="shared" si="52"/>
        <v>0</v>
      </c>
      <c r="AK100" s="105">
        <v>45</v>
      </c>
      <c r="AL100" s="105">
        <f t="shared" si="62"/>
        <v>0</v>
      </c>
      <c r="AM100" s="61">
        <f t="shared" si="53"/>
        <v>0</v>
      </c>
      <c r="AN100" s="105">
        <v>18</v>
      </c>
      <c r="AO100" s="105">
        <f t="shared" si="63"/>
        <v>0</v>
      </c>
      <c r="AP100" s="61">
        <f t="shared" si="54"/>
        <v>0</v>
      </c>
      <c r="AQ100" s="105">
        <v>9</v>
      </c>
      <c r="AR100" s="105">
        <f t="shared" si="64"/>
        <v>0</v>
      </c>
      <c r="AS100" s="61">
        <f t="shared" si="55"/>
        <v>0</v>
      </c>
      <c r="AT100" s="125">
        <f t="shared" si="43"/>
        <v>300</v>
      </c>
      <c r="AU100" s="105">
        <f t="shared" si="44"/>
        <v>0</v>
      </c>
      <c r="AV100" s="80">
        <f t="shared" si="41"/>
        <v>0</v>
      </c>
    </row>
    <row r="101" spans="1:48" ht="30" x14ac:dyDescent="0.25">
      <c r="A101" s="205"/>
      <c r="B101" s="216"/>
      <c r="C101" s="216"/>
      <c r="D101" s="105">
        <v>7</v>
      </c>
      <c r="E101" s="105" t="s">
        <v>286</v>
      </c>
      <c r="F101" s="105">
        <v>176</v>
      </c>
      <c r="G101" s="106">
        <v>1</v>
      </c>
      <c r="H101" s="106" t="s">
        <v>214</v>
      </c>
      <c r="I101" s="106" t="s">
        <v>215</v>
      </c>
      <c r="J101" s="105">
        <v>14</v>
      </c>
      <c r="K101" s="105">
        <f t="shared" si="71"/>
        <v>0</v>
      </c>
      <c r="L101" s="61">
        <f t="shared" si="32"/>
        <v>0</v>
      </c>
      <c r="M101" s="105">
        <v>28</v>
      </c>
      <c r="N101" s="139">
        <f t="shared" si="69"/>
        <v>0</v>
      </c>
      <c r="O101" s="124">
        <f t="shared" si="56"/>
        <v>0</v>
      </c>
      <c r="P101" s="105">
        <v>42</v>
      </c>
      <c r="Q101" s="139">
        <f t="shared" si="72"/>
        <v>0</v>
      </c>
      <c r="R101" s="61">
        <f t="shared" si="34"/>
        <v>0</v>
      </c>
      <c r="S101" s="105">
        <v>56</v>
      </c>
      <c r="T101" s="105">
        <f t="shared" si="57"/>
        <v>0</v>
      </c>
      <c r="U101" s="124">
        <f t="shared" si="58"/>
        <v>0</v>
      </c>
      <c r="V101" s="105">
        <v>56</v>
      </c>
      <c r="W101" s="105">
        <f t="shared" si="59"/>
        <v>0</v>
      </c>
      <c r="X101" s="61">
        <f t="shared" si="36"/>
        <v>0</v>
      </c>
      <c r="Y101" s="105">
        <v>70</v>
      </c>
      <c r="Z101" s="105">
        <f t="shared" si="60"/>
        <v>0</v>
      </c>
      <c r="AA101" s="61">
        <f t="shared" si="37"/>
        <v>0</v>
      </c>
      <c r="AB101" s="105">
        <v>70</v>
      </c>
      <c r="AC101" s="105">
        <f t="shared" si="67"/>
        <v>0</v>
      </c>
      <c r="AD101" s="61">
        <f t="shared" si="38"/>
        <v>0</v>
      </c>
      <c r="AE101" s="105">
        <v>140</v>
      </c>
      <c r="AF101" s="105">
        <f t="shared" si="61"/>
        <v>0</v>
      </c>
      <c r="AG101" s="61">
        <f t="shared" si="51"/>
        <v>0</v>
      </c>
      <c r="AH101" s="105">
        <v>105</v>
      </c>
      <c r="AI101" s="105">
        <v>0</v>
      </c>
      <c r="AJ101" s="61">
        <f t="shared" si="52"/>
        <v>0</v>
      </c>
      <c r="AK101" s="105">
        <v>105</v>
      </c>
      <c r="AL101" s="105">
        <f t="shared" si="62"/>
        <v>0</v>
      </c>
      <c r="AM101" s="61">
        <f t="shared" si="53"/>
        <v>0</v>
      </c>
      <c r="AN101" s="105">
        <v>14</v>
      </c>
      <c r="AO101" s="105">
        <f t="shared" si="63"/>
        <v>0</v>
      </c>
      <c r="AP101" s="61">
        <f t="shared" si="54"/>
        <v>0</v>
      </c>
      <c r="AQ101" s="105">
        <v>0</v>
      </c>
      <c r="AR101" s="105">
        <f t="shared" si="64"/>
        <v>0</v>
      </c>
      <c r="AS101" s="61">
        <f t="shared" si="55"/>
        <v>0</v>
      </c>
      <c r="AT101" s="125">
        <f t="shared" si="43"/>
        <v>700</v>
      </c>
      <c r="AU101" s="105">
        <f t="shared" si="44"/>
        <v>0</v>
      </c>
      <c r="AV101" s="80">
        <f t="shared" si="41"/>
        <v>0</v>
      </c>
    </row>
    <row r="102" spans="1:48" ht="30" x14ac:dyDescent="0.25">
      <c r="A102" s="205"/>
      <c r="B102" s="216"/>
      <c r="C102" s="216"/>
      <c r="D102" s="105">
        <v>8</v>
      </c>
      <c r="E102" s="105" t="s">
        <v>287</v>
      </c>
      <c r="F102" s="105">
        <v>0</v>
      </c>
      <c r="G102" s="106">
        <v>1</v>
      </c>
      <c r="H102" s="106" t="s">
        <v>214</v>
      </c>
      <c r="I102" s="106" t="s">
        <v>215</v>
      </c>
      <c r="J102" s="105">
        <v>6</v>
      </c>
      <c r="K102" s="105">
        <v>14</v>
      </c>
      <c r="L102" s="61">
        <f t="shared" si="32"/>
        <v>2.3333333333333335</v>
      </c>
      <c r="M102" s="105">
        <v>15</v>
      </c>
      <c r="N102" s="139">
        <f t="shared" si="69"/>
        <v>0</v>
      </c>
      <c r="O102" s="124">
        <f t="shared" si="56"/>
        <v>0</v>
      </c>
      <c r="P102" s="105">
        <v>60</v>
      </c>
      <c r="Q102" s="139">
        <f t="shared" si="72"/>
        <v>0</v>
      </c>
      <c r="R102" s="61">
        <f t="shared" si="34"/>
        <v>0</v>
      </c>
      <c r="S102" s="105">
        <v>60</v>
      </c>
      <c r="T102" s="105">
        <f t="shared" si="57"/>
        <v>0</v>
      </c>
      <c r="U102" s="124">
        <f t="shared" si="58"/>
        <v>0</v>
      </c>
      <c r="V102" s="105">
        <v>30</v>
      </c>
      <c r="W102" s="105">
        <f t="shared" si="59"/>
        <v>0</v>
      </c>
      <c r="X102" s="61">
        <f t="shared" si="36"/>
        <v>0</v>
      </c>
      <c r="Y102" s="105">
        <v>30</v>
      </c>
      <c r="Z102" s="105">
        <f t="shared" si="60"/>
        <v>0</v>
      </c>
      <c r="AA102" s="61">
        <f t="shared" si="37"/>
        <v>0</v>
      </c>
      <c r="AB102" s="105">
        <v>30</v>
      </c>
      <c r="AC102" s="105">
        <f t="shared" si="67"/>
        <v>0</v>
      </c>
      <c r="AD102" s="61">
        <f t="shared" si="38"/>
        <v>0</v>
      </c>
      <c r="AE102" s="105">
        <v>24</v>
      </c>
      <c r="AF102" s="105">
        <f t="shared" si="61"/>
        <v>0</v>
      </c>
      <c r="AG102" s="61">
        <f t="shared" si="51"/>
        <v>0</v>
      </c>
      <c r="AH102" s="105">
        <v>18</v>
      </c>
      <c r="AI102" s="105">
        <v>0</v>
      </c>
      <c r="AJ102" s="61">
        <f t="shared" si="52"/>
        <v>0</v>
      </c>
      <c r="AK102" s="105">
        <v>15</v>
      </c>
      <c r="AL102" s="105">
        <f t="shared" si="62"/>
        <v>0</v>
      </c>
      <c r="AM102" s="61">
        <f t="shared" si="53"/>
        <v>0</v>
      </c>
      <c r="AN102" s="105">
        <v>6</v>
      </c>
      <c r="AO102" s="105">
        <f t="shared" si="63"/>
        <v>0</v>
      </c>
      <c r="AP102" s="61">
        <f t="shared" si="54"/>
        <v>0</v>
      </c>
      <c r="AQ102" s="105">
        <v>6</v>
      </c>
      <c r="AR102" s="105">
        <f t="shared" si="64"/>
        <v>0</v>
      </c>
      <c r="AS102" s="61">
        <f t="shared" si="55"/>
        <v>0</v>
      </c>
      <c r="AT102" s="125">
        <f t="shared" si="43"/>
        <v>300</v>
      </c>
      <c r="AU102" s="105">
        <f t="shared" si="44"/>
        <v>14</v>
      </c>
      <c r="AV102" s="80">
        <f t="shared" si="41"/>
        <v>4.6666666666666669E-2</v>
      </c>
    </row>
    <row r="103" spans="1:48" ht="30" x14ac:dyDescent="0.25">
      <c r="A103" s="205"/>
      <c r="B103" s="216"/>
      <c r="C103" s="216"/>
      <c r="D103" s="105">
        <v>9</v>
      </c>
      <c r="E103" s="105" t="s">
        <v>288</v>
      </c>
      <c r="F103" s="105">
        <v>20</v>
      </c>
      <c r="G103" s="106">
        <v>1</v>
      </c>
      <c r="H103" s="106" t="s">
        <v>214</v>
      </c>
      <c r="I103" s="106" t="s">
        <v>215</v>
      </c>
      <c r="J103" s="105">
        <v>5</v>
      </c>
      <c r="K103" s="105">
        <f t="shared" ref="K103:K105" si="73">IF(H103="Cantidad",BC103,IF(ISERROR(BC103/BD103),0,BC103/BD103))</f>
        <v>0</v>
      </c>
      <c r="L103" s="61">
        <f t="shared" si="32"/>
        <v>0</v>
      </c>
      <c r="M103" s="105">
        <v>8</v>
      </c>
      <c r="N103" s="139">
        <f t="shared" si="69"/>
        <v>0</v>
      </c>
      <c r="O103" s="124">
        <f t="shared" si="56"/>
        <v>0</v>
      </c>
      <c r="P103" s="105">
        <v>10</v>
      </c>
      <c r="Q103" s="139">
        <f t="shared" si="72"/>
        <v>0</v>
      </c>
      <c r="R103" s="61">
        <f t="shared" si="34"/>
        <v>0</v>
      </c>
      <c r="S103" s="105">
        <v>10</v>
      </c>
      <c r="T103" s="105">
        <f t="shared" si="57"/>
        <v>0</v>
      </c>
      <c r="U103" s="124">
        <f t="shared" si="58"/>
        <v>0</v>
      </c>
      <c r="V103" s="105">
        <v>10</v>
      </c>
      <c r="W103" s="105">
        <f t="shared" si="59"/>
        <v>0</v>
      </c>
      <c r="X103" s="61">
        <f t="shared" si="36"/>
        <v>0</v>
      </c>
      <c r="Y103" s="105">
        <v>10</v>
      </c>
      <c r="Z103" s="105">
        <f t="shared" si="60"/>
        <v>0</v>
      </c>
      <c r="AA103" s="61">
        <f t="shared" si="37"/>
        <v>0</v>
      </c>
      <c r="AB103" s="105">
        <v>10</v>
      </c>
      <c r="AC103" s="105">
        <f t="shared" si="67"/>
        <v>0</v>
      </c>
      <c r="AD103" s="61">
        <f t="shared" si="38"/>
        <v>0</v>
      </c>
      <c r="AE103" s="105">
        <v>10</v>
      </c>
      <c r="AF103" s="105">
        <f t="shared" si="61"/>
        <v>0</v>
      </c>
      <c r="AG103" s="61">
        <f t="shared" si="51"/>
        <v>0</v>
      </c>
      <c r="AH103" s="105">
        <v>10</v>
      </c>
      <c r="AI103" s="105">
        <v>0</v>
      </c>
      <c r="AJ103" s="61">
        <f t="shared" si="52"/>
        <v>0</v>
      </c>
      <c r="AK103" s="105">
        <v>10</v>
      </c>
      <c r="AL103" s="105">
        <f t="shared" si="62"/>
        <v>0</v>
      </c>
      <c r="AM103" s="61">
        <f t="shared" si="53"/>
        <v>0</v>
      </c>
      <c r="AN103" s="105">
        <v>5</v>
      </c>
      <c r="AO103" s="105">
        <f t="shared" si="63"/>
        <v>0</v>
      </c>
      <c r="AP103" s="61">
        <f t="shared" si="54"/>
        <v>0</v>
      </c>
      <c r="AQ103" s="105">
        <v>2</v>
      </c>
      <c r="AR103" s="105">
        <f t="shared" si="64"/>
        <v>0</v>
      </c>
      <c r="AS103" s="61">
        <f t="shared" si="55"/>
        <v>0</v>
      </c>
      <c r="AT103" s="125">
        <f t="shared" si="43"/>
        <v>100</v>
      </c>
      <c r="AU103" s="105">
        <f t="shared" si="44"/>
        <v>0</v>
      </c>
      <c r="AV103" s="80">
        <f t="shared" si="41"/>
        <v>0</v>
      </c>
    </row>
    <row r="104" spans="1:48" ht="30" x14ac:dyDescent="0.25">
      <c r="A104" s="205"/>
      <c r="B104" s="217"/>
      <c r="C104" s="217"/>
      <c r="D104" s="105">
        <v>10</v>
      </c>
      <c r="E104" s="105" t="s">
        <v>289</v>
      </c>
      <c r="F104" s="105">
        <v>464</v>
      </c>
      <c r="G104" s="106">
        <v>1</v>
      </c>
      <c r="H104" s="106" t="s">
        <v>214</v>
      </c>
      <c r="I104" s="106" t="s">
        <v>215</v>
      </c>
      <c r="J104" s="105">
        <v>18</v>
      </c>
      <c r="K104" s="105">
        <f t="shared" si="73"/>
        <v>0</v>
      </c>
      <c r="L104" s="61">
        <f t="shared" si="32"/>
        <v>0</v>
      </c>
      <c r="M104" s="105">
        <v>24</v>
      </c>
      <c r="N104" s="139">
        <f t="shared" si="69"/>
        <v>0</v>
      </c>
      <c r="O104" s="124">
        <f t="shared" si="56"/>
        <v>0</v>
      </c>
      <c r="P104" s="105">
        <v>24</v>
      </c>
      <c r="Q104" s="139">
        <f t="shared" si="72"/>
        <v>0</v>
      </c>
      <c r="R104" s="61">
        <f t="shared" si="34"/>
        <v>0</v>
      </c>
      <c r="S104" s="105">
        <v>24</v>
      </c>
      <c r="T104" s="105">
        <f t="shared" si="57"/>
        <v>0</v>
      </c>
      <c r="U104" s="124">
        <f t="shared" si="58"/>
        <v>0</v>
      </c>
      <c r="V104" s="105">
        <v>24</v>
      </c>
      <c r="W104" s="105">
        <f t="shared" si="59"/>
        <v>0</v>
      </c>
      <c r="X104" s="61">
        <f t="shared" si="36"/>
        <v>0</v>
      </c>
      <c r="Y104" s="105">
        <v>24</v>
      </c>
      <c r="Z104" s="105">
        <f t="shared" si="60"/>
        <v>0</v>
      </c>
      <c r="AA104" s="61">
        <f t="shared" si="37"/>
        <v>0</v>
      </c>
      <c r="AB104" s="105">
        <v>24</v>
      </c>
      <c r="AC104" s="105">
        <f t="shared" si="67"/>
        <v>0</v>
      </c>
      <c r="AD104" s="61">
        <f t="shared" si="38"/>
        <v>0</v>
      </c>
      <c r="AE104" s="105">
        <v>24</v>
      </c>
      <c r="AF104" s="105">
        <f t="shared" si="61"/>
        <v>0</v>
      </c>
      <c r="AG104" s="61">
        <f t="shared" si="51"/>
        <v>0</v>
      </c>
      <c r="AH104" s="105">
        <v>24</v>
      </c>
      <c r="AI104" s="105">
        <v>0</v>
      </c>
      <c r="AJ104" s="61">
        <f t="shared" si="52"/>
        <v>0</v>
      </c>
      <c r="AK104" s="105">
        <v>48</v>
      </c>
      <c r="AL104" s="105">
        <f t="shared" si="62"/>
        <v>0</v>
      </c>
      <c r="AM104" s="61">
        <f t="shared" si="53"/>
        <v>0</v>
      </c>
      <c r="AN104" s="105">
        <v>24</v>
      </c>
      <c r="AO104" s="105">
        <f t="shared" si="63"/>
        <v>0</v>
      </c>
      <c r="AP104" s="61">
        <f t="shared" si="54"/>
        <v>0</v>
      </c>
      <c r="AQ104" s="105">
        <v>24</v>
      </c>
      <c r="AR104" s="105">
        <f t="shared" si="64"/>
        <v>0</v>
      </c>
      <c r="AS104" s="61">
        <f t="shared" si="55"/>
        <v>0</v>
      </c>
      <c r="AT104" s="125">
        <f t="shared" si="43"/>
        <v>306</v>
      </c>
      <c r="AU104" s="105">
        <f t="shared" si="44"/>
        <v>0</v>
      </c>
      <c r="AV104" s="80">
        <f t="shared" si="41"/>
        <v>0</v>
      </c>
    </row>
    <row r="105" spans="1:48" ht="100.5" customHeight="1" x14ac:dyDescent="0.25">
      <c r="A105" s="205"/>
      <c r="B105" s="105">
        <v>5</v>
      </c>
      <c r="C105" s="105" t="s">
        <v>290</v>
      </c>
      <c r="D105" s="105">
        <v>11</v>
      </c>
      <c r="E105" s="105" t="s">
        <v>291</v>
      </c>
      <c r="F105" s="105">
        <v>60</v>
      </c>
      <c r="G105" s="106">
        <v>1</v>
      </c>
      <c r="H105" s="106" t="s">
        <v>214</v>
      </c>
      <c r="I105" s="106" t="s">
        <v>215</v>
      </c>
      <c r="J105" s="105">
        <v>15</v>
      </c>
      <c r="K105" s="105">
        <f t="shared" si="73"/>
        <v>0</v>
      </c>
      <c r="L105" s="61">
        <f t="shared" si="32"/>
        <v>0</v>
      </c>
      <c r="M105" s="105">
        <v>15</v>
      </c>
      <c r="N105" s="139">
        <v>2</v>
      </c>
      <c r="O105" s="124">
        <f t="shared" si="56"/>
        <v>0.13333333333333333</v>
      </c>
      <c r="P105" s="105">
        <v>30</v>
      </c>
      <c r="Q105" s="139">
        <v>17</v>
      </c>
      <c r="R105" s="61">
        <f t="shared" si="34"/>
        <v>0.56666666666666665</v>
      </c>
      <c r="S105" s="105">
        <v>30</v>
      </c>
      <c r="T105" s="105">
        <f t="shared" si="57"/>
        <v>0</v>
      </c>
      <c r="U105" s="124">
        <f t="shared" si="58"/>
        <v>0</v>
      </c>
      <c r="V105" s="105">
        <v>30</v>
      </c>
      <c r="W105" s="105">
        <f t="shared" si="59"/>
        <v>0</v>
      </c>
      <c r="X105" s="61">
        <f t="shared" si="36"/>
        <v>0</v>
      </c>
      <c r="Y105" s="105">
        <v>30</v>
      </c>
      <c r="Z105" s="105">
        <f t="shared" si="60"/>
        <v>0</v>
      </c>
      <c r="AA105" s="61">
        <f t="shared" si="37"/>
        <v>0</v>
      </c>
      <c r="AB105" s="105">
        <v>30</v>
      </c>
      <c r="AC105" s="105">
        <f t="shared" si="67"/>
        <v>0</v>
      </c>
      <c r="AD105" s="61">
        <f t="shared" si="38"/>
        <v>0</v>
      </c>
      <c r="AE105" s="105">
        <v>30</v>
      </c>
      <c r="AF105" s="105">
        <f t="shared" si="61"/>
        <v>0</v>
      </c>
      <c r="AG105" s="61">
        <f t="shared" si="51"/>
        <v>0</v>
      </c>
      <c r="AH105" s="105">
        <v>30</v>
      </c>
      <c r="AI105" s="105">
        <v>0</v>
      </c>
      <c r="AJ105" s="61">
        <f t="shared" si="52"/>
        <v>0</v>
      </c>
      <c r="AK105" s="105">
        <v>30</v>
      </c>
      <c r="AL105" s="105">
        <f t="shared" si="62"/>
        <v>0</v>
      </c>
      <c r="AM105" s="61">
        <f t="shared" si="53"/>
        <v>0</v>
      </c>
      <c r="AN105" s="105">
        <v>15</v>
      </c>
      <c r="AO105" s="105">
        <f t="shared" si="63"/>
        <v>0</v>
      </c>
      <c r="AP105" s="61">
        <f t="shared" si="54"/>
        <v>0</v>
      </c>
      <c r="AQ105" s="105">
        <v>15</v>
      </c>
      <c r="AR105" s="105">
        <f t="shared" si="64"/>
        <v>0</v>
      </c>
      <c r="AS105" s="61">
        <f t="shared" si="55"/>
        <v>0</v>
      </c>
      <c r="AT105" s="125">
        <f t="shared" si="43"/>
        <v>300</v>
      </c>
      <c r="AU105" s="105">
        <f t="shared" si="44"/>
        <v>19</v>
      </c>
      <c r="AV105" s="80">
        <f t="shared" si="41"/>
        <v>6.3333333333333339E-2</v>
      </c>
    </row>
    <row r="106" spans="1:48" ht="93" customHeight="1" x14ac:dyDescent="0.25">
      <c r="A106" s="205"/>
      <c r="B106" s="105">
        <v>6</v>
      </c>
      <c r="C106" s="105" t="s">
        <v>292</v>
      </c>
      <c r="D106" s="105">
        <v>12</v>
      </c>
      <c r="E106" s="105" t="s">
        <v>293</v>
      </c>
      <c r="F106" s="105" t="s">
        <v>218</v>
      </c>
      <c r="G106" s="106">
        <v>1</v>
      </c>
      <c r="H106" s="106" t="s">
        <v>216</v>
      </c>
      <c r="I106" s="106" t="s">
        <v>215</v>
      </c>
      <c r="J106" s="122">
        <v>0.01</v>
      </c>
      <c r="K106" s="122">
        <v>0.01</v>
      </c>
      <c r="L106" s="61">
        <f t="shared" si="32"/>
        <v>1</v>
      </c>
      <c r="M106" s="122">
        <v>0.05</v>
      </c>
      <c r="N106" s="147">
        <v>0.05</v>
      </c>
      <c r="O106" s="124">
        <f t="shared" si="56"/>
        <v>1</v>
      </c>
      <c r="P106" s="122">
        <v>0.06</v>
      </c>
      <c r="Q106" s="147">
        <v>0.05</v>
      </c>
      <c r="R106" s="61">
        <f t="shared" si="34"/>
        <v>0.83333333333333337</v>
      </c>
      <c r="S106" s="122">
        <v>0.112</v>
      </c>
      <c r="T106" s="105">
        <f t="shared" si="57"/>
        <v>0</v>
      </c>
      <c r="U106" s="124">
        <f t="shared" si="58"/>
        <v>0</v>
      </c>
      <c r="V106" s="122">
        <v>0.112</v>
      </c>
      <c r="W106" s="105">
        <f t="shared" si="59"/>
        <v>0</v>
      </c>
      <c r="X106" s="61">
        <f t="shared" si="36"/>
        <v>0</v>
      </c>
      <c r="Y106" s="122">
        <v>0.122</v>
      </c>
      <c r="Z106" s="105">
        <f t="shared" si="60"/>
        <v>0</v>
      </c>
      <c r="AA106" s="61">
        <f t="shared" si="37"/>
        <v>0</v>
      </c>
      <c r="AB106" s="122">
        <v>9.1999999999999998E-2</v>
      </c>
      <c r="AC106" s="105">
        <f t="shared" si="67"/>
        <v>0</v>
      </c>
      <c r="AD106" s="61">
        <f t="shared" si="38"/>
        <v>0</v>
      </c>
      <c r="AE106" s="122">
        <v>9.1999999999999998E-2</v>
      </c>
      <c r="AF106" s="105">
        <f t="shared" si="61"/>
        <v>0</v>
      </c>
      <c r="AG106" s="61">
        <f t="shared" si="51"/>
        <v>0</v>
      </c>
      <c r="AH106" s="122">
        <v>9.1999999999999998E-2</v>
      </c>
      <c r="AI106" s="105">
        <v>0</v>
      </c>
      <c r="AJ106" s="61">
        <f t="shared" si="52"/>
        <v>0</v>
      </c>
      <c r="AK106" s="122">
        <v>9.1999999999999998E-2</v>
      </c>
      <c r="AL106" s="105">
        <f t="shared" si="62"/>
        <v>0</v>
      </c>
      <c r="AM106" s="61">
        <f t="shared" si="53"/>
        <v>0</v>
      </c>
      <c r="AN106" s="122">
        <v>9.1999999999999998E-2</v>
      </c>
      <c r="AO106" s="105">
        <f t="shared" si="63"/>
        <v>0</v>
      </c>
      <c r="AP106" s="61">
        <f t="shared" si="54"/>
        <v>0</v>
      </c>
      <c r="AQ106" s="122">
        <v>7.3999999999999996E-2</v>
      </c>
      <c r="AR106" s="105">
        <f t="shared" si="64"/>
        <v>0</v>
      </c>
      <c r="AS106" s="61">
        <f t="shared" si="55"/>
        <v>0</v>
      </c>
      <c r="AT106" s="122">
        <f t="shared" si="43"/>
        <v>0.99999999999999978</v>
      </c>
      <c r="AU106" s="122">
        <f t="shared" si="44"/>
        <v>0.11</v>
      </c>
      <c r="AV106" s="80">
        <f t="shared" si="41"/>
        <v>0.11000000000000003</v>
      </c>
    </row>
    <row r="107" spans="1:48" x14ac:dyDescent="0.2">
      <c r="D107" s="127"/>
      <c r="F107" s="129"/>
      <c r="G107" s="129"/>
      <c r="H107" s="129"/>
      <c r="I107" s="129"/>
    </row>
    <row r="108" spans="1:48" x14ac:dyDescent="0.2">
      <c r="D108" s="127"/>
      <c r="F108" s="129"/>
      <c r="G108" s="129"/>
      <c r="H108" s="129"/>
      <c r="I108" s="129"/>
    </row>
    <row r="109" spans="1:48" x14ac:dyDescent="0.2">
      <c r="D109" s="127"/>
      <c r="F109" s="129"/>
      <c r="G109" s="129"/>
      <c r="H109" s="129"/>
      <c r="I109" s="129"/>
    </row>
    <row r="110" spans="1:48" x14ac:dyDescent="0.2">
      <c r="D110" s="127"/>
      <c r="F110" s="129"/>
      <c r="G110" s="129"/>
      <c r="H110" s="129"/>
      <c r="I110" s="129"/>
    </row>
    <row r="111" spans="1:48" x14ac:dyDescent="0.2">
      <c r="D111" s="127"/>
      <c r="F111" s="129"/>
      <c r="G111" s="129"/>
      <c r="H111" s="129"/>
      <c r="I111" s="129"/>
    </row>
    <row r="112" spans="1:48" x14ac:dyDescent="0.2">
      <c r="D112" s="127"/>
      <c r="F112" s="129"/>
      <c r="G112" s="129"/>
      <c r="H112" s="129"/>
      <c r="I112" s="129"/>
    </row>
    <row r="113" spans="4:9" x14ac:dyDescent="0.2">
      <c r="D113" s="127"/>
      <c r="F113" s="129"/>
      <c r="G113" s="129"/>
      <c r="H113" s="129"/>
      <c r="I113" s="129"/>
    </row>
    <row r="114" spans="4:9" x14ac:dyDescent="0.2">
      <c r="D114" s="127"/>
      <c r="F114" s="129"/>
      <c r="G114" s="129"/>
      <c r="H114" s="129"/>
      <c r="I114" s="129"/>
    </row>
    <row r="115" spans="4:9" x14ac:dyDescent="0.2">
      <c r="D115" s="127"/>
      <c r="F115" s="129"/>
      <c r="G115" s="129"/>
      <c r="H115" s="129"/>
      <c r="I115" s="129"/>
    </row>
    <row r="116" spans="4:9" x14ac:dyDescent="0.2">
      <c r="D116" s="127"/>
      <c r="F116" s="129"/>
      <c r="G116" s="129"/>
      <c r="H116" s="129"/>
      <c r="I116" s="129"/>
    </row>
    <row r="117" spans="4:9" x14ac:dyDescent="0.2">
      <c r="D117" s="127"/>
      <c r="F117" s="129"/>
      <c r="G117" s="129"/>
      <c r="H117" s="129"/>
      <c r="I117" s="129"/>
    </row>
    <row r="118" spans="4:9" x14ac:dyDescent="0.2">
      <c r="D118" s="127"/>
      <c r="F118" s="129"/>
      <c r="G118" s="129"/>
      <c r="H118" s="129"/>
      <c r="I118" s="129"/>
    </row>
    <row r="119" spans="4:9" x14ac:dyDescent="0.2">
      <c r="D119" s="127"/>
      <c r="F119" s="129"/>
      <c r="G119" s="129"/>
      <c r="H119" s="129"/>
      <c r="I119" s="129"/>
    </row>
    <row r="120" spans="4:9" x14ac:dyDescent="0.2">
      <c r="D120" s="127"/>
      <c r="F120" s="129"/>
      <c r="G120" s="129"/>
      <c r="H120" s="129"/>
      <c r="I120" s="129"/>
    </row>
    <row r="121" spans="4:9" x14ac:dyDescent="0.2">
      <c r="D121" s="127"/>
      <c r="F121" s="129"/>
      <c r="G121" s="129"/>
      <c r="H121" s="129"/>
      <c r="I121" s="129"/>
    </row>
    <row r="122" spans="4:9" x14ac:dyDescent="0.2">
      <c r="D122" s="127"/>
      <c r="F122" s="129"/>
      <c r="G122" s="129"/>
      <c r="H122" s="129"/>
      <c r="I122" s="129"/>
    </row>
    <row r="123" spans="4:9" x14ac:dyDescent="0.2">
      <c r="D123" s="127"/>
      <c r="F123" s="129"/>
      <c r="G123" s="129"/>
      <c r="H123" s="129"/>
      <c r="I123" s="129"/>
    </row>
    <row r="124" spans="4:9" x14ac:dyDescent="0.2">
      <c r="D124" s="127"/>
      <c r="F124" s="129"/>
      <c r="G124" s="129"/>
      <c r="H124" s="129"/>
      <c r="I124" s="129"/>
    </row>
    <row r="125" spans="4:9" x14ac:dyDescent="0.2">
      <c r="D125" s="127"/>
      <c r="F125" s="129"/>
      <c r="G125" s="129"/>
      <c r="H125" s="129"/>
      <c r="I125" s="129"/>
    </row>
    <row r="126" spans="4:9" x14ac:dyDescent="0.2">
      <c r="D126" s="127"/>
      <c r="F126" s="129"/>
      <c r="G126" s="129"/>
      <c r="H126" s="129"/>
      <c r="I126" s="129"/>
    </row>
    <row r="127" spans="4:9" x14ac:dyDescent="0.2">
      <c r="F127" s="129"/>
      <c r="G127" s="129"/>
      <c r="H127" s="129"/>
      <c r="I127" s="129"/>
    </row>
    <row r="128" spans="4:9" x14ac:dyDescent="0.2">
      <c r="F128" s="129"/>
      <c r="G128" s="129"/>
      <c r="H128" s="129"/>
      <c r="I128" s="129"/>
    </row>
    <row r="129" spans="6:9" x14ac:dyDescent="0.2">
      <c r="F129" s="129"/>
      <c r="G129" s="129"/>
      <c r="H129" s="129"/>
      <c r="I129" s="129"/>
    </row>
    <row r="130" spans="6:9" x14ac:dyDescent="0.2">
      <c r="F130" s="129"/>
      <c r="G130" s="129"/>
      <c r="H130" s="129"/>
      <c r="I130" s="129"/>
    </row>
    <row r="131" spans="6:9" x14ac:dyDescent="0.2">
      <c r="F131" s="129"/>
      <c r="G131" s="129"/>
      <c r="H131" s="129"/>
      <c r="I131" s="129"/>
    </row>
    <row r="132" spans="6:9" x14ac:dyDescent="0.2">
      <c r="F132" s="129"/>
      <c r="G132" s="129"/>
      <c r="H132" s="129"/>
      <c r="I132" s="129"/>
    </row>
    <row r="133" spans="6:9" x14ac:dyDescent="0.2">
      <c r="F133" s="129"/>
      <c r="G133" s="129"/>
      <c r="H133" s="129"/>
      <c r="I133" s="129"/>
    </row>
    <row r="134" spans="6:9" x14ac:dyDescent="0.2">
      <c r="F134" s="129"/>
      <c r="G134" s="129"/>
      <c r="H134" s="129"/>
      <c r="I134" s="129"/>
    </row>
    <row r="135" spans="6:9" x14ac:dyDescent="0.2">
      <c r="F135" s="129"/>
      <c r="G135" s="129"/>
      <c r="H135" s="129"/>
      <c r="I135" s="129"/>
    </row>
    <row r="136" spans="6:9" x14ac:dyDescent="0.2">
      <c r="F136" s="129"/>
      <c r="G136" s="129"/>
      <c r="H136" s="129"/>
      <c r="I136" s="129"/>
    </row>
    <row r="137" spans="6:9" x14ac:dyDescent="0.2">
      <c r="F137" s="129"/>
      <c r="G137" s="129"/>
      <c r="H137" s="129"/>
      <c r="I137" s="129"/>
    </row>
    <row r="138" spans="6:9" x14ac:dyDescent="0.2">
      <c r="F138" s="129"/>
      <c r="G138" s="129"/>
      <c r="H138" s="129"/>
      <c r="I138" s="129"/>
    </row>
    <row r="139" spans="6:9" x14ac:dyDescent="0.2">
      <c r="F139" s="129"/>
      <c r="G139" s="129"/>
      <c r="H139" s="129"/>
      <c r="I139" s="129"/>
    </row>
    <row r="140" spans="6:9" x14ac:dyDescent="0.2">
      <c r="F140" s="129"/>
      <c r="G140" s="129"/>
      <c r="H140" s="129"/>
      <c r="I140" s="129"/>
    </row>
    <row r="141" spans="6:9" x14ac:dyDescent="0.2">
      <c r="F141" s="129"/>
      <c r="G141" s="129"/>
      <c r="H141" s="129"/>
      <c r="I141" s="129"/>
    </row>
    <row r="142" spans="6:9" x14ac:dyDescent="0.2">
      <c r="F142" s="129"/>
      <c r="G142" s="129"/>
      <c r="H142" s="129"/>
      <c r="I142" s="129"/>
    </row>
    <row r="143" spans="6:9" x14ac:dyDescent="0.2">
      <c r="F143" s="129"/>
      <c r="G143" s="129"/>
      <c r="H143" s="129"/>
      <c r="I143" s="129"/>
    </row>
    <row r="144" spans="6:9" x14ac:dyDescent="0.2">
      <c r="F144" s="129"/>
      <c r="G144" s="129"/>
      <c r="H144" s="129"/>
      <c r="I144" s="129"/>
    </row>
    <row r="145" spans="6:9" x14ac:dyDescent="0.2">
      <c r="F145" s="129"/>
      <c r="G145" s="129"/>
      <c r="H145" s="129"/>
      <c r="I145" s="129"/>
    </row>
    <row r="146" spans="6:9" x14ac:dyDescent="0.2">
      <c r="F146" s="129"/>
      <c r="G146" s="129"/>
      <c r="H146" s="129"/>
      <c r="I146" s="129"/>
    </row>
    <row r="147" spans="6:9" x14ac:dyDescent="0.2">
      <c r="F147" s="129"/>
      <c r="G147" s="129"/>
      <c r="H147" s="129"/>
      <c r="I147" s="129"/>
    </row>
  </sheetData>
  <sheetProtection algorithmName="SHA-512" hashValue="xSw1SKYzqcw+Ta51TEGmZAN5L12P4YweuVqwwZQj1AIPYd/XisN0NBGPZo/7SIv56wwos9Okrj6cc11UTmZwOg==" saltValue="C84K8p38gMW7S8vVQnQ5Bg==" spinCount="100000" sheet="1" objects="1" scenarios="1"/>
  <mergeCells count="87">
    <mergeCell ref="A95:A106"/>
    <mergeCell ref="B95:B96"/>
    <mergeCell ref="C95:C96"/>
    <mergeCell ref="B98:B99"/>
    <mergeCell ref="C98:C99"/>
    <mergeCell ref="B100:B104"/>
    <mergeCell ref="C100:C104"/>
    <mergeCell ref="A76:A88"/>
    <mergeCell ref="A89:A94"/>
    <mergeCell ref="B87:B88"/>
    <mergeCell ref="C87:C88"/>
    <mergeCell ref="B78:B85"/>
    <mergeCell ref="C78:C85"/>
    <mergeCell ref="B76:B77"/>
    <mergeCell ref="C76:C77"/>
    <mergeCell ref="A7:C7"/>
    <mergeCell ref="A8:C8"/>
    <mergeCell ref="B20:B24"/>
    <mergeCell ref="A20:A29"/>
    <mergeCell ref="A30:A32"/>
    <mergeCell ref="B25:B29"/>
    <mergeCell ref="A9:A11"/>
    <mergeCell ref="B9:B11"/>
    <mergeCell ref="B69:B72"/>
    <mergeCell ref="A16:A19"/>
    <mergeCell ref="B12:B15"/>
    <mergeCell ref="A33:A72"/>
    <mergeCell ref="C51:C56"/>
    <mergeCell ref="B16:B19"/>
    <mergeCell ref="B30:B32"/>
    <mergeCell ref="B33:B39"/>
    <mergeCell ref="B40:B44"/>
    <mergeCell ref="B45:B50"/>
    <mergeCell ref="B51:B56"/>
    <mergeCell ref="C33:C39"/>
    <mergeCell ref="C40:C44"/>
    <mergeCell ref="C45:C50"/>
    <mergeCell ref="C25:C29"/>
    <mergeCell ref="C20:C24"/>
    <mergeCell ref="AS8:AV8"/>
    <mergeCell ref="D9:D11"/>
    <mergeCell ref="C16:C19"/>
    <mergeCell ref="AU6:AW6"/>
    <mergeCell ref="B57:B68"/>
    <mergeCell ref="D6:AR6"/>
    <mergeCell ref="H9:H11"/>
    <mergeCell ref="I9:I11"/>
    <mergeCell ref="AN10:AP10"/>
    <mergeCell ref="AQ10:AS10"/>
    <mergeCell ref="AH10:AJ10"/>
    <mergeCell ref="AB10:AD10"/>
    <mergeCell ref="AE10:AG10"/>
    <mergeCell ref="D7:AW7"/>
    <mergeCell ref="D8:AR8"/>
    <mergeCell ref="C9:C11"/>
    <mergeCell ref="AU1:AW3"/>
    <mergeCell ref="A5:C5"/>
    <mergeCell ref="A6:C6"/>
    <mergeCell ref="AS6:AT6"/>
    <mergeCell ref="B73:B75"/>
    <mergeCell ref="A73:A75"/>
    <mergeCell ref="C30:C32"/>
    <mergeCell ref="A4:C4"/>
    <mergeCell ref="D5:AW5"/>
    <mergeCell ref="D4:AW4"/>
    <mergeCell ref="C73:C75"/>
    <mergeCell ref="AK10:AM10"/>
    <mergeCell ref="AT10:AV10"/>
    <mergeCell ref="AW9:AW11"/>
    <mergeCell ref="C57:C68"/>
    <mergeCell ref="C69:C72"/>
    <mergeCell ref="A1:B3"/>
    <mergeCell ref="C1:AT1"/>
    <mergeCell ref="C2:AT2"/>
    <mergeCell ref="A12:A15"/>
    <mergeCell ref="C3:AT3"/>
    <mergeCell ref="V10:X10"/>
    <mergeCell ref="Y10:AA10"/>
    <mergeCell ref="J9:AV9"/>
    <mergeCell ref="C12:C15"/>
    <mergeCell ref="E9:E11"/>
    <mergeCell ref="G9:G11"/>
    <mergeCell ref="F9:F11"/>
    <mergeCell ref="J10:L10"/>
    <mergeCell ref="M10:O10"/>
    <mergeCell ref="P10:R10"/>
    <mergeCell ref="S10:U10"/>
  </mergeCells>
  <phoneticPr fontId="15" type="noConversion"/>
  <conditionalFormatting sqref="L12:L19 AS12:AS19 AP12:AP19 AM12:AM19 AJ12:AJ19 AG12:AG19 AD12:AD19 AA12:AA19 R12:R19 O12 U12:U19 X12:X19 X30:X50 U30:U50 R30:R35 AA30:AA50 AD30:AD50 AG30:AG50 AJ30:AJ50 AM30:AM50 AP30:AP50 AS30:AS75 L30:L50 AV12:AV75">
    <cfRule type="cellIs" dxfId="709" priority="1514" stopIfTrue="1" operator="equal">
      <formula>0</formula>
    </cfRule>
    <cfRule type="cellIs" dxfId="708" priority="1515" stopIfTrue="1" operator="greaterThan">
      <formula>1</formula>
    </cfRule>
    <cfRule type="cellIs" dxfId="707" priority="1516" stopIfTrue="1" operator="between">
      <formula>0.9</formula>
      <formula>1</formula>
    </cfRule>
    <cfRule type="cellIs" dxfId="706" priority="1517" stopIfTrue="1" operator="between">
      <formula>0.7</formula>
      <formula>0.8999</formula>
    </cfRule>
    <cfRule type="cellIs" dxfId="705" priority="1518" stopIfTrue="1" operator="between">
      <formula>0.00001</formula>
      <formula>0.6999</formula>
    </cfRule>
  </conditionalFormatting>
  <conditionalFormatting sqref="L20 AG20 AP20 AS20 AM20 AJ20 AD20 AA20 R20 U20 X20 X22 U22 R22 AA22 AD22 AJ22 AM22 AS22 AP22 AG22 L22">
    <cfRule type="cellIs" dxfId="704" priority="821" stopIfTrue="1" operator="equal">
      <formula>0</formula>
    </cfRule>
    <cfRule type="cellIs" dxfId="703" priority="822" stopIfTrue="1" operator="greaterThan">
      <formula>1</formula>
    </cfRule>
    <cfRule type="cellIs" dxfId="702" priority="823" stopIfTrue="1" operator="between">
      <formula>0.9</formula>
      <formula>1</formula>
    </cfRule>
    <cfRule type="cellIs" dxfId="701" priority="824" stopIfTrue="1" operator="between">
      <formula>0.7</formula>
      <formula>0.8999</formula>
    </cfRule>
    <cfRule type="cellIs" dxfId="700" priority="825" stopIfTrue="1" operator="between">
      <formula>0.00001</formula>
      <formula>0.6999</formula>
    </cfRule>
  </conditionalFormatting>
  <conditionalFormatting sqref="L23 AG23 AP23 AS23 AM23 AJ23 AD23 AA23 R23 U23 X23">
    <cfRule type="cellIs" dxfId="699" priority="816" stopIfTrue="1" operator="equal">
      <formula>0</formula>
    </cfRule>
    <cfRule type="cellIs" dxfId="698" priority="817" stopIfTrue="1" operator="greaterThan">
      <formula>1</formula>
    </cfRule>
    <cfRule type="cellIs" dxfId="697" priority="818" stopIfTrue="1" operator="between">
      <formula>0.9</formula>
      <formula>1</formula>
    </cfRule>
    <cfRule type="cellIs" dxfId="696" priority="819" stopIfTrue="1" operator="between">
      <formula>0.7</formula>
      <formula>0.8999</formula>
    </cfRule>
    <cfRule type="cellIs" dxfId="695" priority="820" stopIfTrue="1" operator="between">
      <formula>0.00001</formula>
      <formula>0.6999</formula>
    </cfRule>
  </conditionalFormatting>
  <conditionalFormatting sqref="L24 AG24 AP24 AS24 AM24 AJ24 AD24 AA24 R24 U24 X24">
    <cfRule type="cellIs" dxfId="694" priority="811" stopIfTrue="1" operator="equal">
      <formula>0</formula>
    </cfRule>
    <cfRule type="cellIs" dxfId="693" priority="812" stopIfTrue="1" operator="greaterThan">
      <formula>1</formula>
    </cfRule>
    <cfRule type="cellIs" dxfId="692" priority="813" stopIfTrue="1" operator="between">
      <formula>0.9</formula>
      <formula>1</formula>
    </cfRule>
    <cfRule type="cellIs" dxfId="691" priority="814" stopIfTrue="1" operator="between">
      <formula>0.7</formula>
      <formula>0.8999</formula>
    </cfRule>
    <cfRule type="cellIs" dxfId="690" priority="815" stopIfTrue="1" operator="between">
      <formula>0.00001</formula>
      <formula>0.6999</formula>
    </cfRule>
  </conditionalFormatting>
  <conditionalFormatting sqref="L25:L29 AG25:AG29 AP25:AP29 AS25:AS29 AM25:AM29 AJ25:AJ29 AD25:AD29 AA25:AA29 R26:R29 U25:U29 X25:X29">
    <cfRule type="cellIs" dxfId="689" priority="806" stopIfTrue="1" operator="equal">
      <formula>0</formula>
    </cfRule>
    <cfRule type="cellIs" dxfId="688" priority="807" stopIfTrue="1" operator="greaterThan">
      <formula>1</formula>
    </cfRule>
    <cfRule type="cellIs" dxfId="687" priority="808" stopIfTrue="1" operator="between">
      <formula>0.9</formula>
      <formula>1</formula>
    </cfRule>
    <cfRule type="cellIs" dxfId="686" priority="809" stopIfTrue="1" operator="between">
      <formula>0.7</formula>
      <formula>0.8999</formula>
    </cfRule>
    <cfRule type="cellIs" dxfId="685" priority="810" stopIfTrue="1" operator="between">
      <formula>0.00001</formula>
      <formula>0.6999</formula>
    </cfRule>
  </conditionalFormatting>
  <conditionalFormatting sqref="L21 AG21 AP21 AS21 AM21 AJ21 AD21 AA21 R21 U21 X21">
    <cfRule type="cellIs" dxfId="684" priority="796" stopIfTrue="1" operator="equal">
      <formula>0</formula>
    </cfRule>
    <cfRule type="cellIs" dxfId="683" priority="797" stopIfTrue="1" operator="greaterThan">
      <formula>1</formula>
    </cfRule>
    <cfRule type="cellIs" dxfId="682" priority="798" stopIfTrue="1" operator="between">
      <formula>0.9</formula>
      <formula>1</formula>
    </cfRule>
    <cfRule type="cellIs" dxfId="681" priority="799" stopIfTrue="1" operator="between">
      <formula>0.7</formula>
      <formula>0.8999</formula>
    </cfRule>
    <cfRule type="cellIs" dxfId="680" priority="800" stopIfTrue="1" operator="between">
      <formula>0.00001</formula>
      <formula>0.6999</formula>
    </cfRule>
  </conditionalFormatting>
  <conditionalFormatting sqref="X57:X69 AA57:AA69 AD57:AD69 AG57:AG69 AJ57:AJ69 AM57:AM69 AP57:AP69 L73:L75 AP71:AP75 AM71:AM75 AJ71:AJ75 AG71:AG75 AD71:AD75 AA71:AA75 X71:X75 U57:U75 L57:L69">
    <cfRule type="cellIs" dxfId="679" priority="766" stopIfTrue="1" operator="equal">
      <formula>0</formula>
    </cfRule>
    <cfRule type="cellIs" dxfId="678" priority="767" stopIfTrue="1" operator="greaterThan">
      <formula>1</formula>
    </cfRule>
    <cfRule type="cellIs" dxfId="677" priority="768" stopIfTrue="1" operator="between">
      <formula>0.9</formula>
      <formula>1</formula>
    </cfRule>
    <cfRule type="cellIs" dxfId="676" priority="769" stopIfTrue="1" operator="between">
      <formula>0.7</formula>
      <formula>0.8999</formula>
    </cfRule>
    <cfRule type="cellIs" dxfId="675" priority="770" stopIfTrue="1" operator="between">
      <formula>0.00001</formula>
      <formula>0.6999</formula>
    </cfRule>
  </conditionalFormatting>
  <conditionalFormatting sqref="AP70 AM70 AJ70 AG70 AD70 AA70 X70">
    <cfRule type="cellIs" dxfId="674" priority="761" stopIfTrue="1" operator="equal">
      <formula>0</formula>
    </cfRule>
    <cfRule type="cellIs" dxfId="673" priority="762" stopIfTrue="1" operator="greaterThan">
      <formula>1</formula>
    </cfRule>
    <cfRule type="cellIs" dxfId="672" priority="763" stopIfTrue="1" operator="between">
      <formula>0.9</formula>
      <formula>1</formula>
    </cfRule>
    <cfRule type="cellIs" dxfId="671" priority="764" stopIfTrue="1" operator="between">
      <formula>0.7</formula>
      <formula>0.8999</formula>
    </cfRule>
    <cfRule type="cellIs" dxfId="670" priority="765" stopIfTrue="1" operator="between">
      <formula>0.00001</formula>
      <formula>0.6999</formula>
    </cfRule>
  </conditionalFormatting>
  <conditionalFormatting sqref="L70:L72">
    <cfRule type="cellIs" dxfId="669" priority="756" stopIfTrue="1" operator="equal">
      <formula>0</formula>
    </cfRule>
    <cfRule type="cellIs" dxfId="668" priority="757" stopIfTrue="1" operator="greaterThan">
      <formula>1</formula>
    </cfRule>
    <cfRule type="cellIs" dxfId="667" priority="758" stopIfTrue="1" operator="between">
      <formula>0.9</formula>
      <formula>1</formula>
    </cfRule>
    <cfRule type="cellIs" dxfId="666" priority="759" stopIfTrue="1" operator="between">
      <formula>0.7</formula>
      <formula>0.8999</formula>
    </cfRule>
    <cfRule type="cellIs" dxfId="665" priority="760" stopIfTrue="1" operator="between">
      <formula>0.00001</formula>
      <formula>0.6999</formula>
    </cfRule>
  </conditionalFormatting>
  <conditionalFormatting sqref="X51:X56 U51:U56 AA51:AA56 AD51:AD56 AG51:AG56 AJ51:AJ56 AM51:AM56 AP51:AP56 L51:L56">
    <cfRule type="cellIs" dxfId="664" priority="751" stopIfTrue="1" operator="equal">
      <formula>0</formula>
    </cfRule>
    <cfRule type="cellIs" dxfId="663" priority="752" stopIfTrue="1" operator="greaterThan">
      <formula>1</formula>
    </cfRule>
    <cfRule type="cellIs" dxfId="662" priority="753" stopIfTrue="1" operator="between">
      <formula>0.9</formula>
      <formula>1</formula>
    </cfRule>
    <cfRule type="cellIs" dxfId="661" priority="754" stopIfTrue="1" operator="between">
      <formula>0.7</formula>
      <formula>0.8999</formula>
    </cfRule>
    <cfRule type="cellIs" dxfId="660" priority="755" stopIfTrue="1" operator="between">
      <formula>0.00001</formula>
      <formula>0.6999</formula>
    </cfRule>
  </conditionalFormatting>
  <conditionalFormatting sqref="AV76:AV83 AV88 AV85:AV86">
    <cfRule type="cellIs" dxfId="659" priority="716" stopIfTrue="1" operator="equal">
      <formula>0</formula>
    </cfRule>
    <cfRule type="cellIs" dxfId="658" priority="717" stopIfTrue="1" operator="greaterThan">
      <formula>1</formula>
    </cfRule>
    <cfRule type="cellIs" dxfId="657" priority="718" stopIfTrue="1" operator="between">
      <formula>0.9</formula>
      <formula>1</formula>
    </cfRule>
    <cfRule type="cellIs" dxfId="656" priority="719" stopIfTrue="1" operator="between">
      <formula>0.7</formula>
      <formula>0.8999</formula>
    </cfRule>
    <cfRule type="cellIs" dxfId="655" priority="720" stopIfTrue="1" operator="between">
      <formula>0.00001</formula>
      <formula>0.6999</formula>
    </cfRule>
  </conditionalFormatting>
  <conditionalFormatting sqref="AD76">
    <cfRule type="cellIs" dxfId="654" priority="711" stopIfTrue="1" operator="equal">
      <formula>0</formula>
    </cfRule>
    <cfRule type="cellIs" dxfId="653" priority="712" stopIfTrue="1" operator="greaterThan">
      <formula>1</formula>
    </cfRule>
    <cfRule type="cellIs" dxfId="652" priority="713" stopIfTrue="1" operator="between">
      <formula>0.9</formula>
      <formula>1</formula>
    </cfRule>
    <cfRule type="cellIs" dxfId="651" priority="714" stopIfTrue="1" operator="between">
      <formula>0.7</formula>
      <formula>0.8999</formula>
    </cfRule>
    <cfRule type="cellIs" dxfId="650" priority="715" stopIfTrue="1" operator="between">
      <formula>0.00001</formula>
      <formula>0.6999</formula>
    </cfRule>
  </conditionalFormatting>
  <conditionalFormatting sqref="AD77 AD85:AD86">
    <cfRule type="cellIs" dxfId="649" priority="706" stopIfTrue="1" operator="equal">
      <formula>0</formula>
    </cfRule>
    <cfRule type="cellIs" dxfId="648" priority="707" stopIfTrue="1" operator="greaterThan">
      <formula>1</formula>
    </cfRule>
    <cfRule type="cellIs" dxfId="647" priority="708" stopIfTrue="1" operator="between">
      <formula>0.9</formula>
      <formula>1</formula>
    </cfRule>
    <cfRule type="cellIs" dxfId="646" priority="709" stopIfTrue="1" operator="between">
      <formula>0.7</formula>
      <formula>0.8999</formula>
    </cfRule>
    <cfRule type="cellIs" dxfId="645" priority="710" stopIfTrue="1" operator="between">
      <formula>0.00001</formula>
      <formula>0.6999</formula>
    </cfRule>
  </conditionalFormatting>
  <conditionalFormatting sqref="AG76:AG77 AG85:AG86">
    <cfRule type="cellIs" dxfId="644" priority="701" stopIfTrue="1" operator="equal">
      <formula>0</formula>
    </cfRule>
    <cfRule type="cellIs" dxfId="643" priority="702" stopIfTrue="1" operator="greaterThan">
      <formula>1</formula>
    </cfRule>
    <cfRule type="cellIs" dxfId="642" priority="703" stopIfTrue="1" operator="between">
      <formula>0.9</formula>
      <formula>1</formula>
    </cfRule>
    <cfRule type="cellIs" dxfId="641" priority="704" stopIfTrue="1" operator="between">
      <formula>0.7</formula>
      <formula>0.8999</formula>
    </cfRule>
    <cfRule type="cellIs" dxfId="640" priority="705" stopIfTrue="1" operator="between">
      <formula>0.00001</formula>
      <formula>0.6999</formula>
    </cfRule>
  </conditionalFormatting>
  <conditionalFormatting sqref="AJ76:AJ77 AJ85:AJ86">
    <cfRule type="cellIs" dxfId="639" priority="696" stopIfTrue="1" operator="equal">
      <formula>0</formula>
    </cfRule>
    <cfRule type="cellIs" dxfId="638" priority="697" stopIfTrue="1" operator="greaterThan">
      <formula>1</formula>
    </cfRule>
    <cfRule type="cellIs" dxfId="637" priority="698" stopIfTrue="1" operator="between">
      <formula>0.9</formula>
      <formula>1</formula>
    </cfRule>
    <cfRule type="cellIs" dxfId="636" priority="699" stopIfTrue="1" operator="between">
      <formula>0.7</formula>
      <formula>0.8999</formula>
    </cfRule>
    <cfRule type="cellIs" dxfId="635" priority="700" stopIfTrue="1" operator="between">
      <formula>0.00001</formula>
      <formula>0.6999</formula>
    </cfRule>
  </conditionalFormatting>
  <conditionalFormatting sqref="AM76:AM77 AM85:AM86">
    <cfRule type="cellIs" dxfId="634" priority="691" stopIfTrue="1" operator="equal">
      <formula>0</formula>
    </cfRule>
    <cfRule type="cellIs" dxfId="633" priority="692" stopIfTrue="1" operator="greaterThan">
      <formula>1</formula>
    </cfRule>
    <cfRule type="cellIs" dxfId="632" priority="693" stopIfTrue="1" operator="between">
      <formula>0.9</formula>
      <formula>1</formula>
    </cfRule>
    <cfRule type="cellIs" dxfId="631" priority="694" stopIfTrue="1" operator="between">
      <formula>0.7</formula>
      <formula>0.8999</formula>
    </cfRule>
    <cfRule type="cellIs" dxfId="630" priority="695" stopIfTrue="1" operator="between">
      <formula>0.00001</formula>
      <formula>0.6999</formula>
    </cfRule>
  </conditionalFormatting>
  <conditionalFormatting sqref="AP76:AP77 AP85:AP86">
    <cfRule type="cellIs" dxfId="629" priority="686" stopIfTrue="1" operator="equal">
      <formula>0</formula>
    </cfRule>
    <cfRule type="cellIs" dxfId="628" priority="687" stopIfTrue="1" operator="greaterThan">
      <formula>1</formula>
    </cfRule>
    <cfRule type="cellIs" dxfId="627" priority="688" stopIfTrue="1" operator="between">
      <formula>0.9</formula>
      <formula>1</formula>
    </cfRule>
    <cfRule type="cellIs" dxfId="626" priority="689" stopIfTrue="1" operator="between">
      <formula>0.7</formula>
      <formula>0.8999</formula>
    </cfRule>
    <cfRule type="cellIs" dxfId="625" priority="690" stopIfTrue="1" operator="between">
      <formula>0.00001</formula>
      <formula>0.6999</formula>
    </cfRule>
  </conditionalFormatting>
  <conditionalFormatting sqref="AS76:AS77 AS85:AS86">
    <cfRule type="cellIs" dxfId="624" priority="681" stopIfTrue="1" operator="equal">
      <formula>0</formula>
    </cfRule>
    <cfRule type="cellIs" dxfId="623" priority="682" stopIfTrue="1" operator="greaterThan">
      <formula>1</formula>
    </cfRule>
    <cfRule type="cellIs" dxfId="622" priority="683" stopIfTrue="1" operator="between">
      <formula>0.9</formula>
      <formula>1</formula>
    </cfRule>
    <cfRule type="cellIs" dxfId="621" priority="684" stopIfTrue="1" operator="between">
      <formula>0.7</formula>
      <formula>0.8999</formula>
    </cfRule>
    <cfRule type="cellIs" dxfId="620" priority="685" stopIfTrue="1" operator="between">
      <formula>0.00001</formula>
      <formula>0.6999</formula>
    </cfRule>
  </conditionalFormatting>
  <conditionalFormatting sqref="L88 L85:L86 L76:L83">
    <cfRule type="cellIs" dxfId="619" priority="676" stopIfTrue="1" operator="equal">
      <formula>0</formula>
    </cfRule>
    <cfRule type="cellIs" dxfId="618" priority="677" stopIfTrue="1" operator="greaterThan">
      <formula>1</formula>
    </cfRule>
    <cfRule type="cellIs" dxfId="617" priority="678" stopIfTrue="1" operator="between">
      <formula>0.9</formula>
      <formula>1</formula>
    </cfRule>
    <cfRule type="cellIs" dxfId="616" priority="679" stopIfTrue="1" operator="between">
      <formula>0.7</formula>
      <formula>0.8999</formula>
    </cfRule>
    <cfRule type="cellIs" dxfId="615" priority="680" stopIfTrue="1" operator="between">
      <formula>0.00001</formula>
      <formula>0.6999</formula>
    </cfRule>
  </conditionalFormatting>
  <conditionalFormatting sqref="O76">
    <cfRule type="cellIs" dxfId="614" priority="671" stopIfTrue="1" operator="equal">
      <formula>0</formula>
    </cfRule>
    <cfRule type="cellIs" dxfId="613" priority="672" stopIfTrue="1" operator="greaterThan">
      <formula>1</formula>
    </cfRule>
    <cfRule type="cellIs" dxfId="612" priority="673" stopIfTrue="1" operator="between">
      <formula>0.9</formula>
      <formula>1</formula>
    </cfRule>
    <cfRule type="cellIs" dxfId="611" priority="674" stopIfTrue="1" operator="between">
      <formula>0.7</formula>
      <formula>0.8999</formula>
    </cfRule>
    <cfRule type="cellIs" dxfId="610" priority="675" stopIfTrue="1" operator="between">
      <formula>0.00001</formula>
      <formula>0.6999</formula>
    </cfRule>
  </conditionalFormatting>
  <conditionalFormatting sqref="O88 O77:O83 O85:O86">
    <cfRule type="cellIs" dxfId="609" priority="666" stopIfTrue="1" operator="equal">
      <formula>0</formula>
    </cfRule>
    <cfRule type="cellIs" dxfId="608" priority="667" stopIfTrue="1" operator="greaterThan">
      <formula>1</formula>
    </cfRule>
    <cfRule type="cellIs" dxfId="607" priority="668" stopIfTrue="1" operator="between">
      <formula>0.9</formula>
      <formula>1</formula>
    </cfRule>
    <cfRule type="cellIs" dxfId="606" priority="669" stopIfTrue="1" operator="between">
      <formula>0.7</formula>
      <formula>0.8999</formula>
    </cfRule>
    <cfRule type="cellIs" dxfId="605" priority="670" stopIfTrue="1" operator="between">
      <formula>0.00001</formula>
      <formula>0.6999</formula>
    </cfRule>
  </conditionalFormatting>
  <conditionalFormatting sqref="R76">
    <cfRule type="cellIs" dxfId="604" priority="661" stopIfTrue="1" operator="equal">
      <formula>0</formula>
    </cfRule>
    <cfRule type="cellIs" dxfId="603" priority="662" stopIfTrue="1" operator="greaterThan">
      <formula>1</formula>
    </cfRule>
    <cfRule type="cellIs" dxfId="602" priority="663" stopIfTrue="1" operator="between">
      <formula>0.9</formula>
      <formula>1</formula>
    </cfRule>
    <cfRule type="cellIs" dxfId="601" priority="664" stopIfTrue="1" operator="between">
      <formula>0.7</formula>
      <formula>0.8999</formula>
    </cfRule>
    <cfRule type="cellIs" dxfId="600" priority="665" stopIfTrue="1" operator="between">
      <formula>0.00001</formula>
      <formula>0.6999</formula>
    </cfRule>
  </conditionalFormatting>
  <conditionalFormatting sqref="R88 R77:R83 R85:R86">
    <cfRule type="cellIs" dxfId="599" priority="656" stopIfTrue="1" operator="equal">
      <formula>0</formula>
    </cfRule>
    <cfRule type="cellIs" dxfId="598" priority="657" stopIfTrue="1" operator="greaterThan">
      <formula>1</formula>
    </cfRule>
    <cfRule type="cellIs" dxfId="597" priority="658" stopIfTrue="1" operator="between">
      <formula>0.9</formula>
      <formula>1</formula>
    </cfRule>
    <cfRule type="cellIs" dxfId="596" priority="659" stopIfTrue="1" operator="between">
      <formula>0.7</formula>
      <formula>0.8999</formula>
    </cfRule>
    <cfRule type="cellIs" dxfId="595" priority="660" stopIfTrue="1" operator="between">
      <formula>0.00001</formula>
      <formula>0.6999</formula>
    </cfRule>
  </conditionalFormatting>
  <conditionalFormatting sqref="U76">
    <cfRule type="cellIs" dxfId="594" priority="651" stopIfTrue="1" operator="equal">
      <formula>0</formula>
    </cfRule>
    <cfRule type="cellIs" dxfId="593" priority="652" stopIfTrue="1" operator="greaterThan">
      <formula>1</formula>
    </cfRule>
    <cfRule type="cellIs" dxfId="592" priority="653" stopIfTrue="1" operator="between">
      <formula>0.9</formula>
      <formula>1</formula>
    </cfRule>
    <cfRule type="cellIs" dxfId="591" priority="654" stopIfTrue="1" operator="between">
      <formula>0.7</formula>
      <formula>0.8999</formula>
    </cfRule>
    <cfRule type="cellIs" dxfId="590" priority="655" stopIfTrue="1" operator="between">
      <formula>0.00001</formula>
      <formula>0.6999</formula>
    </cfRule>
  </conditionalFormatting>
  <conditionalFormatting sqref="U77 U85:U86">
    <cfRule type="cellIs" dxfId="589" priority="646" stopIfTrue="1" operator="equal">
      <formula>0</formula>
    </cfRule>
    <cfRule type="cellIs" dxfId="588" priority="647" stopIfTrue="1" operator="greaterThan">
      <formula>1</formula>
    </cfRule>
    <cfRule type="cellIs" dxfId="587" priority="648" stopIfTrue="1" operator="between">
      <formula>0.9</formula>
      <formula>1</formula>
    </cfRule>
    <cfRule type="cellIs" dxfId="586" priority="649" stopIfTrue="1" operator="between">
      <formula>0.7</formula>
      <formula>0.8999</formula>
    </cfRule>
    <cfRule type="cellIs" dxfId="585" priority="650" stopIfTrue="1" operator="between">
      <formula>0.00001</formula>
      <formula>0.6999</formula>
    </cfRule>
  </conditionalFormatting>
  <conditionalFormatting sqref="X76">
    <cfRule type="cellIs" dxfId="584" priority="641" stopIfTrue="1" operator="equal">
      <formula>0</formula>
    </cfRule>
    <cfRule type="cellIs" dxfId="583" priority="642" stopIfTrue="1" operator="greaterThan">
      <formula>1</formula>
    </cfRule>
    <cfRule type="cellIs" dxfId="582" priority="643" stopIfTrue="1" operator="between">
      <formula>0.9</formula>
      <formula>1</formula>
    </cfRule>
    <cfRule type="cellIs" dxfId="581" priority="644" stopIfTrue="1" operator="between">
      <formula>0.7</formula>
      <formula>0.8999</formula>
    </cfRule>
    <cfRule type="cellIs" dxfId="580" priority="645" stopIfTrue="1" operator="between">
      <formula>0.00001</formula>
      <formula>0.6999</formula>
    </cfRule>
  </conditionalFormatting>
  <conditionalFormatting sqref="X77 X85:X86">
    <cfRule type="cellIs" dxfId="579" priority="636" stopIfTrue="1" operator="equal">
      <formula>0</formula>
    </cfRule>
    <cfRule type="cellIs" dxfId="578" priority="637" stopIfTrue="1" operator="greaterThan">
      <formula>1</formula>
    </cfRule>
    <cfRule type="cellIs" dxfId="577" priority="638" stopIfTrue="1" operator="between">
      <formula>0.9</formula>
      <formula>1</formula>
    </cfRule>
    <cfRule type="cellIs" dxfId="576" priority="639" stopIfTrue="1" operator="between">
      <formula>0.7</formula>
      <formula>0.8999</formula>
    </cfRule>
    <cfRule type="cellIs" dxfId="575" priority="640" stopIfTrue="1" operator="between">
      <formula>0.00001</formula>
      <formula>0.6999</formula>
    </cfRule>
  </conditionalFormatting>
  <conditionalFormatting sqref="AA76">
    <cfRule type="cellIs" dxfId="574" priority="631" stopIfTrue="1" operator="equal">
      <formula>0</formula>
    </cfRule>
    <cfRule type="cellIs" dxfId="573" priority="632" stopIfTrue="1" operator="greaterThan">
      <formula>1</formula>
    </cfRule>
    <cfRule type="cellIs" dxfId="572" priority="633" stopIfTrue="1" operator="between">
      <formula>0.9</formula>
      <formula>1</formula>
    </cfRule>
    <cfRule type="cellIs" dxfId="571" priority="634" stopIfTrue="1" operator="between">
      <formula>0.7</formula>
      <formula>0.8999</formula>
    </cfRule>
    <cfRule type="cellIs" dxfId="570" priority="635" stopIfTrue="1" operator="between">
      <formula>0.00001</formula>
      <formula>0.6999</formula>
    </cfRule>
  </conditionalFormatting>
  <conditionalFormatting sqref="AA77 AA85:AA86">
    <cfRule type="cellIs" dxfId="569" priority="626" stopIfTrue="1" operator="equal">
      <formula>0</formula>
    </cfRule>
    <cfRule type="cellIs" dxfId="568" priority="627" stopIfTrue="1" operator="greaterThan">
      <formula>1</formula>
    </cfRule>
    <cfRule type="cellIs" dxfId="567" priority="628" stopIfTrue="1" operator="between">
      <formula>0.9</formula>
      <formula>1</formula>
    </cfRule>
    <cfRule type="cellIs" dxfId="566" priority="629" stopIfTrue="1" operator="between">
      <formula>0.7</formula>
      <formula>0.8999</formula>
    </cfRule>
    <cfRule type="cellIs" dxfId="565" priority="630" stopIfTrue="1" operator="between">
      <formula>0.00001</formula>
      <formula>0.6999</formula>
    </cfRule>
  </conditionalFormatting>
  <conditionalFormatting sqref="AV87">
    <cfRule type="cellIs" dxfId="564" priority="621" stopIfTrue="1" operator="equal">
      <formula>0</formula>
    </cfRule>
    <cfRule type="cellIs" dxfId="563" priority="622" stopIfTrue="1" operator="greaterThan">
      <formula>1</formula>
    </cfRule>
    <cfRule type="cellIs" dxfId="562" priority="623" stopIfTrue="1" operator="between">
      <formula>0.9</formula>
      <formula>1</formula>
    </cfRule>
    <cfRule type="cellIs" dxfId="561" priority="624" stopIfTrue="1" operator="between">
      <formula>0.7</formula>
      <formula>0.8999</formula>
    </cfRule>
    <cfRule type="cellIs" dxfId="560" priority="625" stopIfTrue="1" operator="between">
      <formula>0.00001</formula>
      <formula>0.6999</formula>
    </cfRule>
  </conditionalFormatting>
  <conditionalFormatting sqref="L87">
    <cfRule type="cellIs" dxfId="559" priority="586" stopIfTrue="1" operator="equal">
      <formula>0</formula>
    </cfRule>
    <cfRule type="cellIs" dxfId="558" priority="587" stopIfTrue="1" operator="greaterThan">
      <formula>1</formula>
    </cfRule>
    <cfRule type="cellIs" dxfId="557" priority="588" stopIfTrue="1" operator="between">
      <formula>0.9</formula>
      <formula>1</formula>
    </cfRule>
    <cfRule type="cellIs" dxfId="556" priority="589" stopIfTrue="1" operator="between">
      <formula>0.7</formula>
      <formula>0.8999</formula>
    </cfRule>
    <cfRule type="cellIs" dxfId="555" priority="590" stopIfTrue="1" operator="between">
      <formula>0.00001</formula>
      <formula>0.6999</formula>
    </cfRule>
  </conditionalFormatting>
  <conditionalFormatting sqref="O87">
    <cfRule type="cellIs" dxfId="554" priority="581" stopIfTrue="1" operator="equal">
      <formula>0</formula>
    </cfRule>
    <cfRule type="cellIs" dxfId="553" priority="582" stopIfTrue="1" operator="greaterThan">
      <formula>1</formula>
    </cfRule>
    <cfRule type="cellIs" dxfId="552" priority="583" stopIfTrue="1" operator="between">
      <formula>0.9</formula>
      <formula>1</formula>
    </cfRule>
    <cfRule type="cellIs" dxfId="551" priority="584" stopIfTrue="1" operator="between">
      <formula>0.7</formula>
      <formula>0.8999</formula>
    </cfRule>
    <cfRule type="cellIs" dxfId="550" priority="585" stopIfTrue="1" operator="between">
      <formula>0.00001</formula>
      <formula>0.6999</formula>
    </cfRule>
  </conditionalFormatting>
  <conditionalFormatting sqref="R87">
    <cfRule type="cellIs" dxfId="549" priority="576" stopIfTrue="1" operator="equal">
      <formula>0</formula>
    </cfRule>
    <cfRule type="cellIs" dxfId="548" priority="577" stopIfTrue="1" operator="greaterThan">
      <formula>1</formula>
    </cfRule>
    <cfRule type="cellIs" dxfId="547" priority="578" stopIfTrue="1" operator="between">
      <formula>0.9</formula>
      <formula>1</formula>
    </cfRule>
    <cfRule type="cellIs" dxfId="546" priority="579" stopIfTrue="1" operator="between">
      <formula>0.7</formula>
      <formula>0.8999</formula>
    </cfRule>
    <cfRule type="cellIs" dxfId="545" priority="580" stopIfTrue="1" operator="between">
      <formula>0.00001</formula>
      <formula>0.6999</formula>
    </cfRule>
  </conditionalFormatting>
  <conditionalFormatting sqref="AV84">
    <cfRule type="cellIs" dxfId="544" priority="556" stopIfTrue="1" operator="equal">
      <formula>0</formula>
    </cfRule>
    <cfRule type="cellIs" dxfId="543" priority="557" stopIfTrue="1" operator="greaterThan">
      <formula>1</formula>
    </cfRule>
    <cfRule type="cellIs" dxfId="542" priority="558" stopIfTrue="1" operator="between">
      <formula>0.9</formula>
      <formula>1</formula>
    </cfRule>
    <cfRule type="cellIs" dxfId="541" priority="559" stopIfTrue="1" operator="between">
      <formula>0.7</formula>
      <formula>0.8999</formula>
    </cfRule>
    <cfRule type="cellIs" dxfId="540" priority="560" stopIfTrue="1" operator="between">
      <formula>0.00001</formula>
      <formula>0.6999</formula>
    </cfRule>
  </conditionalFormatting>
  <conditionalFormatting sqref="AD84">
    <cfRule type="cellIs" dxfId="539" priority="551" stopIfTrue="1" operator="equal">
      <formula>0</formula>
    </cfRule>
    <cfRule type="cellIs" dxfId="538" priority="552" stopIfTrue="1" operator="greaterThan">
      <formula>1</formula>
    </cfRule>
    <cfRule type="cellIs" dxfId="537" priority="553" stopIfTrue="1" operator="between">
      <formula>0.9</formula>
      <formula>1</formula>
    </cfRule>
    <cfRule type="cellIs" dxfId="536" priority="554" stopIfTrue="1" operator="between">
      <formula>0.7</formula>
      <formula>0.8999</formula>
    </cfRule>
    <cfRule type="cellIs" dxfId="535" priority="555" stopIfTrue="1" operator="between">
      <formula>0.00001</formula>
      <formula>0.6999</formula>
    </cfRule>
  </conditionalFormatting>
  <conditionalFormatting sqref="AG84">
    <cfRule type="cellIs" dxfId="534" priority="546" stopIfTrue="1" operator="equal">
      <formula>0</formula>
    </cfRule>
    <cfRule type="cellIs" dxfId="533" priority="547" stopIfTrue="1" operator="greaterThan">
      <formula>1</formula>
    </cfRule>
    <cfRule type="cellIs" dxfId="532" priority="548" stopIfTrue="1" operator="between">
      <formula>0.9</formula>
      <formula>1</formula>
    </cfRule>
    <cfRule type="cellIs" dxfId="531" priority="549" stopIfTrue="1" operator="between">
      <formula>0.7</formula>
      <formula>0.8999</formula>
    </cfRule>
    <cfRule type="cellIs" dxfId="530" priority="550" stopIfTrue="1" operator="between">
      <formula>0.00001</formula>
      <formula>0.6999</formula>
    </cfRule>
  </conditionalFormatting>
  <conditionalFormatting sqref="AJ84">
    <cfRule type="cellIs" dxfId="529" priority="541" stopIfTrue="1" operator="equal">
      <formula>0</formula>
    </cfRule>
    <cfRule type="cellIs" dxfId="528" priority="542" stopIfTrue="1" operator="greaterThan">
      <formula>1</formula>
    </cfRule>
    <cfRule type="cellIs" dxfId="527" priority="543" stopIfTrue="1" operator="between">
      <formula>0.9</formula>
      <formula>1</formula>
    </cfRule>
    <cfRule type="cellIs" dxfId="526" priority="544" stopIfTrue="1" operator="between">
      <formula>0.7</formula>
      <formula>0.8999</formula>
    </cfRule>
    <cfRule type="cellIs" dxfId="525" priority="545" stopIfTrue="1" operator="between">
      <formula>0.00001</formula>
      <formula>0.6999</formula>
    </cfRule>
  </conditionalFormatting>
  <conditionalFormatting sqref="AM84">
    <cfRule type="cellIs" dxfId="524" priority="536" stopIfTrue="1" operator="equal">
      <formula>0</formula>
    </cfRule>
    <cfRule type="cellIs" dxfId="523" priority="537" stopIfTrue="1" operator="greaterThan">
      <formula>1</formula>
    </cfRule>
    <cfRule type="cellIs" dxfId="522" priority="538" stopIfTrue="1" operator="between">
      <formula>0.9</formula>
      <formula>1</formula>
    </cfRule>
    <cfRule type="cellIs" dxfId="521" priority="539" stopIfTrue="1" operator="between">
      <formula>0.7</formula>
      <formula>0.8999</formula>
    </cfRule>
    <cfRule type="cellIs" dxfId="520" priority="540" stopIfTrue="1" operator="between">
      <formula>0.00001</formula>
      <formula>0.6999</formula>
    </cfRule>
  </conditionalFormatting>
  <conditionalFormatting sqref="AP84">
    <cfRule type="cellIs" dxfId="519" priority="531" stopIfTrue="1" operator="equal">
      <formula>0</formula>
    </cfRule>
    <cfRule type="cellIs" dxfId="518" priority="532" stopIfTrue="1" operator="greaterThan">
      <formula>1</formula>
    </cfRule>
    <cfRule type="cellIs" dxfId="517" priority="533" stopIfTrue="1" operator="between">
      <formula>0.9</formula>
      <formula>1</formula>
    </cfRule>
    <cfRule type="cellIs" dxfId="516" priority="534" stopIfTrue="1" operator="between">
      <formula>0.7</formula>
      <formula>0.8999</formula>
    </cfRule>
    <cfRule type="cellIs" dxfId="515" priority="535" stopIfTrue="1" operator="between">
      <formula>0.00001</formula>
      <formula>0.6999</formula>
    </cfRule>
  </conditionalFormatting>
  <conditionalFormatting sqref="AS84">
    <cfRule type="cellIs" dxfId="514" priority="526" stopIfTrue="1" operator="equal">
      <formula>0</formula>
    </cfRule>
    <cfRule type="cellIs" dxfId="513" priority="527" stopIfTrue="1" operator="greaterThan">
      <formula>1</formula>
    </cfRule>
    <cfRule type="cellIs" dxfId="512" priority="528" stopIfTrue="1" operator="between">
      <formula>0.9</formula>
      <formula>1</formula>
    </cfRule>
    <cfRule type="cellIs" dxfId="511" priority="529" stopIfTrue="1" operator="between">
      <formula>0.7</formula>
      <formula>0.8999</formula>
    </cfRule>
    <cfRule type="cellIs" dxfId="510" priority="530" stopIfTrue="1" operator="between">
      <formula>0.00001</formula>
      <formula>0.6999</formula>
    </cfRule>
  </conditionalFormatting>
  <conditionalFormatting sqref="L84">
    <cfRule type="cellIs" dxfId="509" priority="521" stopIfTrue="1" operator="equal">
      <formula>0</formula>
    </cfRule>
    <cfRule type="cellIs" dxfId="508" priority="522" stopIfTrue="1" operator="greaterThan">
      <formula>1</formula>
    </cfRule>
    <cfRule type="cellIs" dxfId="507" priority="523" stopIfTrue="1" operator="between">
      <formula>0.9</formula>
      <formula>1</formula>
    </cfRule>
    <cfRule type="cellIs" dxfId="506" priority="524" stopIfTrue="1" operator="between">
      <formula>0.7</formula>
      <formula>0.8999</formula>
    </cfRule>
    <cfRule type="cellIs" dxfId="505" priority="525" stopIfTrue="1" operator="between">
      <formula>0.00001</formula>
      <formula>0.6999</formula>
    </cfRule>
  </conditionalFormatting>
  <conditionalFormatting sqref="O84">
    <cfRule type="cellIs" dxfId="504" priority="516" stopIfTrue="1" operator="equal">
      <formula>0</formula>
    </cfRule>
    <cfRule type="cellIs" dxfId="503" priority="517" stopIfTrue="1" operator="greaterThan">
      <formula>1</formula>
    </cfRule>
    <cfRule type="cellIs" dxfId="502" priority="518" stopIfTrue="1" operator="between">
      <formula>0.9</formula>
      <formula>1</formula>
    </cfRule>
    <cfRule type="cellIs" dxfId="501" priority="519" stopIfTrue="1" operator="between">
      <formula>0.7</formula>
      <formula>0.8999</formula>
    </cfRule>
    <cfRule type="cellIs" dxfId="500" priority="520" stopIfTrue="1" operator="between">
      <formula>0.00001</formula>
      <formula>0.6999</formula>
    </cfRule>
  </conditionalFormatting>
  <conditionalFormatting sqref="R84">
    <cfRule type="cellIs" dxfId="499" priority="511" stopIfTrue="1" operator="equal">
      <formula>0</formula>
    </cfRule>
    <cfRule type="cellIs" dxfId="498" priority="512" stopIfTrue="1" operator="greaterThan">
      <formula>1</formula>
    </cfRule>
    <cfRule type="cellIs" dxfId="497" priority="513" stopIfTrue="1" operator="between">
      <formula>0.9</formula>
      <formula>1</formula>
    </cfRule>
    <cfRule type="cellIs" dxfId="496" priority="514" stopIfTrue="1" operator="between">
      <formula>0.7</formula>
      <formula>0.8999</formula>
    </cfRule>
    <cfRule type="cellIs" dxfId="495" priority="515" stopIfTrue="1" operator="between">
      <formula>0.00001</formula>
      <formula>0.6999</formula>
    </cfRule>
  </conditionalFormatting>
  <conditionalFormatting sqref="U84">
    <cfRule type="cellIs" dxfId="494" priority="506" stopIfTrue="1" operator="equal">
      <formula>0</formula>
    </cfRule>
    <cfRule type="cellIs" dxfId="493" priority="507" stopIfTrue="1" operator="greaterThan">
      <formula>1</formula>
    </cfRule>
    <cfRule type="cellIs" dxfId="492" priority="508" stopIfTrue="1" operator="between">
      <formula>0.9</formula>
      <formula>1</formula>
    </cfRule>
    <cfRule type="cellIs" dxfId="491" priority="509" stopIfTrue="1" operator="between">
      <formula>0.7</formula>
      <formula>0.8999</formula>
    </cfRule>
    <cfRule type="cellIs" dxfId="490" priority="510" stopIfTrue="1" operator="between">
      <formula>0.00001</formula>
      <formula>0.6999</formula>
    </cfRule>
  </conditionalFormatting>
  <conditionalFormatting sqref="X84">
    <cfRule type="cellIs" dxfId="489" priority="501" stopIfTrue="1" operator="equal">
      <formula>0</formula>
    </cfRule>
    <cfRule type="cellIs" dxfId="488" priority="502" stopIfTrue="1" operator="greaterThan">
      <formula>1</formula>
    </cfRule>
    <cfRule type="cellIs" dxfId="487" priority="503" stopIfTrue="1" operator="between">
      <formula>0.9</formula>
      <formula>1</formula>
    </cfRule>
    <cfRule type="cellIs" dxfId="486" priority="504" stopIfTrue="1" operator="between">
      <formula>0.7</formula>
      <formula>0.8999</formula>
    </cfRule>
    <cfRule type="cellIs" dxfId="485" priority="505" stopIfTrue="1" operator="between">
      <formula>0.00001</formula>
      <formula>0.6999</formula>
    </cfRule>
  </conditionalFormatting>
  <conditionalFormatting sqref="AA84">
    <cfRule type="cellIs" dxfId="484" priority="496" stopIfTrue="1" operator="equal">
      <formula>0</formula>
    </cfRule>
    <cfRule type="cellIs" dxfId="483" priority="497" stopIfTrue="1" operator="greaterThan">
      <formula>1</formula>
    </cfRule>
    <cfRule type="cellIs" dxfId="482" priority="498" stopIfTrue="1" operator="between">
      <formula>0.9</formula>
      <formula>1</formula>
    </cfRule>
    <cfRule type="cellIs" dxfId="481" priority="499" stopIfTrue="1" operator="between">
      <formula>0.7</formula>
      <formula>0.8999</formula>
    </cfRule>
    <cfRule type="cellIs" dxfId="480" priority="500" stopIfTrue="1" operator="between">
      <formula>0.00001</formula>
      <formula>0.6999</formula>
    </cfRule>
  </conditionalFormatting>
  <conditionalFormatting sqref="O95 U95 U106 O106 U97 O97">
    <cfRule type="cellIs" dxfId="479" priority="486" stopIfTrue="1" operator="equal">
      <formula>0</formula>
    </cfRule>
    <cfRule type="cellIs" dxfId="478" priority="487" stopIfTrue="1" operator="greaterThan">
      <formula>1</formula>
    </cfRule>
    <cfRule type="cellIs" dxfId="477" priority="488" stopIfTrue="1" operator="between">
      <formula>0.9</formula>
      <formula>1</formula>
    </cfRule>
    <cfRule type="cellIs" dxfId="476" priority="489" stopIfTrue="1" operator="between">
      <formula>0.7</formula>
      <formula>0.8999</formula>
    </cfRule>
    <cfRule type="cellIs" dxfId="475" priority="490" stopIfTrue="1" operator="between">
      <formula>0.00001</formula>
      <formula>0.6999</formula>
    </cfRule>
  </conditionalFormatting>
  <conditionalFormatting sqref="O98 U98">
    <cfRule type="cellIs" dxfId="474" priority="481" stopIfTrue="1" operator="equal">
      <formula>0</formula>
    </cfRule>
    <cfRule type="cellIs" dxfId="473" priority="482" stopIfTrue="1" operator="greaterThan">
      <formula>1</formula>
    </cfRule>
    <cfRule type="cellIs" dxfId="472" priority="483" stopIfTrue="1" operator="between">
      <formula>0.9</formula>
      <formula>1</formula>
    </cfRule>
    <cfRule type="cellIs" dxfId="471" priority="484" stopIfTrue="1" operator="between">
      <formula>0.7</formula>
      <formula>0.8999</formula>
    </cfRule>
    <cfRule type="cellIs" dxfId="470" priority="485" stopIfTrue="1" operator="between">
      <formula>0.00001</formula>
      <formula>0.6999</formula>
    </cfRule>
  </conditionalFormatting>
  <conditionalFormatting sqref="O99 U99">
    <cfRule type="cellIs" dxfId="469" priority="476" stopIfTrue="1" operator="equal">
      <formula>0</formula>
    </cfRule>
    <cfRule type="cellIs" dxfId="468" priority="477" stopIfTrue="1" operator="greaterThan">
      <formula>1</formula>
    </cfRule>
    <cfRule type="cellIs" dxfId="467" priority="478" stopIfTrue="1" operator="between">
      <formula>0.9</formula>
      <formula>1</formula>
    </cfRule>
    <cfRule type="cellIs" dxfId="466" priority="479" stopIfTrue="1" operator="between">
      <formula>0.7</formula>
      <formula>0.8999</formula>
    </cfRule>
    <cfRule type="cellIs" dxfId="465" priority="480" stopIfTrue="1" operator="between">
      <formula>0.00001</formula>
      <formula>0.6999</formula>
    </cfRule>
  </conditionalFormatting>
  <conditionalFormatting sqref="O100 U100">
    <cfRule type="cellIs" dxfId="464" priority="471" stopIfTrue="1" operator="equal">
      <formula>0</formula>
    </cfRule>
    <cfRule type="cellIs" dxfId="463" priority="472" stopIfTrue="1" operator="greaterThan">
      <formula>1</formula>
    </cfRule>
    <cfRule type="cellIs" dxfId="462" priority="473" stopIfTrue="1" operator="between">
      <formula>0.9</formula>
      <formula>1</formula>
    </cfRule>
    <cfRule type="cellIs" dxfId="461" priority="474" stopIfTrue="1" operator="between">
      <formula>0.7</formula>
      <formula>0.8999</formula>
    </cfRule>
    <cfRule type="cellIs" dxfId="460" priority="475" stopIfTrue="1" operator="between">
      <formula>0.00001</formula>
      <formula>0.6999</formula>
    </cfRule>
  </conditionalFormatting>
  <conditionalFormatting sqref="O101 U101">
    <cfRule type="cellIs" dxfId="459" priority="466" stopIfTrue="1" operator="equal">
      <formula>0</formula>
    </cfRule>
    <cfRule type="cellIs" dxfId="458" priority="467" stopIfTrue="1" operator="greaterThan">
      <formula>1</formula>
    </cfRule>
    <cfRule type="cellIs" dxfId="457" priority="468" stopIfTrue="1" operator="between">
      <formula>0.9</formula>
      <formula>1</formula>
    </cfRule>
    <cfRule type="cellIs" dxfId="456" priority="469" stopIfTrue="1" operator="between">
      <formula>0.7</formula>
      <formula>0.8999</formula>
    </cfRule>
    <cfRule type="cellIs" dxfId="455" priority="470" stopIfTrue="1" operator="between">
      <formula>0.00001</formula>
      <formula>0.6999</formula>
    </cfRule>
  </conditionalFormatting>
  <conditionalFormatting sqref="O102 U102">
    <cfRule type="cellIs" dxfId="454" priority="461" stopIfTrue="1" operator="equal">
      <formula>0</formula>
    </cfRule>
    <cfRule type="cellIs" dxfId="453" priority="462" stopIfTrue="1" operator="greaterThan">
      <formula>1</formula>
    </cfRule>
    <cfRule type="cellIs" dxfId="452" priority="463" stopIfTrue="1" operator="between">
      <formula>0.9</formula>
      <formula>1</formula>
    </cfRule>
    <cfRule type="cellIs" dxfId="451" priority="464" stopIfTrue="1" operator="between">
      <formula>0.7</formula>
      <formula>0.8999</formula>
    </cfRule>
    <cfRule type="cellIs" dxfId="450" priority="465" stopIfTrue="1" operator="between">
      <formula>0.00001</formula>
      <formula>0.6999</formula>
    </cfRule>
  </conditionalFormatting>
  <conditionalFormatting sqref="O103 U103">
    <cfRule type="cellIs" dxfId="449" priority="456" stopIfTrue="1" operator="equal">
      <formula>0</formula>
    </cfRule>
    <cfRule type="cellIs" dxfId="448" priority="457" stopIfTrue="1" operator="greaterThan">
      <formula>1</formula>
    </cfRule>
    <cfRule type="cellIs" dxfId="447" priority="458" stopIfTrue="1" operator="between">
      <formula>0.9</formula>
      <formula>1</formula>
    </cfRule>
    <cfRule type="cellIs" dxfId="446" priority="459" stopIfTrue="1" operator="between">
      <formula>0.7</formula>
      <formula>0.8999</formula>
    </cfRule>
    <cfRule type="cellIs" dxfId="445" priority="460" stopIfTrue="1" operator="between">
      <formula>0.00001</formula>
      <formula>0.6999</formula>
    </cfRule>
  </conditionalFormatting>
  <conditionalFormatting sqref="O104 U104">
    <cfRule type="cellIs" dxfId="444" priority="451" stopIfTrue="1" operator="equal">
      <formula>0</formula>
    </cfRule>
    <cfRule type="cellIs" dxfId="443" priority="452" stopIfTrue="1" operator="greaterThan">
      <formula>1</formula>
    </cfRule>
    <cfRule type="cellIs" dxfId="442" priority="453" stopIfTrue="1" operator="between">
      <formula>0.9</formula>
      <formula>1</formula>
    </cfRule>
    <cfRule type="cellIs" dxfId="441" priority="454" stopIfTrue="1" operator="between">
      <formula>0.7</formula>
      <formula>0.8999</formula>
    </cfRule>
    <cfRule type="cellIs" dxfId="440" priority="455" stopIfTrue="1" operator="between">
      <formula>0.00001</formula>
      <formula>0.6999</formula>
    </cfRule>
  </conditionalFormatting>
  <conditionalFormatting sqref="O105 U105">
    <cfRule type="cellIs" dxfId="439" priority="446" stopIfTrue="1" operator="equal">
      <formula>0</formula>
    </cfRule>
    <cfRule type="cellIs" dxfId="438" priority="447" stopIfTrue="1" operator="greaterThan">
      <formula>1</formula>
    </cfRule>
    <cfRule type="cellIs" dxfId="437" priority="448" stopIfTrue="1" operator="between">
      <formula>0.9</formula>
      <formula>1</formula>
    </cfRule>
    <cfRule type="cellIs" dxfId="436" priority="449" stopIfTrue="1" operator="between">
      <formula>0.7</formula>
      <formula>0.8999</formula>
    </cfRule>
    <cfRule type="cellIs" dxfId="435" priority="450" stopIfTrue="1" operator="between">
      <formula>0.00001</formula>
      <formula>0.6999</formula>
    </cfRule>
  </conditionalFormatting>
  <conditionalFormatting sqref="O96 U96">
    <cfRule type="cellIs" dxfId="434" priority="441" stopIfTrue="1" operator="equal">
      <formula>0</formula>
    </cfRule>
    <cfRule type="cellIs" dxfId="433" priority="442" stopIfTrue="1" operator="greaterThan">
      <formula>1</formula>
    </cfRule>
    <cfRule type="cellIs" dxfId="432" priority="443" stopIfTrue="1" operator="between">
      <formula>0.9</formula>
      <formula>1</formula>
    </cfRule>
    <cfRule type="cellIs" dxfId="431" priority="444" stopIfTrue="1" operator="between">
      <formula>0.7</formula>
      <formula>0.8999</formula>
    </cfRule>
    <cfRule type="cellIs" dxfId="430" priority="445" stopIfTrue="1" operator="between">
      <formula>0.00001</formula>
      <formula>0.6999</formula>
    </cfRule>
  </conditionalFormatting>
  <conditionalFormatting sqref="O13:O75">
    <cfRule type="cellIs" dxfId="429" priority="436" stopIfTrue="1" operator="equal">
      <formula>0</formula>
    </cfRule>
    <cfRule type="cellIs" dxfId="428" priority="437" stopIfTrue="1" operator="greaterThan">
      <formula>1</formula>
    </cfRule>
    <cfRule type="cellIs" dxfId="427" priority="438" stopIfTrue="1" operator="between">
      <formula>0.9</formula>
      <formula>1</formula>
    </cfRule>
    <cfRule type="cellIs" dxfId="426" priority="439" stopIfTrue="1" operator="between">
      <formula>0.7</formula>
      <formula>0.8999</formula>
    </cfRule>
    <cfRule type="cellIs" dxfId="425" priority="440" stopIfTrue="1" operator="between">
      <formula>0.00001</formula>
      <formula>0.6999</formula>
    </cfRule>
  </conditionalFormatting>
  <conditionalFormatting sqref="R36:R75">
    <cfRule type="cellIs" dxfId="424" priority="431" stopIfTrue="1" operator="equal">
      <formula>0</formula>
    </cfRule>
    <cfRule type="cellIs" dxfId="423" priority="432" stopIfTrue="1" operator="greaterThan">
      <formula>1</formula>
    </cfRule>
    <cfRule type="cellIs" dxfId="422" priority="433" stopIfTrue="1" operator="between">
      <formula>0.9</formula>
      <formula>1</formula>
    </cfRule>
    <cfRule type="cellIs" dxfId="421" priority="434" stopIfTrue="1" operator="between">
      <formula>0.7</formula>
      <formula>0.8999</formula>
    </cfRule>
    <cfRule type="cellIs" dxfId="420" priority="435" stopIfTrue="1" operator="between">
      <formula>0.00001</formula>
      <formula>0.6999</formula>
    </cfRule>
  </conditionalFormatting>
  <conditionalFormatting sqref="R25">
    <cfRule type="cellIs" dxfId="419" priority="421" stopIfTrue="1" operator="equal">
      <formula>0</formula>
    </cfRule>
    <cfRule type="cellIs" dxfId="418" priority="422" stopIfTrue="1" operator="greaterThan">
      <formula>1</formula>
    </cfRule>
    <cfRule type="cellIs" dxfId="417" priority="423" stopIfTrue="1" operator="between">
      <formula>0.9</formula>
      <formula>1</formula>
    </cfRule>
    <cfRule type="cellIs" dxfId="416" priority="424" stopIfTrue="1" operator="between">
      <formula>0.7</formula>
      <formula>0.8999</formula>
    </cfRule>
    <cfRule type="cellIs" dxfId="415" priority="425" stopIfTrue="1" operator="between">
      <formula>0.00001</formula>
      <formula>0.6999</formula>
    </cfRule>
  </conditionalFormatting>
  <conditionalFormatting sqref="AD78">
    <cfRule type="cellIs" dxfId="414" priority="416" stopIfTrue="1" operator="equal">
      <formula>0</formula>
    </cfRule>
    <cfRule type="cellIs" dxfId="413" priority="417" stopIfTrue="1" operator="greaterThan">
      <formula>1</formula>
    </cfRule>
    <cfRule type="cellIs" dxfId="412" priority="418" stopIfTrue="1" operator="between">
      <formula>0.9</formula>
      <formula>1</formula>
    </cfRule>
    <cfRule type="cellIs" dxfId="411" priority="419" stopIfTrue="1" operator="between">
      <formula>0.7</formula>
      <formula>0.8999</formula>
    </cfRule>
    <cfRule type="cellIs" dxfId="410" priority="420" stopIfTrue="1" operator="between">
      <formula>0.00001</formula>
      <formula>0.6999</formula>
    </cfRule>
  </conditionalFormatting>
  <conditionalFormatting sqref="AG78">
    <cfRule type="cellIs" dxfId="409" priority="411" stopIfTrue="1" operator="equal">
      <formula>0</formula>
    </cfRule>
    <cfRule type="cellIs" dxfId="408" priority="412" stopIfTrue="1" operator="greaterThan">
      <formula>1</formula>
    </cfRule>
    <cfRule type="cellIs" dxfId="407" priority="413" stopIfTrue="1" operator="between">
      <formula>0.9</formula>
      <formula>1</formula>
    </cfRule>
    <cfRule type="cellIs" dxfId="406" priority="414" stopIfTrue="1" operator="between">
      <formula>0.7</formula>
      <formula>0.8999</formula>
    </cfRule>
    <cfRule type="cellIs" dxfId="405" priority="415" stopIfTrue="1" operator="between">
      <formula>0.00001</formula>
      <formula>0.6999</formula>
    </cfRule>
  </conditionalFormatting>
  <conditionalFormatting sqref="AJ78">
    <cfRule type="cellIs" dxfId="404" priority="406" stopIfTrue="1" operator="equal">
      <formula>0</formula>
    </cfRule>
    <cfRule type="cellIs" dxfId="403" priority="407" stopIfTrue="1" operator="greaterThan">
      <formula>1</formula>
    </cfRule>
    <cfRule type="cellIs" dxfId="402" priority="408" stopIfTrue="1" operator="between">
      <formula>0.9</formula>
      <formula>1</formula>
    </cfRule>
    <cfRule type="cellIs" dxfId="401" priority="409" stopIfTrue="1" operator="between">
      <formula>0.7</formula>
      <formula>0.8999</formula>
    </cfRule>
    <cfRule type="cellIs" dxfId="400" priority="410" stopIfTrue="1" operator="between">
      <formula>0.00001</formula>
      <formula>0.6999</formula>
    </cfRule>
  </conditionalFormatting>
  <conditionalFormatting sqref="AM78">
    <cfRule type="cellIs" dxfId="399" priority="401" stopIfTrue="1" operator="equal">
      <formula>0</formula>
    </cfRule>
    <cfRule type="cellIs" dxfId="398" priority="402" stopIfTrue="1" operator="greaterThan">
      <formula>1</formula>
    </cfRule>
    <cfRule type="cellIs" dxfId="397" priority="403" stopIfTrue="1" operator="between">
      <formula>0.9</formula>
      <formula>1</formula>
    </cfRule>
    <cfRule type="cellIs" dxfId="396" priority="404" stopIfTrue="1" operator="between">
      <formula>0.7</formula>
      <formula>0.8999</formula>
    </cfRule>
    <cfRule type="cellIs" dxfId="395" priority="405" stopIfTrue="1" operator="between">
      <formula>0.00001</formula>
      <formula>0.6999</formula>
    </cfRule>
  </conditionalFormatting>
  <conditionalFormatting sqref="AP78">
    <cfRule type="cellIs" dxfId="394" priority="396" stopIfTrue="1" operator="equal">
      <formula>0</formula>
    </cfRule>
    <cfRule type="cellIs" dxfId="393" priority="397" stopIfTrue="1" operator="greaterThan">
      <formula>1</formula>
    </cfRule>
    <cfRule type="cellIs" dxfId="392" priority="398" stopIfTrue="1" operator="between">
      <formula>0.9</formula>
      <formula>1</formula>
    </cfRule>
    <cfRule type="cellIs" dxfId="391" priority="399" stopIfTrue="1" operator="between">
      <formula>0.7</formula>
      <formula>0.8999</formula>
    </cfRule>
    <cfRule type="cellIs" dxfId="390" priority="400" stopIfTrue="1" operator="between">
      <formula>0.00001</formula>
      <formula>0.6999</formula>
    </cfRule>
  </conditionalFormatting>
  <conditionalFormatting sqref="AS78">
    <cfRule type="cellIs" dxfId="389" priority="391" stopIfTrue="1" operator="equal">
      <formula>0</formula>
    </cfRule>
    <cfRule type="cellIs" dxfId="388" priority="392" stopIfTrue="1" operator="greaterThan">
      <formula>1</formula>
    </cfRule>
    <cfRule type="cellIs" dxfId="387" priority="393" stopIfTrue="1" operator="between">
      <formula>0.9</formula>
      <formula>1</formula>
    </cfRule>
    <cfRule type="cellIs" dxfId="386" priority="394" stopIfTrue="1" operator="between">
      <formula>0.7</formula>
      <formula>0.8999</formula>
    </cfRule>
    <cfRule type="cellIs" dxfId="385" priority="395" stopIfTrue="1" operator="between">
      <formula>0.00001</formula>
      <formula>0.6999</formula>
    </cfRule>
  </conditionalFormatting>
  <conditionalFormatting sqref="U78">
    <cfRule type="cellIs" dxfId="384" priority="386" stopIfTrue="1" operator="equal">
      <formula>0</formula>
    </cfRule>
    <cfRule type="cellIs" dxfId="383" priority="387" stopIfTrue="1" operator="greaterThan">
      <formula>1</formula>
    </cfRule>
    <cfRule type="cellIs" dxfId="382" priority="388" stopIfTrue="1" operator="between">
      <formula>0.9</formula>
      <formula>1</formula>
    </cfRule>
    <cfRule type="cellIs" dxfId="381" priority="389" stopIfTrue="1" operator="between">
      <formula>0.7</formula>
      <formula>0.8999</formula>
    </cfRule>
    <cfRule type="cellIs" dxfId="380" priority="390" stopIfTrue="1" operator="between">
      <formula>0.00001</formula>
      <formula>0.6999</formula>
    </cfRule>
  </conditionalFormatting>
  <conditionalFormatting sqref="X78">
    <cfRule type="cellIs" dxfId="379" priority="381" stopIfTrue="1" operator="equal">
      <formula>0</formula>
    </cfRule>
    <cfRule type="cellIs" dxfId="378" priority="382" stopIfTrue="1" operator="greaterThan">
      <formula>1</formula>
    </cfRule>
    <cfRule type="cellIs" dxfId="377" priority="383" stopIfTrue="1" operator="between">
      <formula>0.9</formula>
      <formula>1</formula>
    </cfRule>
    <cfRule type="cellIs" dxfId="376" priority="384" stopIfTrue="1" operator="between">
      <formula>0.7</formula>
      <formula>0.8999</formula>
    </cfRule>
    <cfRule type="cellIs" dxfId="375" priority="385" stopIfTrue="1" operator="between">
      <formula>0.00001</formula>
      <formula>0.6999</formula>
    </cfRule>
  </conditionalFormatting>
  <conditionalFormatting sqref="AA78">
    <cfRule type="cellIs" dxfId="374" priority="376" stopIfTrue="1" operator="equal">
      <formula>0</formula>
    </cfRule>
    <cfRule type="cellIs" dxfId="373" priority="377" stopIfTrue="1" operator="greaterThan">
      <formula>1</formula>
    </cfRule>
    <cfRule type="cellIs" dxfId="372" priority="378" stopIfTrue="1" operator="between">
      <formula>0.9</formula>
      <formula>1</formula>
    </cfRule>
    <cfRule type="cellIs" dxfId="371" priority="379" stopIfTrue="1" operator="between">
      <formula>0.7</formula>
      <formula>0.8999</formula>
    </cfRule>
    <cfRule type="cellIs" dxfId="370" priority="380" stopIfTrue="1" operator="between">
      <formula>0.00001</formula>
      <formula>0.6999</formula>
    </cfRule>
  </conditionalFormatting>
  <conditionalFormatting sqref="AD79">
    <cfRule type="cellIs" dxfId="369" priority="371" stopIfTrue="1" operator="equal">
      <formula>0</formula>
    </cfRule>
    <cfRule type="cellIs" dxfId="368" priority="372" stopIfTrue="1" operator="greaterThan">
      <formula>1</formula>
    </cfRule>
    <cfRule type="cellIs" dxfId="367" priority="373" stopIfTrue="1" operator="between">
      <formula>0.9</formula>
      <formula>1</formula>
    </cfRule>
    <cfRule type="cellIs" dxfId="366" priority="374" stopIfTrue="1" operator="between">
      <formula>0.7</formula>
      <formula>0.8999</formula>
    </cfRule>
    <cfRule type="cellIs" dxfId="365" priority="375" stopIfTrue="1" operator="between">
      <formula>0.00001</formula>
      <formula>0.6999</formula>
    </cfRule>
  </conditionalFormatting>
  <conditionalFormatting sqref="AG79">
    <cfRule type="cellIs" dxfId="364" priority="366" stopIfTrue="1" operator="equal">
      <formula>0</formula>
    </cfRule>
    <cfRule type="cellIs" dxfId="363" priority="367" stopIfTrue="1" operator="greaterThan">
      <formula>1</formula>
    </cfRule>
    <cfRule type="cellIs" dxfId="362" priority="368" stopIfTrue="1" operator="between">
      <formula>0.9</formula>
      <formula>1</formula>
    </cfRule>
    <cfRule type="cellIs" dxfId="361" priority="369" stopIfTrue="1" operator="between">
      <formula>0.7</formula>
      <formula>0.8999</formula>
    </cfRule>
    <cfRule type="cellIs" dxfId="360" priority="370" stopIfTrue="1" operator="between">
      <formula>0.00001</formula>
      <formula>0.6999</formula>
    </cfRule>
  </conditionalFormatting>
  <conditionalFormatting sqref="AJ79">
    <cfRule type="cellIs" dxfId="359" priority="361" stopIfTrue="1" operator="equal">
      <formula>0</formula>
    </cfRule>
    <cfRule type="cellIs" dxfId="358" priority="362" stopIfTrue="1" operator="greaterThan">
      <formula>1</formula>
    </cfRule>
    <cfRule type="cellIs" dxfId="357" priority="363" stopIfTrue="1" operator="between">
      <formula>0.9</formula>
      <formula>1</formula>
    </cfRule>
    <cfRule type="cellIs" dxfId="356" priority="364" stopIfTrue="1" operator="between">
      <formula>0.7</formula>
      <formula>0.8999</formula>
    </cfRule>
    <cfRule type="cellIs" dxfId="355" priority="365" stopIfTrue="1" operator="between">
      <formula>0.00001</formula>
      <formula>0.6999</formula>
    </cfRule>
  </conditionalFormatting>
  <conditionalFormatting sqref="AM79">
    <cfRule type="cellIs" dxfId="354" priority="356" stopIfTrue="1" operator="equal">
      <formula>0</formula>
    </cfRule>
    <cfRule type="cellIs" dxfId="353" priority="357" stopIfTrue="1" operator="greaterThan">
      <formula>1</formula>
    </cfRule>
    <cfRule type="cellIs" dxfId="352" priority="358" stopIfTrue="1" operator="between">
      <formula>0.9</formula>
      <formula>1</formula>
    </cfRule>
    <cfRule type="cellIs" dxfId="351" priority="359" stopIfTrue="1" operator="between">
      <formula>0.7</formula>
      <formula>0.8999</formula>
    </cfRule>
    <cfRule type="cellIs" dxfId="350" priority="360" stopIfTrue="1" operator="between">
      <formula>0.00001</formula>
      <formula>0.6999</formula>
    </cfRule>
  </conditionalFormatting>
  <conditionalFormatting sqref="AP79">
    <cfRule type="cellIs" dxfId="349" priority="351" stopIfTrue="1" operator="equal">
      <formula>0</formula>
    </cfRule>
    <cfRule type="cellIs" dxfId="348" priority="352" stopIfTrue="1" operator="greaterThan">
      <formula>1</formula>
    </cfRule>
    <cfRule type="cellIs" dxfId="347" priority="353" stopIfTrue="1" operator="between">
      <formula>0.9</formula>
      <formula>1</formula>
    </cfRule>
    <cfRule type="cellIs" dxfId="346" priority="354" stopIfTrue="1" operator="between">
      <formula>0.7</formula>
      <formula>0.8999</formula>
    </cfRule>
    <cfRule type="cellIs" dxfId="345" priority="355" stopIfTrue="1" operator="between">
      <formula>0.00001</formula>
      <formula>0.6999</formula>
    </cfRule>
  </conditionalFormatting>
  <conditionalFormatting sqref="AS79">
    <cfRule type="cellIs" dxfId="344" priority="346" stopIfTrue="1" operator="equal">
      <formula>0</formula>
    </cfRule>
    <cfRule type="cellIs" dxfId="343" priority="347" stopIfTrue="1" operator="greaterThan">
      <formula>1</formula>
    </cfRule>
    <cfRule type="cellIs" dxfId="342" priority="348" stopIfTrue="1" operator="between">
      <formula>0.9</formula>
      <formula>1</formula>
    </cfRule>
    <cfRule type="cellIs" dxfId="341" priority="349" stopIfTrue="1" operator="between">
      <formula>0.7</formula>
      <formula>0.8999</formula>
    </cfRule>
    <cfRule type="cellIs" dxfId="340" priority="350" stopIfTrue="1" operator="between">
      <formula>0.00001</formula>
      <formula>0.6999</formula>
    </cfRule>
  </conditionalFormatting>
  <conditionalFormatting sqref="U79">
    <cfRule type="cellIs" dxfId="339" priority="341" stopIfTrue="1" operator="equal">
      <formula>0</formula>
    </cfRule>
    <cfRule type="cellIs" dxfId="338" priority="342" stopIfTrue="1" operator="greaterThan">
      <formula>1</formula>
    </cfRule>
    <cfRule type="cellIs" dxfId="337" priority="343" stopIfTrue="1" operator="between">
      <formula>0.9</formula>
      <formula>1</formula>
    </cfRule>
    <cfRule type="cellIs" dxfId="336" priority="344" stopIfTrue="1" operator="between">
      <formula>0.7</formula>
      <formula>0.8999</formula>
    </cfRule>
    <cfRule type="cellIs" dxfId="335" priority="345" stopIfTrue="1" operator="between">
      <formula>0.00001</formula>
      <formula>0.6999</formula>
    </cfRule>
  </conditionalFormatting>
  <conditionalFormatting sqref="X79">
    <cfRule type="cellIs" dxfId="334" priority="336" stopIfTrue="1" operator="equal">
      <formula>0</formula>
    </cfRule>
    <cfRule type="cellIs" dxfId="333" priority="337" stopIfTrue="1" operator="greaterThan">
      <formula>1</formula>
    </cfRule>
    <cfRule type="cellIs" dxfId="332" priority="338" stopIfTrue="1" operator="between">
      <formula>0.9</formula>
      <formula>1</formula>
    </cfRule>
    <cfRule type="cellIs" dxfId="331" priority="339" stopIfTrue="1" operator="between">
      <formula>0.7</formula>
      <formula>0.8999</formula>
    </cfRule>
    <cfRule type="cellIs" dxfId="330" priority="340" stopIfTrue="1" operator="between">
      <formula>0.00001</formula>
      <formula>0.6999</formula>
    </cfRule>
  </conditionalFormatting>
  <conditionalFormatting sqref="AA79">
    <cfRule type="cellIs" dxfId="329" priority="331" stopIfTrue="1" operator="equal">
      <formula>0</formula>
    </cfRule>
    <cfRule type="cellIs" dxfId="328" priority="332" stopIfTrue="1" operator="greaterThan">
      <formula>1</formula>
    </cfRule>
    <cfRule type="cellIs" dxfId="327" priority="333" stopIfTrue="1" operator="between">
      <formula>0.9</formula>
      <formula>1</formula>
    </cfRule>
    <cfRule type="cellIs" dxfId="326" priority="334" stopIfTrue="1" operator="between">
      <formula>0.7</formula>
      <formula>0.8999</formula>
    </cfRule>
    <cfRule type="cellIs" dxfId="325" priority="335" stopIfTrue="1" operator="between">
      <formula>0.00001</formula>
      <formula>0.6999</formula>
    </cfRule>
  </conditionalFormatting>
  <conditionalFormatting sqref="AD80">
    <cfRule type="cellIs" dxfId="324" priority="326" stopIfTrue="1" operator="equal">
      <formula>0</formula>
    </cfRule>
    <cfRule type="cellIs" dxfId="323" priority="327" stopIfTrue="1" operator="greaterThan">
      <formula>1</formula>
    </cfRule>
    <cfRule type="cellIs" dxfId="322" priority="328" stopIfTrue="1" operator="between">
      <formula>0.9</formula>
      <formula>1</formula>
    </cfRule>
    <cfRule type="cellIs" dxfId="321" priority="329" stopIfTrue="1" operator="between">
      <formula>0.7</formula>
      <formula>0.8999</formula>
    </cfRule>
    <cfRule type="cellIs" dxfId="320" priority="330" stopIfTrue="1" operator="between">
      <formula>0.00001</formula>
      <formula>0.6999</formula>
    </cfRule>
  </conditionalFormatting>
  <conditionalFormatting sqref="AG80">
    <cfRule type="cellIs" dxfId="319" priority="321" stopIfTrue="1" operator="equal">
      <formula>0</formula>
    </cfRule>
    <cfRule type="cellIs" dxfId="318" priority="322" stopIfTrue="1" operator="greaterThan">
      <formula>1</formula>
    </cfRule>
    <cfRule type="cellIs" dxfId="317" priority="323" stopIfTrue="1" operator="between">
      <formula>0.9</formula>
      <formula>1</formula>
    </cfRule>
    <cfRule type="cellIs" dxfId="316" priority="324" stopIfTrue="1" operator="between">
      <formula>0.7</formula>
      <formula>0.8999</formula>
    </cfRule>
    <cfRule type="cellIs" dxfId="315" priority="325" stopIfTrue="1" operator="between">
      <formula>0.00001</formula>
      <formula>0.6999</formula>
    </cfRule>
  </conditionalFormatting>
  <conditionalFormatting sqref="AJ80">
    <cfRule type="cellIs" dxfId="314" priority="316" stopIfTrue="1" operator="equal">
      <formula>0</formula>
    </cfRule>
    <cfRule type="cellIs" dxfId="313" priority="317" stopIfTrue="1" operator="greaterThan">
      <formula>1</formula>
    </cfRule>
    <cfRule type="cellIs" dxfId="312" priority="318" stopIfTrue="1" operator="between">
      <formula>0.9</formula>
      <formula>1</formula>
    </cfRule>
    <cfRule type="cellIs" dxfId="311" priority="319" stopIfTrue="1" operator="between">
      <formula>0.7</formula>
      <formula>0.8999</formula>
    </cfRule>
    <cfRule type="cellIs" dxfId="310" priority="320" stopIfTrue="1" operator="between">
      <formula>0.00001</formula>
      <formula>0.6999</formula>
    </cfRule>
  </conditionalFormatting>
  <conditionalFormatting sqref="AM80">
    <cfRule type="cellIs" dxfId="309" priority="311" stopIfTrue="1" operator="equal">
      <formula>0</formula>
    </cfRule>
    <cfRule type="cellIs" dxfId="308" priority="312" stopIfTrue="1" operator="greaterThan">
      <formula>1</formula>
    </cfRule>
    <cfRule type="cellIs" dxfId="307" priority="313" stopIfTrue="1" operator="between">
      <formula>0.9</formula>
      <formula>1</formula>
    </cfRule>
    <cfRule type="cellIs" dxfId="306" priority="314" stopIfTrue="1" operator="between">
      <formula>0.7</formula>
      <formula>0.8999</formula>
    </cfRule>
    <cfRule type="cellIs" dxfId="305" priority="315" stopIfTrue="1" operator="between">
      <formula>0.00001</formula>
      <formula>0.6999</formula>
    </cfRule>
  </conditionalFormatting>
  <conditionalFormatting sqref="AP80">
    <cfRule type="cellIs" dxfId="304" priority="306" stopIfTrue="1" operator="equal">
      <formula>0</formula>
    </cfRule>
    <cfRule type="cellIs" dxfId="303" priority="307" stopIfTrue="1" operator="greaterThan">
      <formula>1</formula>
    </cfRule>
    <cfRule type="cellIs" dxfId="302" priority="308" stopIfTrue="1" operator="between">
      <formula>0.9</formula>
      <formula>1</formula>
    </cfRule>
    <cfRule type="cellIs" dxfId="301" priority="309" stopIfTrue="1" operator="between">
      <formula>0.7</formula>
      <formula>0.8999</formula>
    </cfRule>
    <cfRule type="cellIs" dxfId="300" priority="310" stopIfTrue="1" operator="between">
      <formula>0.00001</formula>
      <formula>0.6999</formula>
    </cfRule>
  </conditionalFormatting>
  <conditionalFormatting sqref="AS80">
    <cfRule type="cellIs" dxfId="299" priority="301" stopIfTrue="1" operator="equal">
      <formula>0</formula>
    </cfRule>
    <cfRule type="cellIs" dxfId="298" priority="302" stopIfTrue="1" operator="greaterThan">
      <formula>1</formula>
    </cfRule>
    <cfRule type="cellIs" dxfId="297" priority="303" stopIfTrue="1" operator="between">
      <formula>0.9</formula>
      <formula>1</formula>
    </cfRule>
    <cfRule type="cellIs" dxfId="296" priority="304" stopIfTrue="1" operator="between">
      <formula>0.7</formula>
      <formula>0.8999</formula>
    </cfRule>
    <cfRule type="cellIs" dxfId="295" priority="305" stopIfTrue="1" operator="between">
      <formula>0.00001</formula>
      <formula>0.6999</formula>
    </cfRule>
  </conditionalFormatting>
  <conditionalFormatting sqref="U80">
    <cfRule type="cellIs" dxfId="294" priority="296" stopIfTrue="1" operator="equal">
      <formula>0</formula>
    </cfRule>
    <cfRule type="cellIs" dxfId="293" priority="297" stopIfTrue="1" operator="greaterThan">
      <formula>1</formula>
    </cfRule>
    <cfRule type="cellIs" dxfId="292" priority="298" stopIfTrue="1" operator="between">
      <formula>0.9</formula>
      <formula>1</formula>
    </cfRule>
    <cfRule type="cellIs" dxfId="291" priority="299" stopIfTrue="1" operator="between">
      <formula>0.7</formula>
      <formula>0.8999</formula>
    </cfRule>
    <cfRule type="cellIs" dxfId="290" priority="300" stopIfTrue="1" operator="between">
      <formula>0.00001</formula>
      <formula>0.6999</formula>
    </cfRule>
  </conditionalFormatting>
  <conditionalFormatting sqref="X80">
    <cfRule type="cellIs" dxfId="289" priority="291" stopIfTrue="1" operator="equal">
      <formula>0</formula>
    </cfRule>
    <cfRule type="cellIs" dxfId="288" priority="292" stopIfTrue="1" operator="greaterThan">
      <formula>1</formula>
    </cfRule>
    <cfRule type="cellIs" dxfId="287" priority="293" stopIfTrue="1" operator="between">
      <formula>0.9</formula>
      <formula>1</formula>
    </cfRule>
    <cfRule type="cellIs" dxfId="286" priority="294" stopIfTrue="1" operator="between">
      <formula>0.7</formula>
      <formula>0.8999</formula>
    </cfRule>
    <cfRule type="cellIs" dxfId="285" priority="295" stopIfTrue="1" operator="between">
      <formula>0.00001</formula>
      <formula>0.6999</formula>
    </cfRule>
  </conditionalFormatting>
  <conditionalFormatting sqref="AA80">
    <cfRule type="cellIs" dxfId="284" priority="286" stopIfTrue="1" operator="equal">
      <formula>0</formula>
    </cfRule>
    <cfRule type="cellIs" dxfId="283" priority="287" stopIfTrue="1" operator="greaterThan">
      <formula>1</formula>
    </cfRule>
    <cfRule type="cellIs" dxfId="282" priority="288" stopIfTrue="1" operator="between">
      <formula>0.9</formula>
      <formula>1</formula>
    </cfRule>
    <cfRule type="cellIs" dxfId="281" priority="289" stopIfTrue="1" operator="between">
      <formula>0.7</formula>
      <formula>0.8999</formula>
    </cfRule>
    <cfRule type="cellIs" dxfId="280" priority="290" stopIfTrue="1" operator="between">
      <formula>0.00001</formula>
      <formula>0.6999</formula>
    </cfRule>
  </conditionalFormatting>
  <conditionalFormatting sqref="AD81">
    <cfRule type="cellIs" dxfId="279" priority="281" stopIfTrue="1" operator="equal">
      <formula>0</formula>
    </cfRule>
    <cfRule type="cellIs" dxfId="278" priority="282" stopIfTrue="1" operator="greaterThan">
      <formula>1</formula>
    </cfRule>
    <cfRule type="cellIs" dxfId="277" priority="283" stopIfTrue="1" operator="between">
      <formula>0.9</formula>
      <formula>1</formula>
    </cfRule>
    <cfRule type="cellIs" dxfId="276" priority="284" stopIfTrue="1" operator="between">
      <formula>0.7</formula>
      <formula>0.8999</formula>
    </cfRule>
    <cfRule type="cellIs" dxfId="275" priority="285" stopIfTrue="1" operator="between">
      <formula>0.00001</formula>
      <formula>0.6999</formula>
    </cfRule>
  </conditionalFormatting>
  <conditionalFormatting sqref="AG81">
    <cfRule type="cellIs" dxfId="274" priority="276" stopIfTrue="1" operator="equal">
      <formula>0</formula>
    </cfRule>
    <cfRule type="cellIs" dxfId="273" priority="277" stopIfTrue="1" operator="greaterThan">
      <formula>1</formula>
    </cfRule>
    <cfRule type="cellIs" dxfId="272" priority="278" stopIfTrue="1" operator="between">
      <formula>0.9</formula>
      <formula>1</formula>
    </cfRule>
    <cfRule type="cellIs" dxfId="271" priority="279" stopIfTrue="1" operator="between">
      <formula>0.7</formula>
      <formula>0.8999</formula>
    </cfRule>
    <cfRule type="cellIs" dxfId="270" priority="280" stopIfTrue="1" operator="between">
      <formula>0.00001</formula>
      <formula>0.6999</formula>
    </cfRule>
  </conditionalFormatting>
  <conditionalFormatting sqref="AJ81">
    <cfRule type="cellIs" dxfId="269" priority="271" stopIfTrue="1" operator="equal">
      <formula>0</formula>
    </cfRule>
    <cfRule type="cellIs" dxfId="268" priority="272" stopIfTrue="1" operator="greaterThan">
      <formula>1</formula>
    </cfRule>
    <cfRule type="cellIs" dxfId="267" priority="273" stopIfTrue="1" operator="between">
      <formula>0.9</formula>
      <formula>1</formula>
    </cfRule>
    <cfRule type="cellIs" dxfId="266" priority="274" stopIfTrue="1" operator="between">
      <formula>0.7</formula>
      <formula>0.8999</formula>
    </cfRule>
    <cfRule type="cellIs" dxfId="265" priority="275" stopIfTrue="1" operator="between">
      <formula>0.00001</formula>
      <formula>0.6999</formula>
    </cfRule>
  </conditionalFormatting>
  <conditionalFormatting sqref="AM81">
    <cfRule type="cellIs" dxfId="264" priority="266" stopIfTrue="1" operator="equal">
      <formula>0</formula>
    </cfRule>
    <cfRule type="cellIs" dxfId="263" priority="267" stopIfTrue="1" operator="greaterThan">
      <formula>1</formula>
    </cfRule>
    <cfRule type="cellIs" dxfId="262" priority="268" stopIfTrue="1" operator="between">
      <formula>0.9</formula>
      <formula>1</formula>
    </cfRule>
    <cfRule type="cellIs" dxfId="261" priority="269" stopIfTrue="1" operator="between">
      <formula>0.7</formula>
      <formula>0.8999</formula>
    </cfRule>
    <cfRule type="cellIs" dxfId="260" priority="270" stopIfTrue="1" operator="between">
      <formula>0.00001</formula>
      <formula>0.6999</formula>
    </cfRule>
  </conditionalFormatting>
  <conditionalFormatting sqref="AP81">
    <cfRule type="cellIs" dxfId="259" priority="261" stopIfTrue="1" operator="equal">
      <formula>0</formula>
    </cfRule>
    <cfRule type="cellIs" dxfId="258" priority="262" stopIfTrue="1" operator="greaterThan">
      <formula>1</formula>
    </cfRule>
    <cfRule type="cellIs" dxfId="257" priority="263" stopIfTrue="1" operator="between">
      <formula>0.9</formula>
      <formula>1</formula>
    </cfRule>
    <cfRule type="cellIs" dxfId="256" priority="264" stopIfTrue="1" operator="between">
      <formula>0.7</formula>
      <formula>0.8999</formula>
    </cfRule>
    <cfRule type="cellIs" dxfId="255" priority="265" stopIfTrue="1" operator="between">
      <formula>0.00001</formula>
      <formula>0.6999</formula>
    </cfRule>
  </conditionalFormatting>
  <conditionalFormatting sqref="AS81">
    <cfRule type="cellIs" dxfId="254" priority="256" stopIfTrue="1" operator="equal">
      <formula>0</formula>
    </cfRule>
    <cfRule type="cellIs" dxfId="253" priority="257" stopIfTrue="1" operator="greaterThan">
      <formula>1</formula>
    </cfRule>
    <cfRule type="cellIs" dxfId="252" priority="258" stopIfTrue="1" operator="between">
      <formula>0.9</formula>
      <formula>1</formula>
    </cfRule>
    <cfRule type="cellIs" dxfId="251" priority="259" stopIfTrue="1" operator="between">
      <formula>0.7</formula>
      <formula>0.8999</formula>
    </cfRule>
    <cfRule type="cellIs" dxfId="250" priority="260" stopIfTrue="1" operator="between">
      <formula>0.00001</formula>
      <formula>0.6999</formula>
    </cfRule>
  </conditionalFormatting>
  <conditionalFormatting sqref="U81">
    <cfRule type="cellIs" dxfId="249" priority="251" stopIfTrue="1" operator="equal">
      <formula>0</formula>
    </cfRule>
    <cfRule type="cellIs" dxfId="248" priority="252" stopIfTrue="1" operator="greaterThan">
      <formula>1</formula>
    </cfRule>
    <cfRule type="cellIs" dxfId="247" priority="253" stopIfTrue="1" operator="between">
      <formula>0.9</formula>
      <formula>1</formula>
    </cfRule>
    <cfRule type="cellIs" dxfId="246" priority="254" stopIfTrue="1" operator="between">
      <formula>0.7</formula>
      <formula>0.8999</formula>
    </cfRule>
    <cfRule type="cellIs" dxfId="245" priority="255" stopIfTrue="1" operator="between">
      <formula>0.00001</formula>
      <formula>0.6999</formula>
    </cfRule>
  </conditionalFormatting>
  <conditionalFormatting sqref="X81">
    <cfRule type="cellIs" dxfId="244" priority="246" stopIfTrue="1" operator="equal">
      <formula>0</formula>
    </cfRule>
    <cfRule type="cellIs" dxfId="243" priority="247" stopIfTrue="1" operator="greaterThan">
      <formula>1</formula>
    </cfRule>
    <cfRule type="cellIs" dxfId="242" priority="248" stopIfTrue="1" operator="between">
      <formula>0.9</formula>
      <formula>1</formula>
    </cfRule>
    <cfRule type="cellIs" dxfId="241" priority="249" stopIfTrue="1" operator="between">
      <formula>0.7</formula>
      <formula>0.8999</formula>
    </cfRule>
    <cfRule type="cellIs" dxfId="240" priority="250" stopIfTrue="1" operator="between">
      <formula>0.00001</formula>
      <formula>0.6999</formula>
    </cfRule>
  </conditionalFormatting>
  <conditionalFormatting sqref="AA81">
    <cfRule type="cellIs" dxfId="239" priority="241" stopIfTrue="1" operator="equal">
      <formula>0</formula>
    </cfRule>
    <cfRule type="cellIs" dxfId="238" priority="242" stopIfTrue="1" operator="greaterThan">
      <formula>1</formula>
    </cfRule>
    <cfRule type="cellIs" dxfId="237" priority="243" stopIfTrue="1" operator="between">
      <formula>0.9</formula>
      <formula>1</formula>
    </cfRule>
    <cfRule type="cellIs" dxfId="236" priority="244" stopIfTrue="1" operator="between">
      <formula>0.7</formula>
      <formula>0.8999</formula>
    </cfRule>
    <cfRule type="cellIs" dxfId="235" priority="245" stopIfTrue="1" operator="between">
      <formula>0.00001</formula>
      <formula>0.6999</formula>
    </cfRule>
  </conditionalFormatting>
  <conditionalFormatting sqref="AD82">
    <cfRule type="cellIs" dxfId="234" priority="236" stopIfTrue="1" operator="equal">
      <formula>0</formula>
    </cfRule>
    <cfRule type="cellIs" dxfId="233" priority="237" stopIfTrue="1" operator="greaterThan">
      <formula>1</formula>
    </cfRule>
    <cfRule type="cellIs" dxfId="232" priority="238" stopIfTrue="1" operator="between">
      <formula>0.9</formula>
      <formula>1</formula>
    </cfRule>
    <cfRule type="cellIs" dxfId="231" priority="239" stopIfTrue="1" operator="between">
      <formula>0.7</formula>
      <formula>0.8999</formula>
    </cfRule>
    <cfRule type="cellIs" dxfId="230" priority="240" stopIfTrue="1" operator="between">
      <formula>0.00001</formula>
      <formula>0.6999</formula>
    </cfRule>
  </conditionalFormatting>
  <conditionalFormatting sqref="AG82">
    <cfRule type="cellIs" dxfId="229" priority="231" stopIfTrue="1" operator="equal">
      <formula>0</formula>
    </cfRule>
    <cfRule type="cellIs" dxfId="228" priority="232" stopIfTrue="1" operator="greaterThan">
      <formula>1</formula>
    </cfRule>
    <cfRule type="cellIs" dxfId="227" priority="233" stopIfTrue="1" operator="between">
      <formula>0.9</formula>
      <formula>1</formula>
    </cfRule>
    <cfRule type="cellIs" dxfId="226" priority="234" stopIfTrue="1" operator="between">
      <formula>0.7</formula>
      <formula>0.8999</formula>
    </cfRule>
    <cfRule type="cellIs" dxfId="225" priority="235" stopIfTrue="1" operator="between">
      <formula>0.00001</formula>
      <formula>0.6999</formula>
    </cfRule>
  </conditionalFormatting>
  <conditionalFormatting sqref="AJ82">
    <cfRule type="cellIs" dxfId="224" priority="226" stopIfTrue="1" operator="equal">
      <formula>0</formula>
    </cfRule>
    <cfRule type="cellIs" dxfId="223" priority="227" stopIfTrue="1" operator="greaterThan">
      <formula>1</formula>
    </cfRule>
    <cfRule type="cellIs" dxfId="222" priority="228" stopIfTrue="1" operator="between">
      <formula>0.9</formula>
      <formula>1</formula>
    </cfRule>
    <cfRule type="cellIs" dxfId="221" priority="229" stopIfTrue="1" operator="between">
      <formula>0.7</formula>
      <formula>0.8999</formula>
    </cfRule>
    <cfRule type="cellIs" dxfId="220" priority="230" stopIfTrue="1" operator="between">
      <formula>0.00001</formula>
      <formula>0.6999</formula>
    </cfRule>
  </conditionalFormatting>
  <conditionalFormatting sqref="AM82">
    <cfRule type="cellIs" dxfId="219" priority="221" stopIfTrue="1" operator="equal">
      <formula>0</formula>
    </cfRule>
    <cfRule type="cellIs" dxfId="218" priority="222" stopIfTrue="1" operator="greaterThan">
      <formula>1</formula>
    </cfRule>
    <cfRule type="cellIs" dxfId="217" priority="223" stopIfTrue="1" operator="between">
      <formula>0.9</formula>
      <formula>1</formula>
    </cfRule>
    <cfRule type="cellIs" dxfId="216" priority="224" stopIfTrue="1" operator="between">
      <formula>0.7</formula>
      <formula>0.8999</formula>
    </cfRule>
    <cfRule type="cellIs" dxfId="215" priority="225" stopIfTrue="1" operator="between">
      <formula>0.00001</formula>
      <formula>0.6999</formula>
    </cfRule>
  </conditionalFormatting>
  <conditionalFormatting sqref="AP82">
    <cfRule type="cellIs" dxfId="214" priority="216" stopIfTrue="1" operator="equal">
      <formula>0</formula>
    </cfRule>
    <cfRule type="cellIs" dxfId="213" priority="217" stopIfTrue="1" operator="greaterThan">
      <formula>1</formula>
    </cfRule>
    <cfRule type="cellIs" dxfId="212" priority="218" stopIfTrue="1" operator="between">
      <formula>0.9</formula>
      <formula>1</formula>
    </cfRule>
    <cfRule type="cellIs" dxfId="211" priority="219" stopIfTrue="1" operator="between">
      <formula>0.7</formula>
      <formula>0.8999</formula>
    </cfRule>
    <cfRule type="cellIs" dxfId="210" priority="220" stopIfTrue="1" operator="between">
      <formula>0.00001</formula>
      <formula>0.6999</formula>
    </cfRule>
  </conditionalFormatting>
  <conditionalFormatting sqref="AS82">
    <cfRule type="cellIs" dxfId="209" priority="211" stopIfTrue="1" operator="equal">
      <formula>0</formula>
    </cfRule>
    <cfRule type="cellIs" dxfId="208" priority="212" stopIfTrue="1" operator="greaterThan">
      <formula>1</formula>
    </cfRule>
    <cfRule type="cellIs" dxfId="207" priority="213" stopIfTrue="1" operator="between">
      <formula>0.9</formula>
      <formula>1</formula>
    </cfRule>
    <cfRule type="cellIs" dxfId="206" priority="214" stopIfTrue="1" operator="between">
      <formula>0.7</formula>
      <formula>0.8999</formula>
    </cfRule>
    <cfRule type="cellIs" dxfId="205" priority="215" stopIfTrue="1" operator="between">
      <formula>0.00001</formula>
      <formula>0.6999</formula>
    </cfRule>
  </conditionalFormatting>
  <conditionalFormatting sqref="U82">
    <cfRule type="cellIs" dxfId="204" priority="206" stopIfTrue="1" operator="equal">
      <formula>0</formula>
    </cfRule>
    <cfRule type="cellIs" dxfId="203" priority="207" stopIfTrue="1" operator="greaterThan">
      <formula>1</formula>
    </cfRule>
    <cfRule type="cellIs" dxfId="202" priority="208" stopIfTrue="1" operator="between">
      <formula>0.9</formula>
      <formula>1</formula>
    </cfRule>
    <cfRule type="cellIs" dxfId="201" priority="209" stopIfTrue="1" operator="between">
      <formula>0.7</formula>
      <formula>0.8999</formula>
    </cfRule>
    <cfRule type="cellIs" dxfId="200" priority="210" stopIfTrue="1" operator="between">
      <formula>0.00001</formula>
      <formula>0.6999</formula>
    </cfRule>
  </conditionalFormatting>
  <conditionalFormatting sqref="X82">
    <cfRule type="cellIs" dxfId="199" priority="201" stopIfTrue="1" operator="equal">
      <formula>0</formula>
    </cfRule>
    <cfRule type="cellIs" dxfId="198" priority="202" stopIfTrue="1" operator="greaterThan">
      <formula>1</formula>
    </cfRule>
    <cfRule type="cellIs" dxfId="197" priority="203" stopIfTrue="1" operator="between">
      <formula>0.9</formula>
      <formula>1</formula>
    </cfRule>
    <cfRule type="cellIs" dxfId="196" priority="204" stopIfTrue="1" operator="between">
      <formula>0.7</formula>
      <formula>0.8999</formula>
    </cfRule>
    <cfRule type="cellIs" dxfId="195" priority="205" stopIfTrue="1" operator="between">
      <formula>0.00001</formula>
      <formula>0.6999</formula>
    </cfRule>
  </conditionalFormatting>
  <conditionalFormatting sqref="AA82">
    <cfRule type="cellIs" dxfId="194" priority="196" stopIfTrue="1" operator="equal">
      <formula>0</formula>
    </cfRule>
    <cfRule type="cellIs" dxfId="193" priority="197" stopIfTrue="1" operator="greaterThan">
      <formula>1</formula>
    </cfRule>
    <cfRule type="cellIs" dxfId="192" priority="198" stopIfTrue="1" operator="between">
      <formula>0.9</formula>
      <formula>1</formula>
    </cfRule>
    <cfRule type="cellIs" dxfId="191" priority="199" stopIfTrue="1" operator="between">
      <formula>0.7</formula>
      <formula>0.8999</formula>
    </cfRule>
    <cfRule type="cellIs" dxfId="190" priority="200" stopIfTrue="1" operator="between">
      <formula>0.00001</formula>
      <formula>0.6999</formula>
    </cfRule>
  </conditionalFormatting>
  <conditionalFormatting sqref="AD83">
    <cfRule type="cellIs" dxfId="189" priority="191" stopIfTrue="1" operator="equal">
      <formula>0</formula>
    </cfRule>
    <cfRule type="cellIs" dxfId="188" priority="192" stopIfTrue="1" operator="greaterThan">
      <formula>1</formula>
    </cfRule>
    <cfRule type="cellIs" dxfId="187" priority="193" stopIfTrue="1" operator="between">
      <formula>0.9</formula>
      <formula>1</formula>
    </cfRule>
    <cfRule type="cellIs" dxfId="186" priority="194" stopIfTrue="1" operator="between">
      <formula>0.7</formula>
      <formula>0.8999</formula>
    </cfRule>
    <cfRule type="cellIs" dxfId="185" priority="195" stopIfTrue="1" operator="between">
      <formula>0.00001</formula>
      <formula>0.6999</formula>
    </cfRule>
  </conditionalFormatting>
  <conditionalFormatting sqref="AG83">
    <cfRule type="cellIs" dxfId="184" priority="186" stopIfTrue="1" operator="equal">
      <formula>0</formula>
    </cfRule>
    <cfRule type="cellIs" dxfId="183" priority="187" stopIfTrue="1" operator="greaterThan">
      <formula>1</formula>
    </cfRule>
    <cfRule type="cellIs" dxfId="182" priority="188" stopIfTrue="1" operator="between">
      <formula>0.9</formula>
      <formula>1</formula>
    </cfRule>
    <cfRule type="cellIs" dxfId="181" priority="189" stopIfTrue="1" operator="between">
      <formula>0.7</formula>
      <formula>0.8999</formula>
    </cfRule>
    <cfRule type="cellIs" dxfId="180" priority="190" stopIfTrue="1" operator="between">
      <formula>0.00001</formula>
      <formula>0.6999</formula>
    </cfRule>
  </conditionalFormatting>
  <conditionalFormatting sqref="AJ83">
    <cfRule type="cellIs" dxfId="179" priority="181" stopIfTrue="1" operator="equal">
      <formula>0</formula>
    </cfRule>
    <cfRule type="cellIs" dxfId="178" priority="182" stopIfTrue="1" operator="greaterThan">
      <formula>1</formula>
    </cfRule>
    <cfRule type="cellIs" dxfId="177" priority="183" stopIfTrue="1" operator="between">
      <formula>0.9</formula>
      <formula>1</formula>
    </cfRule>
    <cfRule type="cellIs" dxfId="176" priority="184" stopIfTrue="1" operator="between">
      <formula>0.7</formula>
      <formula>0.8999</formula>
    </cfRule>
    <cfRule type="cellIs" dxfId="175" priority="185" stopIfTrue="1" operator="between">
      <formula>0.00001</formula>
      <formula>0.6999</formula>
    </cfRule>
  </conditionalFormatting>
  <conditionalFormatting sqref="AM83">
    <cfRule type="cellIs" dxfId="174" priority="176" stopIfTrue="1" operator="equal">
      <formula>0</formula>
    </cfRule>
    <cfRule type="cellIs" dxfId="173" priority="177" stopIfTrue="1" operator="greaterThan">
      <formula>1</formula>
    </cfRule>
    <cfRule type="cellIs" dxfId="172" priority="178" stopIfTrue="1" operator="between">
      <formula>0.9</formula>
      <formula>1</formula>
    </cfRule>
    <cfRule type="cellIs" dxfId="171" priority="179" stopIfTrue="1" operator="between">
      <formula>0.7</formula>
      <formula>0.8999</formula>
    </cfRule>
    <cfRule type="cellIs" dxfId="170" priority="180" stopIfTrue="1" operator="between">
      <formula>0.00001</formula>
      <formula>0.6999</formula>
    </cfRule>
  </conditionalFormatting>
  <conditionalFormatting sqref="AP83">
    <cfRule type="cellIs" dxfId="169" priority="171" stopIfTrue="1" operator="equal">
      <formula>0</formula>
    </cfRule>
    <cfRule type="cellIs" dxfId="168" priority="172" stopIfTrue="1" operator="greaterThan">
      <formula>1</formula>
    </cfRule>
    <cfRule type="cellIs" dxfId="167" priority="173" stopIfTrue="1" operator="between">
      <formula>0.9</formula>
      <formula>1</formula>
    </cfRule>
    <cfRule type="cellIs" dxfId="166" priority="174" stopIfTrue="1" operator="between">
      <formula>0.7</formula>
      <formula>0.8999</formula>
    </cfRule>
    <cfRule type="cellIs" dxfId="165" priority="175" stopIfTrue="1" operator="between">
      <formula>0.00001</formula>
      <formula>0.6999</formula>
    </cfRule>
  </conditionalFormatting>
  <conditionalFormatting sqref="AS83">
    <cfRule type="cellIs" dxfId="164" priority="166" stopIfTrue="1" operator="equal">
      <formula>0</formula>
    </cfRule>
    <cfRule type="cellIs" dxfId="163" priority="167" stopIfTrue="1" operator="greaterThan">
      <formula>1</formula>
    </cfRule>
    <cfRule type="cellIs" dxfId="162" priority="168" stopIfTrue="1" operator="between">
      <formula>0.9</formula>
      <formula>1</formula>
    </cfRule>
    <cfRule type="cellIs" dxfId="161" priority="169" stopIfTrue="1" operator="between">
      <formula>0.7</formula>
      <formula>0.8999</formula>
    </cfRule>
    <cfRule type="cellIs" dxfId="160" priority="170" stopIfTrue="1" operator="between">
      <formula>0.00001</formula>
      <formula>0.6999</formula>
    </cfRule>
  </conditionalFormatting>
  <conditionalFormatting sqref="U83">
    <cfRule type="cellIs" dxfId="159" priority="161" stopIfTrue="1" operator="equal">
      <formula>0</formula>
    </cfRule>
    <cfRule type="cellIs" dxfId="158" priority="162" stopIfTrue="1" operator="greaterThan">
      <formula>1</formula>
    </cfRule>
    <cfRule type="cellIs" dxfId="157" priority="163" stopIfTrue="1" operator="between">
      <formula>0.9</formula>
      <formula>1</formula>
    </cfRule>
    <cfRule type="cellIs" dxfId="156" priority="164" stopIfTrue="1" operator="between">
      <formula>0.7</formula>
      <formula>0.8999</formula>
    </cfRule>
    <cfRule type="cellIs" dxfId="155" priority="165" stopIfTrue="1" operator="between">
      <formula>0.00001</formula>
      <formula>0.6999</formula>
    </cfRule>
  </conditionalFormatting>
  <conditionalFormatting sqref="X83">
    <cfRule type="cellIs" dxfId="154" priority="156" stopIfTrue="1" operator="equal">
      <formula>0</formula>
    </cfRule>
    <cfRule type="cellIs" dxfId="153" priority="157" stopIfTrue="1" operator="greaterThan">
      <formula>1</formula>
    </cfRule>
    <cfRule type="cellIs" dxfId="152" priority="158" stopIfTrue="1" operator="between">
      <formula>0.9</formula>
      <formula>1</formula>
    </cfRule>
    <cfRule type="cellIs" dxfId="151" priority="159" stopIfTrue="1" operator="between">
      <formula>0.7</formula>
      <formula>0.8999</formula>
    </cfRule>
    <cfRule type="cellIs" dxfId="150" priority="160" stopIfTrue="1" operator="between">
      <formula>0.00001</formula>
      <formula>0.6999</formula>
    </cfRule>
  </conditionalFormatting>
  <conditionalFormatting sqref="AA83">
    <cfRule type="cellIs" dxfId="149" priority="151" stopIfTrue="1" operator="equal">
      <formula>0</formula>
    </cfRule>
    <cfRule type="cellIs" dxfId="148" priority="152" stopIfTrue="1" operator="greaterThan">
      <formula>1</formula>
    </cfRule>
    <cfRule type="cellIs" dxfId="147" priority="153" stopIfTrue="1" operator="between">
      <formula>0.9</formula>
      <formula>1</formula>
    </cfRule>
    <cfRule type="cellIs" dxfId="146" priority="154" stopIfTrue="1" operator="between">
      <formula>0.7</formula>
      <formula>0.8999</formula>
    </cfRule>
    <cfRule type="cellIs" dxfId="145" priority="155" stopIfTrue="1" operator="between">
      <formula>0.00001</formula>
      <formula>0.6999</formula>
    </cfRule>
  </conditionalFormatting>
  <conditionalFormatting sqref="AD87">
    <cfRule type="cellIs" dxfId="144" priority="146" stopIfTrue="1" operator="equal">
      <formula>0</formula>
    </cfRule>
    <cfRule type="cellIs" dxfId="143" priority="147" stopIfTrue="1" operator="greaterThan">
      <formula>1</formula>
    </cfRule>
    <cfRule type="cellIs" dxfId="142" priority="148" stopIfTrue="1" operator="between">
      <formula>0.9</formula>
      <formula>1</formula>
    </cfRule>
    <cfRule type="cellIs" dxfId="141" priority="149" stopIfTrue="1" operator="between">
      <formula>0.7</formula>
      <formula>0.8999</formula>
    </cfRule>
    <cfRule type="cellIs" dxfId="140" priority="150" stopIfTrue="1" operator="between">
      <formula>0.00001</formula>
      <formula>0.6999</formula>
    </cfRule>
  </conditionalFormatting>
  <conditionalFormatting sqref="AG87">
    <cfRule type="cellIs" dxfId="139" priority="141" stopIfTrue="1" operator="equal">
      <formula>0</formula>
    </cfRule>
    <cfRule type="cellIs" dxfId="138" priority="142" stopIfTrue="1" operator="greaterThan">
      <formula>1</formula>
    </cfRule>
    <cfRule type="cellIs" dxfId="137" priority="143" stopIfTrue="1" operator="between">
      <formula>0.9</formula>
      <formula>1</formula>
    </cfRule>
    <cfRule type="cellIs" dxfId="136" priority="144" stopIfTrue="1" operator="between">
      <formula>0.7</formula>
      <formula>0.8999</formula>
    </cfRule>
    <cfRule type="cellIs" dxfId="135" priority="145" stopIfTrue="1" operator="between">
      <formula>0.00001</formula>
      <formula>0.6999</formula>
    </cfRule>
  </conditionalFormatting>
  <conditionalFormatting sqref="AJ87">
    <cfRule type="cellIs" dxfId="134" priority="136" stopIfTrue="1" operator="equal">
      <formula>0</formula>
    </cfRule>
    <cfRule type="cellIs" dxfId="133" priority="137" stopIfTrue="1" operator="greaterThan">
      <formula>1</formula>
    </cfRule>
    <cfRule type="cellIs" dxfId="132" priority="138" stopIfTrue="1" operator="between">
      <formula>0.9</formula>
      <formula>1</formula>
    </cfRule>
    <cfRule type="cellIs" dxfId="131" priority="139" stopIfTrue="1" operator="between">
      <formula>0.7</formula>
      <formula>0.8999</formula>
    </cfRule>
    <cfRule type="cellIs" dxfId="130" priority="140" stopIfTrue="1" operator="between">
      <formula>0.00001</formula>
      <formula>0.6999</formula>
    </cfRule>
  </conditionalFormatting>
  <conditionalFormatting sqref="AM87">
    <cfRule type="cellIs" dxfId="129" priority="131" stopIfTrue="1" operator="equal">
      <formula>0</formula>
    </cfRule>
    <cfRule type="cellIs" dxfId="128" priority="132" stopIfTrue="1" operator="greaterThan">
      <formula>1</formula>
    </cfRule>
    <cfRule type="cellIs" dxfId="127" priority="133" stopIfTrue="1" operator="between">
      <formula>0.9</formula>
      <formula>1</formula>
    </cfRule>
    <cfRule type="cellIs" dxfId="126" priority="134" stopIfTrue="1" operator="between">
      <formula>0.7</formula>
      <formula>0.8999</formula>
    </cfRule>
    <cfRule type="cellIs" dxfId="125" priority="135" stopIfTrue="1" operator="between">
      <formula>0.00001</formula>
      <formula>0.6999</formula>
    </cfRule>
  </conditionalFormatting>
  <conditionalFormatting sqref="AP87">
    <cfRule type="cellIs" dxfId="124" priority="126" stopIfTrue="1" operator="equal">
      <formula>0</formula>
    </cfRule>
    <cfRule type="cellIs" dxfId="123" priority="127" stopIfTrue="1" operator="greaterThan">
      <formula>1</formula>
    </cfRule>
    <cfRule type="cellIs" dxfId="122" priority="128" stopIfTrue="1" operator="between">
      <formula>0.9</formula>
      <formula>1</formula>
    </cfRule>
    <cfRule type="cellIs" dxfId="121" priority="129" stopIfTrue="1" operator="between">
      <formula>0.7</formula>
      <formula>0.8999</formula>
    </cfRule>
    <cfRule type="cellIs" dxfId="120" priority="130" stopIfTrue="1" operator="between">
      <formula>0.00001</formula>
      <formula>0.6999</formula>
    </cfRule>
  </conditionalFormatting>
  <conditionalFormatting sqref="AS87">
    <cfRule type="cellIs" dxfId="119" priority="121" stopIfTrue="1" operator="equal">
      <formula>0</formula>
    </cfRule>
    <cfRule type="cellIs" dxfId="118" priority="122" stopIfTrue="1" operator="greaterThan">
      <formula>1</formula>
    </cfRule>
    <cfRule type="cellIs" dxfId="117" priority="123" stopIfTrue="1" operator="between">
      <formula>0.9</formula>
      <formula>1</formula>
    </cfRule>
    <cfRule type="cellIs" dxfId="116" priority="124" stopIfTrue="1" operator="between">
      <formula>0.7</formula>
      <formula>0.8999</formula>
    </cfRule>
    <cfRule type="cellIs" dxfId="115" priority="125" stopIfTrue="1" operator="between">
      <formula>0.00001</formula>
      <formula>0.6999</formula>
    </cfRule>
  </conditionalFormatting>
  <conditionalFormatting sqref="U87">
    <cfRule type="cellIs" dxfId="114" priority="116" stopIfTrue="1" operator="equal">
      <formula>0</formula>
    </cfRule>
    <cfRule type="cellIs" dxfId="113" priority="117" stopIfTrue="1" operator="greaterThan">
      <formula>1</formula>
    </cfRule>
    <cfRule type="cellIs" dxfId="112" priority="118" stopIfTrue="1" operator="between">
      <formula>0.9</formula>
      <formula>1</formula>
    </cfRule>
    <cfRule type="cellIs" dxfId="111" priority="119" stopIfTrue="1" operator="between">
      <formula>0.7</formula>
      <formula>0.8999</formula>
    </cfRule>
    <cfRule type="cellIs" dxfId="110" priority="120" stopIfTrue="1" operator="between">
      <formula>0.00001</formula>
      <formula>0.6999</formula>
    </cfRule>
  </conditionalFormatting>
  <conditionalFormatting sqref="X87">
    <cfRule type="cellIs" dxfId="109" priority="111" stopIfTrue="1" operator="equal">
      <formula>0</formula>
    </cfRule>
    <cfRule type="cellIs" dxfId="108" priority="112" stopIfTrue="1" operator="greaterThan">
      <formula>1</formula>
    </cfRule>
    <cfRule type="cellIs" dxfId="107" priority="113" stopIfTrue="1" operator="between">
      <formula>0.9</formula>
      <formula>1</formula>
    </cfRule>
    <cfRule type="cellIs" dxfId="106" priority="114" stopIfTrue="1" operator="between">
      <formula>0.7</formula>
      <formula>0.8999</formula>
    </cfRule>
    <cfRule type="cellIs" dxfId="105" priority="115" stopIfTrue="1" operator="between">
      <formula>0.00001</formula>
      <formula>0.6999</formula>
    </cfRule>
  </conditionalFormatting>
  <conditionalFormatting sqref="AA87">
    <cfRule type="cellIs" dxfId="104" priority="106" stopIfTrue="1" operator="equal">
      <formula>0</formula>
    </cfRule>
    <cfRule type="cellIs" dxfId="103" priority="107" stopIfTrue="1" operator="greaterThan">
      <formula>1</formula>
    </cfRule>
    <cfRule type="cellIs" dxfId="102" priority="108" stopIfTrue="1" operator="between">
      <formula>0.9</formula>
      <formula>1</formula>
    </cfRule>
    <cfRule type="cellIs" dxfId="101" priority="109" stopIfTrue="1" operator="between">
      <formula>0.7</formula>
      <formula>0.8999</formula>
    </cfRule>
    <cfRule type="cellIs" dxfId="100" priority="110" stopIfTrue="1" operator="between">
      <formula>0.00001</formula>
      <formula>0.6999</formula>
    </cfRule>
  </conditionalFormatting>
  <conditionalFormatting sqref="AD88">
    <cfRule type="cellIs" dxfId="99" priority="101" stopIfTrue="1" operator="equal">
      <formula>0</formula>
    </cfRule>
    <cfRule type="cellIs" dxfId="98" priority="102" stopIfTrue="1" operator="greaterThan">
      <formula>1</formula>
    </cfRule>
    <cfRule type="cellIs" dxfId="97" priority="103" stopIfTrue="1" operator="between">
      <formula>0.9</formula>
      <formula>1</formula>
    </cfRule>
    <cfRule type="cellIs" dxfId="96" priority="104" stopIfTrue="1" operator="between">
      <formula>0.7</formula>
      <formula>0.8999</formula>
    </cfRule>
    <cfRule type="cellIs" dxfId="95" priority="105" stopIfTrue="1" operator="between">
      <formula>0.00001</formula>
      <formula>0.6999</formula>
    </cfRule>
  </conditionalFormatting>
  <conditionalFormatting sqref="AG88">
    <cfRule type="cellIs" dxfId="94" priority="96" stopIfTrue="1" operator="equal">
      <formula>0</formula>
    </cfRule>
    <cfRule type="cellIs" dxfId="93" priority="97" stopIfTrue="1" operator="greaterThan">
      <formula>1</formula>
    </cfRule>
    <cfRule type="cellIs" dxfId="92" priority="98" stopIfTrue="1" operator="between">
      <formula>0.9</formula>
      <formula>1</formula>
    </cfRule>
    <cfRule type="cellIs" dxfId="91" priority="99" stopIfTrue="1" operator="between">
      <formula>0.7</formula>
      <formula>0.8999</formula>
    </cfRule>
    <cfRule type="cellIs" dxfId="90" priority="100" stopIfTrue="1" operator="between">
      <formula>0.00001</formula>
      <formula>0.6999</formula>
    </cfRule>
  </conditionalFormatting>
  <conditionalFormatting sqref="AJ88">
    <cfRule type="cellIs" dxfId="89" priority="91" stopIfTrue="1" operator="equal">
      <formula>0</formula>
    </cfRule>
    <cfRule type="cellIs" dxfId="88" priority="92" stopIfTrue="1" operator="greaterThan">
      <formula>1</formula>
    </cfRule>
    <cfRule type="cellIs" dxfId="87" priority="93" stopIfTrue="1" operator="between">
      <formula>0.9</formula>
      <formula>1</formula>
    </cfRule>
    <cfRule type="cellIs" dxfId="86" priority="94" stopIfTrue="1" operator="between">
      <formula>0.7</formula>
      <formula>0.8999</formula>
    </cfRule>
    <cfRule type="cellIs" dxfId="85" priority="95" stopIfTrue="1" operator="between">
      <formula>0.00001</formula>
      <formula>0.6999</formula>
    </cfRule>
  </conditionalFormatting>
  <conditionalFormatting sqref="AM88">
    <cfRule type="cellIs" dxfId="84" priority="86" stopIfTrue="1" operator="equal">
      <formula>0</formula>
    </cfRule>
    <cfRule type="cellIs" dxfId="83" priority="87" stopIfTrue="1" operator="greaterThan">
      <formula>1</formula>
    </cfRule>
    <cfRule type="cellIs" dxfId="82" priority="88" stopIfTrue="1" operator="between">
      <formula>0.9</formula>
      <formula>1</formula>
    </cfRule>
    <cfRule type="cellIs" dxfId="81" priority="89" stopIfTrue="1" operator="between">
      <formula>0.7</formula>
      <formula>0.8999</formula>
    </cfRule>
    <cfRule type="cellIs" dxfId="80" priority="90" stopIfTrue="1" operator="between">
      <formula>0.00001</formula>
      <formula>0.6999</formula>
    </cfRule>
  </conditionalFormatting>
  <conditionalFormatting sqref="AP88">
    <cfRule type="cellIs" dxfId="79" priority="81" stopIfTrue="1" operator="equal">
      <formula>0</formula>
    </cfRule>
    <cfRule type="cellIs" dxfId="78" priority="82" stopIfTrue="1" operator="greaterThan">
      <formula>1</formula>
    </cfRule>
    <cfRule type="cellIs" dxfId="77" priority="83" stopIfTrue="1" operator="between">
      <formula>0.9</formula>
      <formula>1</formula>
    </cfRule>
    <cfRule type="cellIs" dxfId="76" priority="84" stopIfTrue="1" operator="between">
      <formula>0.7</formula>
      <formula>0.8999</formula>
    </cfRule>
    <cfRule type="cellIs" dxfId="75" priority="85" stopIfTrue="1" operator="between">
      <formula>0.00001</formula>
      <formula>0.6999</formula>
    </cfRule>
  </conditionalFormatting>
  <conditionalFormatting sqref="AS88">
    <cfRule type="cellIs" dxfId="74" priority="76" stopIfTrue="1" operator="equal">
      <formula>0</formula>
    </cfRule>
    <cfRule type="cellIs" dxfId="73" priority="77" stopIfTrue="1" operator="greaterThan">
      <formula>1</formula>
    </cfRule>
    <cfRule type="cellIs" dxfId="72" priority="78" stopIfTrue="1" operator="between">
      <formula>0.9</formula>
      <formula>1</formula>
    </cfRule>
    <cfRule type="cellIs" dxfId="71" priority="79" stopIfTrue="1" operator="between">
      <formula>0.7</formula>
      <formula>0.8999</formula>
    </cfRule>
    <cfRule type="cellIs" dxfId="70" priority="80" stopIfTrue="1" operator="between">
      <formula>0.00001</formula>
      <formula>0.6999</formula>
    </cfRule>
  </conditionalFormatting>
  <conditionalFormatting sqref="U88">
    <cfRule type="cellIs" dxfId="69" priority="71" stopIfTrue="1" operator="equal">
      <formula>0</formula>
    </cfRule>
    <cfRule type="cellIs" dxfId="68" priority="72" stopIfTrue="1" operator="greaterThan">
      <formula>1</formula>
    </cfRule>
    <cfRule type="cellIs" dxfId="67" priority="73" stopIfTrue="1" operator="between">
      <formula>0.9</formula>
      <formula>1</formula>
    </cfRule>
    <cfRule type="cellIs" dxfId="66" priority="74" stopIfTrue="1" operator="between">
      <formula>0.7</formula>
      <formula>0.8999</formula>
    </cfRule>
    <cfRule type="cellIs" dxfId="65" priority="75" stopIfTrue="1" operator="between">
      <formula>0.00001</formula>
      <formula>0.6999</formula>
    </cfRule>
  </conditionalFormatting>
  <conditionalFormatting sqref="X88">
    <cfRule type="cellIs" dxfId="64" priority="66" stopIfTrue="1" operator="equal">
      <formula>0</formula>
    </cfRule>
    <cfRule type="cellIs" dxfId="63" priority="67" stopIfTrue="1" operator="greaterThan">
      <formula>1</formula>
    </cfRule>
    <cfRule type="cellIs" dxfId="62" priority="68" stopIfTrue="1" operator="between">
      <formula>0.9</formula>
      <formula>1</formula>
    </cfRule>
    <cfRule type="cellIs" dxfId="61" priority="69" stopIfTrue="1" operator="between">
      <formula>0.7</formula>
      <formula>0.8999</formula>
    </cfRule>
    <cfRule type="cellIs" dxfId="60" priority="70" stopIfTrue="1" operator="between">
      <formula>0.00001</formula>
      <formula>0.6999</formula>
    </cfRule>
  </conditionalFormatting>
  <conditionalFormatting sqref="AA88">
    <cfRule type="cellIs" dxfId="59" priority="61" stopIfTrue="1" operator="equal">
      <formula>0</formula>
    </cfRule>
    <cfRule type="cellIs" dxfId="58" priority="62" stopIfTrue="1" operator="greaterThan">
      <formula>1</formula>
    </cfRule>
    <cfRule type="cellIs" dxfId="57" priority="63" stopIfTrue="1" operator="between">
      <formula>0.9</formula>
      <formula>1</formula>
    </cfRule>
    <cfRule type="cellIs" dxfId="56" priority="64" stopIfTrue="1" operator="between">
      <formula>0.7</formula>
      <formula>0.8999</formula>
    </cfRule>
    <cfRule type="cellIs" dxfId="55" priority="65" stopIfTrue="1" operator="between">
      <formula>0.00001</formula>
      <formula>0.6999</formula>
    </cfRule>
  </conditionalFormatting>
  <conditionalFormatting sqref="L89:L106">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AV89:AV106">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R89:R106">
    <cfRule type="cellIs" dxfId="44" priority="41" stopIfTrue="1" operator="equal">
      <formula>0</formula>
    </cfRule>
    <cfRule type="cellIs" dxfId="43" priority="42" stopIfTrue="1" operator="greaterThan">
      <formula>1</formula>
    </cfRule>
    <cfRule type="cellIs" dxfId="42" priority="43" stopIfTrue="1" operator="between">
      <formula>0.9</formula>
      <formula>1</formula>
    </cfRule>
    <cfRule type="cellIs" dxfId="41" priority="44" stopIfTrue="1" operator="between">
      <formula>0.7</formula>
      <formula>0.8999</formula>
    </cfRule>
    <cfRule type="cellIs" dxfId="40" priority="45" stopIfTrue="1" operator="between">
      <formula>0.00001</formula>
      <formula>0.6999</formula>
    </cfRule>
  </conditionalFormatting>
  <conditionalFormatting sqref="X89:X106">
    <cfRule type="cellIs" dxfId="39" priority="36" stopIfTrue="1" operator="equal">
      <formula>0</formula>
    </cfRule>
    <cfRule type="cellIs" dxfId="38" priority="37" stopIfTrue="1" operator="greaterThan">
      <formula>1</formula>
    </cfRule>
    <cfRule type="cellIs" dxfId="37" priority="38" stopIfTrue="1" operator="between">
      <formula>0.9</formula>
      <formula>1</formula>
    </cfRule>
    <cfRule type="cellIs" dxfId="36" priority="39" stopIfTrue="1" operator="between">
      <formula>0.7</formula>
      <formula>0.8999</formula>
    </cfRule>
    <cfRule type="cellIs" dxfId="35" priority="40" stopIfTrue="1" operator="between">
      <formula>0.00001</formula>
      <formula>0.6999</formula>
    </cfRule>
  </conditionalFormatting>
  <conditionalFormatting sqref="AA89:AA106">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AD89:AD106">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AG89:AG106">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AJ89:AJ106">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AM89:AM106">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AP89:AP106">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AS89:AS106">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xWindow="712" yWindow="668" count="10">
    <dataValidation allowBlank="1" showInputMessage="1" showErrorMessage="1" sqref="AU6:AW6" xr:uid="{00000000-0002-0000-0200-000000000000}"/>
    <dataValidation showInputMessage="1" showErrorMessage="1" sqref="AS6" xr:uid="{00000000-0002-0000-0200-000001000000}"/>
    <dataValidation allowBlank="1" showInputMessage="1" showErrorMessage="1" error="Debe seleccionar uno de los campos del menu desplegable" prompt="Elija una opción del menu desplegable" sqref="E16:F19 E12:E14 F12:F15 F30:F39 E30:E31" xr:uid="{00000000-0002-0000-0200-000003000000}"/>
    <dataValidation type="list" allowBlank="1" showInputMessage="1" showErrorMessage="1" error="Debe seleccionar uno de los campos del menu desplegable" prompt="Elija una opción del menu desplegable" sqref="I12:I75" xr:uid="{695F7481-B055-4F5E-A7FF-98C163A607A9}">
      <formula1>$C$97:$C$98</formula1>
    </dataValidation>
    <dataValidation type="list" allowBlank="1" showInputMessage="1" showErrorMessage="1" prompt="Elija una opción del menu desplegable" sqref="H12:H75" xr:uid="{C00424AC-F406-40D4-ABCA-6CCAA8401F0D}">
      <formula1>$C$92:$C$93</formula1>
    </dataValidation>
    <dataValidation type="list" allowBlank="1" showInputMessage="1" showErrorMessage="1" prompt="Seleccione el Objetivo Estratégico" sqref="A20:A29" xr:uid="{6901D7AB-CF14-437B-BA47-D9AC4FB02D47}">
      <formula1>$C$100:$C$110</formula1>
    </dataValidation>
    <dataValidation type="list" allowBlank="1" showInputMessage="1" showErrorMessage="1" sqref="H77:I77 H86:I86 H84:I84" xr:uid="{73BC28D2-F21C-42B3-8D2A-E09E0C7FC668}">
      <formula1>#REF!</formula1>
    </dataValidation>
    <dataValidation type="list" allowBlank="1" showInputMessage="1" showErrorMessage="1" error="Debe seleccionar uno de los campos del menu desplegable" prompt="Elija una opción del menu desplegable" sqref="I95:I106" xr:uid="{2616FC5C-D9F1-493E-84C6-D9980DEC4DAB}">
      <formula1>$C$107:$C$108</formula1>
    </dataValidation>
    <dataValidation type="list" allowBlank="1" showInputMessage="1" showErrorMessage="1" prompt="Elija una opción del menu desplegable" sqref="H95:H106" xr:uid="{D3217464-09F8-4ED7-B4BC-7B1CAF5A3E59}">
      <formula1>$C$102:$C$103</formula1>
    </dataValidation>
    <dataValidation allowBlank="1" showInputMessage="1" showErrorMessage="1" prompt="Seleccione el Objetivo Estratégico" sqref="A95:A106" xr:uid="{B8C57751-A9D4-48BB-ACC2-F9329043C600}"/>
  </dataValidations>
  <pageMargins left="0.70866141732283472" right="0.70866141732283472" top="0.74803149606299213" bottom="0.74803149606299213" header="0.31496062992125984" footer="0.31496062992125984"/>
  <pageSetup scale="48"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2.xml><?xml version="1.0" encoding="utf-8"?>
<ds:datastoreItem xmlns:ds="http://schemas.openxmlformats.org/officeDocument/2006/customXml" ds:itemID="{8CE427EE-A2FA-4103-AAA7-F4AEAD52E576}">
  <ds:schemaRefs>
    <ds:schemaRef ds:uri="d472a95f-029e-48ed-8556-580ff62e7833"/>
    <ds:schemaRef ds:uri="http://purl.org/dc/terms/"/>
    <ds:schemaRef ds:uri="08ebe415-1e9a-4b26-acfc-09642d3d19df"/>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METAS PDD 2011</vt:lpstr>
      <vt:lpstr>METAS PROYECTO</vt:lpstr>
      <vt:lpstr>PLAN OPERATIVO</vt:lpstr>
      <vt:lpstr>'METAS PDD 2011'!Área_de_impresión</vt:lpstr>
      <vt:lpstr>'METAS PROYECTO'!Área_de_impresión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2021-04-13T21:51:09Z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