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2021\ENERO\RESPUESTASRECIBIDAS\REPORTEDICIEMBRE\"/>
    </mc:Choice>
  </mc:AlternateContent>
  <xr:revisionPtr revIDLastSave="0" documentId="13_ncr:1_{BEA60021-50A7-48F7-8D6A-6B14D6842E8D}" xr6:coauthVersionLast="46" xr6:coauthVersionMax="46"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0" i="8" l="1"/>
  <c r="AB54" i="8"/>
  <c r="AC61" i="8" l="1"/>
  <c r="AD61" i="8" s="1"/>
  <c r="AE61" i="8" s="1"/>
  <c r="AB61" i="8"/>
  <c r="AC60" i="8"/>
  <c r="AD60" i="8" s="1"/>
  <c r="AE60" i="8" s="1"/>
  <c r="AB60" i="8"/>
  <c r="AC59" i="8"/>
  <c r="AD59" i="8" s="1"/>
  <c r="AE59" i="8" s="1"/>
  <c r="AB59" i="8"/>
  <c r="AC58" i="8"/>
  <c r="AD58" i="8" s="1"/>
  <c r="AE58" i="8" s="1"/>
  <c r="AB58" i="8"/>
  <c r="AC57" i="8"/>
  <c r="AD57" i="8" s="1"/>
  <c r="AE57" i="8" s="1"/>
  <c r="AB57" i="8"/>
  <c r="AC56" i="8"/>
  <c r="AD56" i="8" s="1"/>
  <c r="AE56" i="8" s="1"/>
  <c r="AB56" i="8"/>
  <c r="AC55" i="8"/>
  <c r="AD55" i="8" s="1"/>
  <c r="AE55" i="8" s="1"/>
  <c r="AB55" i="8"/>
  <c r="AC54" i="8"/>
  <c r="AD54" i="8" s="1"/>
  <c r="AE54" i="8" s="1"/>
  <c r="AC53" i="8"/>
  <c r="AD53" i="8" s="1"/>
  <c r="AE53" i="8" s="1"/>
  <c r="AB53" i="8"/>
  <c r="AA61" i="8"/>
  <c r="X61" i="8"/>
  <c r="U61" i="8"/>
  <c r="R61" i="8"/>
  <c r="O61" i="8"/>
  <c r="L61" i="8"/>
  <c r="AA60" i="8"/>
  <c r="X60" i="8"/>
  <c r="U60" i="8"/>
  <c r="R60" i="8"/>
  <c r="O60" i="8"/>
  <c r="L60" i="8"/>
  <c r="AA59" i="8"/>
  <c r="X59" i="8"/>
  <c r="U59" i="8"/>
  <c r="R59" i="8"/>
  <c r="O59" i="8"/>
  <c r="L59" i="8"/>
  <c r="AA58" i="8"/>
  <c r="X58" i="8"/>
  <c r="U58" i="8"/>
  <c r="R58" i="8"/>
  <c r="O58" i="8"/>
  <c r="L58" i="8"/>
  <c r="AA57" i="8"/>
  <c r="X57" i="8"/>
  <c r="U57" i="8"/>
  <c r="R57" i="8"/>
  <c r="O57" i="8"/>
  <c r="L57" i="8"/>
  <c r="AA56" i="8"/>
  <c r="X56" i="8"/>
  <c r="U56" i="8"/>
  <c r="R56" i="8"/>
  <c r="O56" i="8"/>
  <c r="L56" i="8"/>
  <c r="AA55" i="8"/>
  <c r="X55" i="8"/>
  <c r="U55" i="8"/>
  <c r="R55" i="8"/>
  <c r="O55" i="8"/>
  <c r="L55" i="8"/>
  <c r="AA54" i="8"/>
  <c r="X54" i="8"/>
  <c r="U54" i="8"/>
  <c r="R54" i="8"/>
  <c r="O54" i="8"/>
  <c r="L54" i="8"/>
  <c r="AA53" i="8"/>
  <c r="X53" i="8"/>
  <c r="U53" i="8"/>
  <c r="R53" i="8"/>
  <c r="O53" i="8"/>
  <c r="L53" i="8"/>
  <c r="AC52" i="8" l="1"/>
  <c r="AD52" i="8" s="1"/>
  <c r="AE52" i="8" s="1"/>
  <c r="AB52" i="8"/>
  <c r="AA52" i="8"/>
  <c r="X52" i="8"/>
  <c r="U52" i="8"/>
  <c r="R52" i="8"/>
  <c r="O52" i="8"/>
  <c r="L52" i="8"/>
  <c r="AC51" i="8"/>
  <c r="AD51" i="8" s="1"/>
  <c r="AE51" i="8" s="1"/>
  <c r="AB51" i="8"/>
  <c r="AA51" i="8"/>
  <c r="X51" i="8"/>
  <c r="U51" i="8"/>
  <c r="R51" i="8"/>
  <c r="O51" i="8"/>
  <c r="L51" i="8"/>
  <c r="AC50" i="8"/>
  <c r="AD50" i="8" s="1"/>
  <c r="AE50" i="8" s="1"/>
  <c r="AB50" i="8"/>
  <c r="AA50" i="8"/>
  <c r="X50" i="8"/>
  <c r="U50" i="8"/>
  <c r="R50" i="8"/>
  <c r="O50" i="8"/>
  <c r="L50" i="8"/>
  <c r="AC49" i="8"/>
  <c r="AB49" i="8"/>
  <c r="AA49" i="8"/>
  <c r="X49" i="8"/>
  <c r="U49" i="8"/>
  <c r="R49" i="8"/>
  <c r="O49" i="8"/>
  <c r="L49" i="8"/>
  <c r="AC48" i="8"/>
  <c r="AB48" i="8"/>
  <c r="AA48" i="8"/>
  <c r="X48" i="8"/>
  <c r="U48" i="8"/>
  <c r="R48" i="8"/>
  <c r="O48" i="8"/>
  <c r="L48" i="8"/>
  <c r="AC47" i="8"/>
  <c r="AD47" i="8" s="1"/>
  <c r="AE47" i="8" s="1"/>
  <c r="AB47" i="8"/>
  <c r="AA47" i="8"/>
  <c r="X47" i="8"/>
  <c r="U47" i="8"/>
  <c r="R47" i="8"/>
  <c r="AC46" i="8"/>
  <c r="AB46" i="8"/>
  <c r="AD46" i="8" s="1"/>
  <c r="AE46" i="8" s="1"/>
  <c r="AA46" i="8"/>
  <c r="X46" i="8"/>
  <c r="U46" i="8"/>
  <c r="R46" i="8"/>
  <c r="O46" i="8"/>
  <c r="L46" i="8"/>
  <c r="AC45" i="8"/>
  <c r="AB45" i="8"/>
  <c r="AA45" i="8"/>
  <c r="X45" i="8"/>
  <c r="U45" i="8"/>
  <c r="R45" i="8"/>
  <c r="O45" i="8"/>
  <c r="L45" i="8"/>
  <c r="AC44" i="8"/>
  <c r="AB44" i="8"/>
  <c r="AA44" i="8"/>
  <c r="X44" i="8"/>
  <c r="U44" i="8"/>
  <c r="R44" i="8"/>
  <c r="O44" i="8"/>
  <c r="L44" i="8"/>
  <c r="AC43" i="8"/>
  <c r="AB43" i="8"/>
  <c r="AA43" i="8"/>
  <c r="X43" i="8"/>
  <c r="U43" i="8"/>
  <c r="R43" i="8"/>
  <c r="O43" i="8"/>
  <c r="L43" i="8"/>
  <c r="AC42" i="8"/>
  <c r="AD42" i="8" s="1"/>
  <c r="AE42" i="8" s="1"/>
  <c r="AB42" i="8"/>
  <c r="AA42" i="8"/>
  <c r="X42" i="8"/>
  <c r="U42" i="8"/>
  <c r="R42" i="8"/>
  <c r="O42" i="8"/>
  <c r="L42" i="8"/>
  <c r="AD43" i="8" l="1"/>
  <c r="AE43" i="8" s="1"/>
  <c r="AD44" i="8"/>
  <c r="AE44" i="8" s="1"/>
  <c r="AD49" i="8"/>
  <c r="AE49" i="8" s="1"/>
  <c r="AD45" i="8"/>
  <c r="AE45" i="8" s="1"/>
  <c r="AD48" i="8"/>
  <c r="AE48" i="8" s="1"/>
  <c r="AA35" i="8" l="1"/>
  <c r="AA36" i="8"/>
  <c r="AA37" i="8"/>
  <c r="AA38" i="8"/>
  <c r="AA39" i="8"/>
  <c r="AA40" i="8"/>
  <c r="AA41" i="8"/>
  <c r="AA34" i="8"/>
  <c r="U25" i="8"/>
  <c r="X35" i="8" l="1"/>
  <c r="X36" i="8"/>
  <c r="X37" i="8"/>
  <c r="X38" i="8"/>
  <c r="X39" i="8"/>
  <c r="X40" i="8"/>
  <c r="X41" i="8"/>
  <c r="X34" i="8"/>
  <c r="X18" i="8"/>
  <c r="X19" i="8"/>
  <c r="X20" i="8"/>
  <c r="X21" i="8"/>
  <c r="X22" i="8"/>
  <c r="X23" i="8"/>
  <c r="AC12" i="8" l="1"/>
  <c r="AB12" i="8"/>
  <c r="U12" i="8" l="1"/>
  <c r="U41" i="8"/>
  <c r="U38" i="8"/>
  <c r="U36" i="8"/>
  <c r="U37" i="8"/>
  <c r="U39" i="8"/>
  <c r="U40" i="8"/>
  <c r="U35" i="8"/>
  <c r="R35" i="8"/>
  <c r="R36" i="8" l="1"/>
  <c r="R37" i="8"/>
  <c r="R38" i="8"/>
  <c r="R39" i="8"/>
  <c r="R41" i="8"/>
  <c r="AA14" i="8"/>
  <c r="X14" i="8"/>
  <c r="U14" i="8"/>
  <c r="R14" i="8"/>
  <c r="O14" i="8"/>
  <c r="AC25" i="8"/>
  <c r="AB25" i="8"/>
  <c r="AA25" i="8"/>
  <c r="X25" i="8"/>
  <c r="R25" i="8"/>
  <c r="O25" i="8"/>
  <c r="L25" i="8"/>
  <c r="AC14" i="8"/>
  <c r="AD14" i="8" s="1"/>
  <c r="AE14" i="8" s="1"/>
  <c r="AB40" i="8"/>
  <c r="AB39" i="8"/>
  <c r="AB38" i="8"/>
  <c r="AB37" i="8"/>
  <c r="AC37" i="8"/>
  <c r="AB36" i="8"/>
  <c r="AB35" i="8"/>
  <c r="AC39" i="8"/>
  <c r="AC35" i="8"/>
  <c r="AC38" i="8"/>
  <c r="AD38" i="8" s="1"/>
  <c r="AE38" i="8" s="1"/>
  <c r="AC36" i="8"/>
  <c r="AC41" i="8"/>
  <c r="AC34" i="8"/>
  <c r="AC33" i="8"/>
  <c r="AC32" i="8"/>
  <c r="AC31" i="8"/>
  <c r="AC30" i="8"/>
  <c r="AB30" i="8"/>
  <c r="AC29" i="8"/>
  <c r="AC28" i="8"/>
  <c r="AC27" i="8"/>
  <c r="AC26" i="8"/>
  <c r="AB26" i="8"/>
  <c r="AC24" i="8"/>
  <c r="AC23" i="8"/>
  <c r="AB23" i="8"/>
  <c r="AC22" i="8"/>
  <c r="AC21" i="8"/>
  <c r="AC20" i="8"/>
  <c r="AC19" i="8"/>
  <c r="AC18" i="8"/>
  <c r="AC17" i="8"/>
  <c r="AB17" i="8"/>
  <c r="AC16" i="8"/>
  <c r="AC15" i="8"/>
  <c r="AC13" i="8"/>
  <c r="O15" i="8"/>
  <c r="L14" i="8"/>
  <c r="L26" i="8"/>
  <c r="L24" i="8"/>
  <c r="L41" i="8"/>
  <c r="L40" i="8"/>
  <c r="L39" i="8"/>
  <c r="L38" i="8"/>
  <c r="L37" i="8"/>
  <c r="L36" i="8"/>
  <c r="L35" i="8"/>
  <c r="L34" i="8"/>
  <c r="AB29" i="8"/>
  <c r="AB28" i="8"/>
  <c r="AB27" i="8"/>
  <c r="AB24" i="8"/>
  <c r="AA30" i="8"/>
  <c r="AA29" i="8"/>
  <c r="AA28" i="8"/>
  <c r="AA27" i="8"/>
  <c r="AA26" i="8"/>
  <c r="AA24" i="8"/>
  <c r="X30" i="8"/>
  <c r="X29" i="8"/>
  <c r="X28" i="8"/>
  <c r="X27" i="8"/>
  <c r="X26" i="8"/>
  <c r="X24" i="8"/>
  <c r="U30" i="8"/>
  <c r="U29" i="8"/>
  <c r="U28" i="8"/>
  <c r="U27" i="8"/>
  <c r="U26" i="8"/>
  <c r="U24" i="8"/>
  <c r="R30" i="8"/>
  <c r="R29" i="8"/>
  <c r="R28" i="8"/>
  <c r="R27" i="8"/>
  <c r="R26" i="8"/>
  <c r="R24" i="8"/>
  <c r="O30" i="8"/>
  <c r="O29" i="8"/>
  <c r="O28" i="8"/>
  <c r="O27" i="8"/>
  <c r="O26" i="8"/>
  <c r="O24" i="8"/>
  <c r="L30" i="8"/>
  <c r="L29" i="8"/>
  <c r="L28" i="8"/>
  <c r="L27" i="8"/>
  <c r="AA23" i="8"/>
  <c r="U23" i="8"/>
  <c r="R23" i="8"/>
  <c r="O23" i="8"/>
  <c r="L23" i="8"/>
  <c r="AB22" i="8"/>
  <c r="AA22" i="8"/>
  <c r="U22" i="8"/>
  <c r="R22" i="8"/>
  <c r="O22" i="8"/>
  <c r="L22" i="8"/>
  <c r="AB21" i="8"/>
  <c r="AA21" i="8"/>
  <c r="U21" i="8"/>
  <c r="R21" i="8"/>
  <c r="O21" i="8"/>
  <c r="L21" i="8"/>
  <c r="AB20" i="8"/>
  <c r="AA20" i="8"/>
  <c r="U20" i="8"/>
  <c r="R20" i="8"/>
  <c r="O20" i="8"/>
  <c r="L20" i="8"/>
  <c r="AB19" i="8"/>
  <c r="AA19" i="8"/>
  <c r="U19" i="8"/>
  <c r="R19" i="8"/>
  <c r="O19" i="8"/>
  <c r="L19" i="8"/>
  <c r="AB18" i="8"/>
  <c r="AA18" i="8"/>
  <c r="U18" i="8"/>
  <c r="R18" i="8"/>
  <c r="O18" i="8"/>
  <c r="L18" i="8"/>
  <c r="AA17" i="8"/>
  <c r="X17" i="8"/>
  <c r="U17" i="8"/>
  <c r="R17" i="8"/>
  <c r="O17" i="8"/>
  <c r="L17" i="8"/>
  <c r="AB14" i="8"/>
  <c r="AB34" i="8"/>
  <c r="AB33" i="8"/>
  <c r="AB32" i="8"/>
  <c r="AB31" i="8"/>
  <c r="AB16" i="8"/>
  <c r="AB15" i="8"/>
  <c r="AB13" i="8"/>
  <c r="AA16" i="8"/>
  <c r="X16" i="8"/>
  <c r="U16" i="8"/>
  <c r="R16" i="8"/>
  <c r="O16" i="8"/>
  <c r="L16" i="8"/>
  <c r="AA15" i="8"/>
  <c r="X15" i="8"/>
  <c r="U15" i="8"/>
  <c r="R15" i="8"/>
  <c r="L15" i="8"/>
  <c r="AA13" i="8"/>
  <c r="X13" i="8"/>
  <c r="U13" i="8"/>
  <c r="R13" i="8"/>
  <c r="O13" i="8"/>
  <c r="L13" i="8"/>
  <c r="AA12" i="8"/>
  <c r="X12" i="8"/>
  <c r="R12" i="8"/>
  <c r="O12" i="8"/>
  <c r="L12" i="8"/>
  <c r="U34" i="8"/>
  <c r="R34" i="8"/>
  <c r="O34" i="8"/>
  <c r="AA33" i="8"/>
  <c r="X33" i="8"/>
  <c r="U33" i="8"/>
  <c r="R33" i="8"/>
  <c r="O33" i="8"/>
  <c r="L33" i="8"/>
  <c r="L32" i="8"/>
  <c r="R32" i="8"/>
  <c r="U32" i="8"/>
  <c r="X32" i="8"/>
  <c r="AA32" i="8"/>
  <c r="O32" i="8"/>
  <c r="AA31" i="8"/>
  <c r="X31" i="8"/>
  <c r="R31" i="8"/>
  <c r="U31" i="8"/>
  <c r="O31" i="8"/>
  <c r="L31" i="8"/>
  <c r="AC6" i="8"/>
  <c r="J14" i="5"/>
  <c r="W5" i="5" s="1"/>
  <c r="G20" i="5"/>
  <c r="F20" i="5" s="1"/>
  <c r="E20" i="5"/>
  <c r="D20" i="5"/>
  <c r="I14" i="5"/>
  <c r="H14" i="5"/>
  <c r="E14" i="5"/>
  <c r="G8" i="5"/>
  <c r="F8" i="5" s="1"/>
  <c r="C8" i="5"/>
  <c r="E8" i="5"/>
  <c r="D8" i="5"/>
  <c r="AF6" i="5"/>
  <c r="AE4" i="5"/>
  <c r="AE5" i="5"/>
  <c r="AF5" i="5"/>
  <c r="X5" i="5"/>
  <c r="V5" i="5"/>
  <c r="BH4" i="5"/>
  <c r="BG4" i="5"/>
  <c r="BF4" i="5"/>
  <c r="AS4" i="5"/>
  <c r="AR4" i="5"/>
  <c r="AQ4" i="5"/>
  <c r="AO4" i="5"/>
  <c r="AP4" i="5"/>
  <c r="X4" i="5"/>
  <c r="V4" i="5"/>
  <c r="I4" i="5"/>
  <c r="H4" i="5"/>
  <c r="G4" i="5"/>
  <c r="E4" i="5"/>
  <c r="F4" i="5" s="1"/>
  <c r="G15" i="4"/>
  <c r="G16" i="4"/>
  <c r="F15" i="4"/>
  <c r="F16" i="4"/>
  <c r="F17" i="4"/>
  <c r="B17" i="4"/>
  <c r="B16" i="4"/>
  <c r="B15" i="4"/>
  <c r="W4" i="5"/>
  <c r="G14" i="5"/>
  <c r="C20" i="5"/>
  <c r="F14" i="5"/>
  <c r="AD12" i="8"/>
  <c r="AE12" i="8" s="1"/>
  <c r="AD37" i="8" l="1"/>
  <c r="AE37" i="8" s="1"/>
  <c r="H15" i="4"/>
  <c r="AD36" i="8"/>
  <c r="AE36" i="8" s="1"/>
  <c r="AD35" i="8"/>
  <c r="AE35" i="8" s="1"/>
  <c r="AD27" i="8"/>
  <c r="AE27" i="8" s="1"/>
  <c r="AD39" i="8"/>
  <c r="AE39" i="8" s="1"/>
  <c r="AD13" i="8"/>
  <c r="AE13" i="8" s="1"/>
  <c r="AD15" i="8"/>
  <c r="AE15" i="8" s="1"/>
  <c r="AD16" i="8"/>
  <c r="AE16" i="8" s="1"/>
  <c r="AE6" i="5"/>
  <c r="AG6" i="5" s="1"/>
  <c r="AD22" i="8"/>
  <c r="AE22" i="8" s="1"/>
  <c r="AD21" i="8"/>
  <c r="AE21" i="8" s="1"/>
  <c r="AD17" i="8"/>
  <c r="AE17" i="8" s="1"/>
  <c r="AD18" i="8"/>
  <c r="AE18" i="8" s="1"/>
  <c r="AD19" i="8"/>
  <c r="AE19" i="8" s="1"/>
  <c r="AD20" i="8"/>
  <c r="AE20" i="8" s="1"/>
  <c r="AD23" i="8"/>
  <c r="AE23" i="8" s="1"/>
  <c r="G18" i="4"/>
  <c r="E15" i="4" s="1"/>
  <c r="AG4" i="5"/>
  <c r="AD28" i="8"/>
  <c r="AE28" i="8" s="1"/>
  <c r="AD30" i="8"/>
  <c r="AE30" i="8" s="1"/>
  <c r="AD24" i="8"/>
  <c r="AE24" i="8" s="1"/>
  <c r="H16" i="4"/>
  <c r="AD25" i="8"/>
  <c r="AE25" i="8" s="1"/>
  <c r="AD29" i="8"/>
  <c r="AE29" i="8" s="1"/>
  <c r="AD26" i="8"/>
  <c r="AE26" i="8" s="1"/>
  <c r="AD31" i="8"/>
  <c r="AE31" i="8" s="1"/>
  <c r="AD32" i="8"/>
  <c r="AE32" i="8" s="1"/>
  <c r="AD34" i="8"/>
  <c r="AE34" i="8" s="1"/>
  <c r="AD33" i="8"/>
  <c r="AE33" i="8" s="1"/>
  <c r="AD40" i="8"/>
  <c r="AE40" i="8" s="1"/>
  <c r="F18" i="4"/>
  <c r="H18" i="4" l="1"/>
  <c r="E16" i="4"/>
  <c r="E18" i="4" s="1"/>
  <c r="E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author>
  </authors>
  <commentList>
    <comment ref="E44" authorId="0" shapeId="0" xr:uid="{E2BD1D33-6562-4C9E-91C5-43FAA2C6BD2F}">
      <text>
        <r>
          <rPr>
            <b/>
            <sz val="12"/>
            <color indexed="81"/>
            <rFont val="Arial"/>
            <family val="2"/>
          </rPr>
          <t>En el ejercicio de seguimiento y autocontrol del proyecto de inversión 7551, se realiza cambio de la anualización de la magnitud para la meta no. 2 sin afectar la magnitud para el cuatrienio. Razon por la cual se ajusta la meta del programa.</t>
        </r>
      </text>
    </comment>
    <comment ref="E45" authorId="0" shapeId="0" xr:uid="{CC4E6CBB-D6FF-4D2C-9206-EC166121D731}">
      <text>
        <r>
          <rPr>
            <b/>
            <sz val="12"/>
            <color indexed="81"/>
            <rFont val="Arial"/>
            <family val="2"/>
          </rPr>
          <t xml:space="preserve">En el ejercicio de seguimiento y autocontrol del proyecto de inversión 7551, se realiza cambio de la anualización de la magnitud para la meta no. 2 sin afectar la magnitud para el cuatrienio. Razon por la cual se ajusta la meta del programa.
</t>
        </r>
        <r>
          <rPr>
            <sz val="9"/>
            <color indexed="81"/>
            <rFont val="Tahoma"/>
            <family val="2"/>
          </rPr>
          <t xml:space="preserve">
</t>
        </r>
      </text>
    </comment>
    <comment ref="E46" authorId="0" shapeId="0" xr:uid="{8C74898E-9DBE-476E-9956-61B5EC4B1B59}">
      <text>
        <r>
          <rPr>
            <b/>
            <sz val="12"/>
            <color indexed="81"/>
            <rFont val="Arial"/>
            <family val="2"/>
          </rPr>
          <t>En el ejercicio de seguimiento y autocontrol del proyecto de inversión 7551, se realiza cambio de la anualización de la magnitud para la meta no. 2 sin afectar la magnitud para el cuatrienio. Razon por la cual se ajusta la meta del programa.</t>
        </r>
      </text>
    </comment>
    <comment ref="E48" authorId="0" shapeId="0" xr:uid="{2F3124D8-EFE8-42EC-A361-3809C442B678}">
      <text>
        <r>
          <rPr>
            <b/>
            <sz val="12"/>
            <color indexed="81"/>
            <rFont val="Arial"/>
            <family val="2"/>
          </rPr>
          <t>En el ejercicio de seguimiento y autocontrol del proyecto de inversión 7551, se realiza cambio de la anualización de la magnitud para la meta no. 2 sin afectar la magnitud para el cuatrienio. Razon por la cual se ajusta la meta del programa.</t>
        </r>
      </text>
    </comment>
    <comment ref="E49" authorId="0" shapeId="0" xr:uid="{55A30C65-6055-4B6E-B8E1-F88FC4168D4F}">
      <text>
        <r>
          <rPr>
            <b/>
            <sz val="12"/>
            <color indexed="81"/>
            <rFont val="Arial"/>
            <family val="2"/>
          </rPr>
          <t>En el ejercicio de seguimiento y autocontrol del proyecto de inversión 7551, se realiza cambio de la anualización de la magnitud para la meta no. 2 sin afectar la magnitud para el cuatrienio. Razon por la cual se ajusta la meta del programa.</t>
        </r>
      </text>
    </comment>
    <comment ref="E50" authorId="0" shapeId="0" xr:uid="{BC8A2278-6CA7-4C21-8AC0-45A85CC5F38F}">
      <text>
        <r>
          <rPr>
            <b/>
            <sz val="12"/>
            <color indexed="81"/>
            <rFont val="Arial"/>
            <family val="2"/>
          </rPr>
          <t>En el ejercicio de seguimiento y autocontrol del proyecto de inversión 7551, se realiza cambio de la anualización de la magnitud para la meta no. 2 sin afectar la magnitud para el cuatrienio. Razon por la cual se ajusta la meta del programa.</t>
        </r>
      </text>
    </comment>
    <comment ref="E52" authorId="0" shapeId="0" xr:uid="{1860764F-D4B1-4226-A929-65356BEDE70D}">
      <text>
        <r>
          <rPr>
            <b/>
            <sz val="12"/>
            <color indexed="81"/>
            <rFont val="Arial"/>
            <family val="2"/>
          </rPr>
          <t>En el ejercicio de seguimiento y autocontrol del proyecto de inversión 7551, se realiza cambio de la anualización de la magnitud para la meta no. 4 sin afectar la magnitud para el cuatrienio. Razon por la cual se ajusta la meta del programa.</t>
        </r>
      </text>
    </comment>
  </commentList>
</comments>
</file>

<file path=xl/sharedStrings.xml><?xml version="1.0" encoding="utf-8"?>
<sst xmlns="http://schemas.openxmlformats.org/spreadsheetml/2006/main" count="465" uniqueCount="242">
  <si>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</si>
  <si>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</si>
  <si>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</si>
  <si>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</si>
  <si>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</si>
  <si>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</si>
  <si>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</si>
  <si>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</si>
  <si>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</si>
  <si>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</si>
  <si>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</si>
  <si>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</si>
  <si>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</si>
  <si>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</si>
  <si>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</si>
  <si>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</si>
  <si>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</si>
  <si>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</si>
  <si>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</si>
  <si>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</si>
  <si>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</si>
  <si>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</si>
  <si>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</si>
  <si>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</si>
  <si>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</si>
  <si>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</si>
  <si>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</si>
  <si>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</si>
  <si>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</si>
  <si>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</si>
  <si>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</si>
  <si>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</si>
  <si>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</si>
  <si>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</si>
  <si>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</si>
  <si>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</si>
  <si>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</si>
  <si>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</si>
  <si>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</si>
  <si>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</si>
  <si>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</si>
  <si>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</si>
  <si>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</si>
  <si>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</si>
  <si>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</si>
  <si>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</si>
  <si>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</si>
  <si>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</si>
  <si>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</si>
  <si>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</si>
  <si>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</si>
  <si>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</si>
  <si>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</si>
  <si>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</si>
  <si>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</si>
  <si>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</si>
  <si>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</si>
  <si>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</si>
  <si>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</si>
  <si>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</si>
  <si>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</si>
  <si>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</si>
  <si>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</si>
  <si>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</si>
  <si>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</si>
  <si>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</si>
  <si>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</si>
  <si>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</si>
  <si>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</si>
  <si>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</si>
  <si>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</si>
  <si>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</si>
  <si>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Versión:2.0</t>
  </si>
  <si>
    <t>VIGENCIA</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</si>
  <si>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</si>
  <si>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</si>
  <si>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</si>
  <si>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</si>
  <si>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</si>
  <si>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</si>
  <si>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</si>
  <si>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</si>
  <si>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</si>
  <si>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</si>
  <si>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</si>
  <si>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</si>
  <si>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</si>
  <si>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</si>
  <si>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JULIO</t>
  </si>
  <si>
    <t>AGOSTO</t>
  </si>
  <si>
    <t>SEPTIEMBRE</t>
  </si>
  <si>
    <t>OCTUBRE</t>
  </si>
  <si>
    <t>NOVIEMBRE</t>
  </si>
  <si>
    <t>DICIEMBRE</t>
  </si>
  <si>
    <t>ANUAL</t>
  </si>
  <si>
    <t>Prog</t>
  </si>
  <si>
    <t>Ejec.</t>
  </si>
  <si>
    <t>% Ejec</t>
  </si>
  <si>
    <t xml:space="preserve">Prog </t>
  </si>
  <si>
    <t>Ejec</t>
  </si>
  <si>
    <t>Cantidad</t>
  </si>
  <si>
    <t>Porcentaje</t>
  </si>
  <si>
    <t xml:space="preserve">* Direccionamiento y Control </t>
  </si>
  <si>
    <t>Direccionamiento Estratégico</t>
  </si>
  <si>
    <t>Dirección General</t>
  </si>
  <si>
    <t>I Direccionamiento y Control</t>
  </si>
  <si>
    <t>Estratégico</t>
  </si>
  <si>
    <t>Establecer lineamientos, directrices y metodologías mediante herramientas de gestión que den cumplimiento a los requisitos de las partes interesadas del proceso.</t>
  </si>
  <si>
    <t>Talento Humano</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</si>
  <si>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</si>
  <si>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</si>
  <si>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</si>
  <si>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 xml:space="preserve">Planear y ejecutar estrategias y políticas eficaces de comunicación interna y externa que socialicen la gestión de la entidad y contribuyan al posicionamiento de la imagen institucional en el distrito. </t>
  </si>
  <si>
    <t>Salud Integral de la Fauna</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</si>
  <si>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</si>
  <si>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</si>
  <si>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</si>
  <si>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</si>
  <si>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</si>
  <si>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</si>
  <si>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</si>
  <si>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N/A</t>
  </si>
  <si>
    <t>Gestión del conocimiento asociada a la PYBA</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</si>
  <si>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</si>
  <si>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</si>
  <si>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</si>
  <si>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</si>
  <si>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</si>
  <si>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</si>
  <si>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</si>
  <si>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</si>
  <si>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</si>
  <si>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</si>
  <si>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Administrar los recursos físicos (tangibles e intangibles) propiedad o en calidad de alquiler del instituto, así como gestionar el manejo del  flujo documental de la entidad, con el fin de garantizar la memoria institucional.</t>
  </si>
  <si>
    <t>Gestión Tecnológica</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</si>
  <si>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</si>
  <si>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</si>
  <si>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Planear, ejecutar y controlar los recursos financieros apropiados a la entidad, para el cumplimiento de su misionalidad y normatividad vigente.</t>
  </si>
  <si>
    <t>Evaluación y Control a la Gestión</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</si>
  <si>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</si>
  <si>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</si>
  <si>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</si>
  <si>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</si>
  <si>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</si>
  <si>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</si>
  <si>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</si>
  <si>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</si>
  <si>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Anualización</t>
  </si>
  <si>
    <t>Suma</t>
  </si>
  <si>
    <t>Constante</t>
  </si>
  <si>
    <t>Proteger la vida y promover el bienestar de los animales, a través de la atención integral y el control poblacional digno, generando un escenario sostenible y seguro para animales y ciudadanía.</t>
  </si>
  <si>
    <t>Generar procesos ciudadanos de transformación cultural, comunicando y promoviendo prácticas de relacionamiento y bienestar humano – animal.</t>
  </si>
  <si>
    <t>Desarrollar herramientas técnicas pertinentes, dinámicos y confiables, a través de la investigación y el manejo y gestión de conocimiento, que apoye una toma de decisiones argumentada y una rendición cuentas transparente.</t>
  </si>
  <si>
    <t>Integrar las herramientas de planeación, gestión y control, mediante un enfoque basado en el Modelo de Planeación y Gestión -MIPG-, que soporte el cumplimiento de los objetivos en condiciones calidad y sostenibilidad institucional.</t>
  </si>
  <si>
    <t>Diseñar una estructura organizacional productiva y generadora de felicidad, a través del desarrollo de capacidades del talento humano y un ambiente cordial y articulado, orientado al buen trato y el crecimiento de las capacidades personales y organizacionales.</t>
  </si>
  <si>
    <t>Generar un concepto de gestión de recursos sostenible y transparente, a través de la cooperación internacional y la alianza público-privada, que facilite el soporte financiero corresponsable para el cumplimiento de los objetivos y metas de la entidad.</t>
  </si>
  <si>
    <t>Desarrollar procesos de difusión y acercamiento ciudadano a la entidad, a través de la participación y acceso transparente a la gestión institucional, generando confianza y corresponsabilidad ciudadana.</t>
  </si>
  <si>
    <t>Realizar un diagnostico de fortalecimiento
institucional que cumpla con las necesidades de
los procesos transversales del IDPYBA</t>
  </si>
  <si>
    <t>1.1</t>
  </si>
  <si>
    <t>1.2</t>
  </si>
  <si>
    <t>Alcanzar el 95% de los estandares minimos de la Resolución 0312 de 2019 Ministerio del Trabajo SGSST</t>
  </si>
  <si>
    <t>LINEA BASE 
(2019)</t>
  </si>
  <si>
    <t>Tipo de Anualización</t>
  </si>
  <si>
    <t xml:space="preserve">Articular un plan de seguimiento a la gestión y respuesta oportuna a los requerimientos técnicos, jurídicos, contractuales y disciplinarios </t>
  </si>
  <si>
    <t xml:space="preserve">Cumplir con el 100% de las solicitudes o requerimientos programadas por las Oficinas y Subdirecciones del Instituto en materia contractual </t>
  </si>
  <si>
    <t>porcentaje</t>
  </si>
  <si>
    <t>Cumplir con el 100% de las solicitudes o requerimientos Oficinas y Subdirecciones del Instituto en materia técnico y juridico</t>
  </si>
  <si>
    <t>Fortalecer los canales de comunicación</t>
  </si>
  <si>
    <t>7.1</t>
  </si>
  <si>
    <t>Diseñar 100% de piezas gráficas comunicativas solicitadas por las dependencias de la entidad</t>
  </si>
  <si>
    <t xml:space="preserve"> Cubrir el 100% de eventos realizados</t>
  </si>
  <si>
    <t>Realizar el 100% publicaciones en las redes sociales del Instituto alcanzando a 50 millones de personas</t>
  </si>
  <si>
    <t>Redactar el 100% comunicados y boletines de prensa institucional</t>
  </si>
  <si>
    <t>Diseñar y editar el 100% de Piezas audiovisuales.</t>
  </si>
  <si>
    <t>Registrar 100% de publicaciones en medios de comunicación que evidencian la gestión del Instituto Distrital de Protección y Bienestar Animal.</t>
  </si>
  <si>
    <t>Realizar 100% de Campañas de comunicación internas y externas</t>
  </si>
  <si>
    <t>Realizar un diagnostico de fortalecimiento institucional que cumpla con las necesidades de los procesos transversales del IDPYBA</t>
  </si>
  <si>
    <t>4.1</t>
  </si>
  <si>
    <t>Responder y dar tramite en los terminos de ley al 100% de requerimientos relacionados con trámites de PQRSD radicados en el Instituto</t>
  </si>
  <si>
    <t>4.2</t>
  </si>
  <si>
    <t>Lograr un 100% de satisfacción de los usuarios frente al trato amable recibido.</t>
  </si>
  <si>
    <t>Desarrollar 11 acciones programadas del Plan Institucional de Capacitación PIC</t>
  </si>
  <si>
    <t>Ejecutar 10 actividades del programa de bienestar social e incentivos</t>
  </si>
  <si>
    <t>Mantener en un 2% la tasa de accidentalidad de la entidad</t>
  </si>
  <si>
    <t xml:space="preserve">Ejecutar las 30 actividades del Plan anual de seguridad y salud en el trabajo </t>
  </si>
  <si>
    <t>Desarrollar procesos de difusión y acercamiento ciudadano a la entidad, a través de la participación y acceso transparente a la gestión institucional.</t>
  </si>
  <si>
    <t>Realizar el 100% de modificaciones solicitadas por las áreas al Plan Anual de Adquisiciones</t>
  </si>
  <si>
    <t xml:space="preserve">Realizar 1  seguimientos de los mapas de riesgos de los procesos </t>
  </si>
  <si>
    <t>Articular una (1)  batería de herramientas de planeación para el instituto distrital de protección y bienestar animal</t>
  </si>
  <si>
    <t>Implementar el Modelo Integrado de Planeación y Gestión- MIPG</t>
  </si>
  <si>
    <t>Ejecutar el 100% del Presupuesto de la Entidad</t>
  </si>
  <si>
    <t>Ejecutar el 100% del Presupuesto de Funcionamiento</t>
  </si>
  <si>
    <t>Ejecutar el 100% del Presupuesto de Inversion</t>
  </si>
  <si>
    <t>Girar el 90% del presupuesto total de la entidad</t>
  </si>
  <si>
    <t>Ejecutar el 90% del Plan anual de Caja de la vigencia</t>
  </si>
  <si>
    <t>Procentaje</t>
  </si>
  <si>
    <t>Pagar el 100% de la reserva constituida a 31/12/2019</t>
  </si>
  <si>
    <t>Implementar un plan de acción para el cumplimiento de la estrategia de los procesos TIC del Instituto acorde con los lineamientos establecidos en el Decreto 415 de 2016</t>
  </si>
  <si>
    <t>Atender el 100% de cada uno de los requerimientos de solución tecnologica solicitados por cada dependencia</t>
  </si>
  <si>
    <t>NA</t>
  </si>
  <si>
    <t xml:space="preserve">Hacer 1 seguimientos al Plan de Adecuación y sostenibilidad SIG-MIPG </t>
  </si>
  <si>
    <t>Es la entidad rectora de la protección y bienestar de la fauna doméstica y silvestre a través de la atención integral, la promoción de una cultura ciudadana basada en un solo bienestar humano-animal y la participación ciudadana en la construcción de una sociedad corresponsable y sensible con la vida y el trato digno a los animales</t>
  </si>
  <si>
    <t>Hacer 5 seguimientos al Plan Operativo Anual de la vigencia 2020</t>
  </si>
  <si>
    <t>Realizar 6 cargues de la información del Proyecto, Meta y Resultado Productos Metas Resultados -PMR</t>
  </si>
  <si>
    <t>Realizar cargue en el año 2020 de acuerdo a solicitud de la SDP de la información requerida para el seguimiento del Plan -SEGPLAN</t>
  </si>
  <si>
    <t>Realizar el 100% de las actividades para el desarrollo de herramientas de planeación para el instituto</t>
  </si>
  <si>
    <t>Desarrollar 1 línea base para la atención de animales sinantropicos incluyendo un diagnóstico para el manejo de enjambres de abejas en el D.C.</t>
  </si>
  <si>
    <t>Realizar 12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</si>
  <si>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</si>
  <si>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</si>
  <si>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2336 animales por presunto maltrato </t>
  </si>
  <si>
    <t>Atender por urgencias veterinarias a 1194 animales</t>
  </si>
  <si>
    <t>Atender 5428 animales en brigadas médicas</t>
  </si>
  <si>
    <t xml:space="preserve">Entregar 544 animales en adopción </t>
  </si>
  <si>
    <t>Prestar custodia a 291 animales en condición de abandono y  remitidos por otras entidades</t>
  </si>
  <si>
    <t>Implantar 8201 perros y gatos a traves de jornadas masivas.</t>
  </si>
  <si>
    <t xml:space="preserve">Brindar atención a 50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</si>
  <si>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</si>
  <si>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</si>
  <si>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</si>
  <si>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15679 esterilizaciones a perros y gatos en el Distrito.*</t>
  </si>
  <si>
    <t>* Se reprogramaron las magnitudes para estas metas detalladas</t>
  </si>
  <si>
    <t>Actualizar 16 reportes en el observatorio de protección y bienestar animal los indicadores que den cuenta del avance de la política pública</t>
  </si>
  <si>
    <t xml:space="preserve">Actualizar el 100% de los indicadores del observatorio de protección y Bienestar animal </t>
  </si>
  <si>
    <t>Elaborar 5 diagnósticos de necesidades de producción de investigación y gestión del conocimiento de la áreas institucionales</t>
  </si>
  <si>
    <t>Elaboración del documento de necesidades de difusión de resultados</t>
  </si>
  <si>
    <t>N.A.</t>
  </si>
  <si>
    <t>Realizar 5 convenios para el fomento de la investigación y la gestión de conocimiento con instituciones educativas y organizaciones, ambas a nivel nacional e internacional</t>
  </si>
  <si>
    <t>Elaboración del informe de desarrollo del convenio realizado</t>
  </si>
  <si>
    <t>Implementar 3 semilleros de investigación que vinculen a la ciudadanía de manera incidente</t>
  </si>
  <si>
    <t>Sesiones  20 de Semilleros de Investigacion</t>
  </si>
  <si>
    <t>Aumentar la vinculación de ciudadanos y ciudadanas a las estrategias de cultura y participación ciudadana orientadas a la convivencia, defensa, protección y bienestar de la fauna que habita en Bogotá, con enfoque territorial, diferencial y de género</t>
  </si>
  <si>
    <t xml:space="preserve">Vincular 1.000 prestadores de servicios a la estrategia de regulación </t>
  </si>
  <si>
    <t xml:space="preserve">Actualizar el 100% de la estrategia para el registro de prestadores de servicios </t>
  </si>
  <si>
    <t xml:space="preserve">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t>
  </si>
  <si>
    <t xml:space="preserve">Vincular 100 Estudiantes en el Servicio Social de protección y bienestar animal </t>
  </si>
  <si>
    <t xml:space="preserve">Vincular 10.000 ciudadanos y ciudadanas en talleres de formación que aborden la normatividad vigente y su aplicación en las instancias y los espacios de participación ciudadana y movilización social de protección y bienestar animal </t>
  </si>
  <si>
    <t>Jornadas 2 de Red de Aliados</t>
  </si>
  <si>
    <t xml:space="preserve">Definir y ejecutar 960 pactos con las instancias y espacios de participación ciudadana y movilización social por localidad para la Protección y Bienestar Animal </t>
  </si>
  <si>
    <t xml:space="preserve">Definir y ejecutar 20 planes de accion con las instancias y espacios de participación ciudadana </t>
  </si>
  <si>
    <t xml:space="preserve">Gestionar 49 alianzas interinstitucionales, intersectoriales  y de ciudad región que potencien las intervenciones y cobertura en torno a la Protección y Bienestar Animal </t>
  </si>
  <si>
    <t>Elaboración del informe de desarrollo de las alianzas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</si>
</sst>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 numFmtId="173" formatCode="_-* #,##0_-;\-* #,##0_-;_-* &quot;-&quot;_-;_-@_-"/>
    <numFmt numFmtId="174" formatCode="_-&quot;$&quot;* #,##0.00_-;\-&quot;$&quot;* #,##0.00_-;_-&quot;$&quot;* &quot;-&quot;??_-;_-@_-"/>
    <numFmt numFmtId="175" formatCode="_-* #,##0.00_-;\-* #,##0.00_-;_-* &quot;-&quot;??_-;_-@_-"/>
    <numFmt numFmtId="176" formatCode="_(* #,##0_);_(* \(#,##0\);_(* &quot;-&quot;??_);_(@_)"/>
  </numFmts>
  <fonts count="3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b/>
      <sz val="15"/>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b/>
      <sz val="12"/>
      <name val="Century Gothic"/>
      <family val="2"/>
    </font>
    <font>
      <sz val="12"/>
      <color theme="1"/>
      <name val="Arial"/>
      <family val="2"/>
    </font>
    <font>
      <sz val="11"/>
      <color indexed="8"/>
      <name val="Calibri"/>
      <family val="2"/>
    </font>
    <font>
      <sz val="11"/>
      <color indexed="8"/>
      <name val="Calibri"/>
      <family val="2"/>
      <scheme val="minor"/>
    </font>
    <font>
      <sz val="12"/>
      <name val="Calibri Light"/>
      <family val="2"/>
    </font>
    <font>
      <sz val="10"/>
      <color theme="0"/>
      <name val="Arial"/>
      <family val="2"/>
    </font>
    <font>
      <b/>
      <sz val="10"/>
      <color theme="0"/>
      <name val="Arial"/>
      <family val="2"/>
    </font>
    <font>
      <sz val="9"/>
      <color theme="0"/>
      <name val="Arial"/>
      <family val="2"/>
    </font>
    <font>
      <sz val="5"/>
      <color theme="0"/>
      <name val="Arial"/>
      <family val="2"/>
    </font>
    <font>
      <b/>
      <sz val="8"/>
      <color theme="0"/>
      <name val="Arial"/>
      <family val="2"/>
    </font>
    <font>
      <sz val="8"/>
      <color theme="0"/>
      <name val="Arial"/>
      <family val="2"/>
    </font>
    <font>
      <sz val="10"/>
      <name val="Arial"/>
      <family val="2"/>
    </font>
    <font>
      <sz val="10"/>
      <color theme="1"/>
      <name val="Arial"/>
      <family val="2"/>
    </font>
    <font>
      <b/>
      <sz val="12"/>
      <color indexed="81"/>
      <name val="Arial"/>
      <family val="2"/>
    </font>
    <font>
      <sz val="9"/>
      <color indexed="81"/>
      <name val="Tahoma"/>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
      <patternFill patternType="solid">
        <fgColor theme="0"/>
        <bgColor indexed="64"/>
      </patternFill>
    </fill>
    <fill>
      <patternFill patternType="solid">
        <fgColor rgb="FF7030A0"/>
        <bgColor indexed="64"/>
      </patternFill>
    </fill>
  </fills>
  <borders count="38">
    <border>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rgb="FF000000"/>
      </left>
      <right style="thin">
        <color rgb="FF000000"/>
      </right>
      <top style="thin">
        <color rgb="FF000000"/>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indexed="64"/>
      </left>
      <right/>
      <top style="medium">
        <color indexed="64"/>
      </top>
      <bottom style="thin">
        <color auto="1"/>
      </bottom>
      <diagonal/>
    </border>
    <border>
      <left style="medium">
        <color auto="1"/>
      </left>
      <right style="thin">
        <color auto="1"/>
      </right>
      <top style="medium">
        <color indexed="64"/>
      </top>
      <bottom style="thin">
        <color auto="1"/>
      </bottom>
      <diagonal/>
    </border>
    <border>
      <left style="medium">
        <color indexed="64"/>
      </left>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auto="1"/>
      </left>
      <right/>
      <top style="thin">
        <color auto="1"/>
      </top>
      <bottom/>
      <diagonal/>
    </border>
    <border>
      <left style="thin">
        <color auto="1"/>
      </left>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05">
    <xf numFmtId="0" fontId="0" fillId="0" borderId="0"/>
    <xf numFmtId="9" fontId="4"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5" fillId="0" borderId="0"/>
    <xf numFmtId="166" fontId="5" fillId="0" borderId="0" applyFill="0" applyBorder="0" applyAlignment="0" applyProtection="0"/>
    <xf numFmtId="9" fontId="5" fillId="0" borderId="0" applyFill="0" applyBorder="0" applyAlignment="0" applyProtection="0"/>
    <xf numFmtId="167" fontId="5" fillId="0" borderId="0" applyFill="0" applyBorder="0" applyAlignment="0" applyProtection="0"/>
    <xf numFmtId="168" fontId="5" fillId="0" borderId="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3" fillId="0" borderId="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9" fontId="5"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5"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9" fontId="24"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0" fontId="1" fillId="0" borderId="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cellStyleXfs>
  <cellXfs count="293">
    <xf numFmtId="0" fontId="0" fillId="0" borderId="0" xfId="0"/>
    <xf numFmtId="0" fontId="5" fillId="0" borderId="0" xfId="0" applyFont="1" applyAlignment="1">
      <alignment vertical="center" wrapText="1"/>
    </xf>
    <xf numFmtId="0" fontId="5" fillId="0" borderId="0" xfId="0" applyFont="1" applyAlignment="1" applyProtection="1">
      <alignment vertical="center" wrapText="1"/>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lignment vertical="center"/>
    </xf>
    <xf numFmtId="0" fontId="11" fillId="0" borderId="6" xfId="20" applyFont="1" applyBorder="1" applyAlignment="1">
      <alignment horizontal="center" vertical="center" wrapText="1"/>
    </xf>
    <xf numFmtId="9" fontId="5" fillId="0" borderId="6" xfId="22" applyBorder="1" applyAlignment="1">
      <alignment horizontal="center" vertical="center" wrapText="1"/>
    </xf>
    <xf numFmtId="0" fontId="5" fillId="0" borderId="0" xfId="20"/>
    <xf numFmtId="0" fontId="6" fillId="0" borderId="20" xfId="20" applyFont="1" applyFill="1" applyBorder="1" applyAlignment="1" applyProtection="1">
      <alignment horizontal="center" vertical="center"/>
    </xf>
    <xf numFmtId="0" fontId="6" fillId="0" borderId="0" xfId="20" applyFont="1" applyFill="1" applyBorder="1" applyAlignment="1" applyProtection="1">
      <alignment horizontal="center" vertical="center"/>
    </xf>
    <xf numFmtId="0" fontId="5" fillId="0" borderId="0" xfId="20" applyFill="1"/>
    <xf numFmtId="0" fontId="7" fillId="0" borderId="20" xfId="20" applyFont="1" applyBorder="1" applyAlignment="1" applyProtection="1">
      <alignment vertical="center"/>
    </xf>
    <xf numFmtId="0" fontId="8" fillId="7" borderId="6" xfId="20" applyFont="1" applyFill="1" applyBorder="1" applyAlignment="1" applyProtection="1">
      <alignment horizontal="center" vertical="center" wrapText="1"/>
    </xf>
    <xf numFmtId="0" fontId="6" fillId="0" borderId="6" xfId="20" applyFont="1" applyBorder="1" applyAlignment="1" applyProtection="1">
      <alignment horizontal="center" vertical="center"/>
    </xf>
    <xf numFmtId="0" fontId="17" fillId="0" borderId="6" xfId="20" applyFont="1" applyBorder="1" applyAlignment="1" applyProtection="1">
      <alignment horizontal="justify" vertical="center" wrapText="1"/>
      <protection locked="0"/>
    </xf>
    <xf numFmtId="3" fontId="10" fillId="8" borderId="6" xfId="20" applyNumberFormat="1" applyFont="1" applyFill="1" applyBorder="1" applyAlignment="1" applyProtection="1">
      <alignment horizontal="center" vertical="center"/>
      <protection locked="0"/>
    </xf>
    <xf numFmtId="9" fontId="10" fillId="8" borderId="6" xfId="20" applyNumberFormat="1" applyFont="1" applyFill="1" applyBorder="1" applyAlignment="1" applyProtection="1">
      <alignment horizontal="center" vertical="center"/>
      <protection locked="0"/>
    </xf>
    <xf numFmtId="168" fontId="10" fillId="0" borderId="6" xfId="24" applyFont="1" applyFill="1" applyBorder="1" applyAlignment="1" applyProtection="1">
      <alignment horizontal="center" vertical="center"/>
      <protection locked="0"/>
    </xf>
    <xf numFmtId="9" fontId="10" fillId="0" borderId="6" xfId="22" applyNumberFormat="1" applyFont="1" applyFill="1" applyBorder="1" applyAlignment="1" applyProtection="1">
      <alignment horizontal="center" vertical="center"/>
      <protection locked="0"/>
    </xf>
    <xf numFmtId="4" fontId="10" fillId="0" borderId="6" xfId="20" applyNumberFormat="1" applyFont="1" applyFill="1" applyBorder="1" applyAlignment="1" applyProtection="1">
      <alignment horizontal="center" vertical="center"/>
      <protection locked="0"/>
    </xf>
    <xf numFmtId="10" fontId="10" fillId="0" borderId="6" xfId="22" applyNumberFormat="1" applyFont="1" applyFill="1" applyBorder="1" applyAlignment="1" applyProtection="1">
      <alignment horizontal="center" vertical="center"/>
      <protection locked="0"/>
    </xf>
    <xf numFmtId="10" fontId="10" fillId="8" borderId="11" xfId="20" applyNumberFormat="1" applyFont="1" applyFill="1" applyBorder="1" applyAlignment="1" applyProtection="1">
      <alignment horizontal="center" vertical="center"/>
      <protection locked="0"/>
    </xf>
    <xf numFmtId="0" fontId="5" fillId="0" borderId="0" xfId="20" applyFont="1" applyBorder="1" applyAlignment="1" applyProtection="1">
      <alignment horizontal="justify" vertical="center"/>
    </xf>
    <xf numFmtId="0" fontId="18" fillId="0" borderId="0" xfId="20" applyFont="1" applyBorder="1" applyAlignment="1" applyProtection="1">
      <alignment horizontal="justify" vertical="center" wrapText="1"/>
    </xf>
    <xf numFmtId="3" fontId="8" fillId="5" borderId="6" xfId="20" applyNumberFormat="1" applyFont="1" applyFill="1" applyBorder="1" applyAlignment="1" applyProtection="1">
      <alignment horizontal="center" vertical="center"/>
    </xf>
    <xf numFmtId="9" fontId="8" fillId="5" borderId="6" xfId="20" applyNumberFormat="1" applyFont="1" applyFill="1" applyBorder="1" applyAlignment="1" applyProtection="1">
      <alignment horizontal="center" vertical="center"/>
    </xf>
    <xf numFmtId="168" fontId="8" fillId="5" borderId="6" xfId="24" applyNumberFormat="1" applyFont="1" applyFill="1" applyBorder="1" applyAlignment="1" applyProtection="1">
      <alignment horizontal="center" vertical="center"/>
    </xf>
    <xf numFmtId="168" fontId="8" fillId="5" borderId="6" xfId="24" applyNumberFormat="1" applyFont="1" applyFill="1" applyBorder="1" applyAlignment="1" applyProtection="1">
      <alignment horizontal="center" vertical="center" wrapText="1"/>
    </xf>
    <xf numFmtId="10" fontId="6" fillId="5" borderId="6" xfId="22" applyNumberFormat="1" applyFont="1" applyFill="1" applyBorder="1" applyAlignment="1" applyProtection="1">
      <alignment horizontal="center" vertical="center" wrapText="1"/>
    </xf>
    <xf numFmtId="3" fontId="8" fillId="5" borderId="6" xfId="20" applyNumberFormat="1" applyFont="1" applyFill="1" applyBorder="1" applyAlignment="1" applyProtection="1">
      <alignment horizontal="center" vertical="center" wrapText="1"/>
    </xf>
    <xf numFmtId="0" fontId="5" fillId="0" borderId="0" xfId="20" applyBorder="1"/>
    <xf numFmtId="168" fontId="5" fillId="0" borderId="0" xfId="20" applyNumberFormat="1" applyBorder="1"/>
    <xf numFmtId="168" fontId="5" fillId="0" borderId="0" xfId="20" applyNumberFormat="1"/>
    <xf numFmtId="9" fontId="5" fillId="0" borderId="0" xfId="22"/>
    <xf numFmtId="0" fontId="11" fillId="0" borderId="6" xfId="20" applyFont="1" applyBorder="1" applyAlignment="1">
      <alignment horizontal="justify" vertical="center" wrapText="1"/>
    </xf>
    <xf numFmtId="9" fontId="19" fillId="0" borderId="6" xfId="22" applyFont="1" applyBorder="1" applyAlignment="1">
      <alignment horizontal="center" vertical="center" wrapText="1"/>
    </xf>
    <xf numFmtId="9" fontId="5" fillId="0" borderId="6" xfId="22" applyFont="1" applyFill="1" applyBorder="1" applyAlignment="1">
      <alignment horizontal="center" vertical="center" wrapText="1"/>
    </xf>
    <xf numFmtId="169" fontId="5" fillId="0" borderId="6" xfId="24" applyNumberFormat="1" applyBorder="1" applyAlignment="1">
      <alignment horizontal="center" vertical="center" wrapText="1"/>
    </xf>
    <xf numFmtId="10" fontId="5" fillId="0" borderId="6" xfId="22" applyNumberFormat="1" applyBorder="1" applyAlignment="1">
      <alignment horizontal="center" vertical="center" wrapText="1"/>
    </xf>
    <xf numFmtId="0" fontId="11" fillId="0" borderId="0" xfId="20" applyFont="1" applyBorder="1" applyAlignment="1">
      <alignment horizontal="justify" vertical="center" wrapText="1"/>
    </xf>
    <xf numFmtId="0" fontId="11" fillId="0" borderId="0" xfId="20" applyFont="1" applyBorder="1" applyAlignment="1">
      <alignment horizontal="center" vertical="center" wrapText="1"/>
    </xf>
    <xf numFmtId="9" fontId="5" fillId="0" borderId="0" xfId="22" applyBorder="1" applyAlignment="1">
      <alignment horizontal="center" vertical="center" wrapText="1"/>
    </xf>
    <xf numFmtId="9" fontId="19" fillId="0" borderId="0" xfId="22" applyFont="1" applyBorder="1" applyAlignment="1">
      <alignment horizontal="center" vertical="center" wrapText="1"/>
    </xf>
    <xf numFmtId="9" fontId="19" fillId="0" borderId="0" xfId="22" applyFont="1" applyFill="1" applyBorder="1" applyAlignment="1">
      <alignment horizontal="center" vertical="center" wrapText="1"/>
    </xf>
    <xf numFmtId="0" fontId="8" fillId="0" borderId="0" xfId="20" applyFont="1" applyFill="1" applyBorder="1" applyAlignment="1">
      <alignment vertical="center" wrapText="1"/>
    </xf>
    <xf numFmtId="0" fontId="7" fillId="0" borderId="6" xfId="20" applyFont="1" applyBorder="1" applyAlignment="1">
      <alignment horizontal="justify" vertical="center" wrapText="1"/>
    </xf>
    <xf numFmtId="169" fontId="6" fillId="0" borderId="6" xfId="20" applyNumberFormat="1" applyFont="1" applyBorder="1" applyAlignment="1">
      <alignment horizontal="justify" vertical="center" wrapText="1"/>
    </xf>
    <xf numFmtId="10" fontId="6" fillId="0" borderId="6" xfId="22" applyNumberFormat="1" applyFont="1" applyBorder="1" applyAlignment="1">
      <alignment horizontal="center" vertical="center" wrapText="1"/>
    </xf>
    <xf numFmtId="169" fontId="5" fillId="0" borderId="0" xfId="24" applyNumberFormat="1" applyBorder="1" applyAlignment="1">
      <alignment horizontal="center" vertical="center" wrapText="1"/>
    </xf>
    <xf numFmtId="9" fontId="5" fillId="0" borderId="0" xfId="22" applyFill="1" applyBorder="1" applyAlignment="1">
      <alignment horizontal="center" vertical="center" wrapText="1"/>
    </xf>
    <xf numFmtId="9" fontId="5" fillId="0" borderId="0" xfId="20" applyNumberFormat="1"/>
    <xf numFmtId="9" fontId="5" fillId="0" borderId="6" xfId="22" applyFont="1" applyBorder="1" applyAlignment="1">
      <alignment horizontal="center" vertical="center" wrapText="1"/>
    </xf>
    <xf numFmtId="0" fontId="8" fillId="0" borderId="0" xfId="20" applyFont="1" applyFill="1" applyBorder="1" applyAlignment="1">
      <alignment horizontal="center" vertical="center" wrapText="1"/>
    </xf>
    <xf numFmtId="0" fontId="8" fillId="4" borderId="6" xfId="20" applyFont="1" applyFill="1" applyBorder="1" applyAlignment="1">
      <alignment horizontal="center" vertical="center" wrapText="1"/>
    </xf>
    <xf numFmtId="0" fontId="6" fillId="0" borderId="6" xfId="0" applyFont="1" applyBorder="1" applyAlignment="1" applyProtection="1">
      <alignment horizontal="left" vertical="center" wrapText="1"/>
    </xf>
    <xf numFmtId="0" fontId="5" fillId="0" borderId="0" xfId="0" applyFont="1" applyAlignment="1" applyProtection="1">
      <alignment vertical="center" wrapText="1"/>
      <protection locked="0"/>
    </xf>
    <xf numFmtId="0" fontId="5" fillId="0" borderId="0" xfId="0" applyFont="1" applyAlignment="1" applyProtection="1">
      <alignment vertical="center" wrapText="1"/>
    </xf>
    <xf numFmtId="170" fontId="5" fillId="0" borderId="6" xfId="1" applyNumberFormat="1" applyFont="1" applyFill="1" applyBorder="1" applyAlignment="1" applyProtection="1">
      <alignment horizontal="center" vertical="center" wrapText="1"/>
    </xf>
    <xf numFmtId="9" fontId="23" fillId="0" borderId="6" xfId="1" applyFont="1" applyBorder="1" applyAlignment="1">
      <alignment horizontal="center" vertical="center" wrapText="1"/>
    </xf>
    <xf numFmtId="0" fontId="23" fillId="0" borderId="6" xfId="0" applyFont="1" applyBorder="1" applyAlignment="1">
      <alignment horizontal="center" vertical="center" wrapText="1"/>
    </xf>
    <xf numFmtId="9" fontId="5" fillId="9" borderId="6" xfId="0" applyNumberFormat="1" applyFont="1" applyFill="1" applyBorder="1" applyAlignment="1">
      <alignment horizontal="center" vertical="center" wrapText="1"/>
    </xf>
    <xf numFmtId="9" fontId="5" fillId="0" borderId="0" xfId="0" applyNumberFormat="1" applyFont="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1" fontId="6" fillId="0" borderId="6" xfId="1"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6" fillId="0" borderId="0" xfId="0" applyFont="1" applyAlignment="1" applyProtection="1">
      <alignment horizontal="center" vertical="center"/>
    </xf>
    <xf numFmtId="9" fontId="21" fillId="0" borderId="6" xfId="0" applyNumberFormat="1" applyFont="1" applyFill="1" applyBorder="1" applyAlignment="1" applyProtection="1">
      <alignment horizontal="center" vertical="center" wrapText="1"/>
    </xf>
    <xf numFmtId="0" fontId="26" fillId="0" borderId="6" xfId="0" applyFont="1" applyBorder="1" applyAlignment="1">
      <alignment horizontal="center" vertical="center" wrapText="1"/>
    </xf>
    <xf numFmtId="9" fontId="26" fillId="0" borderId="6" xfId="0" applyNumberFormat="1" applyFont="1" applyBorder="1" applyAlignment="1">
      <alignment horizontal="center" vertical="center" wrapText="1"/>
    </xf>
    <xf numFmtId="0" fontId="5" fillId="0" borderId="0" xfId="0" applyFont="1" applyAlignment="1" applyProtection="1">
      <alignment vertical="center" wrapText="1"/>
      <protection locked="0"/>
    </xf>
    <xf numFmtId="1" fontId="5" fillId="0" borderId="6" xfId="0" applyNumberFormat="1" applyFont="1" applyBorder="1" applyAlignment="1">
      <alignment horizontal="center" vertical="center" wrapText="1"/>
    </xf>
    <xf numFmtId="0" fontId="5" fillId="0" borderId="0" xfId="0" applyFont="1" applyAlignment="1" applyProtection="1">
      <alignment vertical="center" wrapText="1"/>
      <protection locked="0"/>
    </xf>
    <xf numFmtId="0" fontId="21" fillId="10" borderId="6" xfId="0" applyFont="1" applyFill="1" applyBorder="1" applyAlignment="1">
      <alignment horizontal="center" vertical="center" wrapText="1"/>
    </xf>
    <xf numFmtId="9" fontId="5" fillId="0" borderId="6" xfId="0" applyNumberFormat="1" applyFont="1" applyFill="1" applyBorder="1" applyAlignment="1" applyProtection="1">
      <alignment horizontal="center" vertical="center" wrapText="1"/>
    </xf>
    <xf numFmtId="10" fontId="5" fillId="0" borderId="6" xfId="0" applyNumberFormat="1" applyFont="1" applyFill="1" applyBorder="1" applyAlignment="1" applyProtection="1">
      <alignment horizontal="center" vertical="center" wrapText="1"/>
    </xf>
    <xf numFmtId="9" fontId="5" fillId="0" borderId="6" xfId="1" applyFont="1" applyFill="1" applyBorder="1" applyAlignment="1" applyProtection="1">
      <alignment horizontal="center" vertical="center" wrapText="1"/>
    </xf>
    <xf numFmtId="10" fontId="5" fillId="0" borderId="6" xfId="0" applyNumberFormat="1" applyFont="1" applyBorder="1" applyAlignment="1">
      <alignment vertical="center" wrapText="1"/>
    </xf>
    <xf numFmtId="0" fontId="27" fillId="0" borderId="0" xfId="0" applyFont="1" applyAlignment="1" applyProtection="1">
      <alignment vertical="center" wrapText="1"/>
    </xf>
    <xf numFmtId="0" fontId="28" fillId="0" borderId="0" xfId="0" applyFont="1" applyFill="1" applyProtection="1"/>
    <xf numFmtId="0" fontId="28" fillId="0" borderId="0" xfId="0" applyFont="1" applyAlignment="1" applyProtection="1">
      <alignment horizontal="center" vertical="center" wrapText="1"/>
    </xf>
    <xf numFmtId="0" fontId="27" fillId="0" borderId="0" xfId="0" applyFont="1" applyAlignment="1" applyProtection="1">
      <alignment horizontal="center" vertical="center" wrapText="1"/>
    </xf>
    <xf numFmtId="9" fontId="27" fillId="0" borderId="0" xfId="0" applyNumberFormat="1" applyFont="1" applyFill="1" applyAlignment="1" applyProtection="1">
      <alignment horizontal="center" vertical="center"/>
    </xf>
    <xf numFmtId="9" fontId="27" fillId="0" borderId="0" xfId="0" applyNumberFormat="1" applyFont="1" applyAlignment="1" applyProtection="1">
      <alignment horizontal="center" vertical="center" wrapText="1"/>
    </xf>
    <xf numFmtId="0" fontId="27" fillId="0" borderId="0" xfId="0" applyFont="1" applyFill="1" applyProtection="1"/>
    <xf numFmtId="0" fontId="27" fillId="0" borderId="0" xfId="0" applyFont="1" applyAlignment="1" applyProtection="1">
      <alignment vertical="center"/>
    </xf>
    <xf numFmtId="0" fontId="28" fillId="0" borderId="0" xfId="0" applyFont="1" applyAlignment="1" applyProtection="1">
      <alignment horizontal="center" vertical="center"/>
    </xf>
    <xf numFmtId="0" fontId="27" fillId="0" borderId="0" xfId="0" applyFont="1" applyAlignment="1" applyProtection="1">
      <alignment horizontal="center" vertical="center"/>
    </xf>
    <xf numFmtId="9" fontId="29" fillId="0" borderId="0" xfId="0" applyNumberFormat="1" applyFont="1" applyFill="1" applyAlignment="1" applyProtection="1">
      <alignment horizontal="center"/>
    </xf>
    <xf numFmtId="9" fontId="27" fillId="0" borderId="0" xfId="0" applyNumberFormat="1" applyFont="1" applyAlignment="1" applyProtection="1">
      <alignment horizontal="center" vertical="center"/>
    </xf>
    <xf numFmtId="0" fontId="28" fillId="0" borderId="0" xfId="0" applyFont="1" applyFill="1" applyAlignment="1" applyProtection="1">
      <alignment horizontal="center" vertical="center"/>
    </xf>
    <xf numFmtId="0" fontId="29" fillId="0" borderId="0" xfId="0" applyFont="1" applyFill="1" applyAlignment="1" applyProtection="1">
      <alignment horizontal="center"/>
    </xf>
    <xf numFmtId="0" fontId="27" fillId="0" borderId="0" xfId="0" applyFont="1" applyFill="1" applyAlignment="1" applyProtection="1">
      <alignment vertical="center"/>
    </xf>
    <xf numFmtId="0" fontId="30" fillId="0" borderId="0" xfId="0" applyFont="1" applyFill="1" applyBorder="1" applyAlignment="1" applyProtection="1">
      <alignment horizontal="justify" vertical="center" wrapText="1"/>
    </xf>
    <xf numFmtId="0" fontId="30" fillId="0" borderId="0" xfId="0" applyFont="1" applyBorder="1" applyProtection="1"/>
    <xf numFmtId="0" fontId="30" fillId="0" borderId="0" xfId="0" applyFont="1" applyAlignment="1" applyProtection="1">
      <alignment wrapText="1"/>
    </xf>
    <xf numFmtId="0" fontId="31" fillId="0" borderId="0" xfId="0" applyFont="1" applyFill="1" applyBorder="1" applyProtection="1"/>
    <xf numFmtId="0" fontId="32" fillId="0" borderId="0" xfId="0" applyFont="1" applyFill="1" applyBorder="1" applyProtection="1"/>
    <xf numFmtId="0" fontId="27" fillId="0" borderId="0" xfId="0" applyFont="1" applyFill="1" applyBorder="1" applyAlignment="1" applyProtection="1">
      <alignment vertical="center"/>
    </xf>
    <xf numFmtId="0" fontId="6" fillId="0" borderId="6" xfId="0" applyFont="1" applyBorder="1" applyAlignment="1" applyProtection="1">
      <alignment horizontal="left" vertical="center" wrapText="1"/>
    </xf>
    <xf numFmtId="9" fontId="23" fillId="0" borderId="6" xfId="0" applyNumberFormat="1" applyFont="1" applyBorder="1" applyAlignment="1">
      <alignment horizontal="center" vertical="center" wrapText="1"/>
    </xf>
    <xf numFmtId="9" fontId="5" fillId="0" borderId="6" xfId="1" applyFont="1" applyBorder="1" applyAlignment="1">
      <alignment horizontal="center" vertical="center" wrapText="1"/>
    </xf>
    <xf numFmtId="9" fontId="21" fillId="0" borderId="6" xfId="0" applyNumberFormat="1" applyFont="1" applyBorder="1" applyAlignment="1" applyProtection="1">
      <alignment horizontal="center" vertical="center" wrapText="1"/>
      <protection locked="0"/>
    </xf>
    <xf numFmtId="0" fontId="6" fillId="0" borderId="17" xfId="0" applyFont="1" applyBorder="1" applyAlignment="1" applyProtection="1">
      <alignment horizontal="left" vertical="center" wrapText="1"/>
    </xf>
    <xf numFmtId="9" fontId="9" fillId="0" borderId="17" xfId="0" applyNumberFormat="1" applyFont="1" applyBorder="1" applyAlignment="1" applyProtection="1">
      <alignment horizontal="center" vertical="center" wrapText="1"/>
    </xf>
    <xf numFmtId="10" fontId="5" fillId="10" borderId="6" xfId="0" applyNumberFormat="1" applyFont="1" applyFill="1" applyBorder="1" applyAlignment="1">
      <alignment horizontal="center" vertical="center" wrapText="1"/>
    </xf>
    <xf numFmtId="9" fontId="5" fillId="0" borderId="9" xfId="0" applyNumberFormat="1" applyFont="1" applyBorder="1" applyAlignment="1">
      <alignment horizontal="center" vertical="center" wrapText="1"/>
    </xf>
    <xf numFmtId="9" fontId="5" fillId="10" borderId="6" xfId="1" applyFont="1" applyFill="1" applyBorder="1" applyAlignment="1" applyProtection="1">
      <alignment horizontal="center" vertical="center" wrapText="1"/>
    </xf>
    <xf numFmtId="0" fontId="21" fillId="0" borderId="27" xfId="0" applyFont="1" applyBorder="1" applyAlignment="1">
      <alignment horizontal="center" vertical="center" wrapText="1"/>
    </xf>
    <xf numFmtId="1" fontId="21" fillId="0" borderId="5" xfId="0" applyNumberFormat="1" applyFont="1" applyBorder="1" applyAlignment="1">
      <alignment horizontal="center" vertical="center" wrapText="1"/>
    </xf>
    <xf numFmtId="9" fontId="5" fillId="10" borderId="6" xfId="0" applyNumberFormat="1" applyFont="1" applyFill="1" applyBorder="1" applyAlignment="1" applyProtection="1">
      <alignment horizontal="center" vertical="center" wrapText="1"/>
    </xf>
    <xf numFmtId="0" fontId="21" fillId="0" borderId="17" xfId="0" applyFont="1" applyBorder="1" applyAlignment="1">
      <alignment horizontal="center" vertical="center" wrapText="1"/>
    </xf>
    <xf numFmtId="9" fontId="21" fillId="0" borderId="17" xfId="0" applyNumberFormat="1" applyFont="1" applyBorder="1" applyAlignment="1">
      <alignment horizontal="center" vertical="center" wrapText="1"/>
    </xf>
    <xf numFmtId="9" fontId="6" fillId="0" borderId="17" xfId="0" applyNumberFormat="1" applyFont="1" applyBorder="1" applyAlignment="1">
      <alignment horizontal="center" vertical="center" wrapText="1"/>
    </xf>
    <xf numFmtId="10" fontId="5" fillId="0" borderId="17" xfId="0" applyNumberFormat="1" applyFont="1" applyBorder="1" applyAlignment="1">
      <alignment horizontal="center" vertical="center" wrapText="1"/>
    </xf>
    <xf numFmtId="9" fontId="5" fillId="0" borderId="17" xfId="0" applyNumberFormat="1" applyFont="1" applyBorder="1" applyAlignment="1">
      <alignment horizontal="center" vertical="center" wrapText="1"/>
    </xf>
    <xf numFmtId="0" fontId="26" fillId="0" borderId="9" xfId="0" applyFont="1" applyBorder="1" applyAlignment="1">
      <alignment horizontal="center" vertical="center" wrapText="1"/>
    </xf>
    <xf numFmtId="9" fontId="26" fillId="0" borderId="9" xfId="0" applyNumberFormat="1" applyFont="1" applyBorder="1" applyAlignment="1">
      <alignment horizontal="center" vertical="center" wrapText="1"/>
    </xf>
    <xf numFmtId="9" fontId="5" fillId="0" borderId="9" xfId="1" applyFont="1" applyBorder="1" applyAlignment="1">
      <alignment horizontal="center" vertical="center" wrapText="1"/>
    </xf>
    <xf numFmtId="9" fontId="5" fillId="0" borderId="9" xfId="0" applyNumberFormat="1" applyFont="1" applyFill="1" applyBorder="1" applyAlignment="1" applyProtection="1">
      <alignment horizontal="center" vertical="center" wrapText="1"/>
    </xf>
    <xf numFmtId="9" fontId="6" fillId="0" borderId="9" xfId="1" applyFont="1" applyFill="1" applyBorder="1" applyAlignment="1" applyProtection="1">
      <alignment horizontal="center" vertical="center" wrapText="1"/>
    </xf>
    <xf numFmtId="10" fontId="5" fillId="0" borderId="9" xfId="0" applyNumberFormat="1" applyFont="1" applyFill="1" applyBorder="1" applyAlignment="1" applyProtection="1">
      <alignment horizontal="center" vertical="center" wrapText="1"/>
    </xf>
    <xf numFmtId="10" fontId="5" fillId="2" borderId="10" xfId="1" applyNumberFormat="1" applyFont="1" applyFill="1" applyBorder="1" applyAlignment="1" applyProtection="1">
      <alignment horizontal="center" vertical="center" wrapText="1"/>
    </xf>
    <xf numFmtId="0" fontId="21" fillId="0" borderId="15" xfId="0" applyFont="1" applyBorder="1" applyAlignment="1">
      <alignment horizontal="center" vertical="center" wrapText="1"/>
    </xf>
    <xf numFmtId="0" fontId="23" fillId="0" borderId="15" xfId="0" applyFont="1" applyBorder="1" applyAlignment="1">
      <alignment horizontal="center" vertical="center" wrapText="1"/>
    </xf>
    <xf numFmtId="9" fontId="21" fillId="0" borderId="15" xfId="0" applyNumberFormat="1" applyFont="1" applyBorder="1" applyAlignment="1">
      <alignment horizontal="center" vertical="center" wrapText="1"/>
    </xf>
    <xf numFmtId="9" fontId="6" fillId="0" borderId="15" xfId="1" applyFont="1" applyFill="1" applyBorder="1" applyAlignment="1" applyProtection="1">
      <alignment horizontal="center" vertical="center" wrapText="1"/>
    </xf>
    <xf numFmtId="9" fontId="5" fillId="0" borderId="15" xfId="0" applyNumberFormat="1" applyFont="1" applyBorder="1" applyAlignment="1">
      <alignment horizontal="center" vertical="center" wrapText="1"/>
    </xf>
    <xf numFmtId="9" fontId="5" fillId="0" borderId="15" xfId="0" applyNumberFormat="1" applyFont="1" applyFill="1" applyBorder="1" applyAlignment="1" applyProtection="1">
      <alignment horizontal="center" vertical="center" wrapText="1"/>
    </xf>
    <xf numFmtId="9" fontId="5" fillId="0" borderId="15" xfId="1" applyFont="1" applyBorder="1" applyAlignment="1">
      <alignment horizontal="center" vertical="center" wrapText="1"/>
    </xf>
    <xf numFmtId="10" fontId="5" fillId="0" borderId="15" xfId="0" applyNumberFormat="1" applyFont="1" applyFill="1" applyBorder="1" applyAlignment="1" applyProtection="1">
      <alignment horizontal="center" vertical="center" wrapText="1"/>
    </xf>
    <xf numFmtId="10" fontId="5" fillId="2" borderId="16" xfId="1" applyNumberFormat="1" applyFont="1" applyFill="1" applyBorder="1" applyAlignment="1" applyProtection="1">
      <alignment horizontal="center" vertical="center" wrapText="1"/>
    </xf>
    <xf numFmtId="1" fontId="5" fillId="10" borderId="6" xfId="0" applyNumberFormat="1" applyFont="1" applyFill="1" applyBorder="1" applyAlignment="1">
      <alignment horizontal="center" vertical="center" wrapText="1"/>
    </xf>
    <xf numFmtId="9" fontId="33" fillId="10" borderId="6" xfId="0" applyNumberFormat="1" applyFont="1" applyFill="1" applyBorder="1" applyAlignment="1">
      <alignment horizontal="center" vertical="center" wrapText="1"/>
    </xf>
    <xf numFmtId="1" fontId="6" fillId="10" borderId="6" xfId="0" applyNumberFormat="1" applyFont="1" applyFill="1" applyBorder="1" applyAlignment="1">
      <alignment horizontal="center" vertical="center" wrapText="1"/>
    </xf>
    <xf numFmtId="9" fontId="6" fillId="10" borderId="6" xfId="0" applyNumberFormat="1" applyFont="1" applyFill="1" applyBorder="1" applyAlignment="1">
      <alignment horizontal="center" vertical="center" wrapText="1"/>
    </xf>
    <xf numFmtId="9" fontId="6" fillId="10" borderId="17" xfId="0" applyNumberFormat="1" applyFont="1" applyFill="1" applyBorder="1" applyAlignment="1">
      <alignment horizontal="center" vertical="center" wrapText="1"/>
    </xf>
    <xf numFmtId="0" fontId="5" fillId="10" borderId="6" xfId="0" applyFont="1" applyFill="1" applyBorder="1" applyAlignment="1">
      <alignment horizontal="center" vertical="center" wrapText="1"/>
    </xf>
    <xf numFmtId="9" fontId="5" fillId="0" borderId="6" xfId="0" applyNumberFormat="1" applyFont="1" applyBorder="1" applyAlignment="1">
      <alignment vertical="center" wrapText="1"/>
    </xf>
    <xf numFmtId="10" fontId="5" fillId="0" borderId="6" xfId="1" applyNumberFormat="1" applyFont="1" applyBorder="1" applyAlignment="1">
      <alignment horizontal="center" vertical="center" wrapText="1"/>
    </xf>
    <xf numFmtId="1" fontId="5" fillId="11" borderId="6" xfId="0" applyNumberFormat="1" applyFont="1" applyFill="1" applyBorder="1" applyAlignment="1">
      <alignment horizontal="center" vertical="center" wrapText="1"/>
    </xf>
    <xf numFmtId="9" fontId="5" fillId="0" borderId="9" xfId="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34" fillId="10" borderId="6" xfId="0" applyNumberFormat="1" applyFont="1" applyFill="1" applyBorder="1" applyAlignment="1">
      <alignment horizontal="center" vertical="center" wrapText="1"/>
    </xf>
    <xf numFmtId="9" fontId="5" fillId="10" borderId="6" xfId="0" applyNumberFormat="1" applyFont="1" applyFill="1" applyBorder="1" applyAlignment="1">
      <alignment horizontal="center" vertical="center" wrapText="1"/>
    </xf>
    <xf numFmtId="1" fontId="21" fillId="0" borderId="6" xfId="0" applyNumberFormat="1" applyFont="1" applyBorder="1" applyAlignment="1">
      <alignment horizontal="center" vertical="center" wrapText="1"/>
    </xf>
    <xf numFmtId="1" fontId="26" fillId="0" borderId="6" xfId="0" applyNumberFormat="1" applyFont="1" applyBorder="1" applyAlignment="1">
      <alignment horizontal="center" vertical="center" wrapText="1"/>
    </xf>
    <xf numFmtId="10" fontId="5" fillId="0" borderId="17" xfId="0" applyNumberFormat="1" applyFont="1" applyFill="1" applyBorder="1" applyAlignment="1">
      <alignment horizontal="center" vertical="center" wrapText="1"/>
    </xf>
    <xf numFmtId="0" fontId="7" fillId="4" borderId="17" xfId="20" applyFont="1" applyFill="1" applyBorder="1" applyAlignment="1">
      <alignment horizontal="center" vertical="center" wrapText="1"/>
    </xf>
    <xf numFmtId="0" fontId="7" fillId="4" borderId="9" xfId="20" applyFont="1" applyFill="1" applyBorder="1" applyAlignment="1">
      <alignment horizontal="center" vertical="center" wrapText="1"/>
    </xf>
    <xf numFmtId="0" fontId="8" fillId="4" borderId="6" xfId="20" applyFont="1" applyFill="1" applyBorder="1" applyAlignment="1">
      <alignment horizontal="center" vertical="center" wrapText="1"/>
    </xf>
    <xf numFmtId="0" fontId="8" fillId="4" borderId="17" xfId="20" applyFont="1" applyFill="1" applyBorder="1" applyAlignment="1">
      <alignment horizontal="center" vertical="center" wrapText="1"/>
    </xf>
    <xf numFmtId="0" fontId="8" fillId="4" borderId="9" xfId="20" applyFont="1" applyFill="1" applyBorder="1" applyAlignment="1">
      <alignment horizontal="center" vertical="center" wrapText="1"/>
    </xf>
    <xf numFmtId="0" fontId="8" fillId="4" borderId="2" xfId="20" applyFont="1" applyFill="1" applyBorder="1" applyAlignment="1">
      <alignment horizontal="center" vertical="center" wrapText="1"/>
    </xf>
    <xf numFmtId="0" fontId="8" fillId="4" borderId="3" xfId="20" applyFont="1" applyFill="1" applyBorder="1" applyAlignment="1">
      <alignment horizontal="center" vertical="center" wrapText="1"/>
    </xf>
    <xf numFmtId="0" fontId="8" fillId="4" borderId="4" xfId="20" applyFont="1" applyFill="1" applyBorder="1" applyAlignment="1">
      <alignment horizontal="center" vertical="center" wrapText="1"/>
    </xf>
    <xf numFmtId="0" fontId="6" fillId="3" borderId="2" xfId="20" applyFont="1" applyFill="1" applyBorder="1" applyAlignment="1">
      <alignment horizontal="center"/>
    </xf>
    <xf numFmtId="0" fontId="6" fillId="3" borderId="3" xfId="20" applyFont="1" applyFill="1" applyBorder="1" applyAlignment="1">
      <alignment horizontal="center"/>
    </xf>
    <xf numFmtId="0" fontId="6" fillId="3" borderId="4" xfId="20" applyFont="1" applyFill="1" applyBorder="1" applyAlignment="1">
      <alignment horizontal="center"/>
    </xf>
    <xf numFmtId="0" fontId="6" fillId="3" borderId="6" xfId="20" applyFont="1" applyFill="1" applyBorder="1" applyAlignment="1">
      <alignment horizontal="center"/>
    </xf>
    <xf numFmtId="0" fontId="7" fillId="0" borderId="0" xfId="20" applyFont="1" applyBorder="1" applyAlignment="1" applyProtection="1">
      <alignment horizontal="left" vertical="center"/>
    </xf>
    <xf numFmtId="0" fontId="16" fillId="5" borderId="20" xfId="20" applyFont="1" applyFill="1" applyBorder="1" applyAlignment="1" applyProtection="1">
      <alignment horizontal="center" vertical="center" wrapText="1"/>
    </xf>
    <xf numFmtId="0" fontId="16" fillId="5" borderId="0" xfId="20" applyFont="1" applyFill="1" applyBorder="1" applyAlignment="1" applyProtection="1">
      <alignment horizontal="center" vertical="center" wrapText="1"/>
    </xf>
    <xf numFmtId="0" fontId="16" fillId="6" borderId="6" xfId="20" applyFont="1" applyFill="1" applyBorder="1" applyAlignment="1" applyProtection="1">
      <alignment horizontal="center" vertical="center" wrapText="1"/>
      <protection locked="0"/>
    </xf>
    <xf numFmtId="0" fontId="6" fillId="5" borderId="6" xfId="20" applyFont="1" applyFill="1" applyBorder="1" applyAlignment="1" applyProtection="1">
      <alignment horizontal="center" vertical="center" wrapText="1"/>
    </xf>
    <xf numFmtId="0" fontId="15" fillId="0" borderId="19" xfId="20" applyFont="1" applyFill="1" applyBorder="1" applyAlignment="1" applyProtection="1">
      <alignment horizontal="center" vertical="center"/>
    </xf>
    <xf numFmtId="0" fontId="16" fillId="5" borderId="20" xfId="20" applyFont="1" applyFill="1" applyBorder="1" applyAlignment="1" applyProtection="1">
      <alignment horizontal="center" vertical="center"/>
    </xf>
    <xf numFmtId="0" fontId="6" fillId="0" borderId="2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textRotation="90" wrapText="1"/>
    </xf>
    <xf numFmtId="0" fontId="6" fillId="0" borderId="5" xfId="0" applyFont="1" applyFill="1" applyBorder="1" applyAlignment="1" applyProtection="1">
      <alignment horizontal="center" vertical="center" textRotation="90" wrapText="1"/>
    </xf>
    <xf numFmtId="0" fontId="6" fillId="0" borderId="6" xfId="0" applyFont="1" applyFill="1" applyBorder="1" applyAlignment="1" applyProtection="1">
      <alignment horizontal="center" vertical="center" wrapText="1"/>
    </xf>
    <xf numFmtId="0" fontId="6" fillId="0" borderId="6" xfId="0" applyFont="1" applyBorder="1" applyAlignment="1" applyProtection="1">
      <alignment horizontal="left" vertical="center" wrapText="1"/>
    </xf>
    <xf numFmtId="0" fontId="0" fillId="0" borderId="6" xfId="0" applyBorder="1" applyAlignment="1" applyProtection="1">
      <alignment horizontal="justify"/>
    </xf>
    <xf numFmtId="0" fontId="6" fillId="0" borderId="17" xfId="0" applyFont="1" applyBorder="1" applyAlignment="1" applyProtection="1">
      <alignment horizontal="left" vertical="center" wrapText="1"/>
    </xf>
    <xf numFmtId="0" fontId="5" fillId="0" borderId="17"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22" fillId="0" borderId="6" xfId="0" applyFont="1" applyBorder="1" applyAlignment="1">
      <alignment horizontal="center" vertical="center" wrapText="1"/>
    </xf>
    <xf numFmtId="0" fontId="21" fillId="0" borderId="28"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1" fillId="0" borderId="30" xfId="0" applyFont="1" applyBorder="1" applyAlignment="1" applyProtection="1">
      <alignment horizontal="center" vertical="center" wrapText="1"/>
    </xf>
    <xf numFmtId="1" fontId="21" fillId="0" borderId="29" xfId="0" applyNumberFormat="1" applyFont="1" applyFill="1" applyBorder="1" applyAlignment="1" applyProtection="1">
      <alignment horizontal="center" vertical="center" wrapText="1"/>
    </xf>
    <xf numFmtId="1" fontId="21" fillId="0" borderId="5" xfId="0" applyNumberFormat="1" applyFont="1" applyFill="1" applyBorder="1" applyAlignment="1" applyProtection="1">
      <alignment horizontal="center" vertical="center" wrapText="1"/>
    </xf>
    <xf numFmtId="1" fontId="21" fillId="0" borderId="14" xfId="0" applyNumberFormat="1" applyFont="1" applyFill="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7" xfId="0" applyFont="1" applyBorder="1" applyAlignment="1" applyProtection="1">
      <alignment horizontal="center" vertical="center" wrapText="1"/>
    </xf>
    <xf numFmtId="1" fontId="21" fillId="0" borderId="6" xfId="0" applyNumberFormat="1" applyFont="1" applyFill="1" applyBorder="1" applyAlignment="1" applyProtection="1">
      <alignment horizontal="center" vertical="center" wrapText="1"/>
    </xf>
    <xf numFmtId="1" fontId="21" fillId="0" borderId="17" xfId="0" applyNumberFormat="1"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24" xfId="0" applyFont="1" applyFill="1" applyBorder="1" applyAlignment="1" applyProtection="1">
      <alignment horizontal="center" vertical="center" wrapText="1"/>
    </xf>
    <xf numFmtId="0" fontId="6" fillId="0" borderId="12" xfId="0" applyFont="1" applyBorder="1" applyAlignment="1" applyProtection="1">
      <alignment horizontal="left" vertical="center" wrapText="1"/>
    </xf>
    <xf numFmtId="0" fontId="6" fillId="0" borderId="18"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22" fillId="0" borderId="6" xfId="0" applyFont="1" applyBorder="1" applyAlignment="1">
      <alignment horizontal="center" vertical="center" textRotation="90" wrapText="1"/>
    </xf>
    <xf numFmtId="1" fontId="26" fillId="0" borderId="8"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11" fillId="2" borderId="7" xfId="0" applyFont="1" applyFill="1" applyBorder="1" applyAlignment="1" applyProtection="1">
      <alignment horizontal="center" vertical="center" wrapText="1"/>
    </xf>
    <xf numFmtId="0" fontId="21" fillId="0" borderId="6" xfId="0" applyFont="1" applyBorder="1" applyAlignment="1">
      <alignment horizontal="center" vertical="center" wrapText="1"/>
    </xf>
    <xf numFmtId="1" fontId="21" fillId="0" borderId="6" xfId="0" applyNumberFormat="1" applyFont="1" applyBorder="1" applyAlignment="1">
      <alignment horizontal="center" vertical="center" wrapText="1"/>
    </xf>
    <xf numFmtId="0" fontId="21" fillId="0" borderId="13" xfId="0" applyFont="1" applyBorder="1" applyAlignment="1" applyProtection="1">
      <alignment horizontal="center" vertical="center" wrapText="1"/>
    </xf>
    <xf numFmtId="0" fontId="21" fillId="0" borderId="35" xfId="0" applyFont="1" applyBorder="1" applyAlignment="1">
      <alignment horizontal="center" vertical="center" wrapText="1"/>
    </xf>
    <xf numFmtId="0" fontId="5" fillId="0" borderId="5" xfId="0" applyNumberFormat="1" applyFont="1" applyFill="1" applyBorder="1" applyAlignment="1" applyProtection="1">
      <alignment horizontal="center" vertical="center" wrapText="1"/>
    </xf>
    <xf numFmtId="9" fontId="5" fillId="0" borderId="36" xfId="1" applyFont="1" applyBorder="1" applyAlignment="1">
      <alignment horizontal="center" vertical="center" wrapText="1"/>
    </xf>
    <xf numFmtId="9" fontId="5" fillId="0" borderId="36" xfId="1" applyFont="1" applyFill="1" applyBorder="1" applyAlignment="1" applyProtection="1">
      <alignment horizontal="center" vertical="center" wrapText="1"/>
    </xf>
    <xf numFmtId="9" fontId="5" fillId="10" borderId="36" xfId="0" applyNumberFormat="1" applyFont="1" applyFill="1" applyBorder="1" applyAlignment="1" applyProtection="1">
      <alignment horizontal="center" vertical="center" wrapText="1"/>
    </xf>
    <xf numFmtId="9" fontId="5" fillId="0" borderId="36" xfId="0" applyNumberFormat="1" applyFont="1" applyFill="1" applyBorder="1" applyAlignment="1" applyProtection="1">
      <alignment horizontal="center" vertical="center" wrapText="1"/>
    </xf>
    <xf numFmtId="9" fontId="5" fillId="0" borderId="36" xfId="0" applyNumberFormat="1" applyFont="1" applyBorder="1" applyAlignment="1">
      <alignment horizontal="center" vertical="center" wrapText="1"/>
    </xf>
    <xf numFmtId="9" fontId="6" fillId="0" borderId="36" xfId="1" applyFont="1" applyFill="1" applyBorder="1" applyAlignment="1" applyProtection="1">
      <alignment horizontal="center" vertical="center" wrapText="1"/>
    </xf>
    <xf numFmtId="9" fontId="21" fillId="0" borderId="36" xfId="0" applyNumberFormat="1" applyFont="1" applyBorder="1" applyAlignment="1">
      <alignment horizontal="center" vertical="center" wrapText="1"/>
    </xf>
    <xf numFmtId="0" fontId="23" fillId="0" borderId="36" xfId="0" applyFont="1" applyBorder="1" applyAlignment="1">
      <alignment horizontal="center" vertical="center" wrapText="1"/>
    </xf>
    <xf numFmtId="0" fontId="10" fillId="0" borderId="35" xfId="0" applyFont="1" applyFill="1" applyBorder="1" applyAlignment="1" applyProtection="1">
      <alignment horizontal="center" vertical="center" wrapText="1"/>
    </xf>
    <xf numFmtId="10" fontId="5" fillId="2" borderId="23" xfId="1" applyNumberFormat="1" applyFont="1" applyFill="1" applyBorder="1" applyAlignment="1" applyProtection="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5" xfId="0" applyFont="1" applyFill="1" applyBorder="1" applyAlignment="1" applyProtection="1">
      <alignment horizontal="center" vertical="center" wrapText="1"/>
    </xf>
    <xf numFmtId="0" fontId="7" fillId="2" borderId="37" xfId="0" applyFont="1" applyFill="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22" fillId="0" borderId="36" xfId="0" applyFont="1" applyBorder="1" applyAlignment="1">
      <alignment horizontal="center" vertical="center" wrapText="1"/>
    </xf>
    <xf numFmtId="0" fontId="22" fillId="0" borderId="36" xfId="0" applyFont="1" applyBorder="1" applyAlignment="1">
      <alignment horizontal="center" vertical="center" textRotation="90" wrapTex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5" fillId="0" borderId="14" xfId="0" applyNumberFormat="1" applyFont="1" applyFill="1" applyBorder="1" applyAlignment="1" applyProtection="1">
      <alignment horizontal="center" vertical="center" wrapText="1"/>
    </xf>
    <xf numFmtId="9" fontId="6" fillId="0" borderId="36" xfId="1" applyFont="1" applyBorder="1" applyAlignment="1">
      <alignment horizontal="center" vertical="center" wrapText="1"/>
    </xf>
    <xf numFmtId="9" fontId="21" fillId="0" borderId="36" xfId="1" applyFont="1" applyBorder="1" applyAlignment="1">
      <alignment horizontal="center" vertical="center" wrapText="1"/>
    </xf>
    <xf numFmtId="0" fontId="6" fillId="0" borderId="36"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2" xfId="0" applyFont="1" applyBorder="1" applyAlignment="1">
      <alignment horizontal="justify" vertical="center" wrapText="1"/>
    </xf>
    <xf numFmtId="1" fontId="21" fillId="0" borderId="2" xfId="0" applyNumberFormat="1" applyFont="1" applyBorder="1" applyAlignment="1">
      <alignment horizontal="center" vertical="center" wrapText="1"/>
    </xf>
    <xf numFmtId="1" fontId="21" fillId="0" borderId="2" xfId="0" applyNumberFormat="1" applyFont="1" applyBorder="1" applyAlignment="1">
      <alignment horizontal="center" vertical="center" wrapText="1"/>
    </xf>
    <xf numFmtId="1" fontId="26" fillId="0" borderId="2" xfId="0" applyNumberFormat="1" applyFont="1" applyBorder="1" applyAlignment="1">
      <alignment horizontal="center" vertical="center" wrapText="1"/>
    </xf>
    <xf numFmtId="1" fontId="26" fillId="0" borderId="12" xfId="0" applyNumberFormat="1" applyFont="1" applyBorder="1" applyAlignment="1">
      <alignment horizontal="center" vertical="center" wrapText="1"/>
    </xf>
    <xf numFmtId="0" fontId="21" fillId="0" borderId="34" xfId="0" applyFont="1" applyFill="1" applyBorder="1" applyAlignment="1" applyProtection="1">
      <alignment horizontal="center" vertical="center" wrapText="1"/>
    </xf>
    <xf numFmtId="10" fontId="5" fillId="0" borderId="36" xfId="0" applyNumberFormat="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21" fillId="0" borderId="36" xfId="0" applyFont="1" applyBorder="1" applyAlignment="1">
      <alignment horizontal="center" vertical="center" wrapText="1"/>
    </xf>
    <xf numFmtId="171" fontId="21" fillId="0" borderId="5" xfId="0" applyNumberFormat="1" applyFont="1" applyBorder="1" applyAlignment="1">
      <alignment horizontal="center" vertical="center" wrapText="1"/>
    </xf>
    <xf numFmtId="10" fontId="5" fillId="2" borderId="37" xfId="1" applyNumberFormat="1"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0" fontId="21" fillId="0" borderId="33"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 fontId="6" fillId="0" borderId="15" xfId="0" applyNumberFormat="1" applyFont="1" applyBorder="1" applyAlignment="1">
      <alignment horizontal="center" vertical="center" wrapText="1"/>
    </xf>
    <xf numFmtId="0" fontId="6" fillId="0" borderId="15" xfId="0" applyFont="1" applyBorder="1" applyAlignment="1">
      <alignment horizontal="center" vertical="center" wrapText="1"/>
    </xf>
    <xf numFmtId="1" fontId="21" fillId="0" borderId="15" xfId="0" applyNumberFormat="1" applyFont="1" applyBorder="1" applyAlignment="1">
      <alignment horizontal="center" vertical="center" wrapText="1"/>
    </xf>
    <xf numFmtId="0" fontId="21" fillId="0" borderId="32" xfId="0" applyFont="1" applyBorder="1" applyAlignment="1">
      <alignment horizontal="justify" vertical="center" wrapText="1"/>
    </xf>
    <xf numFmtId="176" fontId="6" fillId="0" borderId="6" xfId="136" applyNumberFormat="1" applyFont="1" applyBorder="1" applyAlignment="1">
      <alignment horizontal="center" vertical="center" wrapText="1"/>
    </xf>
    <xf numFmtId="1" fontId="21" fillId="0" borderId="17" xfId="0" applyNumberFormat="1" applyFont="1" applyBorder="1" applyAlignment="1">
      <alignment horizontal="center" vertical="center" wrapText="1"/>
    </xf>
    <xf numFmtId="1" fontId="21" fillId="0" borderId="31" xfId="0" applyNumberFormat="1" applyFont="1" applyBorder="1" applyAlignment="1">
      <alignment horizontal="center" vertical="center" wrapText="1"/>
    </xf>
    <xf numFmtId="0" fontId="21" fillId="0" borderId="9" xfId="0" applyFont="1" applyBorder="1" applyAlignment="1">
      <alignment horizontal="justify" vertical="center" wrapText="1"/>
    </xf>
    <xf numFmtId="9" fontId="5" fillId="0" borderId="6" xfId="172" applyFont="1" applyFill="1" applyBorder="1" applyAlignment="1">
      <alignment horizontal="center" vertical="center" wrapText="1"/>
    </xf>
    <xf numFmtId="9" fontId="6" fillId="0" borderId="6" xfId="172" applyFont="1" applyFill="1" applyBorder="1" applyAlignment="1">
      <alignment horizontal="center" vertical="center" wrapText="1"/>
    </xf>
    <xf numFmtId="9" fontId="21" fillId="0" borderId="6" xfId="172" applyFont="1" applyFill="1" applyBorder="1" applyAlignment="1">
      <alignment horizontal="center" vertical="center" wrapText="1"/>
    </xf>
    <xf numFmtId="1" fontId="21" fillId="0" borderId="5" xfId="0" applyNumberFormat="1" applyFont="1" applyBorder="1" applyAlignment="1">
      <alignment horizontal="center" vertical="center" wrapText="1"/>
    </xf>
    <xf numFmtId="0" fontId="21" fillId="0" borderId="27" xfId="0" applyFont="1" applyBorder="1" applyAlignment="1">
      <alignment horizontal="justify" vertical="center" wrapText="1"/>
    </xf>
    <xf numFmtId="0" fontId="5" fillId="0" borderId="0" xfId="0" applyFont="1" applyAlignment="1">
      <alignment vertical="center"/>
    </xf>
    <xf numFmtId="10" fontId="5" fillId="0" borderId="6" xfId="0" applyNumberFormat="1" applyFont="1" applyBorder="1" applyAlignment="1">
      <alignment horizontal="center" vertical="center" wrapText="1"/>
    </xf>
    <xf numFmtId="9" fontId="6" fillId="0" borderId="6" xfId="0" applyNumberFormat="1" applyFont="1" applyFill="1" applyBorder="1" applyAlignment="1" applyProtection="1">
      <alignment horizontal="center" vertical="center" wrapText="1"/>
    </xf>
    <xf numFmtId="9" fontId="6" fillId="0" borderId="6" xfId="0" applyNumberFormat="1" applyFont="1" applyBorder="1" applyAlignment="1">
      <alignment horizontal="center" vertical="center" wrapText="1"/>
    </xf>
    <xf numFmtId="1" fontId="6" fillId="0" borderId="6" xfId="0" applyNumberFormat="1" applyFont="1" applyBorder="1" applyAlignment="1">
      <alignment horizontal="center" vertical="center" wrapText="1"/>
    </xf>
    <xf numFmtId="0" fontId="6" fillId="0" borderId="6" xfId="0" applyFont="1" applyBorder="1" applyAlignment="1">
      <alignment horizontal="center" vertical="center" wrapText="1"/>
    </xf>
    <xf numFmtId="9" fontId="6" fillId="0" borderId="6" xfId="1" applyFont="1" applyFill="1" applyBorder="1" applyAlignment="1" applyProtection="1">
      <alignment horizontal="center" vertical="center" wrapText="1"/>
    </xf>
    <xf numFmtId="0" fontId="5" fillId="0" borderId="6" xfId="0" applyFont="1" applyBorder="1" applyAlignment="1">
      <alignment horizontal="center" vertical="center" wrapText="1"/>
    </xf>
    <xf numFmtId="9" fontId="21" fillId="0" borderId="6" xfId="0" applyNumberFormat="1" applyFont="1" applyBorder="1" applyAlignment="1">
      <alignment horizontal="center" vertical="center" wrapText="1"/>
    </xf>
    <xf numFmtId="9" fontId="5" fillId="0" borderId="6" xfId="0" applyNumberFormat="1" applyFont="1" applyBorder="1" applyAlignment="1">
      <alignment horizontal="center" vertical="center" wrapText="1"/>
    </xf>
    <xf numFmtId="0" fontId="21" fillId="0" borderId="6" xfId="0" applyFont="1" applyBorder="1" applyAlignment="1">
      <alignment horizontal="center" vertical="center" wrapText="1"/>
    </xf>
    <xf numFmtId="10" fontId="5" fillId="2" borderId="7" xfId="1" applyNumberFormat="1" applyFont="1" applyFill="1" applyBorder="1" applyAlignment="1" applyProtection="1">
      <alignment horizontal="center" vertical="center" wrapText="1"/>
    </xf>
    <xf numFmtId="1" fontId="21" fillId="0" borderId="5" xfId="0" applyNumberFormat="1" applyFont="1" applyBorder="1" applyAlignment="1">
      <alignment horizontal="center" vertical="center" wrapText="1"/>
    </xf>
    <xf numFmtId="0" fontId="6" fillId="0" borderId="6"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6" xfId="1" applyNumberFormat="1" applyFont="1" applyFill="1" applyBorder="1" applyAlignment="1" applyProtection="1">
      <alignment horizontal="center" vertical="center" wrapText="1"/>
    </xf>
    <xf numFmtId="0" fontId="21" fillId="0" borderId="27" xfId="0" applyFont="1" applyBorder="1" applyAlignment="1">
      <alignment horizontal="justify" vertical="center" wrapText="1"/>
    </xf>
    <xf numFmtId="0" fontId="21" fillId="0" borderId="6" xfId="0" applyFont="1" applyBorder="1" applyAlignment="1">
      <alignment horizontal="justify" vertical="center" wrapText="1"/>
    </xf>
    <xf numFmtId="9" fontId="21" fillId="0" borderId="6" xfId="1" applyFont="1" applyBorder="1" applyAlignment="1">
      <alignment horizontal="center" vertical="center" wrapText="1"/>
    </xf>
    <xf numFmtId="0" fontId="21" fillId="0" borderId="6" xfId="1" applyNumberFormat="1" applyFont="1" applyBorder="1" applyAlignment="1">
      <alignment horizontal="center" vertical="center" wrapText="1"/>
    </xf>
    <xf numFmtId="0" fontId="5" fillId="0" borderId="6" xfId="0" applyFont="1" applyFill="1" applyBorder="1" applyAlignment="1">
      <alignment horizontal="center" vertical="center" wrapText="1"/>
    </xf>
    <xf numFmtId="9" fontId="5" fillId="0" borderId="6" xfId="1" applyFont="1" applyFill="1" applyBorder="1" applyAlignment="1">
      <alignment horizontal="center" vertical="center" wrapText="1"/>
    </xf>
    <xf numFmtId="0" fontId="6" fillId="0" borderId="15" xfId="1" applyNumberFormat="1" applyFont="1" applyFill="1" applyBorder="1" applyAlignment="1" applyProtection="1">
      <alignment horizontal="center" vertical="center" wrapText="1"/>
    </xf>
    <xf numFmtId="0" fontId="5" fillId="0" borderId="15" xfId="0" applyFont="1" applyBorder="1" applyAlignment="1">
      <alignment horizontal="center" vertical="center" wrapText="1"/>
    </xf>
    <xf numFmtId="10" fontId="5" fillId="0" borderId="15" xfId="0" applyNumberFormat="1" applyFont="1" applyBorder="1" applyAlignment="1">
      <alignment horizontal="center" vertical="center" wrapText="1"/>
    </xf>
    <xf numFmtId="10" fontId="5" fillId="0" borderId="17" xfId="1" applyNumberFormat="1" applyFont="1" applyBorder="1" applyAlignment="1">
      <alignment horizontal="center" vertical="center" wrapText="1"/>
    </xf>
  </cellXfs>
  <cellStyles count="205">
    <cellStyle name="Comma 2" xfId="21" xr:uid="{00000000-0005-0000-0000-000000000000}"/>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xfId="136" builtinId="3"/>
    <cellStyle name="Millares [0] 2" xfId="58" xr:uid="{00000000-0005-0000-0000-00003B000000}"/>
    <cellStyle name="Millares [0] 2 2" xfId="93" xr:uid="{00000000-0005-0000-0000-00003C000000}"/>
    <cellStyle name="Millares [0] 2 2 2" xfId="188" xr:uid="{C1773BAE-9261-4A6B-951D-76467F0D30FD}"/>
    <cellStyle name="Millares [0] 2 3" xfId="154" xr:uid="{E83B875A-36E1-4CD3-9B88-61866C4D9FA2}"/>
    <cellStyle name="Millares [0] 3" xfId="52" xr:uid="{00000000-0005-0000-0000-00003D000000}"/>
    <cellStyle name="Millares [0] 3 2" xfId="87" xr:uid="{00000000-0005-0000-0000-00003E000000}"/>
    <cellStyle name="Millares [0] 3 2 2" xfId="182" xr:uid="{858475D5-C318-4887-884F-3AC2862D8C65}"/>
    <cellStyle name="Millares [0] 3 3" xfId="148" xr:uid="{442CC950-52D5-4F45-A95B-19A37E6DA5C3}"/>
    <cellStyle name="Millares 10" xfId="62" xr:uid="{00000000-0005-0000-0000-00003F000000}"/>
    <cellStyle name="Millares 10 2" xfId="96" xr:uid="{00000000-0005-0000-0000-000040000000}"/>
    <cellStyle name="Millares 10 2 2" xfId="191" xr:uid="{745CF5E0-D70A-494D-8C56-1558170B759E}"/>
    <cellStyle name="Millares 10 3" xfId="157" xr:uid="{AB0A58EA-A2F7-42FF-B1C1-E76F7DF90532}"/>
    <cellStyle name="Millares 11" xfId="69" xr:uid="{00000000-0005-0000-0000-000041000000}"/>
    <cellStyle name="Millares 11 2" xfId="103" xr:uid="{00000000-0005-0000-0000-000042000000}"/>
    <cellStyle name="Millares 11 2 2" xfId="198" xr:uid="{749F81CA-F1CA-4DD1-9998-6071EEA7DF52}"/>
    <cellStyle name="Millares 11 3" xfId="164" xr:uid="{308EAC6C-E65F-42B1-95AD-D80533B966EE}"/>
    <cellStyle name="Millares 12" xfId="71" xr:uid="{00000000-0005-0000-0000-000043000000}"/>
    <cellStyle name="Millares 12 2" xfId="105" xr:uid="{00000000-0005-0000-0000-000044000000}"/>
    <cellStyle name="Millares 12 2 2" xfId="200" xr:uid="{864132E9-0230-4012-BDE3-3EF80752F943}"/>
    <cellStyle name="Millares 12 3" xfId="166" xr:uid="{77D40558-15B4-4C9A-85BD-8EED3E082193}"/>
    <cellStyle name="Millares 13" xfId="75" xr:uid="{00000000-0005-0000-0000-000045000000}"/>
    <cellStyle name="Millares 13 2" xfId="109" xr:uid="{00000000-0005-0000-0000-000046000000}"/>
    <cellStyle name="Millares 13 2 2" xfId="204" xr:uid="{FF7B5608-B0D4-4911-8799-95A4CC7CBBEE}"/>
    <cellStyle name="Millares 13 3" xfId="170" xr:uid="{4654E3F8-446E-4894-A3C7-16B67ED8555D}"/>
    <cellStyle name="Millares 14" xfId="65" xr:uid="{00000000-0005-0000-0000-000047000000}"/>
    <cellStyle name="Millares 14 2" xfId="99" xr:uid="{00000000-0005-0000-0000-000048000000}"/>
    <cellStyle name="Millares 14 2 2" xfId="194" xr:uid="{F2F852CF-C72D-4D8C-9EC3-35C1F289AE4D}"/>
    <cellStyle name="Millares 14 3" xfId="160" xr:uid="{3DDB0FB6-79FA-4185-842B-576FB5A4A7EA}"/>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2 2 2" xfId="186" xr:uid="{382D9775-9FCA-4B5E-85AE-117554832107}"/>
    <cellStyle name="Millares 2 2 2 3" xfId="152" xr:uid="{1E74DE92-08E9-4A97-89EC-6D03C8253005}"/>
    <cellStyle name="Millares 2 2 3" xfId="84" xr:uid="{00000000-0005-0000-0000-00004D000000}"/>
    <cellStyle name="Millares 2 2 3 2" xfId="179" xr:uid="{5B9B5284-F6D7-4448-8570-8986545FD671}"/>
    <cellStyle name="Millares 2 2 4" xfId="145" xr:uid="{39936FEA-BA6D-4483-9B75-E9CBCE344141}"/>
    <cellStyle name="Millares 2 3" xfId="80" xr:uid="{00000000-0005-0000-0000-00004E000000}"/>
    <cellStyle name="Millares 2 3 2" xfId="175" xr:uid="{F7C17A45-4A24-47E3-BBB4-29A2B9834D48}"/>
    <cellStyle name="Millares 2 4" xfId="141" xr:uid="{34E27573-81D2-4D66-AA00-C3696ADEBFA3}"/>
    <cellStyle name="Millares 3" xfId="47" xr:uid="{00000000-0005-0000-0000-00004F000000}"/>
    <cellStyle name="Millares 3 2" xfId="55" xr:uid="{00000000-0005-0000-0000-000050000000}"/>
    <cellStyle name="Millares 3 2 2" xfId="90" xr:uid="{00000000-0005-0000-0000-000051000000}"/>
    <cellStyle name="Millares 3 2 2 2" xfId="185" xr:uid="{0E815FFA-1929-4741-A94E-9A8FCBB84887}"/>
    <cellStyle name="Millares 3 2 3" xfId="151" xr:uid="{22CD5390-3D5A-40FA-8FAB-1F09E233532F}"/>
    <cellStyle name="Millares 3 3" xfId="83" xr:uid="{00000000-0005-0000-0000-000052000000}"/>
    <cellStyle name="Millares 3 3 2" xfId="178" xr:uid="{AEDFEF99-31FC-49B4-96FC-D7209748FF85}"/>
    <cellStyle name="Millares 3 4" xfId="144" xr:uid="{35688871-0A6C-4502-A65B-CEEE814B856F}"/>
    <cellStyle name="Millares 4" xfId="50" xr:uid="{00000000-0005-0000-0000-000053000000}"/>
    <cellStyle name="Millares 4 2" xfId="57" xr:uid="{00000000-0005-0000-0000-000054000000}"/>
    <cellStyle name="Millares 4 2 2" xfId="92" xr:uid="{00000000-0005-0000-0000-000055000000}"/>
    <cellStyle name="Millares 4 2 2 2" xfId="187" xr:uid="{A7DBF203-2B06-49A3-8026-092824ECD8B8}"/>
    <cellStyle name="Millares 4 2 3" xfId="153" xr:uid="{EE385315-CEDA-45FE-AD8D-C4061E2125F9}"/>
    <cellStyle name="Millares 4 3" xfId="86" xr:uid="{00000000-0005-0000-0000-000056000000}"/>
    <cellStyle name="Millares 4 3 2" xfId="181" xr:uid="{7D12BFCF-C68D-420F-95E0-3AF4F25C57E2}"/>
    <cellStyle name="Millares 4 4" xfId="147" xr:uid="{D61F875C-9F1B-4716-835A-B2B231BF0227}"/>
    <cellStyle name="Millares 5" xfId="54" xr:uid="{00000000-0005-0000-0000-000057000000}"/>
    <cellStyle name="Millares 5 2" xfId="89" xr:uid="{00000000-0005-0000-0000-000058000000}"/>
    <cellStyle name="Millares 5 2 2" xfId="184" xr:uid="{13797BD8-A939-4D4B-B2C0-2BFB2FE039AE}"/>
    <cellStyle name="Millares 5 3" xfId="150" xr:uid="{7E2FF142-96F2-43C1-865F-6ECB46E14B89}"/>
    <cellStyle name="Millares 6" xfId="53" xr:uid="{00000000-0005-0000-0000-000059000000}"/>
    <cellStyle name="Millares 6 2" xfId="88" xr:uid="{00000000-0005-0000-0000-00005A000000}"/>
    <cellStyle name="Millares 6 2 2" xfId="183" xr:uid="{8B9A7473-7EA5-4BB8-9FD9-CF9CB160D4E0}"/>
    <cellStyle name="Millares 6 3" xfId="149" xr:uid="{4513752D-DFAA-41CE-89A5-DF04AE0C8B9E}"/>
    <cellStyle name="Millares 7" xfId="40" xr:uid="{00000000-0005-0000-0000-00005B000000}"/>
    <cellStyle name="Millares 7 2" xfId="79" xr:uid="{00000000-0005-0000-0000-00005C000000}"/>
    <cellStyle name="Millares 7 2 2" xfId="174" xr:uid="{A97558C4-2426-4FBB-9C6C-C7429B487644}"/>
    <cellStyle name="Millares 7 3" xfId="140" xr:uid="{7AA98CF2-4FA1-4ED7-9F36-C46FB6FA1259}"/>
    <cellStyle name="Millares 8" xfId="64" xr:uid="{00000000-0005-0000-0000-00005D000000}"/>
    <cellStyle name="Millares 8 2" xfId="98" xr:uid="{00000000-0005-0000-0000-00005E000000}"/>
    <cellStyle name="Millares 8 2 2" xfId="193" xr:uid="{C60545DB-1406-4094-BDEB-3E39BD0D1DCD}"/>
    <cellStyle name="Millares 8 3" xfId="159" xr:uid="{F7F085A6-996F-41C4-9D9A-DF497D4CA4C1}"/>
    <cellStyle name="Millares 9" xfId="67" xr:uid="{00000000-0005-0000-0000-00005F000000}"/>
    <cellStyle name="Millares 9 2" xfId="101" xr:uid="{00000000-0005-0000-0000-000060000000}"/>
    <cellStyle name="Millares 9 2 2" xfId="196" xr:uid="{4C5B8935-E432-4514-922B-E895AAD2F7FB}"/>
    <cellStyle name="Millares 9 3" xfId="162" xr:uid="{EFE95120-BD62-4876-B076-F6B6481EE035}"/>
    <cellStyle name="Moneda [0] 2" xfId="59" xr:uid="{00000000-0005-0000-0000-000061000000}"/>
    <cellStyle name="Moneda [0] 2 2" xfId="94" xr:uid="{00000000-0005-0000-0000-000062000000}"/>
    <cellStyle name="Moneda [0] 2 2 2" xfId="189" xr:uid="{6E2ADB5B-F0A0-455C-9702-85432FAFF883}"/>
    <cellStyle name="Moneda [0] 2 3" xfId="155" xr:uid="{05A67F33-F178-4F16-A213-5669FEB34691}"/>
    <cellStyle name="Moneda [0] 3" xfId="61" xr:uid="{00000000-0005-0000-0000-000063000000}"/>
    <cellStyle name="Moneda [0] 3 2" xfId="95" xr:uid="{00000000-0005-0000-0000-000064000000}"/>
    <cellStyle name="Moneda [0] 3 2 2" xfId="190" xr:uid="{57178FC1-7F20-4FAA-ABF3-92DF844DA2FF}"/>
    <cellStyle name="Moneda [0] 3 3" xfId="156" xr:uid="{09C2E6B6-AB45-47C4-8B24-9CACBE8F31A4}"/>
    <cellStyle name="Moneda 10" xfId="72" xr:uid="{00000000-0005-0000-0000-000065000000}"/>
    <cellStyle name="Moneda 10 2" xfId="106" xr:uid="{00000000-0005-0000-0000-000066000000}"/>
    <cellStyle name="Moneda 10 2 2" xfId="201" xr:uid="{A41C73D1-23F7-40DB-A20A-BDA394E86146}"/>
    <cellStyle name="Moneda 10 3" xfId="167" xr:uid="{AA11CA85-71DF-4634-B690-D79421E7E1CB}"/>
    <cellStyle name="Moneda 11" xfId="73" xr:uid="{00000000-0005-0000-0000-000067000000}"/>
    <cellStyle name="Moneda 11 2" xfId="107" xr:uid="{00000000-0005-0000-0000-000068000000}"/>
    <cellStyle name="Moneda 11 2 2" xfId="202" xr:uid="{B82B8991-F751-48C0-8E20-A131A0DB1ABD}"/>
    <cellStyle name="Moneda 11 3" xfId="168" xr:uid="{A683C80F-666B-4B7F-9111-A6CFD97A0B6C}"/>
    <cellStyle name="Moneda 12" xfId="74" xr:uid="{00000000-0005-0000-0000-000069000000}"/>
    <cellStyle name="Moneda 12 2" xfId="108" xr:uid="{00000000-0005-0000-0000-00006A000000}"/>
    <cellStyle name="Moneda 12 2 2" xfId="203" xr:uid="{D32FF12E-87C2-401B-80B1-AB71726E9DD0}"/>
    <cellStyle name="Moneda 12 3" xfId="169" xr:uid="{DA5B1F32-38E3-416E-8019-31CF28E96201}"/>
    <cellStyle name="Moneda 2" xfId="44" xr:uid="{00000000-0005-0000-0000-00006B000000}"/>
    <cellStyle name="Moneda 3" xfId="46" xr:uid="{00000000-0005-0000-0000-00006C000000}"/>
    <cellStyle name="Moneda 3 2" xfId="82" xr:uid="{00000000-0005-0000-0000-00006D000000}"/>
    <cellStyle name="Moneda 3 2 2" xfId="177" xr:uid="{03A2FCE8-108E-4D17-AE2E-BD05DEAE5EE1}"/>
    <cellStyle name="Moneda 3 3" xfId="143" xr:uid="{D895D6CA-C75D-4839-B6C0-27F939A0A1C1}"/>
    <cellStyle name="Moneda 4" xfId="49" xr:uid="{00000000-0005-0000-0000-00006E000000}"/>
    <cellStyle name="Moneda 4 2" xfId="85" xr:uid="{00000000-0005-0000-0000-00006F000000}"/>
    <cellStyle name="Moneda 4 2 2" xfId="180" xr:uid="{F32301FD-4A55-4D94-9B35-31DA170B2714}"/>
    <cellStyle name="Moneda 4 3" xfId="146" xr:uid="{D8F5129D-73D2-415C-AB71-CAAE03C19AC6}"/>
    <cellStyle name="Moneda 5" xfId="39" xr:uid="{00000000-0005-0000-0000-000070000000}"/>
    <cellStyle name="Moneda 5 2" xfId="78" xr:uid="{00000000-0005-0000-0000-000071000000}"/>
    <cellStyle name="Moneda 5 2 2" xfId="173" xr:uid="{8EE48749-0685-48BA-A2D8-31351B2D1EC0}"/>
    <cellStyle name="Moneda 5 3" xfId="139" xr:uid="{82659F6D-5219-4930-9FFA-A8D9F43D06A7}"/>
    <cellStyle name="Moneda 6" xfId="63" xr:uid="{00000000-0005-0000-0000-000072000000}"/>
    <cellStyle name="Moneda 6 2" xfId="97" xr:uid="{00000000-0005-0000-0000-000073000000}"/>
    <cellStyle name="Moneda 6 2 2" xfId="192" xr:uid="{C9E76750-E352-41CF-81F4-B07AAACCC059}"/>
    <cellStyle name="Moneda 6 3" xfId="158" xr:uid="{329941F7-FDF8-44EA-8C59-BDB7800E44D6}"/>
    <cellStyle name="Moneda 7" xfId="66" xr:uid="{00000000-0005-0000-0000-000074000000}"/>
    <cellStyle name="Moneda 7 2" xfId="100" xr:uid="{00000000-0005-0000-0000-000075000000}"/>
    <cellStyle name="Moneda 7 2 2" xfId="195" xr:uid="{92FEB15F-24C9-45F1-929C-4A4BE7FB7980}"/>
    <cellStyle name="Moneda 7 3" xfId="161" xr:uid="{A9100A33-6C66-4DE0-AC02-445DFAA3FD24}"/>
    <cellStyle name="Moneda 8" xfId="70" xr:uid="{00000000-0005-0000-0000-000076000000}"/>
    <cellStyle name="Moneda 8 2" xfId="104" xr:uid="{00000000-0005-0000-0000-000077000000}"/>
    <cellStyle name="Moneda 8 2 2" xfId="199" xr:uid="{CA5FAF83-D025-47EE-AFDC-E9CA20AF6EA2}"/>
    <cellStyle name="Moneda 8 3" xfId="165" xr:uid="{FE1EB124-9761-43BA-9198-17747B4090F4}"/>
    <cellStyle name="Moneda 9" xfId="68" xr:uid="{00000000-0005-0000-0000-000078000000}"/>
    <cellStyle name="Moneda 9 2" xfId="102" xr:uid="{00000000-0005-0000-0000-000079000000}"/>
    <cellStyle name="Moneda 9 2 2" xfId="197" xr:uid="{593F6FC3-7494-47F8-9B13-427A3C144FD0}"/>
    <cellStyle name="Moneda 9 3" xfId="163" xr:uid="{B2CF576F-2EEA-482D-AD94-A8268DCE6F21}"/>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Normal 4 2 2" xfId="171" xr:uid="{32DED363-D05A-4FA7-A16C-AEF97A6D2186}"/>
    <cellStyle name="Normal 4 3" xfId="137" xr:uid="{B7F00F6B-C186-4BB9-9CCD-83CE0E5D5BF7}"/>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3 2 2" xfId="172" xr:uid="{D05AD5C5-7FA7-4715-AC44-722E9D00FCD9}"/>
    <cellStyle name="Porcentaje 3 3" xfId="138" xr:uid="{9D5B1BAE-F1EC-4BD4-887E-354CF7ADE2E6}"/>
    <cellStyle name="Porcentaje 4" xfId="42" xr:uid="{00000000-0005-0000-0000-000084000000}"/>
    <cellStyle name="Porcentual 4" xfId="45" xr:uid="{00000000-0005-0000-0000-000086000000}"/>
    <cellStyle name="Porcentual 4 2" xfId="81" xr:uid="{00000000-0005-0000-0000-000087000000}"/>
    <cellStyle name="Porcentual 4 2 2" xfId="176" xr:uid="{4D3DCEA7-902C-4DE2-90CF-BDBBC80F90F6}"/>
    <cellStyle name="Porcentual 4 3" xfId="142" xr:uid="{AD85EF95-57F8-441A-972C-94744E3DC6E0}"/>
  </cellStyles>
  <dxfs count="315">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114300</xdr:rowOff>
    </xdr:from>
    <xdr:to>
      <xdr:col>0</xdr:col>
      <xdr:colOff>1138767</xdr:colOff>
      <xdr:row>2</xdr:row>
      <xdr:rowOff>204355</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114300"/>
          <a:ext cx="838200" cy="971550"/>
        </a:xfrm>
        <a:prstGeom prst="rect">
          <a:avLst/>
        </a:prstGeom>
        <a:noFill/>
        <a:ln w="9525">
          <a:noFill/>
          <a:miter lim="800000"/>
          <a:headEnd/>
          <a:tailEnd/>
        </a:ln>
      </xdr:spPr>
    </xdr:pic>
    <xdr:clientData/>
  </xdr:twoCellAnchor>
  <xdr:twoCellAnchor editAs="oneCell">
    <xdr:from>
      <xdr:col>28</xdr:col>
      <xdr:colOff>301625</xdr:colOff>
      <xdr:row>0</xdr:row>
      <xdr:rowOff>396875</xdr:rowOff>
    </xdr:from>
    <xdr:to>
      <xdr:col>30</xdr:col>
      <xdr:colOff>38100</xdr:colOff>
      <xdr:row>1</xdr:row>
      <xdr:rowOff>323850</xdr:rowOff>
    </xdr:to>
    <xdr:pic>
      <xdr:nvPicPr>
        <xdr:cNvPr id="3" name="Imagen 2">
          <a:extLst>
            <a:ext uri="{FF2B5EF4-FFF2-40B4-BE49-F238E27FC236}">
              <a16:creationId xmlns:a16="http://schemas.microsoft.com/office/drawing/2014/main" id="{6AFBD329-3CBF-4C7E-AA08-2C085DE8129A}"/>
            </a:ext>
            <a:ext uri="{147F2762-F138-4A5C-976F-8EAC2B608ADB}">
              <a16:predDERef xmlns:a16="http://schemas.microsoft.com/office/drawing/2014/main" pred="{23768314-2A4E-440B-B3FB-92B48A947EAD}"/>
            </a:ext>
          </a:extLst>
        </xdr:cNvPr>
        <xdr:cNvPicPr>
          <a:picLocks noChangeAspect="1"/>
        </xdr:cNvPicPr>
      </xdr:nvPicPr>
      <xdr:blipFill>
        <a:blip xmlns:r="http://schemas.openxmlformats.org/officeDocument/2006/relationships" r:embed="rId2"/>
        <a:stretch>
          <a:fillRect/>
        </a:stretch>
      </xdr:blipFill>
      <xdr:spPr>
        <a:xfrm>
          <a:off x="21367750" y="396875"/>
          <a:ext cx="1466850" cy="3714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8" customWidth="1"/>
    <col min="2" max="2" width="25" style="8" customWidth="1"/>
    <col min="3" max="3" width="15.625" style="8" customWidth="1"/>
    <col min="4" max="4" width="13" style="8" customWidth="1"/>
    <col min="5" max="6" width="13.625" style="8" customWidth="1"/>
    <col min="7" max="7" width="15.875" style="8" customWidth="1"/>
    <col min="8" max="8" width="9.375" style="8" customWidth="1"/>
    <col min="9" max="9" width="10.375" style="8" customWidth="1"/>
    <col min="10" max="10" width="11.5" style="8" customWidth="1"/>
    <col min="11" max="11" width="10.125" style="8" customWidth="1"/>
    <col min="12" max="12" width="8.125" style="8" customWidth="1"/>
    <col min="13" max="14" width="7.5" style="8" customWidth="1"/>
    <col min="15" max="15" width="7.875" style="8" customWidth="1"/>
    <col min="16" max="16" width="6.625" style="8" customWidth="1"/>
    <col min="17" max="18" width="10.875" style="8"/>
    <col min="19" max="19" width="11.375" style="8" customWidth="1"/>
    <col min="20" max="20" width="11.5" style="8" hidden="1" customWidth="1"/>
    <col min="21" max="21" width="28.5" style="8" customWidth="1"/>
    <col min="22" max="22" width="15.375" style="8" customWidth="1"/>
    <col min="23" max="24" width="14.125" style="8" customWidth="1"/>
    <col min="25" max="26" width="8" style="8" customWidth="1"/>
    <col min="27" max="27" width="7.5" style="8" customWidth="1"/>
    <col min="28" max="28" width="7.625" style="8" customWidth="1"/>
    <col min="29" max="29" width="10.5" style="8" customWidth="1"/>
    <col min="30" max="30" width="10.875" style="8"/>
    <col min="31" max="31" width="22.125" style="8" customWidth="1"/>
    <col min="32" max="32" width="19.625" style="8" customWidth="1"/>
    <col min="33" max="33" width="10.875" style="8"/>
    <col min="34" max="34" width="13.125" style="8" customWidth="1"/>
    <col min="35" max="36" width="10.875" style="8"/>
    <col min="37" max="37" width="19.125" style="8" customWidth="1"/>
    <col min="38" max="38" width="23.125" style="8" customWidth="1"/>
    <col min="39" max="41" width="10.875" style="8"/>
    <col min="42" max="43" width="0" style="8" hidden="1" customWidth="1"/>
    <col min="44" max="45" width="10.875" style="8"/>
    <col min="46" max="46" width="0" style="8" hidden="1" customWidth="1"/>
    <col min="47" max="47" width="6" style="8" customWidth="1"/>
    <col min="48" max="48" width="6.125" style="8" customWidth="1"/>
    <col min="49" max="49" width="6.625" style="8" customWidth="1"/>
    <col min="50" max="50" width="4.625" style="8" customWidth="1"/>
    <col min="51" max="51" width="6.125" style="8" customWidth="1"/>
    <col min="52" max="53" width="10.875" style="8"/>
    <col min="54" max="54" width="21.5" style="8" customWidth="1"/>
    <col min="55" max="55" width="20" style="8" customWidth="1"/>
    <col min="56" max="60" width="10.875" style="8"/>
    <col min="61" max="65" width="5" style="8" bestFit="1" customWidth="1"/>
    <col min="66" max="16384" width="10.875" style="8"/>
  </cols>
  <sheetData>
    <row r="1" spans="1:65" ht="12.75" customHeight="1" x14ac:dyDescent="0.2">
      <c r="A1" s="158" t="s">
        <v>0</v>
      </c>
      <c r="B1" s="159"/>
      <c r="C1" s="159"/>
      <c r="D1" s="159"/>
      <c r="E1" s="159"/>
      <c r="F1" s="159"/>
      <c r="G1" s="159"/>
      <c r="H1" s="159"/>
      <c r="I1" s="159"/>
      <c r="J1" s="159"/>
      <c r="K1" s="159"/>
      <c r="L1" s="159"/>
      <c r="M1" s="159"/>
      <c r="N1" s="159"/>
      <c r="O1" s="159"/>
      <c r="P1" s="160"/>
      <c r="U1" s="161" t="s">
        <v>0</v>
      </c>
      <c r="V1" s="161"/>
      <c r="W1" s="161"/>
      <c r="X1" s="161"/>
      <c r="Y1" s="161"/>
      <c r="Z1" s="161"/>
      <c r="AA1" s="161"/>
      <c r="AB1" s="161"/>
      <c r="AC1" s="161"/>
      <c r="AD1" s="161"/>
      <c r="AE1" s="161" t="s">
        <v>1</v>
      </c>
      <c r="AF1" s="161"/>
      <c r="AG1" s="161"/>
      <c r="AK1" s="158" t="s">
        <v>0</v>
      </c>
      <c r="AL1" s="159"/>
      <c r="AM1" s="159"/>
      <c r="AN1" s="159"/>
      <c r="AO1" s="159"/>
      <c r="AP1" s="159"/>
      <c r="AQ1" s="159"/>
      <c r="AR1" s="159"/>
      <c r="AS1" s="159"/>
      <c r="AT1" s="159"/>
      <c r="AU1" s="159"/>
      <c r="AV1" s="159"/>
      <c r="AW1" s="159"/>
      <c r="AX1" s="159"/>
      <c r="AY1" s="160"/>
      <c r="BB1" s="158" t="s">
        <v>0</v>
      </c>
      <c r="BC1" s="159"/>
      <c r="BD1" s="159"/>
      <c r="BE1" s="159"/>
      <c r="BF1" s="159"/>
      <c r="BG1" s="159"/>
      <c r="BH1" s="159"/>
      <c r="BI1" s="159"/>
      <c r="BJ1" s="159"/>
      <c r="BK1" s="159"/>
      <c r="BL1" s="159"/>
      <c r="BM1" s="160"/>
    </row>
    <row r="2" spans="1:65" ht="33" customHeight="1" x14ac:dyDescent="0.2">
      <c r="A2" s="152" t="s">
        <v>2</v>
      </c>
      <c r="B2" s="150" t="s">
        <v>3</v>
      </c>
      <c r="C2" s="150" t="s">
        <v>4</v>
      </c>
      <c r="D2" s="150" t="s">
        <v>5</v>
      </c>
      <c r="E2" s="152" t="s">
        <v>6</v>
      </c>
      <c r="F2" s="153" t="s">
        <v>7</v>
      </c>
      <c r="G2" s="152" t="s">
        <v>8</v>
      </c>
      <c r="H2" s="150" t="s">
        <v>9</v>
      </c>
      <c r="I2" s="150" t="s">
        <v>10</v>
      </c>
      <c r="J2" s="150" t="s">
        <v>11</v>
      </c>
      <c r="K2" s="150" t="s">
        <v>12</v>
      </c>
      <c r="L2" s="155" t="s">
        <v>13</v>
      </c>
      <c r="M2" s="156"/>
      <c r="N2" s="156"/>
      <c r="O2" s="156"/>
      <c r="P2" s="157"/>
      <c r="U2" s="152" t="s">
        <v>2</v>
      </c>
      <c r="V2" s="152" t="s">
        <v>8</v>
      </c>
      <c r="W2" s="153" t="s">
        <v>14</v>
      </c>
      <c r="X2" s="153" t="s">
        <v>15</v>
      </c>
      <c r="Y2" s="155" t="s">
        <v>13</v>
      </c>
      <c r="Z2" s="156"/>
      <c r="AA2" s="156"/>
      <c r="AB2" s="156"/>
      <c r="AC2" s="157"/>
      <c r="AD2" s="152" t="s">
        <v>16</v>
      </c>
      <c r="AE2" s="152" t="s">
        <v>17</v>
      </c>
      <c r="AF2" s="152" t="s">
        <v>18</v>
      </c>
      <c r="AG2" s="152" t="s">
        <v>19</v>
      </c>
      <c r="AK2" s="152" t="s">
        <v>2</v>
      </c>
      <c r="AL2" s="150" t="s">
        <v>3</v>
      </c>
      <c r="AM2" s="150" t="s">
        <v>4</v>
      </c>
      <c r="AN2" s="150" t="s">
        <v>5</v>
      </c>
      <c r="AO2" s="152" t="s">
        <v>6</v>
      </c>
      <c r="AP2" s="153" t="s">
        <v>20</v>
      </c>
      <c r="AQ2" s="152" t="s">
        <v>8</v>
      </c>
      <c r="AR2" s="150" t="s">
        <v>9</v>
      </c>
      <c r="AS2" s="150" t="s">
        <v>10</v>
      </c>
      <c r="AT2" s="150" t="s">
        <v>21</v>
      </c>
      <c r="AU2" s="155" t="s">
        <v>13</v>
      </c>
      <c r="AV2" s="156"/>
      <c r="AW2" s="156"/>
      <c r="AX2" s="156"/>
      <c r="AY2" s="157"/>
      <c r="BB2" s="152" t="s">
        <v>2</v>
      </c>
      <c r="BC2" s="153" t="s">
        <v>3</v>
      </c>
      <c r="BD2" s="153" t="s">
        <v>4</v>
      </c>
      <c r="BE2" s="153" t="s">
        <v>5</v>
      </c>
      <c r="BF2" s="152" t="s">
        <v>6</v>
      </c>
      <c r="BG2" s="153" t="s">
        <v>22</v>
      </c>
      <c r="BH2" s="153" t="s">
        <v>23</v>
      </c>
      <c r="BI2" s="155" t="s">
        <v>13</v>
      </c>
      <c r="BJ2" s="156"/>
      <c r="BK2" s="156"/>
      <c r="BL2" s="156"/>
      <c r="BM2" s="157"/>
    </row>
    <row r="3" spans="1:65" ht="50.25" customHeight="1" x14ac:dyDescent="0.2">
      <c r="A3" s="152"/>
      <c r="B3" s="151"/>
      <c r="C3" s="151"/>
      <c r="D3" s="151"/>
      <c r="E3" s="152"/>
      <c r="F3" s="154"/>
      <c r="G3" s="152"/>
      <c r="H3" s="151"/>
      <c r="I3" s="151"/>
      <c r="J3" s="151"/>
      <c r="K3" s="151"/>
      <c r="L3" s="54">
        <v>2008</v>
      </c>
      <c r="M3" s="54">
        <v>2009</v>
      </c>
      <c r="N3" s="54">
        <v>2010</v>
      </c>
      <c r="O3" s="54">
        <v>2011</v>
      </c>
      <c r="P3" s="54">
        <v>2012</v>
      </c>
      <c r="U3" s="152"/>
      <c r="V3" s="152"/>
      <c r="W3" s="154"/>
      <c r="X3" s="154"/>
      <c r="Y3" s="54">
        <v>2008</v>
      </c>
      <c r="Z3" s="54">
        <v>2009</v>
      </c>
      <c r="AA3" s="54">
        <v>2010</v>
      </c>
      <c r="AB3" s="54">
        <v>2011</v>
      </c>
      <c r="AC3" s="54">
        <v>2012</v>
      </c>
      <c r="AD3" s="152"/>
      <c r="AE3" s="152"/>
      <c r="AF3" s="152"/>
      <c r="AG3" s="152"/>
      <c r="AK3" s="152"/>
      <c r="AL3" s="151"/>
      <c r="AM3" s="151"/>
      <c r="AN3" s="151"/>
      <c r="AO3" s="152"/>
      <c r="AP3" s="154"/>
      <c r="AQ3" s="152"/>
      <c r="AR3" s="151"/>
      <c r="AS3" s="151"/>
      <c r="AT3" s="151"/>
      <c r="AU3" s="54">
        <v>2008</v>
      </c>
      <c r="AV3" s="54">
        <v>2009</v>
      </c>
      <c r="AW3" s="54">
        <v>2010</v>
      </c>
      <c r="AX3" s="54">
        <v>2011</v>
      </c>
      <c r="AY3" s="54">
        <v>2012</v>
      </c>
      <c r="BB3" s="152"/>
      <c r="BC3" s="154"/>
      <c r="BD3" s="154"/>
      <c r="BE3" s="154"/>
      <c r="BF3" s="152"/>
      <c r="BG3" s="154"/>
      <c r="BH3" s="154"/>
      <c r="BI3" s="54">
        <v>2008</v>
      </c>
      <c r="BJ3" s="54">
        <v>2009</v>
      </c>
      <c r="BK3" s="54">
        <v>2010</v>
      </c>
      <c r="BL3" s="54">
        <v>2011</v>
      </c>
      <c r="BM3" s="54">
        <v>2012</v>
      </c>
    </row>
    <row r="4" spans="1:65" ht="48" customHeight="1" x14ac:dyDescent="0.2">
      <c r="A4" s="35" t="s">
        <v>24</v>
      </c>
      <c r="B4" s="35" t="s">
        <v>25</v>
      </c>
      <c r="C4" s="6" t="s">
        <v>26</v>
      </c>
      <c r="D4" s="6" t="s">
        <v>27</v>
      </c>
      <c r="E4" s="7">
        <f>+L4+M4+N4+O4+P4</f>
        <v>1</v>
      </c>
      <c r="F4" s="7">
        <f>+J4*E4/I4</f>
        <v>0.84444444444444444</v>
      </c>
      <c r="G4" s="7">
        <f>L4+M4+N4+J4</f>
        <v>0.88</v>
      </c>
      <c r="H4" s="7">
        <f>+L4+M4+N4+O4</f>
        <v>0.95</v>
      </c>
      <c r="I4" s="36">
        <f>+O4</f>
        <v>0.45</v>
      </c>
      <c r="J4" s="7">
        <v>0.38</v>
      </c>
      <c r="K4" s="7">
        <v>0.23</v>
      </c>
      <c r="L4" s="7">
        <v>0.1</v>
      </c>
      <c r="M4" s="7">
        <v>0.15</v>
      </c>
      <c r="N4" s="37">
        <v>0.25</v>
      </c>
      <c r="O4" s="36">
        <v>0.45</v>
      </c>
      <c r="P4" s="7">
        <v>0.05</v>
      </c>
      <c r="U4" s="35" t="s">
        <v>25</v>
      </c>
      <c r="V4" s="7">
        <f>+Y4+Z4+AA4+AD4</f>
        <v>0.88</v>
      </c>
      <c r="W4" s="7">
        <f>+G8</f>
        <v>0.38</v>
      </c>
      <c r="X4" s="7">
        <f>+SUM(Y4:AB4)</f>
        <v>0.95</v>
      </c>
      <c r="Y4" s="7">
        <v>0.1</v>
      </c>
      <c r="Z4" s="7">
        <v>0.15</v>
      </c>
      <c r="AA4" s="37">
        <v>0.25</v>
      </c>
      <c r="AB4" s="36">
        <v>0.45</v>
      </c>
      <c r="AC4" s="7">
        <v>0.05</v>
      </c>
      <c r="AD4" s="7">
        <v>0.38</v>
      </c>
      <c r="AE4" s="38">
        <f>+'[1]METAS-ACT '!S24+'[1]METAS-ACT '!S26</f>
        <v>1090000000</v>
      </c>
      <c r="AF4" s="38">
        <v>882716713</v>
      </c>
      <c r="AG4" s="39">
        <f>+AF4/AE4</f>
        <v>0.80983184678899078</v>
      </c>
      <c r="AK4" s="35" t="s">
        <v>24</v>
      </c>
      <c r="AL4" s="35" t="s">
        <v>25</v>
      </c>
      <c r="AM4" s="6" t="s">
        <v>26</v>
      </c>
      <c r="AN4" s="6" t="s">
        <v>27</v>
      </c>
      <c r="AO4" s="7">
        <f>+AU4+AV4+AW4+AX4+AY4</f>
        <v>1</v>
      </c>
      <c r="AP4" s="7">
        <f>+AT4*AO4/AS4</f>
        <v>0.15555555555555556</v>
      </c>
      <c r="AQ4" s="7">
        <f>AU4+AV4+AW4+AT4</f>
        <v>0.57000000000000006</v>
      </c>
      <c r="AR4" s="7">
        <f>+AU4+AV4+AW4+AX4</f>
        <v>0.95</v>
      </c>
      <c r="AS4" s="36">
        <f>+AX4</f>
        <v>0.45</v>
      </c>
      <c r="AT4" s="7">
        <v>7.0000000000000007E-2</v>
      </c>
      <c r="AU4" s="7">
        <v>0.1</v>
      </c>
      <c r="AV4" s="7">
        <v>0.15</v>
      </c>
      <c r="AW4" s="37">
        <v>0.25</v>
      </c>
      <c r="AX4" s="36">
        <v>0.45</v>
      </c>
      <c r="AY4" s="7">
        <v>0.05</v>
      </c>
      <c r="BB4" s="35" t="s">
        <v>28</v>
      </c>
      <c r="BC4" s="35" t="s">
        <v>29</v>
      </c>
      <c r="BD4" s="6" t="s">
        <v>30</v>
      </c>
      <c r="BE4" s="6" t="s">
        <v>31</v>
      </c>
      <c r="BF4" s="7">
        <f>+BI4+BJ4+BK4+BL4+BM4</f>
        <v>1</v>
      </c>
      <c r="BG4" s="7">
        <f>+SUM(BI4+BJ4+BK4+BL4)</f>
        <v>1</v>
      </c>
      <c r="BH4" s="36">
        <f>+BL4</f>
        <v>0.56999999999999995</v>
      </c>
      <c r="BI4" s="7">
        <v>0</v>
      </c>
      <c r="BJ4" s="7">
        <v>0.25</v>
      </c>
      <c r="BK4" s="37">
        <v>0.18</v>
      </c>
      <c r="BL4" s="36">
        <v>0.56999999999999995</v>
      </c>
      <c r="BM4" s="7">
        <v>0</v>
      </c>
    </row>
    <row r="5" spans="1:65" ht="22.5" x14ac:dyDescent="0.2">
      <c r="A5" s="40"/>
      <c r="B5" s="40"/>
      <c r="C5" s="41"/>
      <c r="D5" s="41"/>
      <c r="E5" s="42"/>
      <c r="F5" s="42"/>
      <c r="G5" s="42"/>
      <c r="H5" s="42"/>
      <c r="I5" s="43"/>
      <c r="J5" s="42"/>
      <c r="K5" s="42"/>
      <c r="L5" s="42"/>
      <c r="M5" s="42"/>
      <c r="N5" s="44"/>
      <c r="O5" s="42"/>
      <c r="P5" s="42"/>
      <c r="U5" s="35" t="s">
        <v>28</v>
      </c>
      <c r="V5" s="7">
        <f>+Y5+Z5+AA5+AD5</f>
        <v>0.78</v>
      </c>
      <c r="W5" s="7">
        <f>+J14</f>
        <v>0.35</v>
      </c>
      <c r="X5" s="7">
        <f>+SUM(Y5:AB5)</f>
        <v>1</v>
      </c>
      <c r="Y5" s="7">
        <v>0</v>
      </c>
      <c r="Z5" s="7">
        <v>0.25</v>
      </c>
      <c r="AA5" s="37">
        <v>0.18</v>
      </c>
      <c r="AB5" s="36">
        <v>0.56999999999999995</v>
      </c>
      <c r="AC5" s="7">
        <v>0</v>
      </c>
      <c r="AD5" s="7">
        <v>0.35</v>
      </c>
      <c r="AE5" s="38">
        <f>+'[1]METAS PROYECTO'!F17</f>
        <v>0</v>
      </c>
      <c r="AF5" s="38">
        <f>+'[1]METAS PROYECTO'!G17</f>
        <v>0</v>
      </c>
      <c r="AG5" s="7">
        <v>0</v>
      </c>
    </row>
    <row r="6" spans="1:65" ht="22.5" customHeight="1" x14ac:dyDescent="0.2">
      <c r="A6" s="152" t="s">
        <v>2</v>
      </c>
      <c r="B6" s="152" t="s">
        <v>6</v>
      </c>
      <c r="C6" s="152" t="s">
        <v>8</v>
      </c>
      <c r="D6" s="153" t="s">
        <v>32</v>
      </c>
      <c r="E6" s="153" t="s">
        <v>33</v>
      </c>
      <c r="F6" s="153" t="s">
        <v>34</v>
      </c>
      <c r="G6" s="153" t="s">
        <v>35</v>
      </c>
      <c r="H6" s="152" t="s">
        <v>13</v>
      </c>
      <c r="I6" s="152"/>
      <c r="J6" s="152"/>
      <c r="K6" s="152"/>
      <c r="L6" s="152"/>
      <c r="M6" s="45"/>
      <c r="N6" s="31"/>
      <c r="O6" s="31"/>
      <c r="U6" s="46" t="s">
        <v>36</v>
      </c>
      <c r="AE6" s="47">
        <f>+AE4+AE5</f>
        <v>1090000000</v>
      </c>
      <c r="AF6" s="47">
        <f>+AF4</f>
        <v>882716713</v>
      </c>
      <c r="AG6" s="48">
        <f>+AF6/AE6</f>
        <v>0.80983184678899078</v>
      </c>
    </row>
    <row r="7" spans="1:65" ht="39" customHeight="1" x14ac:dyDescent="0.2">
      <c r="A7" s="152"/>
      <c r="B7" s="152"/>
      <c r="C7" s="152"/>
      <c r="D7" s="154"/>
      <c r="E7" s="154"/>
      <c r="F7" s="154"/>
      <c r="G7" s="154"/>
      <c r="H7" s="54">
        <v>2008</v>
      </c>
      <c r="I7" s="54">
        <v>2009</v>
      </c>
      <c r="J7" s="54">
        <v>2010</v>
      </c>
      <c r="K7" s="54">
        <v>2011</v>
      </c>
      <c r="L7" s="54">
        <v>2012</v>
      </c>
      <c r="N7" s="31"/>
      <c r="O7" s="31"/>
      <c r="U7" s="40"/>
      <c r="V7" s="42"/>
      <c r="W7" s="42"/>
      <c r="X7" s="42"/>
      <c r="Y7" s="42"/>
      <c r="Z7" s="42"/>
      <c r="AA7" s="43"/>
      <c r="AB7" s="42"/>
      <c r="AC7" s="42"/>
      <c r="AD7" s="42"/>
      <c r="AE7" s="49"/>
      <c r="AF7" s="49"/>
      <c r="AG7" s="42"/>
    </row>
    <row r="8" spans="1:65" ht="22.5" x14ac:dyDescent="0.2">
      <c r="A8" s="35" t="s">
        <v>24</v>
      </c>
      <c r="B8" s="7">
        <v>1</v>
      </c>
      <c r="C8" s="7">
        <f>+H8+I8+J8+G8</f>
        <v>0.88</v>
      </c>
      <c r="D8" s="7">
        <f>+SUM(H8:K8)</f>
        <v>0.95</v>
      </c>
      <c r="E8" s="36">
        <f>+K8</f>
        <v>0.45</v>
      </c>
      <c r="F8" s="36">
        <f>(B8*G8)/E8</f>
        <v>0.84444444444444444</v>
      </c>
      <c r="G8" s="7">
        <f>+J4</f>
        <v>0.38</v>
      </c>
      <c r="H8" s="7">
        <v>0.1</v>
      </c>
      <c r="I8" s="7">
        <v>0.15</v>
      </c>
      <c r="J8" s="37">
        <v>0.25</v>
      </c>
      <c r="K8" s="36">
        <v>0.45</v>
      </c>
      <c r="L8" s="7">
        <v>0.05</v>
      </c>
      <c r="N8" s="31"/>
      <c r="O8" s="50"/>
      <c r="U8" s="40"/>
      <c r="V8" s="42"/>
      <c r="W8" s="42"/>
      <c r="X8" s="42"/>
      <c r="Y8" s="42"/>
      <c r="Z8" s="42"/>
      <c r="AA8" s="43"/>
      <c r="AB8" s="42"/>
      <c r="AC8" s="42"/>
      <c r="AD8" s="42"/>
      <c r="AE8" s="49"/>
      <c r="AF8" s="49"/>
      <c r="AG8" s="42"/>
    </row>
    <row r="9" spans="1:65" x14ac:dyDescent="0.2">
      <c r="J9" s="51"/>
      <c r="K9" s="51"/>
    </row>
    <row r="10" spans="1:65" x14ac:dyDescent="0.2">
      <c r="H10" s="51"/>
    </row>
    <row r="11" spans="1:65" x14ac:dyDescent="0.2">
      <c r="A11" s="158" t="s">
        <v>0</v>
      </c>
      <c r="B11" s="159"/>
      <c r="C11" s="159"/>
      <c r="D11" s="159"/>
      <c r="E11" s="159"/>
      <c r="F11" s="159"/>
      <c r="G11" s="159"/>
      <c r="H11" s="159"/>
      <c r="I11" s="159"/>
      <c r="J11" s="159"/>
      <c r="K11" s="159"/>
      <c r="L11" s="159"/>
      <c r="M11" s="159"/>
      <c r="N11" s="159"/>
      <c r="O11" s="159"/>
      <c r="P11" s="160"/>
    </row>
    <row r="12" spans="1:65" ht="27.75" customHeight="1" x14ac:dyDescent="0.2">
      <c r="A12" s="152" t="s">
        <v>2</v>
      </c>
      <c r="B12" s="153" t="s">
        <v>3</v>
      </c>
      <c r="C12" s="153" t="s">
        <v>4</v>
      </c>
      <c r="D12" s="153" t="s">
        <v>5</v>
      </c>
      <c r="E12" s="152" t="s">
        <v>6</v>
      </c>
      <c r="F12" s="153" t="s">
        <v>34</v>
      </c>
      <c r="G12" s="152" t="s">
        <v>37</v>
      </c>
      <c r="H12" s="153" t="s">
        <v>38</v>
      </c>
      <c r="I12" s="153" t="s">
        <v>23</v>
      </c>
      <c r="J12" s="150" t="s">
        <v>11</v>
      </c>
      <c r="K12" s="150" t="s">
        <v>12</v>
      </c>
      <c r="L12" s="155" t="s">
        <v>13</v>
      </c>
      <c r="M12" s="156"/>
      <c r="N12" s="156"/>
      <c r="O12" s="156"/>
      <c r="P12" s="157"/>
    </row>
    <row r="13" spans="1:65" ht="69.75" customHeight="1" x14ac:dyDescent="0.2">
      <c r="A13" s="152"/>
      <c r="B13" s="154"/>
      <c r="C13" s="154"/>
      <c r="D13" s="154"/>
      <c r="E13" s="152"/>
      <c r="F13" s="154"/>
      <c r="G13" s="152"/>
      <c r="H13" s="154"/>
      <c r="I13" s="154"/>
      <c r="J13" s="151"/>
      <c r="K13" s="151"/>
      <c r="L13" s="54">
        <v>2008</v>
      </c>
      <c r="M13" s="54">
        <v>2009</v>
      </c>
      <c r="N13" s="54">
        <v>2010</v>
      </c>
      <c r="O13" s="54">
        <v>2011</v>
      </c>
      <c r="P13" s="54">
        <v>2012</v>
      </c>
    </row>
    <row r="14" spans="1:65" ht="43.5" customHeight="1" x14ac:dyDescent="0.2">
      <c r="A14" s="35" t="s">
        <v>28</v>
      </c>
      <c r="B14" s="35" t="s">
        <v>29</v>
      </c>
      <c r="C14" s="6" t="s">
        <v>30</v>
      </c>
      <c r="D14" s="6" t="s">
        <v>31</v>
      </c>
      <c r="E14" s="7">
        <f>+L14+M14+N14+O14+P14</f>
        <v>1</v>
      </c>
      <c r="F14" s="7">
        <f>+J14*E14/I14</f>
        <v>0.61403508771929827</v>
      </c>
      <c r="G14" s="7">
        <f>+SUM(L14:N14)+J14</f>
        <v>0.78</v>
      </c>
      <c r="H14" s="7">
        <f>+SUM(L14+M14+N14+O14)</f>
        <v>1</v>
      </c>
      <c r="I14" s="36">
        <f>+O14</f>
        <v>0.56999999999999995</v>
      </c>
      <c r="J14" s="52">
        <f>15%+K14</f>
        <v>0.35</v>
      </c>
      <c r="K14" s="52">
        <v>0.2</v>
      </c>
      <c r="L14" s="7">
        <v>0</v>
      </c>
      <c r="M14" s="7">
        <v>0.25</v>
      </c>
      <c r="N14" s="37">
        <v>0.18</v>
      </c>
      <c r="O14" s="36">
        <v>0.56999999999999995</v>
      </c>
      <c r="P14" s="7">
        <v>0</v>
      </c>
    </row>
    <row r="17" spans="1:13" x14ac:dyDescent="0.2">
      <c r="H17" s="8" t="s">
        <v>39</v>
      </c>
    </row>
    <row r="18" spans="1:13" ht="23.25" customHeight="1" x14ac:dyDescent="0.2">
      <c r="A18" s="152" t="s">
        <v>2</v>
      </c>
      <c r="B18" s="153" t="s">
        <v>6</v>
      </c>
      <c r="C18" s="153" t="s">
        <v>37</v>
      </c>
      <c r="D18" s="153" t="s">
        <v>40</v>
      </c>
      <c r="E18" s="153" t="s">
        <v>41</v>
      </c>
      <c r="F18" s="150" t="s">
        <v>42</v>
      </c>
      <c r="G18" s="150" t="s">
        <v>11</v>
      </c>
      <c r="H18" s="152" t="s">
        <v>13</v>
      </c>
      <c r="I18" s="152"/>
      <c r="J18" s="152"/>
      <c r="K18" s="152"/>
      <c r="L18" s="152"/>
      <c r="M18" s="45"/>
    </row>
    <row r="19" spans="1:13" ht="50.25" customHeight="1" x14ac:dyDescent="0.2">
      <c r="A19" s="152"/>
      <c r="B19" s="154"/>
      <c r="C19" s="154"/>
      <c r="D19" s="154"/>
      <c r="E19" s="154"/>
      <c r="F19" s="151"/>
      <c r="G19" s="151"/>
      <c r="H19" s="54">
        <v>2008</v>
      </c>
      <c r="I19" s="54">
        <v>2009</v>
      </c>
      <c r="J19" s="54">
        <v>2010</v>
      </c>
      <c r="K19" s="54">
        <v>2011</v>
      </c>
      <c r="L19" s="54">
        <v>2012</v>
      </c>
      <c r="M19" s="53"/>
    </row>
    <row r="20" spans="1:13" ht="30" customHeight="1" x14ac:dyDescent="0.2">
      <c r="A20" s="35" t="s">
        <v>28</v>
      </c>
      <c r="B20" s="7">
        <v>1</v>
      </c>
      <c r="C20" s="7">
        <f>+H20+I20+J20+G20</f>
        <v>0.78</v>
      </c>
      <c r="D20" s="7">
        <f>+H20+I20+J20+L20+K20</f>
        <v>1</v>
      </c>
      <c r="E20" s="36">
        <f>+K20</f>
        <v>0.56999999999999995</v>
      </c>
      <c r="F20" s="36">
        <f>(B20*G20)/E20</f>
        <v>0.61403508771929827</v>
      </c>
      <c r="G20" s="7">
        <f>+J14</f>
        <v>0.35</v>
      </c>
      <c r="H20" s="7">
        <v>0</v>
      </c>
      <c r="I20" s="7">
        <v>0.25</v>
      </c>
      <c r="J20" s="52">
        <v>0.18</v>
      </c>
      <c r="K20" s="7">
        <v>0.56999999999999995</v>
      </c>
      <c r="L20" s="7">
        <v>0</v>
      </c>
      <c r="M20" s="50"/>
    </row>
    <row r="24" spans="1:13" x14ac:dyDescent="0.2">
      <c r="C24" s="51"/>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4"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8" bestFit="1" customWidth="1"/>
    <col min="2" max="2" width="41.875" style="8" customWidth="1"/>
    <col min="3" max="3" width="8.5" style="8" hidden="1" customWidth="1"/>
    <col min="4" max="4" width="11.125" style="8" hidden="1" customWidth="1"/>
    <col min="5" max="5" width="8.5" style="8" hidden="1" customWidth="1"/>
    <col min="6" max="6" width="21.5" style="8" customWidth="1"/>
    <col min="7" max="7" width="20.125" style="8" bestFit="1" customWidth="1"/>
    <col min="8" max="8" width="12.625" style="8" bestFit="1" customWidth="1"/>
    <col min="9" max="9" width="13.5" style="8" bestFit="1" customWidth="1"/>
    <col min="10" max="10" width="92.625" style="8" customWidth="1"/>
    <col min="11" max="16384" width="10.875" style="8"/>
  </cols>
  <sheetData>
    <row r="1" spans="1:10" ht="13.5" thickBot="1" x14ac:dyDescent="0.25">
      <c r="A1" s="167" t="s">
        <v>43</v>
      </c>
      <c r="B1" s="167"/>
      <c r="C1" s="167"/>
      <c r="D1" s="167"/>
      <c r="E1" s="167"/>
      <c r="F1" s="167"/>
      <c r="G1" s="167"/>
      <c r="H1" s="167"/>
      <c r="I1" s="167"/>
      <c r="J1" s="167"/>
    </row>
    <row r="2" spans="1:10" x14ac:dyDescent="0.2">
      <c r="A2" s="167"/>
      <c r="B2" s="167"/>
      <c r="C2" s="167"/>
      <c r="D2" s="167"/>
      <c r="E2" s="167"/>
      <c r="F2" s="167"/>
      <c r="G2" s="167"/>
      <c r="H2" s="167"/>
      <c r="I2" s="167"/>
      <c r="J2" s="167"/>
    </row>
    <row r="3" spans="1:10" ht="15" x14ac:dyDescent="0.2">
      <c r="A3" s="168" t="s">
        <v>44</v>
      </c>
      <c r="B3" s="168"/>
      <c r="C3" s="168"/>
      <c r="D3" s="168"/>
      <c r="E3" s="168"/>
      <c r="F3" s="168"/>
      <c r="G3" s="168"/>
      <c r="H3" s="168"/>
      <c r="I3" s="168"/>
      <c r="J3" s="168"/>
    </row>
    <row r="4" spans="1:10" s="11" customFormat="1" x14ac:dyDescent="0.2">
      <c r="A4" s="9"/>
      <c r="B4" s="10"/>
      <c r="C4" s="10"/>
      <c r="D4" s="10"/>
      <c r="E4" s="10"/>
      <c r="F4" s="10"/>
      <c r="G4" s="10"/>
      <c r="H4" s="10"/>
      <c r="I4" s="10"/>
      <c r="J4" s="10"/>
    </row>
    <row r="5" spans="1:10" x14ac:dyDescent="0.2">
      <c r="A5" s="12" t="s">
        <v>45</v>
      </c>
      <c r="B5" s="162" t="s">
        <v>46</v>
      </c>
      <c r="C5" s="162"/>
      <c r="D5" s="162"/>
      <c r="E5" s="162"/>
      <c r="F5" s="162"/>
      <c r="G5" s="162"/>
      <c r="H5" s="162"/>
      <c r="I5" s="162"/>
      <c r="J5" s="162"/>
    </row>
    <row r="6" spans="1:10" x14ac:dyDescent="0.2">
      <c r="A6" s="12" t="s">
        <v>47</v>
      </c>
      <c r="B6" s="162" t="s">
        <v>48</v>
      </c>
      <c r="C6" s="162"/>
      <c r="D6" s="162"/>
      <c r="E6" s="162"/>
      <c r="F6" s="162"/>
      <c r="G6" s="162"/>
      <c r="H6" s="162"/>
      <c r="I6" s="162"/>
      <c r="J6" s="162"/>
    </row>
    <row r="7" spans="1:10" x14ac:dyDescent="0.2">
      <c r="A7" s="12" t="s">
        <v>49</v>
      </c>
      <c r="B7" s="162" t="s">
        <v>50</v>
      </c>
      <c r="C7" s="162"/>
      <c r="D7" s="162"/>
      <c r="E7" s="162"/>
      <c r="F7" s="162"/>
      <c r="G7" s="162"/>
      <c r="H7" s="162"/>
      <c r="I7" s="162"/>
      <c r="J7" s="162"/>
    </row>
    <row r="8" spans="1:10" x14ac:dyDescent="0.2">
      <c r="A8" s="12" t="s">
        <v>51</v>
      </c>
      <c r="B8" s="162" t="s">
        <v>52</v>
      </c>
      <c r="C8" s="162"/>
      <c r="D8" s="162"/>
      <c r="E8" s="162"/>
      <c r="F8" s="162"/>
      <c r="G8" s="162"/>
      <c r="H8" s="162"/>
      <c r="I8" s="162"/>
      <c r="J8" s="162"/>
    </row>
    <row r="9" spans="1:10" x14ac:dyDescent="0.2">
      <c r="A9" s="12" t="s">
        <v>53</v>
      </c>
      <c r="B9" s="162" t="s">
        <v>54</v>
      </c>
      <c r="C9" s="162"/>
      <c r="D9" s="162"/>
      <c r="E9" s="162"/>
      <c r="F9" s="162"/>
      <c r="G9" s="162"/>
      <c r="H9" s="162"/>
      <c r="I9" s="162"/>
      <c r="J9" s="162"/>
    </row>
    <row r="10" spans="1:10" ht="15" x14ac:dyDescent="0.2">
      <c r="A10" s="163" t="s">
        <v>55</v>
      </c>
      <c r="B10" s="164"/>
      <c r="C10" s="164"/>
      <c r="D10" s="164"/>
      <c r="E10" s="164"/>
      <c r="F10" s="164"/>
      <c r="G10" s="164"/>
      <c r="H10" s="164"/>
      <c r="I10" s="164"/>
      <c r="J10" s="164"/>
    </row>
    <row r="12" spans="1:10" x14ac:dyDescent="0.2">
      <c r="A12" s="165" t="s">
        <v>56</v>
      </c>
      <c r="B12" s="165"/>
      <c r="C12" s="165"/>
      <c r="D12" s="165"/>
      <c r="E12" s="165"/>
      <c r="F12" s="165"/>
      <c r="G12" s="165"/>
      <c r="H12" s="165"/>
      <c r="I12" s="165"/>
      <c r="J12" s="165"/>
    </row>
    <row r="13" spans="1:10" x14ac:dyDescent="0.2">
      <c r="A13" s="165"/>
      <c r="B13" s="165"/>
      <c r="C13" s="165"/>
      <c r="D13" s="165"/>
      <c r="E13" s="165"/>
      <c r="F13" s="165"/>
      <c r="G13" s="165"/>
      <c r="H13" s="165"/>
      <c r="I13" s="165"/>
      <c r="J13" s="165"/>
    </row>
    <row r="14" spans="1:10" ht="42.75" customHeight="1" x14ac:dyDescent="0.2">
      <c r="A14" s="166" t="s">
        <v>57</v>
      </c>
      <c r="B14" s="166"/>
      <c r="C14" s="13" t="s">
        <v>58</v>
      </c>
      <c r="D14" s="13" t="s">
        <v>59</v>
      </c>
      <c r="E14" s="13" t="s">
        <v>60</v>
      </c>
      <c r="F14" s="13" t="s">
        <v>61</v>
      </c>
      <c r="G14" s="13" t="s">
        <v>62</v>
      </c>
      <c r="H14" s="13" t="s">
        <v>63</v>
      </c>
      <c r="I14" s="13" t="s">
        <v>64</v>
      </c>
      <c r="J14" s="13" t="s">
        <v>65</v>
      </c>
    </row>
    <row r="15" spans="1:10" ht="89.25" customHeight="1" x14ac:dyDescent="0.2">
      <c r="A15" s="14">
        <v>1</v>
      </c>
      <c r="B15" s="15" t="str">
        <f>+'[1]PROCESOS CONTRATACION'!D11</f>
        <v>Adelantar un (1)  programa para cubrir los Gastos Operativos de Inversión correspondientes a la Coordinación, control y supervisión del NUSE 123</v>
      </c>
      <c r="C15" s="16">
        <v>1</v>
      </c>
      <c r="D15" s="16">
        <v>1</v>
      </c>
      <c r="E15" s="17">
        <f>F15/G18</f>
        <v>0.31861889637623803</v>
      </c>
      <c r="F15" s="18">
        <f>+'[1]PROCESOS CONTRATACION'!F11</f>
        <v>271150006</v>
      </c>
      <c r="G15" s="18">
        <f>+'[1]PROCESOS CONTRATACION'!F12-'[1]PROCESOS CONTRATACION'!F87</f>
        <v>37027011</v>
      </c>
      <c r="H15" s="19">
        <f>+G15/F15</f>
        <v>0.13655544967976138</v>
      </c>
      <c r="I15" s="20">
        <v>0.7</v>
      </c>
      <c r="J15" s="15" t="s">
        <v>66</v>
      </c>
    </row>
    <row r="16" spans="1:10" ht="288" customHeight="1" x14ac:dyDescent="0.2">
      <c r="A16" s="14">
        <v>2</v>
      </c>
      <c r="B16" s="15"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6">
        <v>1</v>
      </c>
      <c r="D16" s="16">
        <v>1</v>
      </c>
      <c r="E16" s="17">
        <f>F16/G18</f>
        <v>0.96220201221743329</v>
      </c>
      <c r="F16" s="18">
        <f>+'[1]PROCESOS CONTRATACION'!F44</f>
        <v>818849994</v>
      </c>
      <c r="G16" s="18">
        <f>+'[1]PROCESOS CONTRATACION'!F45</f>
        <v>813989702.33333337</v>
      </c>
      <c r="H16" s="21">
        <f>+G16/F16</f>
        <v>0.9940644908074987</v>
      </c>
      <c r="I16" s="20">
        <v>0.75</v>
      </c>
      <c r="J16" s="15" t="s">
        <v>67</v>
      </c>
    </row>
    <row r="17" spans="1:10" ht="64.5" customHeight="1" x14ac:dyDescent="0.2">
      <c r="A17" s="14">
        <v>3</v>
      </c>
      <c r="B17" s="15" t="str">
        <f>+'[1]PROCESOS CONTRATACION'!D75</f>
        <v>Adelantar un (1)  programa de dotación de la Infraestructura Tecnológica de la Sala de Crisis de Bogota.</v>
      </c>
      <c r="C17" s="16">
        <v>1</v>
      </c>
      <c r="D17" s="16">
        <v>1</v>
      </c>
      <c r="E17" s="22">
        <f>F17/G18</f>
        <v>0</v>
      </c>
      <c r="F17" s="18">
        <f>+'[1]PROCESOS CONTRATACION'!F75</f>
        <v>0</v>
      </c>
      <c r="G17" s="18">
        <v>0</v>
      </c>
      <c r="H17" s="21"/>
      <c r="I17" s="20">
        <v>0.73</v>
      </c>
      <c r="J17" s="15" t="s">
        <v>68</v>
      </c>
    </row>
    <row r="18" spans="1:10" ht="22.5" customHeight="1" x14ac:dyDescent="0.2">
      <c r="A18" s="23"/>
      <c r="B18" s="24"/>
      <c r="C18" s="25"/>
      <c r="D18" s="25"/>
      <c r="E18" s="26">
        <f>SUM(E15:E17)</f>
        <v>1.2808209085936713</v>
      </c>
      <c r="F18" s="27">
        <f>SUM(F15:F17)</f>
        <v>1090000000</v>
      </c>
      <c r="G18" s="28">
        <f>SUM(G15:G17)</f>
        <v>851016713.33333337</v>
      </c>
      <c r="H18" s="29">
        <f>+G18/F18</f>
        <v>0.78074927828746177</v>
      </c>
      <c r="I18" s="25"/>
      <c r="J18" s="30"/>
    </row>
    <row r="19" spans="1:10" x14ac:dyDescent="0.2">
      <c r="B19" s="31"/>
      <c r="C19" s="31"/>
      <c r="D19" s="31"/>
      <c r="E19" s="31"/>
      <c r="F19" s="31"/>
      <c r="G19" s="32"/>
      <c r="H19" s="31"/>
    </row>
    <row r="20" spans="1:10" x14ac:dyDescent="0.2">
      <c r="C20" s="31"/>
      <c r="D20" s="31"/>
      <c r="E20" s="31"/>
      <c r="F20" s="31"/>
      <c r="G20" s="32"/>
      <c r="H20" s="31"/>
    </row>
    <row r="21" spans="1:10" x14ac:dyDescent="0.2">
      <c r="F21" s="33"/>
      <c r="G21" s="33"/>
      <c r="H21" s="34"/>
    </row>
    <row r="29" spans="1:10" x14ac:dyDescent="0.2">
      <c r="F29" s="33"/>
      <c r="G29" s="34"/>
      <c r="H29" s="34"/>
    </row>
    <row r="30" spans="1:10" x14ac:dyDescent="0.2">
      <c r="F30" s="33"/>
    </row>
  </sheetData>
  <mergeCells count="10">
    <mergeCell ref="B9:J9"/>
    <mergeCell ref="A10:J10"/>
    <mergeCell ref="A12:J13"/>
    <mergeCell ref="A14:B14"/>
    <mergeCell ref="A1:J2"/>
    <mergeCell ref="A3:J3"/>
    <mergeCell ref="B5:J5"/>
    <mergeCell ref="B6:J6"/>
    <mergeCell ref="B7:J7"/>
    <mergeCell ref="B8:J8"/>
  </mergeCells>
  <phoneticPr fontId="14"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P169"/>
  <sheetViews>
    <sheetView tabSelected="1" topLeftCell="B7" zoomScale="60" zoomScaleNormal="60" zoomScaleSheetLayoutView="70" zoomScalePageLayoutView="60" workbookViewId="0">
      <selection activeCell="E12" sqref="E12"/>
    </sheetView>
  </sheetViews>
  <sheetFormatPr baseColWidth="10" defaultColWidth="11.5" defaultRowHeight="12.75" x14ac:dyDescent="0.25"/>
  <cols>
    <col min="1" max="1" width="32.75" style="2" customWidth="1"/>
    <col min="2" max="2" width="5.125" style="2" customWidth="1"/>
    <col min="3" max="3" width="22.75" style="2" customWidth="1"/>
    <col min="4" max="4" width="9.75" style="2" customWidth="1"/>
    <col min="5" max="5" width="33.875" style="2" customWidth="1"/>
    <col min="6" max="6" width="14.125" style="57" customWidth="1"/>
    <col min="7" max="7" width="8.625" style="57" customWidth="1"/>
    <col min="8" max="8" width="15.875" style="57" customWidth="1"/>
    <col min="9" max="9" width="18.625" style="57" customWidth="1"/>
    <col min="10" max="10" width="10.375" style="66" customWidth="1"/>
    <col min="11" max="11" width="11.375" style="63" customWidth="1"/>
    <col min="12" max="12" width="11.625" style="62" customWidth="1"/>
    <col min="13" max="13" width="9.375" style="66" customWidth="1"/>
    <col min="14" max="14" width="11.875" style="63" customWidth="1"/>
    <col min="15" max="15" width="9.875" style="62" customWidth="1"/>
    <col min="16" max="16" width="9" style="66" customWidth="1"/>
    <col min="17" max="17" width="8" style="63" customWidth="1"/>
    <col min="18" max="18" width="9.5" style="62" customWidth="1"/>
    <col min="19" max="19" width="10.25" style="66" customWidth="1"/>
    <col min="20" max="20" width="8.75" style="63" customWidth="1"/>
    <col min="21" max="21" width="8.25" style="62" customWidth="1"/>
    <col min="22" max="22" width="8.125" style="66" customWidth="1"/>
    <col min="23" max="23" width="11.625" style="63" customWidth="1"/>
    <col min="24" max="24" width="6.625" style="62" bestFit="1" customWidth="1"/>
    <col min="25" max="25" width="8.875" style="66" customWidth="1"/>
    <col min="26" max="26" width="8.625" style="63" customWidth="1"/>
    <col min="27" max="27" width="9.875" style="62" customWidth="1"/>
    <col min="28" max="28" width="7.25" style="66" customWidth="1"/>
    <col min="29" max="29" width="13.625" style="63" customWidth="1"/>
    <col min="30" max="30" width="9.125" style="63" customWidth="1"/>
    <col min="31" max="31" width="7.75" style="63" customWidth="1"/>
    <col min="32" max="32" width="11.875" style="1" customWidth="1"/>
    <col min="33" max="16384" width="11.5" style="1"/>
  </cols>
  <sheetData>
    <row r="1" spans="1:31" ht="34.9" customHeight="1" x14ac:dyDescent="0.25">
      <c r="A1" s="194"/>
      <c r="B1" s="194"/>
      <c r="C1" s="195" t="s">
        <v>69</v>
      </c>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0"/>
      <c r="AD1" s="190"/>
      <c r="AE1" s="190"/>
    </row>
    <row r="2" spans="1:31" ht="34.9" customHeight="1" x14ac:dyDescent="0.25">
      <c r="A2" s="194"/>
      <c r="B2" s="194"/>
      <c r="C2" s="195" t="s">
        <v>70</v>
      </c>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0"/>
      <c r="AD2" s="190"/>
      <c r="AE2" s="190"/>
    </row>
    <row r="3" spans="1:31" ht="34.9" customHeight="1" x14ac:dyDescent="0.25">
      <c r="A3" s="194"/>
      <c r="B3" s="194"/>
      <c r="C3" s="195" t="s">
        <v>71</v>
      </c>
      <c r="D3" s="196"/>
      <c r="E3" s="196"/>
      <c r="F3" s="196"/>
      <c r="G3" s="196"/>
      <c r="H3" s="196"/>
      <c r="I3" s="196"/>
      <c r="J3" s="196"/>
      <c r="K3" s="196"/>
      <c r="L3" s="196" t="s">
        <v>72</v>
      </c>
      <c r="M3" s="196"/>
      <c r="N3" s="196"/>
      <c r="O3" s="196"/>
      <c r="P3" s="196"/>
      <c r="Q3" s="196"/>
      <c r="R3" s="196"/>
      <c r="S3" s="196"/>
      <c r="T3" s="196"/>
      <c r="U3" s="196"/>
      <c r="V3" s="196"/>
      <c r="W3" s="196"/>
      <c r="X3" s="196"/>
      <c r="Y3" s="196"/>
      <c r="Z3" s="196"/>
      <c r="AA3" s="196"/>
      <c r="AB3" s="196"/>
      <c r="AC3" s="191"/>
      <c r="AD3" s="191"/>
      <c r="AE3" s="191"/>
    </row>
    <row r="4" spans="1:31" ht="27.6" customHeight="1" x14ac:dyDescent="0.25">
      <c r="A4" s="197" t="s">
        <v>73</v>
      </c>
      <c r="B4" s="198"/>
      <c r="C4" s="199"/>
      <c r="D4" s="100">
        <v>2020</v>
      </c>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row>
    <row r="5" spans="1:31" s="2" customFormat="1" ht="40.15" customHeight="1" x14ac:dyDescent="0.25">
      <c r="A5" s="174" t="s">
        <v>74</v>
      </c>
      <c r="B5" s="174"/>
      <c r="C5" s="174"/>
      <c r="D5" s="193" t="s">
        <v>201</v>
      </c>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row>
    <row r="6" spans="1:31" s="3" customFormat="1" ht="27.75" customHeight="1" x14ac:dyDescent="0.25">
      <c r="A6" s="174" t="s">
        <v>75</v>
      </c>
      <c r="B6" s="174"/>
      <c r="C6" s="174"/>
      <c r="D6" s="55"/>
      <c r="E6" s="192"/>
      <c r="F6" s="192"/>
      <c r="G6" s="192"/>
      <c r="H6" s="192"/>
      <c r="I6" s="192"/>
      <c r="J6" s="192"/>
      <c r="K6" s="192"/>
      <c r="L6" s="192"/>
      <c r="M6" s="192"/>
      <c r="N6" s="192"/>
      <c r="O6" s="192"/>
      <c r="P6" s="192"/>
      <c r="Q6" s="192"/>
      <c r="R6" s="192"/>
      <c r="S6" s="192"/>
      <c r="T6" s="192"/>
      <c r="U6" s="192"/>
      <c r="V6" s="192"/>
      <c r="W6" s="192"/>
      <c r="X6" s="192"/>
      <c r="Y6" s="192"/>
      <c r="Z6" s="192"/>
      <c r="AA6" s="192" t="s">
        <v>76</v>
      </c>
      <c r="AB6" s="192"/>
      <c r="AC6" s="193" t="str">
        <f>IF(ISERROR(VLOOKUP(#REF!,$C$63:$K$77,6,0))," ",VLOOKUP(#REF!,$C$63:$K$77,6,0))</f>
        <v xml:space="preserve"> </v>
      </c>
      <c r="AD6" s="193"/>
      <c r="AE6" s="193"/>
    </row>
    <row r="7" spans="1:31" s="3" customFormat="1" ht="27.75" customHeight="1" x14ac:dyDescent="0.25">
      <c r="A7" s="174" t="s">
        <v>77</v>
      </c>
      <c r="B7" s="174"/>
      <c r="C7" s="174"/>
      <c r="D7" s="5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row>
    <row r="8" spans="1:31" s="3" customFormat="1" ht="27.75" customHeight="1" thickBot="1" x14ac:dyDescent="0.3">
      <c r="A8" s="176" t="s">
        <v>78</v>
      </c>
      <c r="B8" s="176"/>
      <c r="C8" s="176"/>
      <c r="D8" s="104"/>
      <c r="E8" s="177"/>
      <c r="F8" s="177"/>
      <c r="G8" s="177"/>
      <c r="H8" s="177"/>
      <c r="I8" s="177"/>
      <c r="J8" s="177"/>
      <c r="K8" s="177"/>
      <c r="L8" s="177"/>
      <c r="M8" s="177"/>
      <c r="N8" s="177"/>
      <c r="O8" s="177"/>
      <c r="P8" s="177"/>
      <c r="Q8" s="177"/>
      <c r="R8" s="177"/>
      <c r="S8" s="177"/>
      <c r="T8" s="177"/>
      <c r="U8" s="177"/>
      <c r="V8" s="177"/>
      <c r="W8" s="177"/>
      <c r="X8" s="177"/>
      <c r="Y8" s="177"/>
      <c r="Z8" s="177"/>
      <c r="AA8" s="178" t="s">
        <v>79</v>
      </c>
      <c r="AB8" s="178"/>
      <c r="AC8" s="178"/>
      <c r="AD8" s="178"/>
      <c r="AE8" s="105"/>
    </row>
    <row r="9" spans="1:31" s="3" customFormat="1" ht="15.75" customHeight="1" x14ac:dyDescent="0.25">
      <c r="A9" s="169" t="s">
        <v>80</v>
      </c>
      <c r="B9" s="171" t="s">
        <v>81</v>
      </c>
      <c r="C9" s="253" t="s">
        <v>82</v>
      </c>
      <c r="D9" s="233" t="s">
        <v>84</v>
      </c>
      <c r="E9" s="232" t="s">
        <v>85</v>
      </c>
      <c r="F9" s="232" t="s">
        <v>161</v>
      </c>
      <c r="G9" s="226" t="s">
        <v>83</v>
      </c>
      <c r="H9" s="225" t="s">
        <v>84</v>
      </c>
      <c r="I9" s="232" t="s">
        <v>162</v>
      </c>
      <c r="J9" s="224" t="s">
        <v>86</v>
      </c>
      <c r="K9" s="224"/>
      <c r="L9" s="224"/>
      <c r="M9" s="224"/>
      <c r="N9" s="224"/>
      <c r="O9" s="224"/>
      <c r="P9" s="224"/>
      <c r="Q9" s="224"/>
      <c r="R9" s="224"/>
      <c r="S9" s="224"/>
      <c r="T9" s="224"/>
      <c r="U9" s="224"/>
      <c r="V9" s="224"/>
      <c r="W9" s="224"/>
      <c r="X9" s="224"/>
      <c r="Y9" s="224"/>
      <c r="Z9" s="224"/>
      <c r="AA9" s="224"/>
      <c r="AB9" s="224"/>
      <c r="AC9" s="224"/>
      <c r="AD9" s="224"/>
      <c r="AE9" s="223" t="s">
        <v>87</v>
      </c>
    </row>
    <row r="10" spans="1:31" s="3" customFormat="1" ht="28.5" customHeight="1" x14ac:dyDescent="0.25">
      <c r="A10" s="170"/>
      <c r="B10" s="172"/>
      <c r="C10" s="252"/>
      <c r="D10" s="222"/>
      <c r="E10" s="173"/>
      <c r="F10" s="173"/>
      <c r="G10" s="200"/>
      <c r="H10" s="179"/>
      <c r="I10" s="173"/>
      <c r="J10" s="173" t="s">
        <v>88</v>
      </c>
      <c r="K10" s="173"/>
      <c r="L10" s="173"/>
      <c r="M10" s="173" t="s">
        <v>89</v>
      </c>
      <c r="N10" s="173"/>
      <c r="O10" s="173"/>
      <c r="P10" s="173" t="s">
        <v>90</v>
      </c>
      <c r="Q10" s="173"/>
      <c r="R10" s="173"/>
      <c r="S10" s="173" t="s">
        <v>91</v>
      </c>
      <c r="T10" s="173"/>
      <c r="U10" s="173"/>
      <c r="V10" s="173" t="s">
        <v>92</v>
      </c>
      <c r="W10" s="173"/>
      <c r="X10" s="173"/>
      <c r="Y10" s="173" t="s">
        <v>93</v>
      </c>
      <c r="Z10" s="173"/>
      <c r="AA10" s="173"/>
      <c r="AB10" s="192" t="s">
        <v>94</v>
      </c>
      <c r="AC10" s="192"/>
      <c r="AD10" s="192"/>
      <c r="AE10" s="203"/>
    </row>
    <row r="11" spans="1:31" s="3" customFormat="1" ht="24.75" customHeight="1" x14ac:dyDescent="0.25">
      <c r="A11" s="170"/>
      <c r="B11" s="172"/>
      <c r="C11" s="252"/>
      <c r="D11" s="222"/>
      <c r="E11" s="173"/>
      <c r="F11" s="173"/>
      <c r="G11" s="200"/>
      <c r="H11" s="179"/>
      <c r="I11" s="173"/>
      <c r="J11" s="280" t="s">
        <v>95</v>
      </c>
      <c r="K11" s="280" t="s">
        <v>96</v>
      </c>
      <c r="L11" s="269" t="s">
        <v>97</v>
      </c>
      <c r="M11" s="280" t="s">
        <v>95</v>
      </c>
      <c r="N11" s="280" t="s">
        <v>96</v>
      </c>
      <c r="O11" s="269" t="s">
        <v>97</v>
      </c>
      <c r="P11" s="280" t="s">
        <v>95</v>
      </c>
      <c r="Q11" s="280" t="s">
        <v>96</v>
      </c>
      <c r="R11" s="269" t="s">
        <v>97</v>
      </c>
      <c r="S11" s="280" t="s">
        <v>95</v>
      </c>
      <c r="T11" s="280" t="s">
        <v>96</v>
      </c>
      <c r="U11" s="269" t="s">
        <v>97</v>
      </c>
      <c r="V11" s="280" t="s">
        <v>95</v>
      </c>
      <c r="W11" s="280" t="s">
        <v>96</v>
      </c>
      <c r="X11" s="269" t="s">
        <v>97</v>
      </c>
      <c r="Y11" s="280" t="s">
        <v>95</v>
      </c>
      <c r="Z11" s="280" t="s">
        <v>96</v>
      </c>
      <c r="AA11" s="269" t="s">
        <v>97</v>
      </c>
      <c r="AB11" s="280" t="s">
        <v>98</v>
      </c>
      <c r="AC11" s="281" t="s">
        <v>99</v>
      </c>
      <c r="AD11" s="280" t="s">
        <v>97</v>
      </c>
      <c r="AE11" s="203"/>
    </row>
    <row r="12" spans="1:31" s="3" customFormat="1" ht="68.25" customHeight="1" x14ac:dyDescent="0.25">
      <c r="A12" s="186" t="s">
        <v>154</v>
      </c>
      <c r="B12" s="188">
        <v>1</v>
      </c>
      <c r="C12" s="251" t="s">
        <v>157</v>
      </c>
      <c r="D12" s="221" t="s">
        <v>158</v>
      </c>
      <c r="E12" s="60" t="s">
        <v>181</v>
      </c>
      <c r="F12" s="60">
        <v>25</v>
      </c>
      <c r="G12" s="275">
        <v>0.2</v>
      </c>
      <c r="H12" s="275" t="s">
        <v>100</v>
      </c>
      <c r="I12" s="275" t="s">
        <v>148</v>
      </c>
      <c r="J12" s="271">
        <v>3</v>
      </c>
      <c r="K12" s="274">
        <v>4</v>
      </c>
      <c r="L12" s="276">
        <f t="shared" ref="L12:L30" si="0">IF(ISERROR(K12/J12),0,(K12/J12))</f>
        <v>1.3333333333333333</v>
      </c>
      <c r="M12" s="271">
        <v>2</v>
      </c>
      <c r="N12" s="274">
        <v>4</v>
      </c>
      <c r="O12" s="276">
        <f t="shared" ref="O12:O30" si="1">IF(ISERROR(N12/M12),0,(N12/M12))</f>
        <v>2</v>
      </c>
      <c r="P12" s="271">
        <v>2</v>
      </c>
      <c r="Q12" s="274">
        <v>4</v>
      </c>
      <c r="R12" s="276">
        <f t="shared" ref="R12:R30" si="2">IF(ISERROR(Q12/P12),0,(Q12/P12))</f>
        <v>2</v>
      </c>
      <c r="S12" s="135">
        <v>5</v>
      </c>
      <c r="T12" s="138">
        <v>4</v>
      </c>
      <c r="U12" s="276">
        <f>IF(ISERROR(T12/S12),0,(T12/S12))</f>
        <v>0.8</v>
      </c>
      <c r="V12" s="271">
        <v>2</v>
      </c>
      <c r="W12" s="72">
        <v>2</v>
      </c>
      <c r="X12" s="276">
        <f t="shared" ref="X12:X30" si="3">IF(ISERROR(W12/V12),0,(W12/V12))</f>
        <v>1</v>
      </c>
      <c r="Y12" s="271">
        <v>2</v>
      </c>
      <c r="Z12" s="287">
        <v>3</v>
      </c>
      <c r="AA12" s="276">
        <f t="shared" ref="AA12:AA30" si="4">IF(ISERROR(Z12/Y12),0,(Z12/Y12))</f>
        <v>1.5</v>
      </c>
      <c r="AB12" s="65">
        <f>IF(I12="SUMA",(J12+M12+V12+Y12+P12+S12),(J12))</f>
        <v>16</v>
      </c>
      <c r="AC12" s="274">
        <f>IF(ISERROR(IF(I12="Suma",(K12+N12+W12+Z12+Q12+T12),AVERAGE(K12,N12,W12,Z12,Q12,T12))),0,IF(I12="Suma",(K12+N12+W12+Z12+Q12+T12),AVERAGE(K12,N12,W12,Z12,Q12,T12)))</f>
        <v>21</v>
      </c>
      <c r="AD12" s="268">
        <f>IF(ISERROR(AC12/AB12),0,(AC12/AB12))</f>
        <v>1.3125</v>
      </c>
      <c r="AE12" s="278">
        <f>+AD12*G12</f>
        <v>0.26250000000000001</v>
      </c>
    </row>
    <row r="13" spans="1:31" s="3" customFormat="1" ht="51" customHeight="1" x14ac:dyDescent="0.25">
      <c r="A13" s="186"/>
      <c r="B13" s="188"/>
      <c r="C13" s="251"/>
      <c r="D13" s="220" t="s">
        <v>159</v>
      </c>
      <c r="E13" s="60" t="s">
        <v>182</v>
      </c>
      <c r="F13" s="60">
        <v>17</v>
      </c>
      <c r="G13" s="275">
        <v>0.2</v>
      </c>
      <c r="H13" s="275" t="s">
        <v>100</v>
      </c>
      <c r="I13" s="275" t="s">
        <v>148</v>
      </c>
      <c r="J13" s="271">
        <v>3</v>
      </c>
      <c r="K13" s="274">
        <v>4</v>
      </c>
      <c r="L13" s="276">
        <f t="shared" si="0"/>
        <v>1.3333333333333333</v>
      </c>
      <c r="M13" s="135">
        <v>2</v>
      </c>
      <c r="N13" s="274">
        <v>4</v>
      </c>
      <c r="O13" s="276">
        <f t="shared" si="1"/>
        <v>2</v>
      </c>
      <c r="P13" s="271">
        <v>2</v>
      </c>
      <c r="Q13" s="274">
        <v>3</v>
      </c>
      <c r="R13" s="276">
        <f t="shared" si="2"/>
        <v>1.5</v>
      </c>
      <c r="S13" s="135">
        <v>6</v>
      </c>
      <c r="T13" s="138">
        <v>5</v>
      </c>
      <c r="U13" s="276">
        <f t="shared" ref="U13:U30" si="5">IF(ISERROR(T13/S13),0,(T13/S13))</f>
        <v>0.83333333333333337</v>
      </c>
      <c r="V13" s="271">
        <v>2</v>
      </c>
      <c r="W13" s="72">
        <v>2</v>
      </c>
      <c r="X13" s="276">
        <f t="shared" si="3"/>
        <v>1</v>
      </c>
      <c r="Y13" s="271">
        <v>2</v>
      </c>
      <c r="Z13" s="287">
        <v>2</v>
      </c>
      <c r="AA13" s="276">
        <f t="shared" si="4"/>
        <v>1</v>
      </c>
      <c r="AB13" s="65">
        <f t="shared" ref="AB13:AB40" si="6">IF(I13="SUMA",(J13+M13+V13+Y13+P13+S13),(J13))</f>
        <v>17</v>
      </c>
      <c r="AC13" s="274">
        <f t="shared" ref="AC13:AC52" si="7">IF(ISERROR(IF(I13="Suma",(K13+N13+W13+Z13+Q13+T13),AVERAGE(K13,N13,W13,Z13,Q13,T13))),0,IF(I13="Suma",(K13+N13+W13+Z13+Q13+T13),AVERAGE(K13,N13,W13,Z13,Q13,T13)))</f>
        <v>20</v>
      </c>
      <c r="AD13" s="268">
        <f t="shared" ref="AD13:AD16" si="8">IF(ISERROR(AC13/AB13),0,(AC13/AB13))</f>
        <v>1.1764705882352942</v>
      </c>
      <c r="AE13" s="278">
        <f t="shared" ref="AE13:AE16" si="9">+AD13*G13</f>
        <v>0.23529411764705885</v>
      </c>
    </row>
    <row r="14" spans="1:31" s="3" customFormat="1" ht="51" customHeight="1" x14ac:dyDescent="0.25">
      <c r="A14" s="186"/>
      <c r="B14" s="188"/>
      <c r="C14" s="251"/>
      <c r="D14" s="220">
        <v>1.3</v>
      </c>
      <c r="E14" s="60" t="s">
        <v>183</v>
      </c>
      <c r="F14" s="101">
        <v>0.03</v>
      </c>
      <c r="G14" s="275">
        <v>0.2</v>
      </c>
      <c r="H14" s="275" t="s">
        <v>101</v>
      </c>
      <c r="I14" s="275" t="s">
        <v>149</v>
      </c>
      <c r="J14" s="270">
        <v>0.02</v>
      </c>
      <c r="K14" s="276">
        <v>0</v>
      </c>
      <c r="L14" s="61">
        <f>IF(ISERROR(((0.02-(K14/277))/(0.02)+100%)),0,((0.02-(K14/277))/(0.02)+100%))</f>
        <v>2</v>
      </c>
      <c r="M14" s="270">
        <v>0.02</v>
      </c>
      <c r="N14" s="106">
        <v>3.7000000000000002E-3</v>
      </c>
      <c r="O14" s="276">
        <f>IF(N14="",0,IF(ISERROR(((0.02-(N14))/(0.02)+100%)),0,((0.02-(N14))/(0.02)+100%)))</f>
        <v>1.8149999999999999</v>
      </c>
      <c r="P14" s="136">
        <v>0.02</v>
      </c>
      <c r="Q14" s="106">
        <v>0</v>
      </c>
      <c r="R14" s="276">
        <f>IF(Q14="",0,IF(ISERROR(((0.02-(Q14))/(0.02)+100%)),0,((0.02-(Q14))/(0.02)+100%)))</f>
        <v>2</v>
      </c>
      <c r="S14" s="270">
        <v>0.02</v>
      </c>
      <c r="T14" s="106">
        <v>1.9E-2</v>
      </c>
      <c r="U14" s="276">
        <f>IF(T14="",0,IF(ISERROR(((0.02-(T14))/(0.02)+100%)),0,((0.02-(T14))/(0.02)+100%)))</f>
        <v>1.05</v>
      </c>
      <c r="V14" s="270">
        <v>0.02</v>
      </c>
      <c r="W14" s="140">
        <v>2.1399999999999999E-2</v>
      </c>
      <c r="X14" s="276">
        <f>IF(W14="",0,IF(ISERROR(((0.02-(W14))/(0.02)+100%)),0,((0.02-(W14))/(0.02)+100%)))</f>
        <v>0.93</v>
      </c>
      <c r="Y14" s="270">
        <v>0.02</v>
      </c>
      <c r="Z14" s="144">
        <v>0</v>
      </c>
      <c r="AA14" s="276">
        <f>IF(Z14="",0,IF(ISERROR(((0.02-(Z14))/(0.02)+100%)),0,((0.02-(Z14))/(0.02)+100%)))</f>
        <v>2</v>
      </c>
      <c r="AB14" s="273">
        <f>IF(I14="SUMA",(J14+M14+V14+Y14+P14+S14),(J14))</f>
        <v>0.02</v>
      </c>
      <c r="AC14" s="140">
        <f t="shared" si="7"/>
        <v>7.3499999999999998E-3</v>
      </c>
      <c r="AD14" s="276">
        <f>IF(AC14="",0,IF(ISERROR(((0.02-(AC14))/(0.02)+100%)),0,((0.02-(AC14))/(0.02)+100%)))</f>
        <v>1.6325000000000001</v>
      </c>
      <c r="AE14" s="278">
        <f t="shared" si="9"/>
        <v>0.32650000000000001</v>
      </c>
    </row>
    <row r="15" spans="1:31" s="56" customFormat="1" ht="51" customHeight="1" x14ac:dyDescent="0.25">
      <c r="A15" s="186"/>
      <c r="B15" s="188"/>
      <c r="C15" s="251"/>
      <c r="D15" s="220">
        <v>1.4</v>
      </c>
      <c r="E15" s="60" t="s">
        <v>184</v>
      </c>
      <c r="F15" s="60">
        <v>63</v>
      </c>
      <c r="G15" s="275">
        <v>0.2</v>
      </c>
      <c r="H15" s="275" t="s">
        <v>100</v>
      </c>
      <c r="I15" s="275" t="s">
        <v>148</v>
      </c>
      <c r="J15" s="272">
        <v>3</v>
      </c>
      <c r="K15" s="274">
        <v>2</v>
      </c>
      <c r="L15" s="276">
        <f t="shared" si="0"/>
        <v>0.66666666666666663</v>
      </c>
      <c r="M15" s="135">
        <v>12</v>
      </c>
      <c r="N15" s="274">
        <v>5</v>
      </c>
      <c r="O15" s="276">
        <f t="shared" si="1"/>
        <v>0.41666666666666669</v>
      </c>
      <c r="P15" s="135">
        <v>8</v>
      </c>
      <c r="Q15" s="274">
        <v>6</v>
      </c>
      <c r="R15" s="276">
        <f t="shared" si="2"/>
        <v>0.75</v>
      </c>
      <c r="S15" s="271">
        <v>7</v>
      </c>
      <c r="T15" s="274">
        <v>6</v>
      </c>
      <c r="U15" s="276">
        <f t="shared" si="5"/>
        <v>0.8571428571428571</v>
      </c>
      <c r="V15" s="271">
        <v>5</v>
      </c>
      <c r="W15" s="72">
        <v>3</v>
      </c>
      <c r="X15" s="276">
        <f t="shared" si="3"/>
        <v>0.6</v>
      </c>
      <c r="Y15" s="271">
        <v>11</v>
      </c>
      <c r="Z15" s="287">
        <v>10</v>
      </c>
      <c r="AA15" s="276">
        <f t="shared" si="4"/>
        <v>0.90909090909090906</v>
      </c>
      <c r="AB15" s="65">
        <f t="shared" si="6"/>
        <v>46</v>
      </c>
      <c r="AC15" s="274">
        <f t="shared" si="7"/>
        <v>32</v>
      </c>
      <c r="AD15" s="268">
        <f t="shared" si="8"/>
        <v>0.69565217391304346</v>
      </c>
      <c r="AE15" s="278">
        <f t="shared" si="9"/>
        <v>0.1391304347826087</v>
      </c>
    </row>
    <row r="16" spans="1:31" s="3" customFormat="1" ht="78" customHeight="1" thickBot="1" x14ac:dyDescent="0.3">
      <c r="A16" s="187"/>
      <c r="B16" s="189"/>
      <c r="C16" s="250"/>
      <c r="D16" s="219">
        <v>1.5</v>
      </c>
      <c r="E16" s="112" t="s">
        <v>160</v>
      </c>
      <c r="F16" s="113">
        <v>0.88</v>
      </c>
      <c r="G16" s="113">
        <v>0.2</v>
      </c>
      <c r="H16" s="113" t="s">
        <v>101</v>
      </c>
      <c r="I16" s="113" t="s">
        <v>149</v>
      </c>
      <c r="J16" s="114">
        <v>0.95</v>
      </c>
      <c r="K16" s="115">
        <v>0.89749999999999996</v>
      </c>
      <c r="L16" s="116">
        <f t="shared" si="0"/>
        <v>0.94473684210526321</v>
      </c>
      <c r="M16" s="114">
        <v>0.95</v>
      </c>
      <c r="N16" s="115">
        <v>0.90300000000000002</v>
      </c>
      <c r="O16" s="116">
        <f t="shared" si="1"/>
        <v>0.95052631578947377</v>
      </c>
      <c r="P16" s="137">
        <v>0.95</v>
      </c>
      <c r="Q16" s="115">
        <v>0.90300000000000002</v>
      </c>
      <c r="R16" s="116">
        <f t="shared" si="2"/>
        <v>0.95052631578947377</v>
      </c>
      <c r="S16" s="114">
        <v>0.95</v>
      </c>
      <c r="T16" s="115">
        <v>0.92800000000000005</v>
      </c>
      <c r="U16" s="116">
        <f t="shared" si="5"/>
        <v>0.97684210526315796</v>
      </c>
      <c r="V16" s="114">
        <v>0.95</v>
      </c>
      <c r="W16" s="149">
        <v>0.93</v>
      </c>
      <c r="X16" s="116">
        <f t="shared" si="3"/>
        <v>0.97894736842105268</v>
      </c>
      <c r="Y16" s="114">
        <v>0.95</v>
      </c>
      <c r="Z16" s="149">
        <v>0.93899999999999995</v>
      </c>
      <c r="AA16" s="116">
        <f t="shared" si="4"/>
        <v>0.98842105263157898</v>
      </c>
      <c r="AB16" s="114">
        <f t="shared" si="6"/>
        <v>0.95</v>
      </c>
      <c r="AC16" s="292">
        <f t="shared" si="7"/>
        <v>0.91674999999999995</v>
      </c>
      <c r="AD16" s="115">
        <f t="shared" si="8"/>
        <v>0.96499999999999997</v>
      </c>
      <c r="AE16" s="218">
        <f t="shared" si="9"/>
        <v>0.193</v>
      </c>
    </row>
    <row r="17" spans="1:31" s="56" customFormat="1" ht="72" customHeight="1" thickBot="1" x14ac:dyDescent="0.3">
      <c r="A17" s="180" t="s">
        <v>156</v>
      </c>
      <c r="B17" s="183">
        <v>2</v>
      </c>
      <c r="C17" s="249" t="s">
        <v>167</v>
      </c>
      <c r="D17" s="217">
        <v>2.1</v>
      </c>
      <c r="E17" s="216" t="s">
        <v>169</v>
      </c>
      <c r="F17" s="216">
        <v>3472</v>
      </c>
      <c r="G17" s="215">
        <v>0.15</v>
      </c>
      <c r="H17" s="215" t="s">
        <v>101</v>
      </c>
      <c r="I17" s="215" t="s">
        <v>149</v>
      </c>
      <c r="J17" s="214">
        <v>1</v>
      </c>
      <c r="K17" s="213">
        <v>1</v>
      </c>
      <c r="L17" s="212">
        <f t="shared" si="0"/>
        <v>1</v>
      </c>
      <c r="M17" s="214">
        <v>1</v>
      </c>
      <c r="N17" s="213">
        <v>1</v>
      </c>
      <c r="O17" s="212">
        <f t="shared" si="1"/>
        <v>1</v>
      </c>
      <c r="P17" s="214">
        <v>1</v>
      </c>
      <c r="Q17" s="213">
        <v>1</v>
      </c>
      <c r="R17" s="212">
        <f t="shared" si="2"/>
        <v>1</v>
      </c>
      <c r="S17" s="214">
        <v>1</v>
      </c>
      <c r="T17" s="211">
        <v>1</v>
      </c>
      <c r="U17" s="212">
        <f t="shared" si="5"/>
        <v>1</v>
      </c>
      <c r="V17" s="214">
        <v>1</v>
      </c>
      <c r="W17" s="210">
        <v>1</v>
      </c>
      <c r="X17" s="212">
        <f t="shared" si="3"/>
        <v>1</v>
      </c>
      <c r="Y17" s="214">
        <v>1</v>
      </c>
      <c r="Z17" s="212">
        <v>1</v>
      </c>
      <c r="AA17" s="212">
        <f t="shared" si="4"/>
        <v>1</v>
      </c>
      <c r="AB17" s="214">
        <f t="shared" ref="AB17:AB30" si="10">IF(I17="SUMA",(J17+M17+V17+Y17+P17+S17),(J17))</f>
        <v>1</v>
      </c>
      <c r="AC17" s="209">
        <f t="shared" si="7"/>
        <v>1</v>
      </c>
      <c r="AD17" s="244">
        <f>IF(ISERROR(AC17/AB17),0,(AC17/AB17))</f>
        <v>1</v>
      </c>
      <c r="AE17" s="248">
        <f>+AD17*G17</f>
        <v>0.15</v>
      </c>
    </row>
    <row r="18" spans="1:31" s="56" customFormat="1" ht="51" customHeight="1" thickBot="1" x14ac:dyDescent="0.3">
      <c r="A18" s="181"/>
      <c r="B18" s="184"/>
      <c r="C18" s="251"/>
      <c r="D18" s="245">
        <v>2.2000000000000002</v>
      </c>
      <c r="E18" s="60" t="s">
        <v>175</v>
      </c>
      <c r="F18" s="60">
        <v>95</v>
      </c>
      <c r="G18" s="275">
        <v>0.15</v>
      </c>
      <c r="H18" s="275" t="s">
        <v>101</v>
      </c>
      <c r="I18" s="275" t="s">
        <v>149</v>
      </c>
      <c r="J18" s="273">
        <v>1</v>
      </c>
      <c r="K18" s="276">
        <v>1</v>
      </c>
      <c r="L18" s="75">
        <f t="shared" si="0"/>
        <v>1</v>
      </c>
      <c r="M18" s="273">
        <v>1</v>
      </c>
      <c r="N18" s="276">
        <v>1</v>
      </c>
      <c r="O18" s="75">
        <f t="shared" si="1"/>
        <v>1</v>
      </c>
      <c r="P18" s="273">
        <v>1</v>
      </c>
      <c r="Q18" s="276">
        <v>1</v>
      </c>
      <c r="R18" s="75">
        <f t="shared" si="2"/>
        <v>1</v>
      </c>
      <c r="S18" s="273">
        <v>1</v>
      </c>
      <c r="T18" s="111">
        <v>1</v>
      </c>
      <c r="U18" s="75">
        <f t="shared" si="5"/>
        <v>1</v>
      </c>
      <c r="V18" s="273">
        <v>1</v>
      </c>
      <c r="W18" s="210">
        <v>1</v>
      </c>
      <c r="X18" s="212">
        <f t="shared" si="3"/>
        <v>1</v>
      </c>
      <c r="Y18" s="273">
        <v>1</v>
      </c>
      <c r="Z18" s="212">
        <v>1</v>
      </c>
      <c r="AA18" s="75">
        <f t="shared" si="4"/>
        <v>1</v>
      </c>
      <c r="AB18" s="273">
        <f t="shared" si="10"/>
        <v>1</v>
      </c>
      <c r="AC18" s="102">
        <f t="shared" si="7"/>
        <v>1</v>
      </c>
      <c r="AD18" s="76">
        <f>IF(ISERROR(AC18/AB18),0,(AC18/AB18))</f>
        <v>1</v>
      </c>
      <c r="AE18" s="278">
        <f>+AD18*G18</f>
        <v>0.15</v>
      </c>
    </row>
    <row r="19" spans="1:31" s="56" customFormat="1" ht="51" customHeight="1" thickBot="1" x14ac:dyDescent="0.3">
      <c r="A19" s="181"/>
      <c r="B19" s="184"/>
      <c r="C19" s="251"/>
      <c r="D19" s="245">
        <v>2.2999999999999998</v>
      </c>
      <c r="E19" s="60" t="s">
        <v>170</v>
      </c>
      <c r="F19" s="60">
        <v>69</v>
      </c>
      <c r="G19" s="275">
        <v>0.15</v>
      </c>
      <c r="H19" s="275" t="s">
        <v>101</v>
      </c>
      <c r="I19" s="275" t="s">
        <v>149</v>
      </c>
      <c r="J19" s="273">
        <v>1</v>
      </c>
      <c r="K19" s="276">
        <v>1</v>
      </c>
      <c r="L19" s="75">
        <f t="shared" si="0"/>
        <v>1</v>
      </c>
      <c r="M19" s="273">
        <v>1</v>
      </c>
      <c r="N19" s="276">
        <v>1</v>
      </c>
      <c r="O19" s="75">
        <f t="shared" si="1"/>
        <v>1</v>
      </c>
      <c r="P19" s="273">
        <v>1</v>
      </c>
      <c r="Q19" s="276">
        <v>1</v>
      </c>
      <c r="R19" s="75">
        <f t="shared" si="2"/>
        <v>1</v>
      </c>
      <c r="S19" s="273">
        <v>1</v>
      </c>
      <c r="T19" s="111">
        <v>1</v>
      </c>
      <c r="U19" s="75">
        <f t="shared" si="5"/>
        <v>1</v>
      </c>
      <c r="V19" s="273">
        <v>1</v>
      </c>
      <c r="W19" s="210">
        <v>1</v>
      </c>
      <c r="X19" s="212">
        <f t="shared" si="3"/>
        <v>1</v>
      </c>
      <c r="Y19" s="273">
        <v>1</v>
      </c>
      <c r="Z19" s="212">
        <v>1</v>
      </c>
      <c r="AA19" s="75">
        <f t="shared" si="4"/>
        <v>1</v>
      </c>
      <c r="AB19" s="273">
        <f t="shared" si="10"/>
        <v>1</v>
      </c>
      <c r="AC19" s="102">
        <f t="shared" si="7"/>
        <v>1</v>
      </c>
      <c r="AD19" s="76">
        <f>IF(ISERROR(AC19/AB19),0,(AC19/AB19))</f>
        <v>1</v>
      </c>
      <c r="AE19" s="278">
        <f>+AD19*G19</f>
        <v>0.15</v>
      </c>
    </row>
    <row r="20" spans="1:31" s="56" customFormat="1" ht="88.5" customHeight="1" thickBot="1" x14ac:dyDescent="0.3">
      <c r="A20" s="181"/>
      <c r="B20" s="184"/>
      <c r="C20" s="251"/>
      <c r="D20" s="208">
        <v>2.4</v>
      </c>
      <c r="E20" s="60" t="s">
        <v>171</v>
      </c>
      <c r="F20" s="60">
        <v>7849</v>
      </c>
      <c r="G20" s="275">
        <v>0.15</v>
      </c>
      <c r="H20" s="275" t="s">
        <v>101</v>
      </c>
      <c r="I20" s="275" t="s">
        <v>149</v>
      </c>
      <c r="J20" s="273">
        <v>1</v>
      </c>
      <c r="K20" s="276">
        <v>1</v>
      </c>
      <c r="L20" s="75">
        <f t="shared" si="0"/>
        <v>1</v>
      </c>
      <c r="M20" s="273">
        <v>1</v>
      </c>
      <c r="N20" s="276">
        <v>1</v>
      </c>
      <c r="O20" s="75">
        <f t="shared" si="1"/>
        <v>1</v>
      </c>
      <c r="P20" s="273">
        <v>1</v>
      </c>
      <c r="Q20" s="276">
        <v>1</v>
      </c>
      <c r="R20" s="75">
        <f t="shared" si="2"/>
        <v>1</v>
      </c>
      <c r="S20" s="273">
        <v>1</v>
      </c>
      <c r="T20" s="111">
        <v>1</v>
      </c>
      <c r="U20" s="75">
        <f t="shared" si="5"/>
        <v>1</v>
      </c>
      <c r="V20" s="273">
        <v>1</v>
      </c>
      <c r="W20" s="210">
        <v>1</v>
      </c>
      <c r="X20" s="212">
        <f t="shared" si="3"/>
        <v>1</v>
      </c>
      <c r="Y20" s="273">
        <v>1</v>
      </c>
      <c r="Z20" s="212">
        <v>1</v>
      </c>
      <c r="AA20" s="75">
        <f t="shared" si="4"/>
        <v>1</v>
      </c>
      <c r="AB20" s="273">
        <f t="shared" si="10"/>
        <v>1</v>
      </c>
      <c r="AC20" s="102">
        <f t="shared" si="7"/>
        <v>1</v>
      </c>
      <c r="AD20" s="76">
        <f t="shared" ref="AD20:AD30" si="11">IF(ISERROR(AC20/AB20),0,(AC20/AB20))</f>
        <v>1</v>
      </c>
      <c r="AE20" s="278">
        <f t="shared" ref="AE20:AE30" si="12">+AD20*G20</f>
        <v>0.15</v>
      </c>
    </row>
    <row r="21" spans="1:31" s="56" customFormat="1" ht="51" customHeight="1" thickBot="1" x14ac:dyDescent="0.3">
      <c r="A21" s="181"/>
      <c r="B21" s="184"/>
      <c r="C21" s="251"/>
      <c r="D21" s="208">
        <v>2.5</v>
      </c>
      <c r="E21" s="60" t="s">
        <v>172</v>
      </c>
      <c r="F21" s="60">
        <v>61</v>
      </c>
      <c r="G21" s="275">
        <v>0.15</v>
      </c>
      <c r="H21" s="275" t="s">
        <v>101</v>
      </c>
      <c r="I21" s="275" t="s">
        <v>149</v>
      </c>
      <c r="J21" s="273">
        <v>1</v>
      </c>
      <c r="K21" s="276">
        <v>1</v>
      </c>
      <c r="L21" s="75">
        <f t="shared" si="0"/>
        <v>1</v>
      </c>
      <c r="M21" s="273">
        <v>1</v>
      </c>
      <c r="N21" s="276">
        <v>1</v>
      </c>
      <c r="O21" s="75">
        <f t="shared" si="1"/>
        <v>1</v>
      </c>
      <c r="P21" s="273">
        <v>1</v>
      </c>
      <c r="Q21" s="276">
        <v>1</v>
      </c>
      <c r="R21" s="75">
        <f t="shared" si="2"/>
        <v>1</v>
      </c>
      <c r="S21" s="273">
        <v>1</v>
      </c>
      <c r="T21" s="111">
        <v>1</v>
      </c>
      <c r="U21" s="75">
        <f t="shared" si="5"/>
        <v>1</v>
      </c>
      <c r="V21" s="273">
        <v>1</v>
      </c>
      <c r="W21" s="210">
        <v>1</v>
      </c>
      <c r="X21" s="212">
        <f t="shared" si="3"/>
        <v>1</v>
      </c>
      <c r="Y21" s="273">
        <v>1</v>
      </c>
      <c r="Z21" s="212">
        <v>1</v>
      </c>
      <c r="AA21" s="75">
        <f t="shared" si="4"/>
        <v>1</v>
      </c>
      <c r="AB21" s="273">
        <f t="shared" si="10"/>
        <v>1</v>
      </c>
      <c r="AC21" s="102">
        <f t="shared" si="7"/>
        <v>1</v>
      </c>
      <c r="AD21" s="76">
        <f t="shared" si="11"/>
        <v>1</v>
      </c>
      <c r="AE21" s="278">
        <f t="shared" si="12"/>
        <v>0.15</v>
      </c>
    </row>
    <row r="22" spans="1:31" s="56" customFormat="1" ht="46.15" customHeight="1" thickBot="1" x14ac:dyDescent="0.3">
      <c r="A22" s="181"/>
      <c r="B22" s="184"/>
      <c r="C22" s="251"/>
      <c r="D22" s="208">
        <v>2.6</v>
      </c>
      <c r="E22" s="60" t="s">
        <v>173</v>
      </c>
      <c r="F22" s="60">
        <v>203</v>
      </c>
      <c r="G22" s="275">
        <v>0.15</v>
      </c>
      <c r="H22" s="275" t="s">
        <v>101</v>
      </c>
      <c r="I22" s="275" t="s">
        <v>149</v>
      </c>
      <c r="J22" s="273">
        <v>1</v>
      </c>
      <c r="K22" s="276">
        <v>1</v>
      </c>
      <c r="L22" s="75">
        <f t="shared" si="0"/>
        <v>1</v>
      </c>
      <c r="M22" s="273">
        <v>1</v>
      </c>
      <c r="N22" s="276">
        <v>1</v>
      </c>
      <c r="O22" s="75">
        <f t="shared" si="1"/>
        <v>1</v>
      </c>
      <c r="P22" s="273">
        <v>1</v>
      </c>
      <c r="Q22" s="276">
        <v>1</v>
      </c>
      <c r="R22" s="75">
        <f t="shared" si="2"/>
        <v>1</v>
      </c>
      <c r="S22" s="273">
        <v>1</v>
      </c>
      <c r="T22" s="111">
        <v>1</v>
      </c>
      <c r="U22" s="75">
        <f t="shared" si="5"/>
        <v>1</v>
      </c>
      <c r="V22" s="273">
        <v>1</v>
      </c>
      <c r="W22" s="210">
        <v>1</v>
      </c>
      <c r="X22" s="212">
        <f t="shared" si="3"/>
        <v>1</v>
      </c>
      <c r="Y22" s="273">
        <v>1</v>
      </c>
      <c r="Z22" s="212">
        <v>1</v>
      </c>
      <c r="AA22" s="75">
        <f t="shared" si="4"/>
        <v>1</v>
      </c>
      <c r="AB22" s="273">
        <f t="shared" si="10"/>
        <v>1</v>
      </c>
      <c r="AC22" s="102">
        <f t="shared" si="7"/>
        <v>1</v>
      </c>
      <c r="AD22" s="76">
        <f t="shared" si="11"/>
        <v>1</v>
      </c>
      <c r="AE22" s="278">
        <f t="shared" si="12"/>
        <v>0.15</v>
      </c>
    </row>
    <row r="23" spans="1:31" s="56" customFormat="1" ht="87.75" customHeight="1" thickBot="1" x14ac:dyDescent="0.3">
      <c r="A23" s="182"/>
      <c r="B23" s="185"/>
      <c r="C23" s="243"/>
      <c r="D23" s="229">
        <v>2.7</v>
      </c>
      <c r="E23" s="124" t="s">
        <v>174</v>
      </c>
      <c r="F23" s="125">
        <v>372</v>
      </c>
      <c r="G23" s="126">
        <v>0.1</v>
      </c>
      <c r="H23" s="126" t="s">
        <v>101</v>
      </c>
      <c r="I23" s="126" t="s">
        <v>149</v>
      </c>
      <c r="J23" s="127">
        <v>1</v>
      </c>
      <c r="K23" s="128">
        <v>1</v>
      </c>
      <c r="L23" s="129">
        <f t="shared" si="0"/>
        <v>1</v>
      </c>
      <c r="M23" s="127">
        <v>1</v>
      </c>
      <c r="N23" s="128">
        <v>1</v>
      </c>
      <c r="O23" s="129">
        <f t="shared" si="1"/>
        <v>1</v>
      </c>
      <c r="P23" s="127">
        <v>1</v>
      </c>
      <c r="Q23" s="128">
        <v>1</v>
      </c>
      <c r="R23" s="129">
        <f t="shared" si="2"/>
        <v>1</v>
      </c>
      <c r="S23" s="127">
        <v>1</v>
      </c>
      <c r="T23" s="111">
        <v>1</v>
      </c>
      <c r="U23" s="129">
        <f t="shared" si="5"/>
        <v>1</v>
      </c>
      <c r="V23" s="127">
        <v>1</v>
      </c>
      <c r="W23" s="210">
        <v>1</v>
      </c>
      <c r="X23" s="212">
        <f t="shared" si="3"/>
        <v>1</v>
      </c>
      <c r="Y23" s="127">
        <v>1</v>
      </c>
      <c r="Z23" s="212">
        <v>1</v>
      </c>
      <c r="AA23" s="129">
        <f t="shared" si="4"/>
        <v>1</v>
      </c>
      <c r="AB23" s="127">
        <f t="shared" si="10"/>
        <v>1</v>
      </c>
      <c r="AC23" s="130">
        <f t="shared" si="7"/>
        <v>1</v>
      </c>
      <c r="AD23" s="131">
        <f t="shared" si="11"/>
        <v>1</v>
      </c>
      <c r="AE23" s="132">
        <f t="shared" si="12"/>
        <v>0.1</v>
      </c>
    </row>
    <row r="24" spans="1:31" s="56" customFormat="1" ht="78" customHeight="1" x14ac:dyDescent="0.25">
      <c r="A24" s="206" t="s">
        <v>153</v>
      </c>
      <c r="B24" s="201">
        <v>3</v>
      </c>
      <c r="C24" s="242" t="s">
        <v>188</v>
      </c>
      <c r="D24" s="208">
        <v>3.1</v>
      </c>
      <c r="E24" s="60" t="s">
        <v>205</v>
      </c>
      <c r="F24" s="117" t="s">
        <v>121</v>
      </c>
      <c r="G24" s="118">
        <v>0.4</v>
      </c>
      <c r="H24" s="118" t="s">
        <v>101</v>
      </c>
      <c r="I24" s="118" t="s">
        <v>148</v>
      </c>
      <c r="J24" s="119">
        <v>0.1</v>
      </c>
      <c r="K24" s="119">
        <v>0.1</v>
      </c>
      <c r="L24" s="120">
        <f t="shared" si="0"/>
        <v>1</v>
      </c>
      <c r="M24" s="119">
        <v>0.15</v>
      </c>
      <c r="N24" s="119">
        <v>0.15</v>
      </c>
      <c r="O24" s="120">
        <f t="shared" si="1"/>
        <v>1</v>
      </c>
      <c r="P24" s="119">
        <v>0.15</v>
      </c>
      <c r="Q24" s="119">
        <v>0.15</v>
      </c>
      <c r="R24" s="120">
        <f t="shared" si="2"/>
        <v>1</v>
      </c>
      <c r="S24" s="102">
        <v>0.2</v>
      </c>
      <c r="T24" s="102">
        <v>0.2</v>
      </c>
      <c r="U24" s="120">
        <f t="shared" si="5"/>
        <v>1</v>
      </c>
      <c r="V24" s="119">
        <v>0.2</v>
      </c>
      <c r="W24" s="119">
        <v>0.2</v>
      </c>
      <c r="X24" s="120">
        <f t="shared" si="3"/>
        <v>1</v>
      </c>
      <c r="Y24" s="119">
        <v>0.2</v>
      </c>
      <c r="Z24" s="142">
        <v>0.2</v>
      </c>
      <c r="AA24" s="120">
        <f t="shared" si="4"/>
        <v>1</v>
      </c>
      <c r="AB24" s="121">
        <f t="shared" si="10"/>
        <v>1</v>
      </c>
      <c r="AC24" s="119">
        <f t="shared" si="7"/>
        <v>1</v>
      </c>
      <c r="AD24" s="122">
        <f t="shared" si="11"/>
        <v>1</v>
      </c>
      <c r="AE24" s="123">
        <f t="shared" si="12"/>
        <v>0.4</v>
      </c>
    </row>
    <row r="25" spans="1:31" s="73" customFormat="1" ht="89.25" customHeight="1" x14ac:dyDescent="0.25">
      <c r="A25" s="181"/>
      <c r="B25" s="202"/>
      <c r="C25" s="241"/>
      <c r="D25" s="208">
        <v>3.2</v>
      </c>
      <c r="E25" s="60" t="s">
        <v>204</v>
      </c>
      <c r="F25" s="69">
        <v>4</v>
      </c>
      <c r="G25" s="70">
        <v>0.15</v>
      </c>
      <c r="H25" s="70" t="s">
        <v>100</v>
      </c>
      <c r="I25" s="70" t="s">
        <v>148</v>
      </c>
      <c r="J25" s="72">
        <v>0</v>
      </c>
      <c r="K25" s="72">
        <v>0</v>
      </c>
      <c r="L25" s="75">
        <f t="shared" ref="L25" si="13">IF(ISERROR(K25/J25),0,(K25/J25))</f>
        <v>0</v>
      </c>
      <c r="M25" s="72">
        <v>0</v>
      </c>
      <c r="N25" s="72">
        <v>0</v>
      </c>
      <c r="O25" s="75">
        <f t="shared" ref="O25" si="14">IF(ISERROR(N25/M25),0,(N25/M25))</f>
        <v>0</v>
      </c>
      <c r="P25" s="72">
        <v>1</v>
      </c>
      <c r="Q25" s="72">
        <v>1</v>
      </c>
      <c r="R25" s="75">
        <f t="shared" ref="R25" si="15">IF(ISERROR(Q25/P25),0,(Q25/P25))</f>
        <v>1</v>
      </c>
      <c r="S25" s="72">
        <v>0</v>
      </c>
      <c r="T25" s="72">
        <v>0</v>
      </c>
      <c r="U25" s="75">
        <f>IF(ISERROR(T25/S25),0,(T25/S25))</f>
        <v>0</v>
      </c>
      <c r="V25" s="72">
        <v>0</v>
      </c>
      <c r="W25" s="72">
        <v>0</v>
      </c>
      <c r="X25" s="75">
        <f t="shared" ref="X25" si="16">IF(ISERROR(W25/V25),0,(W25/V25))</f>
        <v>0</v>
      </c>
      <c r="Y25" s="72">
        <v>0</v>
      </c>
      <c r="Z25" s="72">
        <v>0</v>
      </c>
      <c r="AA25" s="75">
        <f t="shared" ref="AA25" si="17">IF(ISERROR(Z25/Y25),0,(Z25/Y25))</f>
        <v>0</v>
      </c>
      <c r="AB25" s="65">
        <f t="shared" ref="AB25" si="18">IF(I25="SUMA",(J25+M25+V25+Y25+P25+S25),(J25))</f>
        <v>1</v>
      </c>
      <c r="AC25" s="274">
        <f t="shared" ref="AC25" si="19">IF(ISERROR(IF(I25="Suma",(K25+N25+W25+Z25+Q25+T25),AVERAGE(K25,N25,W25,Z25,Q25,T25))),0,IF(I25="Suma",(K25+N25+W25+Z25+Q25+T25),AVERAGE(K25,N25,W25,Z25,Q25,T25)))</f>
        <v>1</v>
      </c>
      <c r="AD25" s="76">
        <f t="shared" ref="AD25" si="20">IF(ISERROR(AC25/AB25),0,(AC25/AB25))</f>
        <v>1</v>
      </c>
      <c r="AE25" s="278">
        <f t="shared" ref="AE25" si="21">+AD25*G25</f>
        <v>0.15</v>
      </c>
    </row>
    <row r="26" spans="1:31" s="56" customFormat="1" ht="78" customHeight="1" x14ac:dyDescent="0.25">
      <c r="A26" s="181"/>
      <c r="B26" s="202"/>
      <c r="C26" s="241"/>
      <c r="D26" s="208">
        <v>3.3</v>
      </c>
      <c r="E26" s="60" t="s">
        <v>203</v>
      </c>
      <c r="F26" s="69">
        <v>11</v>
      </c>
      <c r="G26" s="70">
        <v>0.15</v>
      </c>
      <c r="H26" s="70" t="s">
        <v>100</v>
      </c>
      <c r="I26" s="70" t="s">
        <v>148</v>
      </c>
      <c r="J26" s="72">
        <v>1</v>
      </c>
      <c r="K26" s="72">
        <v>1</v>
      </c>
      <c r="L26" s="75">
        <f t="shared" si="0"/>
        <v>1</v>
      </c>
      <c r="M26" s="72">
        <v>1</v>
      </c>
      <c r="N26" s="72">
        <v>1</v>
      </c>
      <c r="O26" s="75">
        <f t="shared" si="1"/>
        <v>1</v>
      </c>
      <c r="P26" s="72">
        <v>1</v>
      </c>
      <c r="Q26" s="72">
        <v>1</v>
      </c>
      <c r="R26" s="75">
        <f t="shared" si="2"/>
        <v>1</v>
      </c>
      <c r="S26" s="72">
        <v>1</v>
      </c>
      <c r="T26" s="72">
        <v>1</v>
      </c>
      <c r="U26" s="75">
        <f t="shared" si="5"/>
        <v>1</v>
      </c>
      <c r="V26" s="72">
        <v>1</v>
      </c>
      <c r="W26" s="72">
        <v>1</v>
      </c>
      <c r="X26" s="75">
        <f t="shared" si="3"/>
        <v>1</v>
      </c>
      <c r="Y26" s="72">
        <v>1</v>
      </c>
      <c r="Z26" s="143">
        <v>1</v>
      </c>
      <c r="AA26" s="75">
        <f t="shared" si="4"/>
        <v>1</v>
      </c>
      <c r="AB26" s="65">
        <f t="shared" si="10"/>
        <v>6</v>
      </c>
      <c r="AC26" s="274">
        <f t="shared" si="7"/>
        <v>6</v>
      </c>
      <c r="AD26" s="76">
        <f t="shared" si="11"/>
        <v>1</v>
      </c>
      <c r="AE26" s="278">
        <f t="shared" si="12"/>
        <v>0.15</v>
      </c>
    </row>
    <row r="27" spans="1:31" s="56" customFormat="1" ht="78" customHeight="1" x14ac:dyDescent="0.25">
      <c r="A27" s="181"/>
      <c r="B27" s="202"/>
      <c r="C27" s="241"/>
      <c r="D27" s="208">
        <v>3.4</v>
      </c>
      <c r="E27" s="60" t="s">
        <v>186</v>
      </c>
      <c r="F27" s="70">
        <v>1</v>
      </c>
      <c r="G27" s="70">
        <v>0.15</v>
      </c>
      <c r="H27" s="70" t="s">
        <v>101</v>
      </c>
      <c r="I27" s="70" t="s">
        <v>149</v>
      </c>
      <c r="J27" s="276">
        <v>1</v>
      </c>
      <c r="K27" s="102">
        <v>1</v>
      </c>
      <c r="L27" s="75">
        <f t="shared" si="0"/>
        <v>1</v>
      </c>
      <c r="M27" s="276">
        <v>1</v>
      </c>
      <c r="N27" s="102">
        <v>1</v>
      </c>
      <c r="O27" s="75">
        <f t="shared" si="1"/>
        <v>1</v>
      </c>
      <c r="P27" s="268">
        <v>1</v>
      </c>
      <c r="Q27" s="102">
        <v>1</v>
      </c>
      <c r="R27" s="75">
        <f t="shared" si="2"/>
        <v>1</v>
      </c>
      <c r="S27" s="276">
        <v>1</v>
      </c>
      <c r="T27" s="142">
        <v>1</v>
      </c>
      <c r="U27" s="75">
        <f t="shared" si="5"/>
        <v>1</v>
      </c>
      <c r="V27" s="276">
        <v>1</v>
      </c>
      <c r="W27" s="119">
        <v>1</v>
      </c>
      <c r="X27" s="75">
        <f t="shared" si="3"/>
        <v>1</v>
      </c>
      <c r="Y27" s="276">
        <v>1</v>
      </c>
      <c r="Z27" s="142">
        <v>1</v>
      </c>
      <c r="AA27" s="75">
        <f t="shared" si="4"/>
        <v>1</v>
      </c>
      <c r="AB27" s="121">
        <f t="shared" si="10"/>
        <v>1</v>
      </c>
      <c r="AC27" s="102">
        <f t="shared" si="7"/>
        <v>1</v>
      </c>
      <c r="AD27" s="75">
        <f t="shared" si="11"/>
        <v>1</v>
      </c>
      <c r="AE27" s="278">
        <f t="shared" si="12"/>
        <v>0.15</v>
      </c>
    </row>
    <row r="28" spans="1:31" s="56" customFormat="1" ht="78" customHeight="1" x14ac:dyDescent="0.25">
      <c r="A28" s="181"/>
      <c r="B28" s="202"/>
      <c r="C28" s="241"/>
      <c r="D28" s="208">
        <v>3.5</v>
      </c>
      <c r="E28" s="60" t="s">
        <v>202</v>
      </c>
      <c r="F28" s="69">
        <v>4</v>
      </c>
      <c r="G28" s="70">
        <v>0.15</v>
      </c>
      <c r="H28" s="70" t="s">
        <v>100</v>
      </c>
      <c r="I28" s="70" t="s">
        <v>148</v>
      </c>
      <c r="J28" s="72">
        <v>0</v>
      </c>
      <c r="K28" s="72">
        <v>0</v>
      </c>
      <c r="L28" s="75">
        <f t="shared" si="0"/>
        <v>0</v>
      </c>
      <c r="M28" s="72">
        <v>1</v>
      </c>
      <c r="N28" s="72">
        <v>1</v>
      </c>
      <c r="O28" s="75">
        <f t="shared" si="1"/>
        <v>1</v>
      </c>
      <c r="P28" s="72">
        <v>1</v>
      </c>
      <c r="Q28" s="72">
        <v>1</v>
      </c>
      <c r="R28" s="75">
        <f t="shared" si="2"/>
        <v>1</v>
      </c>
      <c r="S28" s="72">
        <v>1</v>
      </c>
      <c r="T28" s="72">
        <v>1</v>
      </c>
      <c r="U28" s="75">
        <f t="shared" si="5"/>
        <v>1</v>
      </c>
      <c r="V28" s="72">
        <v>1</v>
      </c>
      <c r="W28" s="72">
        <v>1</v>
      </c>
      <c r="X28" s="75">
        <f t="shared" si="3"/>
        <v>1</v>
      </c>
      <c r="Y28" s="72">
        <v>1</v>
      </c>
      <c r="Z28" s="143">
        <v>1</v>
      </c>
      <c r="AA28" s="75">
        <f t="shared" si="4"/>
        <v>1</v>
      </c>
      <c r="AB28" s="65">
        <f t="shared" si="10"/>
        <v>5</v>
      </c>
      <c r="AC28" s="274">
        <f t="shared" si="7"/>
        <v>5</v>
      </c>
      <c r="AD28" s="76">
        <f t="shared" si="11"/>
        <v>1</v>
      </c>
      <c r="AE28" s="278">
        <f t="shared" si="12"/>
        <v>0.15</v>
      </c>
    </row>
    <row r="29" spans="1:31" s="56" customFormat="1" ht="78" customHeight="1" x14ac:dyDescent="0.25">
      <c r="A29" s="181"/>
      <c r="B29" s="202">
        <v>4</v>
      </c>
      <c r="C29" s="241" t="s">
        <v>189</v>
      </c>
      <c r="D29" s="208" t="s">
        <v>177</v>
      </c>
      <c r="E29" s="60" t="s">
        <v>187</v>
      </c>
      <c r="F29" s="148">
        <v>3</v>
      </c>
      <c r="G29" s="70">
        <v>0.5</v>
      </c>
      <c r="H29" s="70" t="s">
        <v>100</v>
      </c>
      <c r="I29" s="70" t="s">
        <v>148</v>
      </c>
      <c r="J29" s="72">
        <v>0</v>
      </c>
      <c r="K29" s="72">
        <v>0</v>
      </c>
      <c r="L29" s="75">
        <f t="shared" si="0"/>
        <v>0</v>
      </c>
      <c r="M29" s="72">
        <v>0</v>
      </c>
      <c r="N29" s="72">
        <v>0</v>
      </c>
      <c r="O29" s="75">
        <f t="shared" si="1"/>
        <v>0</v>
      </c>
      <c r="P29" s="72">
        <v>1</v>
      </c>
      <c r="Q29" s="72">
        <v>1</v>
      </c>
      <c r="R29" s="75">
        <f t="shared" si="2"/>
        <v>1</v>
      </c>
      <c r="S29" s="72">
        <v>0</v>
      </c>
      <c r="T29" s="72">
        <v>0</v>
      </c>
      <c r="U29" s="75">
        <f t="shared" si="5"/>
        <v>0</v>
      </c>
      <c r="V29" s="72">
        <v>0</v>
      </c>
      <c r="W29" s="72">
        <v>0</v>
      </c>
      <c r="X29" s="75">
        <f t="shared" si="3"/>
        <v>0</v>
      </c>
      <c r="Y29" s="72">
        <v>0</v>
      </c>
      <c r="Z29" s="143">
        <v>0</v>
      </c>
      <c r="AA29" s="75">
        <f t="shared" si="4"/>
        <v>0</v>
      </c>
      <c r="AB29" s="65">
        <f t="shared" si="10"/>
        <v>1</v>
      </c>
      <c r="AC29" s="274">
        <f t="shared" si="7"/>
        <v>1</v>
      </c>
      <c r="AD29" s="76">
        <f t="shared" si="11"/>
        <v>1</v>
      </c>
      <c r="AE29" s="278">
        <f t="shared" si="12"/>
        <v>0.5</v>
      </c>
    </row>
    <row r="30" spans="1:31" s="56" customFormat="1" ht="78" customHeight="1" x14ac:dyDescent="0.25">
      <c r="A30" s="181"/>
      <c r="B30" s="202"/>
      <c r="C30" s="241"/>
      <c r="D30" s="208" t="s">
        <v>179</v>
      </c>
      <c r="E30" s="60" t="s">
        <v>200</v>
      </c>
      <c r="F30" s="148">
        <v>4</v>
      </c>
      <c r="G30" s="70">
        <v>0.5</v>
      </c>
      <c r="H30" s="70" t="s">
        <v>100</v>
      </c>
      <c r="I30" s="70" t="s">
        <v>148</v>
      </c>
      <c r="J30" s="72">
        <v>0</v>
      </c>
      <c r="K30" s="72">
        <v>0</v>
      </c>
      <c r="L30" s="75">
        <f t="shared" si="0"/>
        <v>0</v>
      </c>
      <c r="M30" s="72">
        <v>0</v>
      </c>
      <c r="N30" s="72">
        <v>0</v>
      </c>
      <c r="O30" s="75">
        <f t="shared" si="1"/>
        <v>0</v>
      </c>
      <c r="P30" s="72">
        <v>1</v>
      </c>
      <c r="Q30" s="133">
        <v>1</v>
      </c>
      <c r="R30" s="75">
        <f t="shared" si="2"/>
        <v>1</v>
      </c>
      <c r="S30" s="72">
        <v>0</v>
      </c>
      <c r="T30" s="72">
        <v>0</v>
      </c>
      <c r="U30" s="75">
        <f t="shared" si="5"/>
        <v>0</v>
      </c>
      <c r="V30" s="72">
        <v>0</v>
      </c>
      <c r="W30" s="72">
        <v>0</v>
      </c>
      <c r="X30" s="75">
        <f t="shared" si="3"/>
        <v>0</v>
      </c>
      <c r="Y30" s="72">
        <v>0</v>
      </c>
      <c r="Z30" s="141">
        <v>0</v>
      </c>
      <c r="AA30" s="75">
        <f t="shared" si="4"/>
        <v>0</v>
      </c>
      <c r="AB30" s="65">
        <f t="shared" si="10"/>
        <v>1</v>
      </c>
      <c r="AC30" s="274">
        <f t="shared" si="7"/>
        <v>1</v>
      </c>
      <c r="AD30" s="76">
        <f t="shared" si="11"/>
        <v>1</v>
      </c>
      <c r="AE30" s="278">
        <f t="shared" si="12"/>
        <v>0.5</v>
      </c>
    </row>
    <row r="31" spans="1:31" s="3" customFormat="1" ht="111.75" customHeight="1" x14ac:dyDescent="0.25">
      <c r="A31" s="186" t="s">
        <v>154</v>
      </c>
      <c r="B31" s="188">
        <v>5</v>
      </c>
      <c r="C31" s="251" t="s">
        <v>163</v>
      </c>
      <c r="D31" s="220">
        <v>5.0999999999999996</v>
      </c>
      <c r="E31" s="277" t="s">
        <v>166</v>
      </c>
      <c r="F31" s="68">
        <v>1</v>
      </c>
      <c r="G31" s="68">
        <v>0.5</v>
      </c>
      <c r="H31" s="68" t="s">
        <v>165</v>
      </c>
      <c r="I31" s="68" t="s">
        <v>149</v>
      </c>
      <c r="J31" s="273">
        <v>1</v>
      </c>
      <c r="K31" s="75">
        <v>1</v>
      </c>
      <c r="L31" s="75">
        <f t="shared" ref="L31:L32" si="22">IF(ISERROR(K31/J31),0,(K31/J31))</f>
        <v>1</v>
      </c>
      <c r="M31" s="273">
        <v>1</v>
      </c>
      <c r="N31" s="75">
        <v>1</v>
      </c>
      <c r="O31" s="75">
        <f t="shared" ref="O31:O32" si="23">IF(ISERROR(N31/M31),0,(N31/M31))</f>
        <v>1</v>
      </c>
      <c r="P31" s="273">
        <v>1</v>
      </c>
      <c r="Q31" s="75">
        <v>1</v>
      </c>
      <c r="R31" s="75">
        <f t="shared" ref="R31:R32" si="24">IF(ISERROR(Q31/P31),0,(Q31/P31))</f>
        <v>1</v>
      </c>
      <c r="S31" s="273">
        <v>1</v>
      </c>
      <c r="T31" s="75">
        <v>1</v>
      </c>
      <c r="U31" s="75">
        <f t="shared" ref="U31:U32" si="25">IF(ISERROR(T31/S31),0,(T31/S31))</f>
        <v>1</v>
      </c>
      <c r="V31" s="273">
        <v>1</v>
      </c>
      <c r="W31" s="75">
        <v>1</v>
      </c>
      <c r="X31" s="75">
        <f t="shared" ref="X31:X32" si="26">IF(ISERROR(W31/V31),0,(W31/V31))</f>
        <v>1</v>
      </c>
      <c r="Y31" s="273">
        <v>1</v>
      </c>
      <c r="Z31" s="75">
        <v>1</v>
      </c>
      <c r="AA31" s="75">
        <f t="shared" ref="AA31:AA32" si="27">IF(ISERROR(Z31/Y31),0,(Z31/Y31))</f>
        <v>1</v>
      </c>
      <c r="AB31" s="273">
        <f t="shared" si="6"/>
        <v>1</v>
      </c>
      <c r="AC31" s="102">
        <f t="shared" si="7"/>
        <v>1</v>
      </c>
      <c r="AD31" s="76">
        <f t="shared" ref="AD31:AD32" si="28">IF(ISERROR(AC31/AB31),0,(AC31/AB31))</f>
        <v>1</v>
      </c>
      <c r="AE31" s="278">
        <f t="shared" ref="AE31:AE32" si="29">+AD31*G31</f>
        <v>0.5</v>
      </c>
    </row>
    <row r="32" spans="1:31" s="3" customFormat="1" ht="95.25" customHeight="1" x14ac:dyDescent="0.25">
      <c r="A32" s="186"/>
      <c r="B32" s="188"/>
      <c r="C32" s="251"/>
      <c r="D32" s="220">
        <v>5.2</v>
      </c>
      <c r="E32" s="277" t="s">
        <v>164</v>
      </c>
      <c r="F32" s="68">
        <v>1</v>
      </c>
      <c r="G32" s="68">
        <v>0.5</v>
      </c>
      <c r="H32" s="68" t="s">
        <v>101</v>
      </c>
      <c r="I32" s="68" t="s">
        <v>149</v>
      </c>
      <c r="J32" s="273">
        <v>1</v>
      </c>
      <c r="K32" s="75">
        <v>1</v>
      </c>
      <c r="L32" s="75">
        <f t="shared" si="22"/>
        <v>1</v>
      </c>
      <c r="M32" s="273">
        <v>1</v>
      </c>
      <c r="N32" s="75">
        <v>1</v>
      </c>
      <c r="O32" s="75">
        <f t="shared" si="23"/>
        <v>1</v>
      </c>
      <c r="P32" s="273">
        <v>1</v>
      </c>
      <c r="Q32" s="75">
        <v>1</v>
      </c>
      <c r="R32" s="75">
        <f t="shared" si="24"/>
        <v>1</v>
      </c>
      <c r="S32" s="273">
        <v>1</v>
      </c>
      <c r="T32" s="75">
        <v>1</v>
      </c>
      <c r="U32" s="75">
        <f t="shared" si="25"/>
        <v>1</v>
      </c>
      <c r="V32" s="273">
        <v>1</v>
      </c>
      <c r="W32" s="75">
        <v>1</v>
      </c>
      <c r="X32" s="75">
        <f t="shared" si="26"/>
        <v>1</v>
      </c>
      <c r="Y32" s="273">
        <v>1</v>
      </c>
      <c r="Z32" s="75">
        <v>1</v>
      </c>
      <c r="AA32" s="75">
        <f t="shared" si="27"/>
        <v>1</v>
      </c>
      <c r="AB32" s="273">
        <f t="shared" si="6"/>
        <v>1</v>
      </c>
      <c r="AC32" s="102">
        <f t="shared" si="7"/>
        <v>1</v>
      </c>
      <c r="AD32" s="76">
        <f t="shared" si="28"/>
        <v>1</v>
      </c>
      <c r="AE32" s="278">
        <f t="shared" si="29"/>
        <v>0.5</v>
      </c>
    </row>
    <row r="33" spans="1:31" s="56" customFormat="1" ht="75" customHeight="1" x14ac:dyDescent="0.25">
      <c r="A33" s="186" t="s">
        <v>156</v>
      </c>
      <c r="B33" s="188">
        <v>6</v>
      </c>
      <c r="C33" s="251" t="s">
        <v>176</v>
      </c>
      <c r="D33" s="245">
        <v>6.1</v>
      </c>
      <c r="E33" s="60" t="s">
        <v>178</v>
      </c>
      <c r="F33" s="59">
        <v>0.78</v>
      </c>
      <c r="G33" s="275">
        <v>0.5</v>
      </c>
      <c r="H33" s="275" t="s">
        <v>101</v>
      </c>
      <c r="I33" s="275" t="s">
        <v>149</v>
      </c>
      <c r="J33" s="273">
        <v>1</v>
      </c>
      <c r="K33" s="58">
        <v>0.998</v>
      </c>
      <c r="L33" s="76">
        <f t="shared" ref="L33:L43" si="30">IF(ISERROR(K33/J33),0,(K33/J33))</f>
        <v>0.998</v>
      </c>
      <c r="M33" s="273">
        <v>1</v>
      </c>
      <c r="N33" s="76">
        <v>0.999</v>
      </c>
      <c r="O33" s="76">
        <f t="shared" ref="O33:O34" si="31">IF(ISERROR(N33/M33),0,(N33/M33))</f>
        <v>0.999</v>
      </c>
      <c r="P33" s="273">
        <v>1</v>
      </c>
      <c r="Q33" s="76">
        <v>0.999</v>
      </c>
      <c r="R33" s="75">
        <f t="shared" ref="R33:R43" si="32">IF(ISERROR(Q33/P33),0,(Q33/P33))</f>
        <v>0.999</v>
      </c>
      <c r="S33" s="273">
        <v>1</v>
      </c>
      <c r="T33" s="111">
        <v>1</v>
      </c>
      <c r="U33" s="75">
        <f t="shared" ref="U33:U34" si="33">IF(ISERROR(T33/S33),0,(T33/S33))</f>
        <v>1</v>
      </c>
      <c r="V33" s="273">
        <v>1</v>
      </c>
      <c r="W33" s="75">
        <v>1</v>
      </c>
      <c r="X33" s="75">
        <f t="shared" ref="X33" si="34">IF(ISERROR(W33/V33),0,(W33/V33))</f>
        <v>1</v>
      </c>
      <c r="Y33" s="273">
        <v>1</v>
      </c>
      <c r="Z33" s="75">
        <v>1</v>
      </c>
      <c r="AA33" s="75">
        <f t="shared" ref="AA33" si="35">IF(ISERROR(Z33/Y33),0,(Z33/Y33))</f>
        <v>1</v>
      </c>
      <c r="AB33" s="273">
        <f t="shared" si="6"/>
        <v>1</v>
      </c>
      <c r="AC33" s="102">
        <f t="shared" si="7"/>
        <v>0.9993333333333333</v>
      </c>
      <c r="AD33" s="76">
        <f>IF(ISERROR(AC33/AB33),0,(AC33/AB33))</f>
        <v>0.9993333333333333</v>
      </c>
      <c r="AE33" s="278">
        <f>+AD33*G33</f>
        <v>0.49966666666666665</v>
      </c>
    </row>
    <row r="34" spans="1:31" s="56" customFormat="1" ht="70.5" customHeight="1" x14ac:dyDescent="0.25">
      <c r="A34" s="186"/>
      <c r="B34" s="188"/>
      <c r="C34" s="251"/>
      <c r="D34" s="245">
        <v>6.2</v>
      </c>
      <c r="E34" s="60" t="s">
        <v>180</v>
      </c>
      <c r="F34" s="59">
        <v>0.94</v>
      </c>
      <c r="G34" s="275">
        <v>0.5</v>
      </c>
      <c r="H34" s="275" t="s">
        <v>101</v>
      </c>
      <c r="I34" s="275" t="s">
        <v>149</v>
      </c>
      <c r="J34" s="273">
        <v>1</v>
      </c>
      <c r="K34" s="77">
        <v>0.83</v>
      </c>
      <c r="L34" s="75">
        <f t="shared" si="30"/>
        <v>0.83</v>
      </c>
      <c r="M34" s="273">
        <v>1</v>
      </c>
      <c r="N34" s="276">
        <v>0.81</v>
      </c>
      <c r="O34" s="75">
        <f t="shared" si="31"/>
        <v>0.81</v>
      </c>
      <c r="P34" s="273">
        <v>1</v>
      </c>
      <c r="Q34" s="276">
        <v>0.8</v>
      </c>
      <c r="R34" s="75">
        <f t="shared" si="32"/>
        <v>0.8</v>
      </c>
      <c r="S34" s="273">
        <v>1</v>
      </c>
      <c r="T34" s="111">
        <v>0.8</v>
      </c>
      <c r="U34" s="75">
        <f t="shared" si="33"/>
        <v>0.8</v>
      </c>
      <c r="V34" s="273">
        <v>1</v>
      </c>
      <c r="W34" s="75">
        <v>0.75</v>
      </c>
      <c r="X34" s="75">
        <f>IF(ISERROR(W34/V34),0,(W34/V34))</f>
        <v>0.75</v>
      </c>
      <c r="Y34" s="273">
        <v>1</v>
      </c>
      <c r="Z34" s="75">
        <v>0.76</v>
      </c>
      <c r="AA34" s="75">
        <f>IF(ISERROR(Z34/Y34),0,(Z34/Y34))</f>
        <v>0.76</v>
      </c>
      <c r="AB34" s="273">
        <f t="shared" si="6"/>
        <v>1</v>
      </c>
      <c r="AC34" s="102">
        <f t="shared" si="7"/>
        <v>0.79166666666666663</v>
      </c>
      <c r="AD34" s="76">
        <f>IF(ISERROR(AC34/AB34),0,(AC34/AB34))</f>
        <v>0.79166666666666663</v>
      </c>
      <c r="AE34" s="278">
        <f>+AD34*G34</f>
        <v>0.39583333333333331</v>
      </c>
    </row>
    <row r="35" spans="1:31" s="56" customFormat="1" ht="70.5" customHeight="1" x14ac:dyDescent="0.25">
      <c r="A35" s="204" t="s">
        <v>185</v>
      </c>
      <c r="B35" s="205">
        <v>6</v>
      </c>
      <c r="C35" s="240" t="s">
        <v>176</v>
      </c>
      <c r="D35" s="247">
        <v>6.3</v>
      </c>
      <c r="E35" s="277" t="s">
        <v>190</v>
      </c>
      <c r="F35" s="275">
        <v>0.97519999999999996</v>
      </c>
      <c r="G35" s="275">
        <v>0.2</v>
      </c>
      <c r="H35" s="275" t="s">
        <v>101</v>
      </c>
      <c r="I35" s="275" t="s">
        <v>149</v>
      </c>
      <c r="J35" s="276">
        <v>1</v>
      </c>
      <c r="K35" s="77">
        <v>0.49</v>
      </c>
      <c r="L35" s="75">
        <f t="shared" si="30"/>
        <v>0.49</v>
      </c>
      <c r="M35" s="276">
        <v>1</v>
      </c>
      <c r="N35" s="77">
        <v>0.55000000000000004</v>
      </c>
      <c r="O35" s="78">
        <v>0.55000000000000004</v>
      </c>
      <c r="P35" s="276">
        <v>1</v>
      </c>
      <c r="Q35" s="77">
        <v>0.65</v>
      </c>
      <c r="R35" s="75">
        <f>IF(ISERROR(Q35/P35),0,(Q35/P35))</f>
        <v>0.65</v>
      </c>
      <c r="S35" s="276">
        <v>1</v>
      </c>
      <c r="T35" s="276">
        <v>0.7</v>
      </c>
      <c r="U35" s="78">
        <f>IF(ISERROR(T35/S35),0,(T35/S35))</f>
        <v>0.7</v>
      </c>
      <c r="V35" s="276">
        <v>1</v>
      </c>
      <c r="W35" s="139">
        <v>0.74</v>
      </c>
      <c r="X35" s="75">
        <f t="shared" ref="X35:X61" si="36">IF(ISERROR(W35/V35),0,(W35/V35))</f>
        <v>0.74</v>
      </c>
      <c r="Y35" s="145">
        <v>1</v>
      </c>
      <c r="Z35" s="145">
        <v>0.81</v>
      </c>
      <c r="AA35" s="75">
        <f t="shared" ref="AA35:AA61" si="37">IF(ISERROR(Z35/Y35),0,(Z35/Y35))</f>
        <v>0.81</v>
      </c>
      <c r="AB35" s="273">
        <f t="shared" si="6"/>
        <v>1</v>
      </c>
      <c r="AC35" s="102">
        <f t="shared" si="7"/>
        <v>0.65666666666666662</v>
      </c>
      <c r="AD35" s="76">
        <f t="shared" ref="AD35:AD40" si="38">IF(ISERROR(AC35/AB35),0,(AC35/AB35))</f>
        <v>0.65666666666666662</v>
      </c>
      <c r="AE35" s="278">
        <f t="shared" ref="AE35:AE40" si="39">+AD35*G35</f>
        <v>0.13133333333333333</v>
      </c>
    </row>
    <row r="36" spans="1:31" s="56" customFormat="1" ht="70.5" customHeight="1" x14ac:dyDescent="0.25">
      <c r="A36" s="204"/>
      <c r="B36" s="205"/>
      <c r="C36" s="240"/>
      <c r="D36" s="247">
        <v>6.4</v>
      </c>
      <c r="E36" s="277" t="s">
        <v>191</v>
      </c>
      <c r="F36" s="275">
        <v>0.89949999999999997</v>
      </c>
      <c r="G36" s="275">
        <v>0.1</v>
      </c>
      <c r="H36" s="275" t="s">
        <v>101</v>
      </c>
      <c r="I36" s="275" t="s">
        <v>149</v>
      </c>
      <c r="J36" s="276">
        <v>1</v>
      </c>
      <c r="K36" s="77">
        <v>0.47</v>
      </c>
      <c r="L36" s="75">
        <f t="shared" si="30"/>
        <v>0.47</v>
      </c>
      <c r="M36" s="276">
        <v>1</v>
      </c>
      <c r="N36" s="77">
        <v>0.56999999999999995</v>
      </c>
      <c r="O36" s="78">
        <v>0.56999999999999995</v>
      </c>
      <c r="P36" s="276">
        <v>1</v>
      </c>
      <c r="Q36" s="77">
        <v>0.62</v>
      </c>
      <c r="R36" s="75">
        <f t="shared" si="32"/>
        <v>0.62</v>
      </c>
      <c r="S36" s="276">
        <v>1</v>
      </c>
      <c r="T36" s="276">
        <v>0.73</v>
      </c>
      <c r="U36" s="78">
        <f t="shared" ref="U36:U43" si="40">IF(ISERROR(T36/S36),0,(T36/S36))</f>
        <v>0.73</v>
      </c>
      <c r="V36" s="276">
        <v>1</v>
      </c>
      <c r="W36" s="139">
        <v>0.79</v>
      </c>
      <c r="X36" s="75">
        <f t="shared" si="36"/>
        <v>0.79</v>
      </c>
      <c r="Y36" s="276">
        <v>1</v>
      </c>
      <c r="Z36" s="146">
        <v>0.89</v>
      </c>
      <c r="AA36" s="75">
        <f t="shared" si="37"/>
        <v>0.89</v>
      </c>
      <c r="AB36" s="273">
        <f t="shared" si="6"/>
        <v>1</v>
      </c>
      <c r="AC36" s="102">
        <f t="shared" si="7"/>
        <v>0.67833333333333334</v>
      </c>
      <c r="AD36" s="76">
        <f t="shared" si="38"/>
        <v>0.67833333333333334</v>
      </c>
      <c r="AE36" s="278">
        <f t="shared" si="39"/>
        <v>6.7833333333333343E-2</v>
      </c>
    </row>
    <row r="37" spans="1:31" s="56" customFormat="1" ht="70.5" customHeight="1" x14ac:dyDescent="0.25">
      <c r="A37" s="204"/>
      <c r="B37" s="205"/>
      <c r="C37" s="240"/>
      <c r="D37" s="247">
        <v>6.5</v>
      </c>
      <c r="E37" s="277" t="s">
        <v>192</v>
      </c>
      <c r="F37" s="275">
        <v>0.998</v>
      </c>
      <c r="G37" s="275">
        <v>0.1</v>
      </c>
      <c r="H37" s="275" t="s">
        <v>101</v>
      </c>
      <c r="I37" s="275" t="s">
        <v>149</v>
      </c>
      <c r="J37" s="276">
        <v>1</v>
      </c>
      <c r="K37" s="77">
        <v>0.49</v>
      </c>
      <c r="L37" s="75">
        <f t="shared" si="30"/>
        <v>0.49</v>
      </c>
      <c r="M37" s="276">
        <v>1</v>
      </c>
      <c r="N37" s="77">
        <v>0.55000000000000004</v>
      </c>
      <c r="O37" s="78">
        <v>0.55000000000000004</v>
      </c>
      <c r="P37" s="276">
        <v>1</v>
      </c>
      <c r="Q37" s="77">
        <v>0.66</v>
      </c>
      <c r="R37" s="75">
        <f t="shared" si="32"/>
        <v>0.66</v>
      </c>
      <c r="S37" s="276">
        <v>1</v>
      </c>
      <c r="T37" s="276">
        <v>0.7</v>
      </c>
      <c r="U37" s="78">
        <f t="shared" si="40"/>
        <v>0.7</v>
      </c>
      <c r="V37" s="276">
        <v>1</v>
      </c>
      <c r="W37" s="139">
        <v>0.72</v>
      </c>
      <c r="X37" s="75">
        <f t="shared" si="36"/>
        <v>0.72</v>
      </c>
      <c r="Y37" s="276">
        <v>1</v>
      </c>
      <c r="Z37" s="146">
        <v>0.79</v>
      </c>
      <c r="AA37" s="75">
        <f t="shared" si="37"/>
        <v>0.79</v>
      </c>
      <c r="AB37" s="273">
        <f t="shared" si="6"/>
        <v>1</v>
      </c>
      <c r="AC37" s="102">
        <f t="shared" si="7"/>
        <v>0.65166666666666673</v>
      </c>
      <c r="AD37" s="76">
        <f t="shared" si="38"/>
        <v>0.65166666666666673</v>
      </c>
      <c r="AE37" s="278">
        <f t="shared" si="39"/>
        <v>6.5166666666666678E-2</v>
      </c>
    </row>
    <row r="38" spans="1:31" s="56" customFormat="1" ht="70.5" customHeight="1" x14ac:dyDescent="0.25">
      <c r="A38" s="204"/>
      <c r="B38" s="205"/>
      <c r="C38" s="240"/>
      <c r="D38" s="247">
        <v>6.6</v>
      </c>
      <c r="E38" s="277" t="s">
        <v>193</v>
      </c>
      <c r="F38" s="275">
        <v>0.86460000000000004</v>
      </c>
      <c r="G38" s="275">
        <v>0.2</v>
      </c>
      <c r="H38" s="275" t="s">
        <v>101</v>
      </c>
      <c r="I38" s="275" t="s">
        <v>149</v>
      </c>
      <c r="J38" s="276">
        <v>0.9</v>
      </c>
      <c r="K38" s="77">
        <v>0.28000000000000003</v>
      </c>
      <c r="L38" s="75">
        <f t="shared" si="30"/>
        <v>0.31111111111111112</v>
      </c>
      <c r="M38" s="276">
        <v>0.9</v>
      </c>
      <c r="N38" s="77">
        <v>0.33</v>
      </c>
      <c r="O38" s="78">
        <v>0.3666666666666667</v>
      </c>
      <c r="P38" s="276">
        <v>0.9</v>
      </c>
      <c r="Q38" s="77">
        <v>0.39</v>
      </c>
      <c r="R38" s="75">
        <f t="shared" si="32"/>
        <v>0.43333333333333335</v>
      </c>
      <c r="S38" s="276">
        <v>0.9</v>
      </c>
      <c r="T38" s="276">
        <v>0.47</v>
      </c>
      <c r="U38" s="78">
        <f>IF(ISERROR(T38/S38),0,(T38/S38))</f>
        <v>0.52222222222222214</v>
      </c>
      <c r="V38" s="276">
        <v>0.9</v>
      </c>
      <c r="W38" s="139">
        <v>0.54</v>
      </c>
      <c r="X38" s="75">
        <f t="shared" si="36"/>
        <v>0.6</v>
      </c>
      <c r="Y38" s="276">
        <v>0.9</v>
      </c>
      <c r="Z38" s="146">
        <v>0.62</v>
      </c>
      <c r="AA38" s="75">
        <f t="shared" si="37"/>
        <v>0.68888888888888888</v>
      </c>
      <c r="AB38" s="273">
        <f t="shared" si="6"/>
        <v>0.9</v>
      </c>
      <c r="AC38" s="102">
        <f t="shared" si="7"/>
        <v>0.4383333333333333</v>
      </c>
      <c r="AD38" s="76">
        <f t="shared" si="38"/>
        <v>0.48703703703703699</v>
      </c>
      <c r="AE38" s="278">
        <f t="shared" si="39"/>
        <v>9.7407407407407401E-2</v>
      </c>
    </row>
    <row r="39" spans="1:31" s="56" customFormat="1" ht="70.5" customHeight="1" x14ac:dyDescent="0.25">
      <c r="A39" s="204"/>
      <c r="B39" s="205"/>
      <c r="C39" s="240"/>
      <c r="D39" s="247">
        <v>6.7</v>
      </c>
      <c r="E39" s="277" t="s">
        <v>194</v>
      </c>
      <c r="F39" s="275">
        <v>0.83679999999999999</v>
      </c>
      <c r="G39" s="275">
        <v>0.2</v>
      </c>
      <c r="H39" s="275" t="s">
        <v>195</v>
      </c>
      <c r="I39" s="275" t="s">
        <v>149</v>
      </c>
      <c r="J39" s="276">
        <v>0.9</v>
      </c>
      <c r="K39" s="276">
        <v>0.91</v>
      </c>
      <c r="L39" s="75">
        <f t="shared" si="30"/>
        <v>1.0111111111111111</v>
      </c>
      <c r="M39" s="276">
        <v>0.9</v>
      </c>
      <c r="N39" s="108">
        <v>0.94</v>
      </c>
      <c r="O39" s="78">
        <v>1.0444444444444443</v>
      </c>
      <c r="P39" s="276">
        <v>0.9</v>
      </c>
      <c r="Q39" s="77">
        <v>0.74</v>
      </c>
      <c r="R39" s="75">
        <f t="shared" si="32"/>
        <v>0.82222222222222219</v>
      </c>
      <c r="S39" s="276">
        <v>0.9</v>
      </c>
      <c r="T39" s="134">
        <v>0.74</v>
      </c>
      <c r="U39" s="78">
        <f t="shared" si="40"/>
        <v>0.82222222222222219</v>
      </c>
      <c r="V39" s="276">
        <v>0.9</v>
      </c>
      <c r="W39" s="139">
        <v>0.82</v>
      </c>
      <c r="X39" s="75">
        <f t="shared" si="36"/>
        <v>0.91111111111111098</v>
      </c>
      <c r="Y39" s="276">
        <v>0.9</v>
      </c>
      <c r="Z39" s="146">
        <v>1</v>
      </c>
      <c r="AA39" s="75">
        <f t="shared" si="37"/>
        <v>1.1111111111111112</v>
      </c>
      <c r="AB39" s="273">
        <f t="shared" si="6"/>
        <v>0.9</v>
      </c>
      <c r="AC39" s="102">
        <f t="shared" si="7"/>
        <v>0.85833333333333339</v>
      </c>
      <c r="AD39" s="76">
        <f t="shared" si="38"/>
        <v>0.95370370370370372</v>
      </c>
      <c r="AE39" s="278">
        <f t="shared" si="39"/>
        <v>0.19074074074074077</v>
      </c>
    </row>
    <row r="40" spans="1:31" s="56" customFormat="1" ht="70.5" customHeight="1" x14ac:dyDescent="0.25">
      <c r="A40" s="204"/>
      <c r="B40" s="205"/>
      <c r="C40" s="240"/>
      <c r="D40" s="247">
        <v>6.8</v>
      </c>
      <c r="E40" s="277" t="s">
        <v>196</v>
      </c>
      <c r="F40" s="103">
        <v>0.97</v>
      </c>
      <c r="G40" s="275">
        <v>0.2</v>
      </c>
      <c r="H40" s="275" t="s">
        <v>101</v>
      </c>
      <c r="I40" s="275" t="s">
        <v>149</v>
      </c>
      <c r="J40" s="276">
        <v>1</v>
      </c>
      <c r="K40" s="77">
        <v>0.96</v>
      </c>
      <c r="L40" s="75">
        <f t="shared" si="30"/>
        <v>0.96</v>
      </c>
      <c r="M40" s="276">
        <v>1</v>
      </c>
      <c r="N40" s="108">
        <v>0.96</v>
      </c>
      <c r="O40" s="78">
        <v>0.96</v>
      </c>
      <c r="P40" s="276">
        <v>1</v>
      </c>
      <c r="Q40" s="139">
        <v>0.96</v>
      </c>
      <c r="R40" s="78">
        <v>0.96</v>
      </c>
      <c r="S40" s="276">
        <v>1</v>
      </c>
      <c r="T40" s="276">
        <v>0.96</v>
      </c>
      <c r="U40" s="78">
        <f t="shared" si="40"/>
        <v>0.96</v>
      </c>
      <c r="V40" s="276">
        <v>1</v>
      </c>
      <c r="W40" s="139">
        <v>0.96</v>
      </c>
      <c r="X40" s="75">
        <f t="shared" si="36"/>
        <v>0.96</v>
      </c>
      <c r="Y40" s="276">
        <v>1</v>
      </c>
      <c r="Z40" s="146">
        <v>0.97</v>
      </c>
      <c r="AA40" s="75">
        <f t="shared" si="37"/>
        <v>0.97</v>
      </c>
      <c r="AB40" s="273">
        <f t="shared" si="6"/>
        <v>1</v>
      </c>
      <c r="AC40" s="102">
        <f t="shared" si="7"/>
        <v>0.96166666666666656</v>
      </c>
      <c r="AD40" s="76">
        <f t="shared" si="38"/>
        <v>0.96166666666666656</v>
      </c>
      <c r="AE40" s="278">
        <f t="shared" si="39"/>
        <v>0.19233333333333333</v>
      </c>
    </row>
    <row r="41" spans="1:31" s="71" customFormat="1" ht="141.75" customHeight="1" x14ac:dyDescent="0.25">
      <c r="A41" s="109" t="s">
        <v>152</v>
      </c>
      <c r="B41" s="110">
        <v>7</v>
      </c>
      <c r="C41" s="239" t="s">
        <v>197</v>
      </c>
      <c r="D41" s="279" t="s">
        <v>168</v>
      </c>
      <c r="E41" s="74" t="s">
        <v>198</v>
      </c>
      <c r="F41" s="277" t="s">
        <v>199</v>
      </c>
      <c r="G41" s="275">
        <v>1</v>
      </c>
      <c r="H41" s="275" t="s">
        <v>101</v>
      </c>
      <c r="I41" s="275" t="s">
        <v>149</v>
      </c>
      <c r="J41" s="276">
        <v>1</v>
      </c>
      <c r="K41" s="77">
        <v>0.94</v>
      </c>
      <c r="L41" s="75">
        <f t="shared" si="30"/>
        <v>0.94</v>
      </c>
      <c r="M41" s="276">
        <v>1</v>
      </c>
      <c r="N41" s="77">
        <v>0.95</v>
      </c>
      <c r="O41" s="78">
        <v>0.95</v>
      </c>
      <c r="P41" s="276">
        <v>1</v>
      </c>
      <c r="Q41" s="107">
        <v>0.81</v>
      </c>
      <c r="R41" s="75">
        <f t="shared" si="32"/>
        <v>0.81</v>
      </c>
      <c r="S41" s="276">
        <v>1</v>
      </c>
      <c r="T41" s="276">
        <v>0.91</v>
      </c>
      <c r="U41" s="78">
        <f t="shared" si="40"/>
        <v>0.91</v>
      </c>
      <c r="V41" s="276">
        <v>1</v>
      </c>
      <c r="W41" s="139">
        <v>0.93</v>
      </c>
      <c r="X41" s="75">
        <f t="shared" si="36"/>
        <v>0.93</v>
      </c>
      <c r="Y41" s="276">
        <v>1</v>
      </c>
      <c r="Z41" s="276">
        <v>0.92</v>
      </c>
      <c r="AA41" s="75">
        <f t="shared" si="37"/>
        <v>0.92</v>
      </c>
      <c r="AB41" s="77">
        <v>1</v>
      </c>
      <c r="AC41" s="102">
        <f t="shared" si="7"/>
        <v>0.91</v>
      </c>
      <c r="AD41" s="268">
        <v>0.94499999999999995</v>
      </c>
      <c r="AE41" s="278">
        <v>0.94499999999999995</v>
      </c>
    </row>
    <row r="42" spans="1:31" s="3" customFormat="1" ht="61.5" customHeight="1" x14ac:dyDescent="0.25">
      <c r="A42" s="266" t="s">
        <v>150</v>
      </c>
      <c r="B42" s="265">
        <v>1</v>
      </c>
      <c r="C42" s="238" t="s">
        <v>206</v>
      </c>
      <c r="D42" s="227">
        <v>1.1000000000000001</v>
      </c>
      <c r="E42" s="277" t="s">
        <v>207</v>
      </c>
      <c r="F42" s="277">
        <v>66</v>
      </c>
      <c r="G42" s="275">
        <v>0.5</v>
      </c>
      <c r="H42" s="277" t="s">
        <v>100</v>
      </c>
      <c r="I42" s="277" t="s">
        <v>148</v>
      </c>
      <c r="J42" s="272">
        <v>2</v>
      </c>
      <c r="K42" s="277">
        <v>2</v>
      </c>
      <c r="L42" s="276">
        <f t="shared" si="30"/>
        <v>1</v>
      </c>
      <c r="M42" s="272">
        <v>2</v>
      </c>
      <c r="N42" s="277">
        <v>2</v>
      </c>
      <c r="O42" s="276">
        <f t="shared" ref="O42:O43" si="41">IF(ISERROR(N42/M42),0,(N42/M42))</f>
        <v>1</v>
      </c>
      <c r="P42" s="272">
        <v>2</v>
      </c>
      <c r="Q42" s="274">
        <v>3</v>
      </c>
      <c r="R42" s="276">
        <f t="shared" si="32"/>
        <v>1.5</v>
      </c>
      <c r="S42" s="272">
        <v>2</v>
      </c>
      <c r="T42" s="277">
        <v>2</v>
      </c>
      <c r="U42" s="276">
        <f t="shared" si="40"/>
        <v>1</v>
      </c>
      <c r="V42" s="272">
        <v>2</v>
      </c>
      <c r="W42" s="277">
        <v>5</v>
      </c>
      <c r="X42" s="276">
        <f t="shared" si="36"/>
        <v>2.5</v>
      </c>
      <c r="Y42" s="272">
        <v>2</v>
      </c>
      <c r="Z42" s="277">
        <v>5</v>
      </c>
      <c r="AA42" s="276">
        <f t="shared" si="37"/>
        <v>2.5</v>
      </c>
      <c r="AB42" s="282">
        <f t="shared" ref="AB42:AB52" si="42">IF(I42="SUMA",(J42+M42+V42+Y42+P42+S42),(J42))</f>
        <v>12</v>
      </c>
      <c r="AC42" s="274">
        <f t="shared" si="7"/>
        <v>19</v>
      </c>
      <c r="AD42" s="268">
        <f t="shared" ref="AD42:AD52" si="43">IF(ISERROR(AC42/AB42),0,(AC42/AB42))</f>
        <v>1.5833333333333333</v>
      </c>
      <c r="AE42" s="278">
        <f>+AD42*G42</f>
        <v>0.79166666666666663</v>
      </c>
    </row>
    <row r="43" spans="1:31" s="3" customFormat="1" ht="76.5" customHeight="1" x14ac:dyDescent="0.25">
      <c r="A43" s="266"/>
      <c r="B43" s="265"/>
      <c r="C43" s="238"/>
      <c r="D43" s="227">
        <v>1.2</v>
      </c>
      <c r="E43" s="277" t="s">
        <v>208</v>
      </c>
      <c r="F43" s="277">
        <v>142</v>
      </c>
      <c r="G43" s="275">
        <v>0.5</v>
      </c>
      <c r="H43" s="275" t="s">
        <v>101</v>
      </c>
      <c r="I43" s="275" t="s">
        <v>149</v>
      </c>
      <c r="J43" s="270">
        <v>1</v>
      </c>
      <c r="K43" s="264">
        <v>1</v>
      </c>
      <c r="L43" s="276">
        <f t="shared" si="30"/>
        <v>1</v>
      </c>
      <c r="M43" s="263">
        <v>1</v>
      </c>
      <c r="N43" s="264">
        <v>1</v>
      </c>
      <c r="O43" s="276">
        <f t="shared" si="41"/>
        <v>1</v>
      </c>
      <c r="P43" s="263">
        <v>1</v>
      </c>
      <c r="Q43" s="262">
        <v>1</v>
      </c>
      <c r="R43" s="276">
        <f t="shared" si="32"/>
        <v>1</v>
      </c>
      <c r="S43" s="263">
        <v>1</v>
      </c>
      <c r="T43" s="285">
        <v>1</v>
      </c>
      <c r="U43" s="276">
        <f t="shared" si="40"/>
        <v>1</v>
      </c>
      <c r="V43" s="263">
        <v>1</v>
      </c>
      <c r="W43" s="285">
        <v>1</v>
      </c>
      <c r="X43" s="276">
        <f t="shared" si="36"/>
        <v>1</v>
      </c>
      <c r="Y43" s="263">
        <v>1</v>
      </c>
      <c r="Z43" s="285">
        <v>1</v>
      </c>
      <c r="AA43" s="276">
        <f t="shared" si="37"/>
        <v>1</v>
      </c>
      <c r="AB43" s="273">
        <f t="shared" si="42"/>
        <v>1</v>
      </c>
      <c r="AC43" s="288">
        <f t="shared" si="7"/>
        <v>1</v>
      </c>
      <c r="AD43" s="268">
        <f t="shared" si="43"/>
        <v>1</v>
      </c>
      <c r="AE43" s="278">
        <f t="shared" ref="AE43:AE52" si="44">+AD43*G43</f>
        <v>0.5</v>
      </c>
    </row>
    <row r="44" spans="1:31" s="3" customFormat="1" ht="30" x14ac:dyDescent="0.25">
      <c r="A44" s="266" t="s">
        <v>150</v>
      </c>
      <c r="B44" s="265">
        <v>2</v>
      </c>
      <c r="C44" s="238" t="s">
        <v>209</v>
      </c>
      <c r="D44" s="227">
        <v>2.1</v>
      </c>
      <c r="E44" s="277" t="s">
        <v>210</v>
      </c>
      <c r="F44" s="277">
        <v>4273</v>
      </c>
      <c r="G44" s="275">
        <v>0.25</v>
      </c>
      <c r="H44" s="277" t="s">
        <v>100</v>
      </c>
      <c r="I44" s="277" t="s">
        <v>148</v>
      </c>
      <c r="J44" s="272">
        <v>843</v>
      </c>
      <c r="K44" s="277">
        <v>920</v>
      </c>
      <c r="L44" s="276">
        <f>IF(ISERROR(K44/J44),0,(K44/J44))</f>
        <v>1.0913404507710558</v>
      </c>
      <c r="M44" s="272">
        <v>399</v>
      </c>
      <c r="N44" s="277">
        <v>189</v>
      </c>
      <c r="O44" s="276">
        <f>IF(ISERROR(N44/M44),0,(N44/M44))</f>
        <v>0.47368421052631576</v>
      </c>
      <c r="P44" s="272">
        <v>399</v>
      </c>
      <c r="Q44" s="274">
        <v>250</v>
      </c>
      <c r="R44" s="276">
        <f>IF(ISERROR(Q44/P44),0,(Q44/P44))</f>
        <v>0.62656641604010022</v>
      </c>
      <c r="S44" s="272">
        <v>232</v>
      </c>
      <c r="T44" s="277">
        <v>261</v>
      </c>
      <c r="U44" s="276">
        <f>IF(ISERROR(T44/S44),0,(T44/S44))</f>
        <v>1.125</v>
      </c>
      <c r="V44" s="272">
        <v>232</v>
      </c>
      <c r="W44" s="277">
        <v>377</v>
      </c>
      <c r="X44" s="276">
        <f t="shared" si="36"/>
        <v>1.625</v>
      </c>
      <c r="Y44" s="272">
        <v>231</v>
      </c>
      <c r="Z44" s="277">
        <v>470</v>
      </c>
      <c r="AA44" s="276">
        <f t="shared" si="37"/>
        <v>2.0346320346320348</v>
      </c>
      <c r="AB44" s="282">
        <f t="shared" si="42"/>
        <v>2336</v>
      </c>
      <c r="AC44" s="274">
        <f t="shared" si="7"/>
        <v>2467</v>
      </c>
      <c r="AD44" s="268">
        <f t="shared" si="43"/>
        <v>1.0560787671232876</v>
      </c>
      <c r="AE44" s="278">
        <f t="shared" si="44"/>
        <v>0.26401969178082191</v>
      </c>
    </row>
    <row r="45" spans="1:31" s="3" customFormat="1" ht="30" x14ac:dyDescent="0.25">
      <c r="A45" s="266"/>
      <c r="B45" s="265"/>
      <c r="C45" s="238"/>
      <c r="D45" s="227">
        <v>2.2000000000000002</v>
      </c>
      <c r="E45" s="277" t="s">
        <v>211</v>
      </c>
      <c r="F45" s="277">
        <v>1951</v>
      </c>
      <c r="G45" s="275">
        <v>0.12</v>
      </c>
      <c r="H45" s="277" t="s">
        <v>100</v>
      </c>
      <c r="I45" s="277" t="s">
        <v>148</v>
      </c>
      <c r="J45" s="272">
        <v>348</v>
      </c>
      <c r="K45" s="277">
        <v>343</v>
      </c>
      <c r="L45" s="276">
        <f>IF(ISERROR(K45/J45),0,(K45/J45))</f>
        <v>0.98563218390804597</v>
      </c>
      <c r="M45" s="271">
        <v>177</v>
      </c>
      <c r="N45" s="277">
        <v>184</v>
      </c>
      <c r="O45" s="276">
        <f t="shared" ref="O45:O53" si="45">IF(ISERROR(N45/M45),0,(N45/M45))</f>
        <v>1.03954802259887</v>
      </c>
      <c r="P45" s="272">
        <v>166</v>
      </c>
      <c r="Q45" s="274">
        <v>146</v>
      </c>
      <c r="R45" s="276">
        <f t="shared" ref="R45:R53" si="46">IF(ISERROR(Q45/P45),0,(Q45/P45))</f>
        <v>0.87951807228915657</v>
      </c>
      <c r="S45" s="272">
        <v>168</v>
      </c>
      <c r="T45" s="277">
        <v>171</v>
      </c>
      <c r="U45" s="276">
        <f t="shared" ref="U45:U53" si="47">IF(ISERROR(T45/S45),0,(T45/S45))</f>
        <v>1.0178571428571428</v>
      </c>
      <c r="V45" s="272">
        <v>168</v>
      </c>
      <c r="W45" s="277">
        <v>180</v>
      </c>
      <c r="X45" s="276">
        <f t="shared" si="36"/>
        <v>1.0714285714285714</v>
      </c>
      <c r="Y45" s="272">
        <v>167</v>
      </c>
      <c r="Z45" s="277">
        <v>196</v>
      </c>
      <c r="AA45" s="276">
        <f t="shared" si="37"/>
        <v>1.1736526946107784</v>
      </c>
      <c r="AB45" s="282">
        <f t="shared" si="42"/>
        <v>1194</v>
      </c>
      <c r="AC45" s="274">
        <f t="shared" si="7"/>
        <v>1220</v>
      </c>
      <c r="AD45" s="268">
        <f t="shared" si="43"/>
        <v>1.0217755443886096</v>
      </c>
      <c r="AE45" s="278">
        <f t="shared" si="44"/>
        <v>0.12261306532663314</v>
      </c>
    </row>
    <row r="46" spans="1:31" s="3" customFormat="1" ht="30" x14ac:dyDescent="0.25">
      <c r="A46" s="266"/>
      <c r="B46" s="265"/>
      <c r="C46" s="238"/>
      <c r="D46" s="227">
        <v>2.2999999999999998</v>
      </c>
      <c r="E46" s="277" t="s">
        <v>212</v>
      </c>
      <c r="F46" s="277">
        <v>5152</v>
      </c>
      <c r="G46" s="275">
        <v>0.14000000000000001</v>
      </c>
      <c r="H46" s="277" t="s">
        <v>100</v>
      </c>
      <c r="I46" s="277" t="s">
        <v>148</v>
      </c>
      <c r="J46" s="272">
        <v>602</v>
      </c>
      <c r="K46" s="277">
        <v>755</v>
      </c>
      <c r="L46" s="276">
        <f>IF(ISERROR(K46/J46),0,(K46/J46))</f>
        <v>1.2541528239202657</v>
      </c>
      <c r="M46" s="271">
        <v>257</v>
      </c>
      <c r="N46" s="277">
        <v>626</v>
      </c>
      <c r="O46" s="276">
        <f t="shared" si="45"/>
        <v>2.4357976653696496</v>
      </c>
      <c r="P46" s="272">
        <v>257</v>
      </c>
      <c r="Q46" s="274">
        <v>183</v>
      </c>
      <c r="R46" s="276">
        <f t="shared" si="46"/>
        <v>0.71206225680933855</v>
      </c>
      <c r="S46" s="272">
        <v>1437</v>
      </c>
      <c r="T46" s="277">
        <v>1103</v>
      </c>
      <c r="U46" s="276">
        <f t="shared" si="47"/>
        <v>0.767571329157968</v>
      </c>
      <c r="V46" s="272">
        <v>1437</v>
      </c>
      <c r="W46" s="277">
        <v>1561</v>
      </c>
      <c r="X46" s="276">
        <f t="shared" si="36"/>
        <v>1.0862908837856646</v>
      </c>
      <c r="Y46" s="272">
        <v>1438</v>
      </c>
      <c r="Z46" s="277">
        <v>1537</v>
      </c>
      <c r="AA46" s="276">
        <f t="shared" si="37"/>
        <v>1.0688456189151598</v>
      </c>
      <c r="AB46" s="282">
        <f t="shared" si="42"/>
        <v>5428</v>
      </c>
      <c r="AC46" s="274">
        <f t="shared" si="7"/>
        <v>5765</v>
      </c>
      <c r="AD46" s="268">
        <f t="shared" si="43"/>
        <v>1.0620854826823876</v>
      </c>
      <c r="AE46" s="278">
        <f t="shared" si="44"/>
        <v>0.14869196757553427</v>
      </c>
    </row>
    <row r="47" spans="1:31" s="3" customFormat="1" ht="35.25" customHeight="1" x14ac:dyDescent="0.25">
      <c r="A47" s="266"/>
      <c r="B47" s="265"/>
      <c r="C47" s="238"/>
      <c r="D47" s="227">
        <v>2.4</v>
      </c>
      <c r="E47" s="277" t="s">
        <v>213</v>
      </c>
      <c r="F47" s="277">
        <v>1147</v>
      </c>
      <c r="G47" s="275">
        <v>0.1</v>
      </c>
      <c r="H47" s="277" t="s">
        <v>100</v>
      </c>
      <c r="I47" s="277" t="s">
        <v>148</v>
      </c>
      <c r="J47" s="272">
        <v>169</v>
      </c>
      <c r="K47" s="277">
        <v>176</v>
      </c>
      <c r="L47" s="276">
        <v>1.1282051282051282</v>
      </c>
      <c r="M47" s="271">
        <v>75</v>
      </c>
      <c r="N47" s="277">
        <v>90</v>
      </c>
      <c r="O47" s="276">
        <v>1.1538461538461537</v>
      </c>
      <c r="P47" s="272">
        <v>75</v>
      </c>
      <c r="Q47" s="274">
        <v>85</v>
      </c>
      <c r="R47" s="276">
        <f t="shared" si="46"/>
        <v>1.1333333333333333</v>
      </c>
      <c r="S47" s="272">
        <v>75</v>
      </c>
      <c r="T47" s="277">
        <v>50</v>
      </c>
      <c r="U47" s="276">
        <f t="shared" si="47"/>
        <v>0.66666666666666663</v>
      </c>
      <c r="V47" s="272">
        <v>75</v>
      </c>
      <c r="W47" s="277">
        <v>134</v>
      </c>
      <c r="X47" s="276">
        <f t="shared" si="36"/>
        <v>1.7866666666666666</v>
      </c>
      <c r="Y47" s="272">
        <v>75</v>
      </c>
      <c r="Z47" s="277">
        <v>51</v>
      </c>
      <c r="AA47" s="276">
        <f t="shared" si="37"/>
        <v>0.68</v>
      </c>
      <c r="AB47" s="282">
        <f t="shared" si="42"/>
        <v>544</v>
      </c>
      <c r="AC47" s="274">
        <f t="shared" si="7"/>
        <v>586</v>
      </c>
      <c r="AD47" s="268">
        <f t="shared" si="43"/>
        <v>1.0772058823529411</v>
      </c>
      <c r="AE47" s="278">
        <f t="shared" si="44"/>
        <v>0.10772058823529412</v>
      </c>
    </row>
    <row r="48" spans="1:31" s="3" customFormat="1" ht="57.75" customHeight="1" x14ac:dyDescent="0.25">
      <c r="A48" s="266"/>
      <c r="B48" s="265"/>
      <c r="C48" s="238"/>
      <c r="D48" s="227">
        <v>2.5</v>
      </c>
      <c r="E48" s="277" t="s">
        <v>214</v>
      </c>
      <c r="F48" s="277">
        <v>683</v>
      </c>
      <c r="G48" s="275">
        <v>0.08</v>
      </c>
      <c r="H48" s="277" t="s">
        <v>100</v>
      </c>
      <c r="I48" s="277" t="s">
        <v>148</v>
      </c>
      <c r="J48" s="272">
        <v>95</v>
      </c>
      <c r="K48" s="277">
        <v>91</v>
      </c>
      <c r="L48" s="276">
        <f t="shared" ref="L48:L51" si="48">IF(ISERROR(K48/J48),0,(K48/J48))</f>
        <v>0.95789473684210524</v>
      </c>
      <c r="M48" s="271">
        <v>38</v>
      </c>
      <c r="N48" s="277">
        <v>26</v>
      </c>
      <c r="O48" s="276">
        <f t="shared" si="45"/>
        <v>0.68421052631578949</v>
      </c>
      <c r="P48" s="272">
        <v>38</v>
      </c>
      <c r="Q48" s="274">
        <v>59</v>
      </c>
      <c r="R48" s="276">
        <f t="shared" si="46"/>
        <v>1.5526315789473684</v>
      </c>
      <c r="S48" s="272">
        <v>40</v>
      </c>
      <c r="T48" s="277">
        <v>50</v>
      </c>
      <c r="U48" s="276">
        <f t="shared" si="47"/>
        <v>1.25</v>
      </c>
      <c r="V48" s="272">
        <v>40</v>
      </c>
      <c r="W48" s="277">
        <v>23</v>
      </c>
      <c r="X48" s="276">
        <f t="shared" si="36"/>
        <v>0.57499999999999996</v>
      </c>
      <c r="Y48" s="272">
        <v>40</v>
      </c>
      <c r="Z48" s="277">
        <v>22</v>
      </c>
      <c r="AA48" s="276">
        <f t="shared" si="37"/>
        <v>0.55000000000000004</v>
      </c>
      <c r="AB48" s="282">
        <f t="shared" si="42"/>
        <v>291</v>
      </c>
      <c r="AC48" s="274">
        <f t="shared" si="7"/>
        <v>271</v>
      </c>
      <c r="AD48" s="268">
        <f t="shared" si="43"/>
        <v>0.93127147766323026</v>
      </c>
      <c r="AE48" s="278">
        <f t="shared" si="44"/>
        <v>7.4501718213058427E-2</v>
      </c>
    </row>
    <row r="49" spans="1:31" s="3" customFormat="1" ht="30" x14ac:dyDescent="0.25">
      <c r="A49" s="266"/>
      <c r="B49" s="265"/>
      <c r="C49" s="238"/>
      <c r="D49" s="227">
        <v>2.6</v>
      </c>
      <c r="E49" s="277" t="s">
        <v>215</v>
      </c>
      <c r="F49" s="277">
        <v>18297</v>
      </c>
      <c r="G49" s="275">
        <v>0.25</v>
      </c>
      <c r="H49" s="277" t="s">
        <v>100</v>
      </c>
      <c r="I49" s="277" t="s">
        <v>148</v>
      </c>
      <c r="J49" s="272">
        <v>0</v>
      </c>
      <c r="K49" s="277">
        <v>0</v>
      </c>
      <c r="L49" s="276">
        <f t="shared" si="48"/>
        <v>0</v>
      </c>
      <c r="M49" s="271">
        <v>0</v>
      </c>
      <c r="N49" s="277">
        <v>264</v>
      </c>
      <c r="O49" s="276">
        <f t="shared" si="45"/>
        <v>0</v>
      </c>
      <c r="P49" s="272">
        <v>0</v>
      </c>
      <c r="Q49" s="274">
        <v>0</v>
      </c>
      <c r="R49" s="276">
        <f t="shared" si="46"/>
        <v>0</v>
      </c>
      <c r="S49" s="272">
        <v>2734</v>
      </c>
      <c r="T49" s="277">
        <v>2644</v>
      </c>
      <c r="U49" s="276">
        <f t="shared" si="47"/>
        <v>0.96708119970738848</v>
      </c>
      <c r="V49" s="272">
        <v>2734</v>
      </c>
      <c r="W49" s="277">
        <v>2446</v>
      </c>
      <c r="X49" s="276">
        <f t="shared" si="36"/>
        <v>0.89465983906364299</v>
      </c>
      <c r="Y49" s="272">
        <v>2733</v>
      </c>
      <c r="Z49" s="277">
        <v>2966</v>
      </c>
      <c r="AA49" s="276">
        <f t="shared" si="37"/>
        <v>1.0852542993047933</v>
      </c>
      <c r="AB49" s="282">
        <f t="shared" si="42"/>
        <v>8201</v>
      </c>
      <c r="AC49" s="274">
        <f t="shared" si="7"/>
        <v>8320</v>
      </c>
      <c r="AD49" s="268">
        <f t="shared" si="43"/>
        <v>1.0145104255578588</v>
      </c>
      <c r="AE49" s="278">
        <f t="shared" si="44"/>
        <v>0.25362760638946469</v>
      </c>
    </row>
    <row r="50" spans="1:31" s="3" customFormat="1" ht="36" customHeight="1" x14ac:dyDescent="0.25">
      <c r="A50" s="266"/>
      <c r="B50" s="265"/>
      <c r="C50" s="238"/>
      <c r="D50" s="227">
        <v>2.7</v>
      </c>
      <c r="E50" s="277" t="s">
        <v>216</v>
      </c>
      <c r="F50" s="277">
        <v>1055</v>
      </c>
      <c r="G50" s="275">
        <v>0.06</v>
      </c>
      <c r="H50" s="277" t="s">
        <v>100</v>
      </c>
      <c r="I50" s="277" t="s">
        <v>148</v>
      </c>
      <c r="J50" s="272">
        <v>0</v>
      </c>
      <c r="K50" s="277">
        <v>0</v>
      </c>
      <c r="L50" s="276">
        <f t="shared" si="48"/>
        <v>0</v>
      </c>
      <c r="M50" s="271">
        <v>0</v>
      </c>
      <c r="N50" s="277">
        <v>0</v>
      </c>
      <c r="O50" s="276">
        <f t="shared" si="45"/>
        <v>0</v>
      </c>
      <c r="P50" s="272">
        <v>0</v>
      </c>
      <c r="Q50" s="274">
        <v>0</v>
      </c>
      <c r="R50" s="276">
        <f t="shared" si="46"/>
        <v>0</v>
      </c>
      <c r="S50" s="272">
        <v>0</v>
      </c>
      <c r="T50" s="277">
        <v>0</v>
      </c>
      <c r="U50" s="276">
        <f t="shared" si="47"/>
        <v>0</v>
      </c>
      <c r="V50" s="272">
        <v>0</v>
      </c>
      <c r="W50" s="277">
        <v>0</v>
      </c>
      <c r="X50" s="276">
        <f t="shared" si="36"/>
        <v>0</v>
      </c>
      <c r="Y50" s="272">
        <v>50</v>
      </c>
      <c r="Z50" s="277">
        <v>0</v>
      </c>
      <c r="AA50" s="276">
        <f t="shared" si="37"/>
        <v>0</v>
      </c>
      <c r="AB50" s="282">
        <f t="shared" si="42"/>
        <v>50</v>
      </c>
      <c r="AC50" s="274">
        <f t="shared" si="7"/>
        <v>0</v>
      </c>
      <c r="AD50" s="268">
        <f t="shared" si="43"/>
        <v>0</v>
      </c>
      <c r="AE50" s="278">
        <f t="shared" si="44"/>
        <v>0</v>
      </c>
    </row>
    <row r="51" spans="1:31" s="3" customFormat="1" ht="90" x14ac:dyDescent="0.25">
      <c r="A51" s="283" t="s">
        <v>150</v>
      </c>
      <c r="B51" s="279">
        <v>3</v>
      </c>
      <c r="C51" s="237" t="s">
        <v>217</v>
      </c>
      <c r="D51" s="227">
        <v>3</v>
      </c>
      <c r="E51" s="277" t="s">
        <v>218</v>
      </c>
      <c r="F51" s="277">
        <v>1948</v>
      </c>
      <c r="G51" s="275">
        <v>1</v>
      </c>
      <c r="H51" s="275" t="s">
        <v>101</v>
      </c>
      <c r="I51" s="275" t="s">
        <v>149</v>
      </c>
      <c r="J51" s="270">
        <v>1</v>
      </c>
      <c r="K51" s="264">
        <v>1</v>
      </c>
      <c r="L51" s="276">
        <f t="shared" si="48"/>
        <v>1</v>
      </c>
      <c r="M51" s="270">
        <v>1</v>
      </c>
      <c r="N51" s="264">
        <v>1</v>
      </c>
      <c r="O51" s="276">
        <f t="shared" si="45"/>
        <v>1</v>
      </c>
      <c r="P51" s="270">
        <v>1</v>
      </c>
      <c r="Q51" s="276">
        <v>1</v>
      </c>
      <c r="R51" s="276">
        <f t="shared" si="46"/>
        <v>1</v>
      </c>
      <c r="S51" s="270">
        <v>1</v>
      </c>
      <c r="T51" s="285">
        <v>1</v>
      </c>
      <c r="U51" s="276">
        <f t="shared" si="47"/>
        <v>1</v>
      </c>
      <c r="V51" s="270">
        <v>1</v>
      </c>
      <c r="W51" s="285">
        <v>1</v>
      </c>
      <c r="X51" s="276">
        <f t="shared" si="36"/>
        <v>1</v>
      </c>
      <c r="Y51" s="270">
        <v>1</v>
      </c>
      <c r="Z51" s="285">
        <v>1</v>
      </c>
      <c r="AA51" s="276">
        <f t="shared" si="37"/>
        <v>1</v>
      </c>
      <c r="AB51" s="273">
        <f t="shared" si="42"/>
        <v>1</v>
      </c>
      <c r="AC51" s="288">
        <f t="shared" si="7"/>
        <v>1</v>
      </c>
      <c r="AD51" s="268">
        <f t="shared" si="43"/>
        <v>1</v>
      </c>
      <c r="AE51" s="278">
        <f t="shared" si="44"/>
        <v>1</v>
      </c>
    </row>
    <row r="52" spans="1:31" s="3" customFormat="1" ht="105.75" thickBot="1" x14ac:dyDescent="0.3">
      <c r="A52" s="283" t="s">
        <v>150</v>
      </c>
      <c r="B52" s="279">
        <v>4</v>
      </c>
      <c r="C52" s="237" t="s">
        <v>219</v>
      </c>
      <c r="D52" s="227">
        <v>4</v>
      </c>
      <c r="E52" s="277" t="s">
        <v>220</v>
      </c>
      <c r="F52" s="277">
        <v>77849</v>
      </c>
      <c r="G52" s="275">
        <v>1</v>
      </c>
      <c r="H52" s="277" t="s">
        <v>100</v>
      </c>
      <c r="I52" s="277" t="s">
        <v>148</v>
      </c>
      <c r="J52" s="272">
        <v>5489</v>
      </c>
      <c r="K52" s="277">
        <v>5489</v>
      </c>
      <c r="L52" s="276">
        <f>IF(ISERROR(K52/J52),0,(K52/J52))</f>
        <v>1</v>
      </c>
      <c r="M52" s="271">
        <v>2199</v>
      </c>
      <c r="N52" s="277">
        <v>2199</v>
      </c>
      <c r="O52" s="276">
        <f t="shared" si="45"/>
        <v>1</v>
      </c>
      <c r="P52" s="272">
        <v>3520</v>
      </c>
      <c r="Q52" s="274">
        <v>3520</v>
      </c>
      <c r="R52" s="276">
        <f t="shared" si="46"/>
        <v>1</v>
      </c>
      <c r="S52" s="272">
        <v>1491</v>
      </c>
      <c r="T52" s="286">
        <v>2523</v>
      </c>
      <c r="U52" s="276">
        <f t="shared" si="47"/>
        <v>1.6921529175050303</v>
      </c>
      <c r="V52" s="272">
        <v>1490</v>
      </c>
      <c r="W52" s="277">
        <v>1580</v>
      </c>
      <c r="X52" s="276">
        <f t="shared" si="36"/>
        <v>1.0604026845637584</v>
      </c>
      <c r="Y52" s="272">
        <v>1490</v>
      </c>
      <c r="Z52" s="277">
        <v>368</v>
      </c>
      <c r="AA52" s="276">
        <f t="shared" si="37"/>
        <v>0.24697986577181208</v>
      </c>
      <c r="AB52" s="282">
        <f t="shared" si="42"/>
        <v>15679</v>
      </c>
      <c r="AC52" s="274">
        <f t="shared" si="7"/>
        <v>15679</v>
      </c>
      <c r="AD52" s="268">
        <f t="shared" si="43"/>
        <v>1</v>
      </c>
      <c r="AE52" s="278">
        <f t="shared" si="44"/>
        <v>1</v>
      </c>
    </row>
    <row r="53" spans="1:31" s="3" customFormat="1" ht="105" x14ac:dyDescent="0.25">
      <c r="A53" s="261" t="s">
        <v>156</v>
      </c>
      <c r="B53" s="260">
        <v>1</v>
      </c>
      <c r="C53" s="236" t="s">
        <v>222</v>
      </c>
      <c r="D53" s="207">
        <v>1</v>
      </c>
      <c r="E53" s="246" t="s">
        <v>223</v>
      </c>
      <c r="F53" s="215">
        <v>1</v>
      </c>
      <c r="G53" s="215">
        <v>1</v>
      </c>
      <c r="H53" s="246" t="s">
        <v>101</v>
      </c>
      <c r="I53" s="246" t="s">
        <v>148</v>
      </c>
      <c r="J53" s="230">
        <v>0.1</v>
      </c>
      <c r="K53" s="231">
        <v>0.1</v>
      </c>
      <c r="L53" s="276">
        <f t="shared" ref="L53" si="49">IF(ISERROR(K53/J53),0,(K53/J53))</f>
        <v>1</v>
      </c>
      <c r="M53" s="230">
        <v>0.2</v>
      </c>
      <c r="N53" s="231">
        <v>0.2</v>
      </c>
      <c r="O53" s="276">
        <f t="shared" si="45"/>
        <v>1</v>
      </c>
      <c r="P53" s="230">
        <v>0.2</v>
      </c>
      <c r="Q53" s="231">
        <v>0.2</v>
      </c>
      <c r="R53" s="276">
        <f t="shared" si="46"/>
        <v>1</v>
      </c>
      <c r="S53" s="230">
        <v>0.2</v>
      </c>
      <c r="T53" s="231">
        <v>0.2</v>
      </c>
      <c r="U53" s="276">
        <f t="shared" si="47"/>
        <v>1</v>
      </c>
      <c r="V53" s="230">
        <v>0.2</v>
      </c>
      <c r="W53" s="231">
        <v>0.2</v>
      </c>
      <c r="X53" s="276">
        <f t="shared" si="36"/>
        <v>1</v>
      </c>
      <c r="Y53" s="230">
        <v>0.1</v>
      </c>
      <c r="Z53" s="231">
        <v>0.1</v>
      </c>
      <c r="AA53" s="276">
        <f t="shared" si="37"/>
        <v>1</v>
      </c>
      <c r="AB53" s="282">
        <f t="shared" ref="AB53:AB61" si="50">IF(I53="SUMA",(J53+M53+V53+Y53+P53+S53),(J53))</f>
        <v>1</v>
      </c>
      <c r="AC53" s="274">
        <f t="shared" ref="AC53:AC61" si="51">IF(ISERROR(IF(I53="Suma",(K53+N53+W53+Z53+Q53+T53),AVERAGE(K53,N53,W53,Z53,Q53,T53))),0,IF(I53="Suma",(K53+N53+W53+Z53+Q53+T53),AVERAGE(K53,N53,W53,Z53,Q53,T53)))</f>
        <v>1</v>
      </c>
      <c r="AD53" s="268">
        <f t="shared" ref="AD53:AD61" si="52">IF(ISERROR(AC53/AB53),0,(AC53/AB53))</f>
        <v>1</v>
      </c>
      <c r="AE53" s="278">
        <f t="shared" ref="AE53:AE61" si="53">+AD53*G53</f>
        <v>1</v>
      </c>
    </row>
    <row r="54" spans="1:31" s="3" customFormat="1" ht="90" x14ac:dyDescent="0.25">
      <c r="A54" s="284" t="s">
        <v>156</v>
      </c>
      <c r="B54" s="259">
        <v>2</v>
      </c>
      <c r="C54" s="235" t="s">
        <v>224</v>
      </c>
      <c r="D54" s="227">
        <v>2</v>
      </c>
      <c r="E54" s="277" t="s">
        <v>225</v>
      </c>
      <c r="F54" s="277" t="s">
        <v>226</v>
      </c>
      <c r="G54" s="275">
        <v>1</v>
      </c>
      <c r="H54" s="277" t="s">
        <v>100</v>
      </c>
      <c r="I54" s="277" t="s">
        <v>148</v>
      </c>
      <c r="J54" s="272">
        <v>0</v>
      </c>
      <c r="K54" s="277">
        <v>0</v>
      </c>
      <c r="L54" s="276">
        <f>IF(ISERROR(K54/J54),0,(K54/J54))</f>
        <v>0</v>
      </c>
      <c r="M54" s="272">
        <v>0</v>
      </c>
      <c r="N54" s="277">
        <v>0</v>
      </c>
      <c r="O54" s="276">
        <f>IF(ISERROR(N54/M54),0,(N54/M54))</f>
        <v>0</v>
      </c>
      <c r="P54" s="272">
        <v>0</v>
      </c>
      <c r="Q54" s="277">
        <v>0</v>
      </c>
      <c r="R54" s="276">
        <f>IF(ISERROR(Q54/P54),0,(Q54/P54))</f>
        <v>0</v>
      </c>
      <c r="S54" s="272">
        <v>0</v>
      </c>
      <c r="T54" s="277">
        <v>0</v>
      </c>
      <c r="U54" s="276">
        <f>IF(ISERROR(T54/S54),0,(T54/S54))</f>
        <v>0</v>
      </c>
      <c r="V54" s="272">
        <v>0</v>
      </c>
      <c r="W54" s="277">
        <v>0</v>
      </c>
      <c r="X54" s="276">
        <f t="shared" si="36"/>
        <v>0</v>
      </c>
      <c r="Y54" s="272">
        <v>1</v>
      </c>
      <c r="Z54" s="277">
        <v>1</v>
      </c>
      <c r="AA54" s="276">
        <f t="shared" si="37"/>
        <v>1</v>
      </c>
      <c r="AB54" s="282">
        <f t="shared" si="50"/>
        <v>1</v>
      </c>
      <c r="AC54" s="274">
        <f t="shared" si="51"/>
        <v>1</v>
      </c>
      <c r="AD54" s="268">
        <f t="shared" si="52"/>
        <v>1</v>
      </c>
      <c r="AE54" s="278">
        <f t="shared" si="53"/>
        <v>1</v>
      </c>
    </row>
    <row r="55" spans="1:31" s="3" customFormat="1" ht="135" x14ac:dyDescent="0.25">
      <c r="A55" s="284" t="s">
        <v>156</v>
      </c>
      <c r="B55" s="147">
        <v>5</v>
      </c>
      <c r="C55" s="237" t="s">
        <v>227</v>
      </c>
      <c r="D55" s="227">
        <v>3</v>
      </c>
      <c r="E55" s="277" t="s">
        <v>228</v>
      </c>
      <c r="F55" s="277" t="s">
        <v>226</v>
      </c>
      <c r="G55" s="275">
        <v>1</v>
      </c>
      <c r="H55" s="277" t="s">
        <v>100</v>
      </c>
      <c r="I55" s="277" t="s">
        <v>148</v>
      </c>
      <c r="J55" s="272">
        <v>0</v>
      </c>
      <c r="K55" s="277">
        <v>0</v>
      </c>
      <c r="L55" s="276">
        <f t="shared" ref="L55" si="54">IF(ISERROR(K55/J55),0,(K55/J55))</f>
        <v>0</v>
      </c>
      <c r="M55" s="272">
        <v>0</v>
      </c>
      <c r="N55" s="277">
        <v>0</v>
      </c>
      <c r="O55" s="276">
        <f t="shared" ref="O55:O57" si="55">IF(ISERROR(N55/M55),0,(N55/M55))</f>
        <v>0</v>
      </c>
      <c r="P55" s="272">
        <v>0</v>
      </c>
      <c r="Q55" s="277">
        <v>0</v>
      </c>
      <c r="R55" s="276">
        <f t="shared" ref="R55:R57" si="56">IF(ISERROR(Q55/P55),0,(Q55/P55))</f>
        <v>0</v>
      </c>
      <c r="S55" s="272">
        <v>0</v>
      </c>
      <c r="T55" s="277">
        <v>0</v>
      </c>
      <c r="U55" s="276">
        <f t="shared" ref="U55:U57" si="57">IF(ISERROR(T55/S55),0,(T55/S55))</f>
        <v>0</v>
      </c>
      <c r="V55" s="272">
        <v>0</v>
      </c>
      <c r="W55" s="277">
        <v>0</v>
      </c>
      <c r="X55" s="276">
        <f t="shared" si="36"/>
        <v>0</v>
      </c>
      <c r="Y55" s="258">
        <v>1</v>
      </c>
      <c r="Z55" s="277">
        <v>1</v>
      </c>
      <c r="AA55" s="276">
        <f t="shared" si="37"/>
        <v>1</v>
      </c>
      <c r="AB55" s="282">
        <f t="shared" si="50"/>
        <v>1</v>
      </c>
      <c r="AC55" s="274">
        <f t="shared" si="51"/>
        <v>1</v>
      </c>
      <c r="AD55" s="268">
        <f t="shared" si="52"/>
        <v>1</v>
      </c>
      <c r="AE55" s="278">
        <f t="shared" si="53"/>
        <v>1</v>
      </c>
    </row>
    <row r="56" spans="1:31" s="3" customFormat="1" ht="90.75" thickBot="1" x14ac:dyDescent="0.3">
      <c r="A56" s="257" t="s">
        <v>156</v>
      </c>
      <c r="B56" s="256">
        <v>6</v>
      </c>
      <c r="C56" s="234" t="s">
        <v>229</v>
      </c>
      <c r="D56" s="228">
        <v>4</v>
      </c>
      <c r="E56" s="124" t="s">
        <v>230</v>
      </c>
      <c r="F56" s="124">
        <v>10</v>
      </c>
      <c r="G56" s="126">
        <v>1</v>
      </c>
      <c r="H56" s="124" t="s">
        <v>100</v>
      </c>
      <c r="I56" s="124" t="s">
        <v>148</v>
      </c>
      <c r="J56" s="255">
        <v>4</v>
      </c>
      <c r="K56" s="124">
        <v>4</v>
      </c>
      <c r="L56" s="276">
        <f>IF(ISERROR(K56/J56),0,(K56/J56))</f>
        <v>1</v>
      </c>
      <c r="M56" s="254">
        <v>4</v>
      </c>
      <c r="N56" s="124">
        <v>4</v>
      </c>
      <c r="O56" s="276">
        <f t="shared" si="55"/>
        <v>1</v>
      </c>
      <c r="P56" s="255">
        <v>4</v>
      </c>
      <c r="Q56" s="124">
        <v>4</v>
      </c>
      <c r="R56" s="276">
        <f t="shared" si="56"/>
        <v>1</v>
      </c>
      <c r="S56" s="255">
        <v>4</v>
      </c>
      <c r="T56" s="124">
        <v>4</v>
      </c>
      <c r="U56" s="276">
        <f t="shared" si="57"/>
        <v>1</v>
      </c>
      <c r="V56" s="255">
        <v>4</v>
      </c>
      <c r="W56" s="124">
        <v>4</v>
      </c>
      <c r="X56" s="276">
        <f t="shared" si="36"/>
        <v>1</v>
      </c>
      <c r="Y56" s="255">
        <v>0</v>
      </c>
      <c r="Z56" s="124">
        <v>0</v>
      </c>
      <c r="AA56" s="276">
        <f t="shared" si="37"/>
        <v>0</v>
      </c>
      <c r="AB56" s="282">
        <f t="shared" si="50"/>
        <v>20</v>
      </c>
      <c r="AC56" s="274">
        <f t="shared" si="51"/>
        <v>20</v>
      </c>
      <c r="AD56" s="268">
        <f t="shared" si="52"/>
        <v>1</v>
      </c>
      <c r="AE56" s="278">
        <f t="shared" si="53"/>
        <v>1</v>
      </c>
    </row>
    <row r="57" spans="1:31" s="3" customFormat="1" ht="120" x14ac:dyDescent="0.25">
      <c r="A57" s="261" t="s">
        <v>231</v>
      </c>
      <c r="B57" s="260">
        <v>1</v>
      </c>
      <c r="C57" s="236" t="s">
        <v>232</v>
      </c>
      <c r="D57" s="207">
        <v>1</v>
      </c>
      <c r="E57" s="246" t="s">
        <v>233</v>
      </c>
      <c r="F57" s="215" t="s">
        <v>226</v>
      </c>
      <c r="G57" s="215">
        <v>1</v>
      </c>
      <c r="H57" s="246" t="s">
        <v>101</v>
      </c>
      <c r="I57" s="246" t="s">
        <v>148</v>
      </c>
      <c r="J57" s="230">
        <v>0</v>
      </c>
      <c r="K57" s="231">
        <v>0</v>
      </c>
      <c r="L57" s="276">
        <f t="shared" ref="L57" si="58">IF(ISERROR(K57/J57),0,(K57/J57))</f>
        <v>0</v>
      </c>
      <c r="M57" s="230">
        <v>0.2</v>
      </c>
      <c r="N57" s="231">
        <v>0.2</v>
      </c>
      <c r="O57" s="276">
        <f t="shared" si="55"/>
        <v>1</v>
      </c>
      <c r="P57" s="230">
        <v>0.2</v>
      </c>
      <c r="Q57" s="231">
        <v>0.2</v>
      </c>
      <c r="R57" s="276">
        <f t="shared" si="56"/>
        <v>1</v>
      </c>
      <c r="S57" s="230">
        <v>0.2</v>
      </c>
      <c r="T57" s="231">
        <v>0.2</v>
      </c>
      <c r="U57" s="276">
        <f t="shared" si="57"/>
        <v>1</v>
      </c>
      <c r="V57" s="230">
        <v>0.2</v>
      </c>
      <c r="W57" s="231">
        <v>0.2</v>
      </c>
      <c r="X57" s="276">
        <f t="shared" si="36"/>
        <v>1</v>
      </c>
      <c r="Y57" s="230">
        <v>0.2</v>
      </c>
      <c r="Z57" s="231">
        <v>0.2</v>
      </c>
      <c r="AA57" s="276">
        <f t="shared" si="37"/>
        <v>1</v>
      </c>
      <c r="AB57" s="282">
        <f t="shared" si="50"/>
        <v>1</v>
      </c>
      <c r="AC57" s="274">
        <f t="shared" si="51"/>
        <v>1</v>
      </c>
      <c r="AD57" s="268">
        <f t="shared" si="52"/>
        <v>1</v>
      </c>
      <c r="AE57" s="278">
        <f t="shared" si="53"/>
        <v>1</v>
      </c>
    </row>
    <row r="58" spans="1:31" s="3" customFormat="1" ht="255" x14ac:dyDescent="0.25">
      <c r="A58" s="284" t="s">
        <v>231</v>
      </c>
      <c r="B58" s="259">
        <v>3</v>
      </c>
      <c r="C58" s="235" t="s">
        <v>234</v>
      </c>
      <c r="D58" s="227">
        <v>2</v>
      </c>
      <c r="E58" s="277" t="s">
        <v>235</v>
      </c>
      <c r="F58" s="277">
        <v>31</v>
      </c>
      <c r="G58" s="275">
        <v>1</v>
      </c>
      <c r="H58" s="277" t="s">
        <v>100</v>
      </c>
      <c r="I58" s="277" t="s">
        <v>148</v>
      </c>
      <c r="J58" s="272">
        <v>0</v>
      </c>
      <c r="K58" s="277">
        <v>0</v>
      </c>
      <c r="L58" s="276">
        <f>IF(ISERROR(K58/J58),0,(K58/J58))</f>
        <v>0</v>
      </c>
      <c r="M58" s="272">
        <v>20</v>
      </c>
      <c r="N58" s="277">
        <v>0</v>
      </c>
      <c r="O58" s="276">
        <f>IF(ISERROR(N58/M58),0,(N58/M58))</f>
        <v>0</v>
      </c>
      <c r="P58" s="272">
        <v>20</v>
      </c>
      <c r="Q58" s="277">
        <v>0</v>
      </c>
      <c r="R58" s="276">
        <f>IF(ISERROR(Q58/P58),0,(Q58/P58))</f>
        <v>0</v>
      </c>
      <c r="S58" s="272">
        <v>20</v>
      </c>
      <c r="T58" s="277">
        <v>47</v>
      </c>
      <c r="U58" s="276">
        <f>IF(ISERROR(T58/S58),0,(T58/S58))</f>
        <v>2.35</v>
      </c>
      <c r="V58" s="272">
        <v>20</v>
      </c>
      <c r="W58" s="277">
        <v>20</v>
      </c>
      <c r="X58" s="276">
        <f t="shared" si="36"/>
        <v>1</v>
      </c>
      <c r="Y58" s="272">
        <v>20</v>
      </c>
      <c r="Z58" s="277">
        <v>0</v>
      </c>
      <c r="AA58" s="276">
        <f t="shared" si="37"/>
        <v>0</v>
      </c>
      <c r="AB58" s="282">
        <f t="shared" si="50"/>
        <v>100</v>
      </c>
      <c r="AC58" s="274">
        <f t="shared" si="51"/>
        <v>67</v>
      </c>
      <c r="AD58" s="268">
        <f t="shared" si="52"/>
        <v>0.67</v>
      </c>
      <c r="AE58" s="278">
        <f t="shared" si="53"/>
        <v>0.67</v>
      </c>
    </row>
    <row r="59" spans="1:31" s="3" customFormat="1" ht="180" x14ac:dyDescent="0.25">
      <c r="A59" s="284" t="s">
        <v>231</v>
      </c>
      <c r="B59" s="147">
        <v>4</v>
      </c>
      <c r="C59" s="237" t="s">
        <v>236</v>
      </c>
      <c r="D59" s="227">
        <v>3</v>
      </c>
      <c r="E59" s="277" t="s">
        <v>237</v>
      </c>
      <c r="F59" s="277">
        <v>2</v>
      </c>
      <c r="G59" s="275">
        <v>1</v>
      </c>
      <c r="H59" s="277" t="s">
        <v>100</v>
      </c>
      <c r="I59" s="277" t="s">
        <v>148</v>
      </c>
      <c r="J59" s="272">
        <v>0</v>
      </c>
      <c r="K59" s="277">
        <v>0</v>
      </c>
      <c r="L59" s="276">
        <f t="shared" ref="L59:L60" si="59">IF(ISERROR(K59/J59),0,(K59/J59))</f>
        <v>0</v>
      </c>
      <c r="M59" s="272">
        <v>0</v>
      </c>
      <c r="N59" s="277">
        <v>0</v>
      </c>
      <c r="O59" s="276">
        <f t="shared" ref="O59:O61" si="60">IF(ISERROR(N59/M59),0,(N59/M59))</f>
        <v>0</v>
      </c>
      <c r="P59" s="272">
        <v>0</v>
      </c>
      <c r="Q59" s="277">
        <v>0</v>
      </c>
      <c r="R59" s="276">
        <f t="shared" ref="R59:R61" si="61">IF(ISERROR(Q59/P59),0,(Q59/P59))</f>
        <v>0</v>
      </c>
      <c r="S59" s="272">
        <v>1</v>
      </c>
      <c r="T59" s="277">
        <v>1</v>
      </c>
      <c r="U59" s="276">
        <f t="shared" ref="U59:U61" si="62">IF(ISERROR(T59/S59),0,(T59/S59))</f>
        <v>1</v>
      </c>
      <c r="V59" s="272">
        <v>0</v>
      </c>
      <c r="W59" s="277">
        <v>0</v>
      </c>
      <c r="X59" s="276">
        <f t="shared" si="36"/>
        <v>0</v>
      </c>
      <c r="Y59" s="258">
        <v>1</v>
      </c>
      <c r="Z59" s="277">
        <v>1</v>
      </c>
      <c r="AA59" s="276">
        <f t="shared" si="37"/>
        <v>1</v>
      </c>
      <c r="AB59" s="282">
        <f t="shared" si="50"/>
        <v>2</v>
      </c>
      <c r="AC59" s="274">
        <f t="shared" si="51"/>
        <v>2</v>
      </c>
      <c r="AD59" s="268">
        <f t="shared" si="52"/>
        <v>1</v>
      </c>
      <c r="AE59" s="278">
        <f t="shared" si="53"/>
        <v>1</v>
      </c>
    </row>
    <row r="60" spans="1:31" s="3" customFormat="1" ht="135" x14ac:dyDescent="0.25">
      <c r="A60" s="284" t="s">
        <v>231</v>
      </c>
      <c r="B60" s="147">
        <v>5</v>
      </c>
      <c r="C60" s="237" t="s">
        <v>238</v>
      </c>
      <c r="D60" s="227">
        <v>4</v>
      </c>
      <c r="E60" s="277" t="s">
        <v>239</v>
      </c>
      <c r="F60" s="277" t="s">
        <v>226</v>
      </c>
      <c r="G60" s="275">
        <v>1</v>
      </c>
      <c r="H60" s="277" t="s">
        <v>100</v>
      </c>
      <c r="I60" s="277" t="s">
        <v>148</v>
      </c>
      <c r="J60" s="272">
        <v>0</v>
      </c>
      <c r="K60" s="277">
        <v>0</v>
      </c>
      <c r="L60" s="276">
        <f t="shared" si="59"/>
        <v>0</v>
      </c>
      <c r="M60" s="272">
        <v>5</v>
      </c>
      <c r="N60" s="277">
        <v>5</v>
      </c>
      <c r="O60" s="276">
        <f t="shared" si="60"/>
        <v>1</v>
      </c>
      <c r="P60" s="272">
        <v>5</v>
      </c>
      <c r="Q60" s="277">
        <v>0</v>
      </c>
      <c r="R60" s="276">
        <f t="shared" si="61"/>
        <v>0</v>
      </c>
      <c r="S60" s="272">
        <v>5</v>
      </c>
      <c r="T60" s="277">
        <v>4</v>
      </c>
      <c r="U60" s="276">
        <f t="shared" si="62"/>
        <v>0.8</v>
      </c>
      <c r="V60" s="272">
        <v>5</v>
      </c>
      <c r="W60" s="277">
        <v>6</v>
      </c>
      <c r="X60" s="276">
        <f t="shared" si="36"/>
        <v>1.2</v>
      </c>
      <c r="Y60" s="258">
        <v>0</v>
      </c>
      <c r="Z60" s="277">
        <v>5</v>
      </c>
      <c r="AA60" s="276">
        <f t="shared" si="37"/>
        <v>0</v>
      </c>
      <c r="AB60" s="282">
        <f t="shared" si="50"/>
        <v>20</v>
      </c>
      <c r="AC60" s="274">
        <f t="shared" si="51"/>
        <v>20</v>
      </c>
      <c r="AD60" s="268">
        <f t="shared" si="52"/>
        <v>1</v>
      </c>
      <c r="AE60" s="278">
        <f t="shared" si="53"/>
        <v>1</v>
      </c>
    </row>
    <row r="61" spans="1:31" s="3" customFormat="1" ht="135.75" thickBot="1" x14ac:dyDescent="0.3">
      <c r="A61" s="257" t="s">
        <v>231</v>
      </c>
      <c r="B61" s="256">
        <v>6</v>
      </c>
      <c r="C61" s="234" t="s">
        <v>240</v>
      </c>
      <c r="D61" s="228">
        <v>5</v>
      </c>
      <c r="E61" s="124" t="s">
        <v>241</v>
      </c>
      <c r="F61" s="124" t="s">
        <v>226</v>
      </c>
      <c r="G61" s="126">
        <v>1</v>
      </c>
      <c r="H61" s="124" t="s">
        <v>100</v>
      </c>
      <c r="I61" s="124" t="s">
        <v>148</v>
      </c>
      <c r="J61" s="255">
        <v>0</v>
      </c>
      <c r="K61" s="124">
        <v>0</v>
      </c>
      <c r="L61" s="128">
        <f>IF(ISERROR(K61/J61),0,(K61/J61))</f>
        <v>0</v>
      </c>
      <c r="M61" s="254">
        <v>0</v>
      </c>
      <c r="N61" s="124">
        <v>0</v>
      </c>
      <c r="O61" s="128">
        <f t="shared" si="60"/>
        <v>0</v>
      </c>
      <c r="P61" s="255">
        <v>0</v>
      </c>
      <c r="Q61" s="124">
        <v>0</v>
      </c>
      <c r="R61" s="128">
        <f t="shared" si="61"/>
        <v>0</v>
      </c>
      <c r="S61" s="255">
        <v>0</v>
      </c>
      <c r="T61" s="124">
        <v>0</v>
      </c>
      <c r="U61" s="128">
        <f t="shared" si="62"/>
        <v>0</v>
      </c>
      <c r="V61" s="255">
        <v>0</v>
      </c>
      <c r="W61" s="124">
        <v>0</v>
      </c>
      <c r="X61" s="128">
        <f t="shared" si="36"/>
        <v>0</v>
      </c>
      <c r="Y61" s="255">
        <v>5</v>
      </c>
      <c r="Z61" s="124">
        <v>3</v>
      </c>
      <c r="AA61" s="128">
        <f t="shared" si="37"/>
        <v>0.6</v>
      </c>
      <c r="AB61" s="289">
        <f t="shared" si="50"/>
        <v>5</v>
      </c>
      <c r="AC61" s="290">
        <f t="shared" si="51"/>
        <v>3</v>
      </c>
      <c r="AD61" s="291">
        <f t="shared" si="52"/>
        <v>0.6</v>
      </c>
      <c r="AE61" s="132">
        <f t="shared" si="53"/>
        <v>0.6</v>
      </c>
    </row>
    <row r="62" spans="1:31" s="3" customFormat="1" x14ac:dyDescent="0.25">
      <c r="A62" s="267" t="s">
        <v>221</v>
      </c>
      <c r="B62" s="2"/>
      <c r="C62" s="2"/>
      <c r="D62" s="2"/>
      <c r="E62" s="2"/>
      <c r="F62" s="57"/>
      <c r="G62" s="57"/>
      <c r="H62" s="57"/>
      <c r="I62" s="57"/>
      <c r="J62" s="66"/>
      <c r="K62" s="63"/>
      <c r="L62" s="62"/>
      <c r="M62" s="66"/>
      <c r="N62" s="63"/>
      <c r="O62" s="62"/>
      <c r="P62" s="66"/>
      <c r="Q62" s="63"/>
      <c r="R62" s="62"/>
      <c r="S62" s="66"/>
      <c r="T62" s="63"/>
      <c r="U62" s="62"/>
      <c r="V62" s="66"/>
      <c r="W62" s="63"/>
      <c r="X62" s="62"/>
      <c r="Y62" s="66"/>
      <c r="Z62" s="63"/>
      <c r="AA62" s="62"/>
      <c r="AB62" s="66"/>
      <c r="AC62" s="63"/>
      <c r="AD62" s="63"/>
      <c r="AE62" s="63"/>
    </row>
    <row r="63" spans="1:31" s="3" customFormat="1" x14ac:dyDescent="0.2">
      <c r="A63" s="79">
        <v>2018</v>
      </c>
      <c r="B63" s="79"/>
      <c r="C63" s="80" t="s">
        <v>102</v>
      </c>
      <c r="D63" s="80"/>
      <c r="E63" s="79"/>
      <c r="F63" s="79"/>
      <c r="G63" s="79"/>
      <c r="H63" s="79"/>
      <c r="I63" s="79"/>
      <c r="J63" s="81"/>
      <c r="K63" s="82"/>
      <c r="L63" s="83"/>
      <c r="M63" s="81"/>
      <c r="N63" s="82"/>
      <c r="O63" s="84"/>
      <c r="P63" s="81"/>
      <c r="Q63" s="82"/>
      <c r="R63" s="84"/>
      <c r="S63" s="81"/>
      <c r="T63" s="82"/>
      <c r="U63" s="84"/>
      <c r="V63" s="81"/>
      <c r="W63" s="82"/>
      <c r="X63" s="84"/>
      <c r="Y63" s="81"/>
      <c r="Z63" s="82"/>
      <c r="AA63" s="84"/>
      <c r="AB63" s="66"/>
      <c r="AC63" s="63"/>
      <c r="AD63" s="63"/>
      <c r="AE63" s="63"/>
    </row>
    <row r="64" spans="1:31" s="3" customFormat="1" x14ac:dyDescent="0.2">
      <c r="A64" s="79">
        <v>2019</v>
      </c>
      <c r="B64" s="79"/>
      <c r="C64" s="85" t="s">
        <v>103</v>
      </c>
      <c r="D64" s="85"/>
      <c r="E64" s="86" t="s">
        <v>104</v>
      </c>
      <c r="F64" s="86"/>
      <c r="G64" s="86"/>
      <c r="H64" s="86"/>
      <c r="I64" s="86"/>
      <c r="J64" s="87" t="s">
        <v>105</v>
      </c>
      <c r="K64" s="88" t="s">
        <v>106</v>
      </c>
      <c r="L64" s="89" t="s">
        <v>107</v>
      </c>
      <c r="M64" s="87"/>
      <c r="N64" s="88"/>
      <c r="O64" s="90"/>
      <c r="P64" s="87"/>
      <c r="Q64" s="88"/>
      <c r="R64" s="90"/>
      <c r="S64" s="87"/>
      <c r="T64" s="88"/>
      <c r="U64" s="90"/>
      <c r="V64" s="87"/>
      <c r="W64" s="88"/>
      <c r="X64" s="90"/>
      <c r="Y64" s="87"/>
      <c r="Z64" s="88"/>
      <c r="AA64" s="90"/>
      <c r="AB64" s="67"/>
      <c r="AC64" s="64"/>
      <c r="AD64" s="64"/>
      <c r="AE64" s="64"/>
    </row>
    <row r="65" spans="1:42" s="3" customFormat="1" x14ac:dyDescent="0.2">
      <c r="A65" s="79">
        <v>2020</v>
      </c>
      <c r="B65" s="79"/>
      <c r="C65" s="85" t="s">
        <v>108</v>
      </c>
      <c r="D65" s="85"/>
      <c r="E65" s="86" t="s">
        <v>109</v>
      </c>
      <c r="F65" s="86"/>
      <c r="G65" s="86"/>
      <c r="H65" s="86"/>
      <c r="I65" s="86"/>
      <c r="J65" s="87" t="s">
        <v>105</v>
      </c>
      <c r="K65" s="88" t="s">
        <v>106</v>
      </c>
      <c r="L65" s="83" t="s">
        <v>110</v>
      </c>
      <c r="M65" s="87"/>
      <c r="N65" s="88"/>
      <c r="O65" s="90"/>
      <c r="P65" s="87"/>
      <c r="Q65" s="88"/>
      <c r="R65" s="90"/>
      <c r="S65" s="87"/>
      <c r="T65" s="88"/>
      <c r="U65" s="90"/>
      <c r="V65" s="87"/>
      <c r="W65" s="88"/>
      <c r="X65" s="90"/>
      <c r="Y65" s="87"/>
      <c r="Z65" s="88"/>
      <c r="AA65" s="90"/>
      <c r="AB65" s="67"/>
      <c r="AC65" s="64"/>
      <c r="AD65" s="64"/>
      <c r="AE65" s="64"/>
      <c r="AF65" s="4"/>
      <c r="AG65" s="4"/>
      <c r="AH65" s="4"/>
      <c r="AI65" s="4"/>
      <c r="AJ65" s="4"/>
      <c r="AK65" s="4"/>
      <c r="AL65" s="4"/>
      <c r="AM65" s="4"/>
      <c r="AN65" s="4"/>
      <c r="AO65" s="4"/>
      <c r="AP65" s="4"/>
    </row>
    <row r="66" spans="1:42" s="3" customFormat="1" x14ac:dyDescent="0.2">
      <c r="A66" s="79">
        <v>2021</v>
      </c>
      <c r="B66" s="79"/>
      <c r="C66" s="85" t="s">
        <v>111</v>
      </c>
      <c r="D66" s="85"/>
      <c r="E66" s="86" t="s">
        <v>109</v>
      </c>
      <c r="F66" s="86"/>
      <c r="G66" s="86"/>
      <c r="H66" s="86"/>
      <c r="I66" s="86"/>
      <c r="J66" s="87" t="s">
        <v>105</v>
      </c>
      <c r="K66" s="88" t="s">
        <v>106</v>
      </c>
      <c r="L66" s="83" t="s">
        <v>112</v>
      </c>
      <c r="M66" s="87"/>
      <c r="N66" s="88"/>
      <c r="O66" s="90"/>
      <c r="P66" s="87"/>
      <c r="Q66" s="88"/>
      <c r="R66" s="90"/>
      <c r="S66" s="87"/>
      <c r="T66" s="88"/>
      <c r="U66" s="90"/>
      <c r="V66" s="87"/>
      <c r="W66" s="88"/>
      <c r="X66" s="90"/>
      <c r="Y66" s="87"/>
      <c r="Z66" s="88"/>
      <c r="AA66" s="90"/>
      <c r="AB66" s="67"/>
      <c r="AC66" s="64"/>
      <c r="AD66" s="64"/>
      <c r="AE66" s="64"/>
      <c r="AF66" s="4"/>
      <c r="AG66" s="4"/>
      <c r="AH66" s="4"/>
      <c r="AI66" s="4"/>
      <c r="AJ66" s="4"/>
      <c r="AK66" s="4"/>
      <c r="AL66" s="4"/>
      <c r="AM66" s="4"/>
      <c r="AN66" s="4"/>
      <c r="AO66" s="4"/>
      <c r="AP66" s="4"/>
    </row>
    <row r="67" spans="1:42" s="3" customFormat="1" x14ac:dyDescent="0.2">
      <c r="A67" s="79">
        <v>2022</v>
      </c>
      <c r="B67" s="79"/>
      <c r="C67" s="85" t="s">
        <v>113</v>
      </c>
      <c r="D67" s="85"/>
      <c r="E67" s="86" t="s">
        <v>114</v>
      </c>
      <c r="F67" s="86"/>
      <c r="G67" s="86"/>
      <c r="H67" s="86"/>
      <c r="I67" s="86"/>
      <c r="J67" s="87" t="s">
        <v>105</v>
      </c>
      <c r="K67" s="88" t="s">
        <v>115</v>
      </c>
      <c r="L67" s="89" t="s">
        <v>116</v>
      </c>
      <c r="M67" s="87"/>
      <c r="N67" s="88"/>
      <c r="O67" s="90"/>
      <c r="P67" s="87"/>
      <c r="Q67" s="88"/>
      <c r="R67" s="90"/>
      <c r="S67" s="87"/>
      <c r="T67" s="88"/>
      <c r="U67" s="90"/>
      <c r="V67" s="87"/>
      <c r="W67" s="88"/>
      <c r="X67" s="90"/>
      <c r="Y67" s="87"/>
      <c r="Z67" s="88"/>
      <c r="AA67" s="90"/>
      <c r="AB67" s="67"/>
      <c r="AC67" s="64"/>
      <c r="AD67" s="64"/>
      <c r="AE67" s="64"/>
      <c r="AF67" s="4"/>
      <c r="AG67" s="4"/>
      <c r="AH67" s="4"/>
      <c r="AI67" s="4"/>
      <c r="AJ67" s="4"/>
      <c r="AK67" s="4"/>
      <c r="AL67" s="4"/>
      <c r="AM67" s="4"/>
      <c r="AN67" s="4"/>
      <c r="AO67" s="4"/>
      <c r="AP67" s="4"/>
    </row>
    <row r="68" spans="1:42" s="3" customFormat="1" x14ac:dyDescent="0.2">
      <c r="A68" s="79">
        <v>2023</v>
      </c>
      <c r="B68" s="79"/>
      <c r="C68" s="85" t="s">
        <v>117</v>
      </c>
      <c r="D68" s="85"/>
      <c r="E68" s="86" t="s">
        <v>118</v>
      </c>
      <c r="F68" s="86"/>
      <c r="G68" s="86"/>
      <c r="H68" s="86"/>
      <c r="I68" s="86"/>
      <c r="J68" s="87" t="s">
        <v>105</v>
      </c>
      <c r="K68" s="88" t="s">
        <v>115</v>
      </c>
      <c r="L68" s="89" t="s">
        <v>119</v>
      </c>
      <c r="M68" s="87"/>
      <c r="N68" s="88"/>
      <c r="O68" s="90"/>
      <c r="P68" s="87"/>
      <c r="Q68" s="88"/>
      <c r="R68" s="90"/>
      <c r="S68" s="87"/>
      <c r="T68" s="88"/>
      <c r="U68" s="90"/>
      <c r="V68" s="87"/>
      <c r="W68" s="88"/>
      <c r="X68" s="90"/>
      <c r="Y68" s="87"/>
      <c r="Z68" s="88"/>
      <c r="AA68" s="90"/>
      <c r="AB68" s="67"/>
      <c r="AC68" s="64"/>
      <c r="AD68" s="64"/>
      <c r="AE68" s="64"/>
      <c r="AF68" s="4"/>
      <c r="AG68" s="4"/>
      <c r="AH68" s="4"/>
      <c r="AI68" s="4"/>
      <c r="AJ68" s="4"/>
      <c r="AK68" s="4"/>
      <c r="AL68" s="4"/>
      <c r="AM68" s="4"/>
      <c r="AN68" s="4"/>
      <c r="AO68" s="4"/>
      <c r="AP68" s="4"/>
    </row>
    <row r="69" spans="1:42" x14ac:dyDescent="0.2">
      <c r="A69" s="79">
        <v>2024</v>
      </c>
      <c r="B69" s="79"/>
      <c r="C69" s="85" t="s">
        <v>120</v>
      </c>
      <c r="D69" s="85"/>
      <c r="E69" s="86" t="s">
        <v>118</v>
      </c>
      <c r="F69" s="86"/>
      <c r="G69" s="86"/>
      <c r="H69" s="86"/>
      <c r="I69" s="86"/>
      <c r="J69" s="87" t="s">
        <v>105</v>
      </c>
      <c r="K69" s="88" t="s">
        <v>115</v>
      </c>
      <c r="L69" s="89" t="s">
        <v>121</v>
      </c>
      <c r="M69" s="87"/>
      <c r="N69" s="88"/>
      <c r="O69" s="90"/>
      <c r="P69" s="87"/>
      <c r="Q69" s="88"/>
      <c r="R69" s="90"/>
      <c r="S69" s="87"/>
      <c r="T69" s="88"/>
      <c r="U69" s="90"/>
      <c r="V69" s="87"/>
      <c r="W69" s="88"/>
      <c r="X69" s="90"/>
      <c r="Y69" s="87"/>
      <c r="Z69" s="88"/>
      <c r="AA69" s="90"/>
      <c r="AB69" s="67"/>
      <c r="AC69" s="64"/>
      <c r="AD69" s="64"/>
      <c r="AE69" s="64"/>
      <c r="AF69" s="5"/>
      <c r="AG69" s="5"/>
      <c r="AH69" s="5"/>
      <c r="AI69" s="5"/>
      <c r="AJ69" s="5"/>
      <c r="AK69" s="5"/>
      <c r="AL69" s="5"/>
      <c r="AM69" s="5"/>
      <c r="AN69" s="5"/>
      <c r="AO69" s="5"/>
      <c r="AP69" s="5"/>
    </row>
    <row r="70" spans="1:42" x14ac:dyDescent="0.2">
      <c r="A70" s="79">
        <v>2025</v>
      </c>
      <c r="B70" s="79"/>
      <c r="C70" s="85" t="s">
        <v>122</v>
      </c>
      <c r="D70" s="85"/>
      <c r="E70" s="86" t="s">
        <v>118</v>
      </c>
      <c r="F70" s="86"/>
      <c r="G70" s="86"/>
      <c r="H70" s="86"/>
      <c r="I70" s="86"/>
      <c r="J70" s="87" t="s">
        <v>105</v>
      </c>
      <c r="K70" s="88" t="s">
        <v>115</v>
      </c>
      <c r="L70" s="89" t="s">
        <v>123</v>
      </c>
      <c r="M70" s="87"/>
      <c r="N70" s="88"/>
      <c r="O70" s="90"/>
      <c r="P70" s="87"/>
      <c r="Q70" s="88"/>
      <c r="R70" s="90"/>
      <c r="S70" s="87"/>
      <c r="T70" s="88"/>
      <c r="U70" s="90"/>
      <c r="V70" s="87"/>
      <c r="W70" s="88"/>
      <c r="X70" s="90"/>
      <c r="Y70" s="87"/>
      <c r="Z70" s="88"/>
      <c r="AA70" s="90"/>
      <c r="AB70" s="67"/>
      <c r="AC70" s="64"/>
      <c r="AD70" s="64"/>
      <c r="AE70" s="64"/>
      <c r="AF70" s="5"/>
      <c r="AG70" s="5"/>
      <c r="AH70" s="5"/>
      <c r="AI70" s="5"/>
      <c r="AJ70" s="5"/>
      <c r="AK70" s="5"/>
      <c r="AL70" s="5"/>
      <c r="AM70" s="5"/>
      <c r="AN70" s="5"/>
      <c r="AO70" s="5"/>
      <c r="AP70" s="5"/>
    </row>
    <row r="71" spans="1:42" x14ac:dyDescent="0.2">
      <c r="A71" s="79">
        <v>2026</v>
      </c>
      <c r="B71" s="79"/>
      <c r="C71" s="85" t="s">
        <v>124</v>
      </c>
      <c r="D71" s="85"/>
      <c r="E71" s="86" t="s">
        <v>114</v>
      </c>
      <c r="F71" s="86"/>
      <c r="G71" s="86"/>
      <c r="H71" s="86"/>
      <c r="I71" s="86"/>
      <c r="J71" s="91" t="s">
        <v>105</v>
      </c>
      <c r="K71" s="88" t="s">
        <v>115</v>
      </c>
      <c r="L71" s="89" t="s">
        <v>125</v>
      </c>
      <c r="M71" s="87"/>
      <c r="N71" s="88"/>
      <c r="O71" s="90"/>
      <c r="P71" s="87"/>
      <c r="Q71" s="88"/>
      <c r="R71" s="90"/>
      <c r="S71" s="87"/>
      <c r="T71" s="88"/>
      <c r="U71" s="90"/>
      <c r="V71" s="87"/>
      <c r="W71" s="88"/>
      <c r="X71" s="90"/>
      <c r="Y71" s="87"/>
      <c r="Z71" s="88"/>
      <c r="AA71" s="90"/>
      <c r="AB71" s="67"/>
      <c r="AC71" s="64"/>
      <c r="AD71" s="64"/>
      <c r="AE71" s="64"/>
      <c r="AF71" s="5"/>
      <c r="AG71" s="5"/>
      <c r="AH71" s="5"/>
      <c r="AI71" s="5"/>
      <c r="AJ71" s="5"/>
      <c r="AK71" s="5"/>
      <c r="AL71" s="5"/>
      <c r="AM71" s="5"/>
      <c r="AN71" s="5"/>
      <c r="AO71" s="5"/>
      <c r="AP71" s="5"/>
    </row>
    <row r="72" spans="1:42" x14ac:dyDescent="0.2">
      <c r="A72" s="79">
        <v>2027</v>
      </c>
      <c r="B72" s="79"/>
      <c r="C72" s="85" t="s">
        <v>126</v>
      </c>
      <c r="D72" s="85"/>
      <c r="E72" s="86" t="s">
        <v>109</v>
      </c>
      <c r="F72" s="86"/>
      <c r="G72" s="86"/>
      <c r="H72" s="86"/>
      <c r="I72" s="86"/>
      <c r="J72" s="91" t="s">
        <v>105</v>
      </c>
      <c r="K72" s="92" t="s">
        <v>127</v>
      </c>
      <c r="L72" s="89" t="s">
        <v>128</v>
      </c>
      <c r="M72" s="87"/>
      <c r="N72" s="88"/>
      <c r="O72" s="90"/>
      <c r="P72" s="87"/>
      <c r="Q72" s="88"/>
      <c r="R72" s="90"/>
      <c r="S72" s="87"/>
      <c r="T72" s="88"/>
      <c r="U72" s="90"/>
      <c r="V72" s="87"/>
      <c r="W72" s="88"/>
      <c r="X72" s="90"/>
      <c r="Y72" s="87"/>
      <c r="Z72" s="88"/>
      <c r="AA72" s="90"/>
      <c r="AB72" s="67"/>
      <c r="AC72" s="64"/>
      <c r="AD72" s="64"/>
      <c r="AE72" s="64"/>
      <c r="AF72" s="5"/>
      <c r="AG72" s="5"/>
      <c r="AH72" s="5"/>
      <c r="AI72" s="5"/>
      <c r="AJ72" s="5"/>
      <c r="AK72" s="5"/>
      <c r="AL72" s="5"/>
      <c r="AM72" s="5"/>
      <c r="AN72" s="5"/>
      <c r="AO72" s="5"/>
      <c r="AP72" s="5"/>
    </row>
    <row r="73" spans="1:42" x14ac:dyDescent="0.2">
      <c r="A73" s="79">
        <v>2028</v>
      </c>
      <c r="B73" s="79"/>
      <c r="C73" s="85" t="s">
        <v>129</v>
      </c>
      <c r="D73" s="85"/>
      <c r="E73" s="93" t="s">
        <v>130</v>
      </c>
      <c r="F73" s="93"/>
      <c r="G73" s="93"/>
      <c r="H73" s="93"/>
      <c r="I73" s="93"/>
      <c r="J73" s="91" t="s">
        <v>105</v>
      </c>
      <c r="K73" s="92" t="s">
        <v>127</v>
      </c>
      <c r="L73" s="89" t="s">
        <v>131</v>
      </c>
      <c r="M73" s="87"/>
      <c r="N73" s="88"/>
      <c r="O73" s="90"/>
      <c r="P73" s="87"/>
      <c r="Q73" s="88"/>
      <c r="R73" s="90"/>
      <c r="S73" s="87"/>
      <c r="T73" s="88"/>
      <c r="U73" s="90"/>
      <c r="V73" s="87"/>
      <c r="W73" s="88"/>
      <c r="X73" s="90"/>
      <c r="Y73" s="87"/>
      <c r="Z73" s="88"/>
      <c r="AA73" s="90"/>
      <c r="AB73" s="67"/>
      <c r="AC73" s="64"/>
      <c r="AD73" s="64"/>
      <c r="AE73" s="64"/>
      <c r="AF73" s="5"/>
      <c r="AG73" s="5"/>
      <c r="AH73" s="5"/>
      <c r="AI73" s="5"/>
      <c r="AJ73" s="5"/>
      <c r="AK73" s="5"/>
      <c r="AL73" s="5"/>
      <c r="AM73" s="5"/>
      <c r="AN73" s="5"/>
      <c r="AO73" s="5"/>
      <c r="AP73" s="5"/>
    </row>
    <row r="74" spans="1:42" x14ac:dyDescent="0.2">
      <c r="A74" s="79"/>
      <c r="B74" s="79"/>
      <c r="C74" s="85" t="s">
        <v>132</v>
      </c>
      <c r="D74" s="85"/>
      <c r="E74" s="86" t="s">
        <v>109</v>
      </c>
      <c r="F74" s="86"/>
      <c r="G74" s="86"/>
      <c r="H74" s="86"/>
      <c r="I74" s="86"/>
      <c r="J74" s="87" t="s">
        <v>105</v>
      </c>
      <c r="K74" s="92" t="s">
        <v>127</v>
      </c>
      <c r="L74" s="89" t="s">
        <v>133</v>
      </c>
      <c r="M74" s="87"/>
      <c r="N74" s="88"/>
      <c r="O74" s="90"/>
      <c r="P74" s="87"/>
      <c r="Q74" s="88"/>
      <c r="R74" s="90"/>
      <c r="S74" s="87"/>
      <c r="T74" s="88"/>
      <c r="U74" s="90"/>
      <c r="V74" s="87"/>
      <c r="W74" s="88"/>
      <c r="X74" s="90"/>
      <c r="Y74" s="87"/>
      <c r="Z74" s="88"/>
      <c r="AA74" s="90"/>
      <c r="AB74" s="67"/>
      <c r="AC74" s="64"/>
      <c r="AD74" s="64"/>
      <c r="AE74" s="64"/>
      <c r="AF74" s="5"/>
      <c r="AG74" s="5"/>
      <c r="AH74" s="5"/>
      <c r="AI74" s="5"/>
      <c r="AJ74" s="5"/>
      <c r="AK74" s="5"/>
      <c r="AL74" s="5"/>
      <c r="AM74" s="5"/>
      <c r="AN74" s="5"/>
      <c r="AO74" s="5"/>
      <c r="AP74" s="5"/>
    </row>
    <row r="75" spans="1:42" x14ac:dyDescent="0.2">
      <c r="A75" s="79"/>
      <c r="B75" s="79"/>
      <c r="C75" s="85" t="s">
        <v>134</v>
      </c>
      <c r="D75" s="85"/>
      <c r="E75" s="86" t="s">
        <v>109</v>
      </c>
      <c r="F75" s="86"/>
      <c r="G75" s="86"/>
      <c r="H75" s="86"/>
      <c r="I75" s="86"/>
      <c r="J75" s="87" t="s">
        <v>105</v>
      </c>
      <c r="K75" s="92" t="s">
        <v>127</v>
      </c>
      <c r="L75" s="89" t="s">
        <v>135</v>
      </c>
      <c r="M75" s="87"/>
      <c r="N75" s="88"/>
      <c r="O75" s="90"/>
      <c r="P75" s="87"/>
      <c r="Q75" s="88"/>
      <c r="R75" s="90"/>
      <c r="S75" s="87"/>
      <c r="T75" s="88"/>
      <c r="U75" s="90"/>
      <c r="V75" s="87"/>
      <c r="W75" s="88"/>
      <c r="X75" s="90"/>
      <c r="Y75" s="87"/>
      <c r="Z75" s="88"/>
      <c r="AA75" s="90"/>
      <c r="AB75" s="67"/>
      <c r="AC75" s="64"/>
      <c r="AD75" s="64"/>
      <c r="AE75" s="64"/>
      <c r="AF75" s="5"/>
      <c r="AG75" s="5"/>
      <c r="AH75" s="5"/>
      <c r="AI75" s="5"/>
      <c r="AJ75" s="5"/>
      <c r="AK75" s="5"/>
      <c r="AL75" s="5"/>
      <c r="AM75" s="5"/>
      <c r="AN75" s="5"/>
      <c r="AO75" s="5"/>
      <c r="AP75" s="5"/>
    </row>
    <row r="76" spans="1:42" x14ac:dyDescent="0.2">
      <c r="A76" s="79"/>
      <c r="B76" s="79"/>
      <c r="C76" s="85" t="s">
        <v>136</v>
      </c>
      <c r="D76" s="85"/>
      <c r="E76" s="86" t="s">
        <v>109</v>
      </c>
      <c r="F76" s="86"/>
      <c r="G76" s="86"/>
      <c r="H76" s="86"/>
      <c r="I76" s="86"/>
      <c r="J76" s="87" t="s">
        <v>105</v>
      </c>
      <c r="K76" s="92" t="s">
        <v>127</v>
      </c>
      <c r="L76" s="89" t="s">
        <v>137</v>
      </c>
      <c r="M76" s="87"/>
      <c r="N76" s="88"/>
      <c r="O76" s="90"/>
      <c r="P76" s="87"/>
      <c r="Q76" s="88"/>
      <c r="R76" s="90"/>
      <c r="S76" s="87"/>
      <c r="T76" s="88"/>
      <c r="U76" s="90"/>
      <c r="V76" s="87"/>
      <c r="W76" s="88"/>
      <c r="X76" s="90"/>
      <c r="Y76" s="87"/>
      <c r="Z76" s="88"/>
      <c r="AA76" s="90"/>
      <c r="AB76" s="67"/>
      <c r="AC76" s="64"/>
      <c r="AD76" s="64"/>
      <c r="AE76" s="64"/>
      <c r="AF76" s="5"/>
      <c r="AG76" s="5"/>
      <c r="AH76" s="5"/>
      <c r="AI76" s="5"/>
      <c r="AJ76" s="5"/>
      <c r="AK76" s="5"/>
      <c r="AL76" s="5"/>
      <c r="AM76" s="5"/>
      <c r="AN76" s="5"/>
      <c r="AO76" s="5"/>
      <c r="AP76" s="5"/>
    </row>
    <row r="77" spans="1:42" x14ac:dyDescent="0.2">
      <c r="A77" s="79"/>
      <c r="B77" s="79"/>
      <c r="C77" s="85" t="s">
        <v>138</v>
      </c>
      <c r="D77" s="85"/>
      <c r="E77" s="86" t="s">
        <v>139</v>
      </c>
      <c r="F77" s="86"/>
      <c r="G77" s="86"/>
      <c r="H77" s="86"/>
      <c r="I77" s="86"/>
      <c r="J77" s="87" t="s">
        <v>105</v>
      </c>
      <c r="K77" s="88" t="s">
        <v>140</v>
      </c>
      <c r="L77" s="89" t="s">
        <v>141</v>
      </c>
      <c r="M77" s="87"/>
      <c r="N77" s="88"/>
      <c r="O77" s="90"/>
      <c r="P77" s="87"/>
      <c r="Q77" s="88"/>
      <c r="R77" s="90"/>
      <c r="S77" s="87"/>
      <c r="T77" s="88"/>
      <c r="U77" s="90"/>
      <c r="V77" s="87"/>
      <c r="W77" s="88"/>
      <c r="X77" s="90"/>
      <c r="Y77" s="87"/>
      <c r="Z77" s="88"/>
      <c r="AA77" s="90"/>
      <c r="AB77" s="67"/>
      <c r="AC77" s="64"/>
      <c r="AD77" s="64"/>
      <c r="AE77" s="64"/>
      <c r="AF77" s="5"/>
      <c r="AG77" s="5"/>
      <c r="AH77" s="5"/>
      <c r="AI77" s="5"/>
      <c r="AJ77" s="5"/>
      <c r="AK77" s="5"/>
      <c r="AL77" s="5"/>
      <c r="AM77" s="5"/>
      <c r="AN77" s="5"/>
      <c r="AO77" s="5"/>
      <c r="AP77" s="5"/>
    </row>
    <row r="78" spans="1:42" x14ac:dyDescent="0.2">
      <c r="A78" s="79"/>
      <c r="B78" s="79"/>
      <c r="C78" s="94"/>
      <c r="D78" s="94"/>
      <c r="E78" s="79"/>
      <c r="F78" s="79"/>
      <c r="G78" s="79"/>
      <c r="H78" s="79"/>
      <c r="I78" s="79"/>
      <c r="J78" s="81"/>
      <c r="K78" s="82"/>
      <c r="L78" s="89"/>
      <c r="M78" s="87"/>
      <c r="N78" s="88"/>
      <c r="O78" s="90"/>
      <c r="P78" s="87"/>
      <c r="Q78" s="88"/>
      <c r="R78" s="90"/>
      <c r="S78" s="87"/>
      <c r="T78" s="88"/>
      <c r="U78" s="90"/>
      <c r="V78" s="87"/>
      <c r="W78" s="88"/>
      <c r="X78" s="90"/>
      <c r="Y78" s="87"/>
      <c r="Z78" s="88"/>
      <c r="AA78" s="90"/>
      <c r="AB78" s="67"/>
      <c r="AC78" s="64"/>
      <c r="AD78" s="64"/>
      <c r="AE78" s="64"/>
      <c r="AF78" s="5"/>
      <c r="AG78" s="5"/>
      <c r="AH78" s="5"/>
      <c r="AI78" s="5"/>
      <c r="AJ78" s="5"/>
      <c r="AK78" s="5"/>
      <c r="AL78" s="5"/>
      <c r="AM78" s="5"/>
      <c r="AN78" s="5"/>
      <c r="AO78" s="5"/>
      <c r="AP78" s="5"/>
    </row>
    <row r="79" spans="1:42" x14ac:dyDescent="0.2">
      <c r="A79" s="79"/>
      <c r="B79" s="79"/>
      <c r="C79" s="94"/>
      <c r="D79" s="94"/>
      <c r="E79" s="79"/>
      <c r="F79" s="79"/>
      <c r="G79" s="79"/>
      <c r="H79" s="79"/>
      <c r="I79" s="79"/>
      <c r="J79" s="81"/>
      <c r="K79" s="82"/>
      <c r="L79" s="89"/>
      <c r="M79" s="87"/>
      <c r="N79" s="88"/>
      <c r="O79" s="90"/>
      <c r="P79" s="87"/>
      <c r="Q79" s="88"/>
      <c r="R79" s="90"/>
      <c r="S79" s="87"/>
      <c r="T79" s="88"/>
      <c r="U79" s="90"/>
      <c r="V79" s="87"/>
      <c r="W79" s="88"/>
      <c r="X79" s="90"/>
      <c r="Y79" s="87"/>
      <c r="Z79" s="88"/>
      <c r="AA79" s="90"/>
      <c r="AB79" s="67"/>
      <c r="AC79" s="64"/>
      <c r="AD79" s="64"/>
      <c r="AE79" s="64"/>
      <c r="AF79" s="5"/>
      <c r="AG79" s="5"/>
      <c r="AH79" s="5"/>
      <c r="AI79" s="5"/>
      <c r="AJ79" s="5"/>
      <c r="AK79" s="5"/>
      <c r="AL79" s="5"/>
      <c r="AM79" s="5"/>
      <c r="AN79" s="5"/>
      <c r="AO79" s="5"/>
      <c r="AP79" s="5"/>
    </row>
    <row r="80" spans="1:42" x14ac:dyDescent="0.2">
      <c r="A80" s="79"/>
      <c r="B80" s="79"/>
      <c r="C80" s="80" t="s">
        <v>142</v>
      </c>
      <c r="D80" s="80"/>
      <c r="E80" s="79"/>
      <c r="F80" s="79"/>
      <c r="G80" s="79"/>
      <c r="H80" s="79"/>
      <c r="I80" s="79"/>
      <c r="J80" s="81"/>
      <c r="K80" s="82"/>
      <c r="L80" s="89"/>
      <c r="M80" s="87"/>
      <c r="N80" s="88"/>
      <c r="O80" s="90"/>
      <c r="P80" s="87"/>
      <c r="Q80" s="88"/>
      <c r="R80" s="90"/>
      <c r="S80" s="87"/>
      <c r="T80" s="88"/>
      <c r="U80" s="90"/>
      <c r="V80" s="87"/>
      <c r="W80" s="88"/>
      <c r="X80" s="90"/>
      <c r="Y80" s="87"/>
      <c r="Z80" s="88"/>
      <c r="AA80" s="90"/>
      <c r="AB80" s="67"/>
      <c r="AC80" s="64"/>
      <c r="AD80" s="64"/>
      <c r="AE80" s="64"/>
      <c r="AF80" s="5"/>
      <c r="AG80" s="5"/>
      <c r="AH80" s="5"/>
      <c r="AI80" s="5"/>
      <c r="AJ80" s="5"/>
      <c r="AK80" s="5"/>
      <c r="AL80" s="5"/>
      <c r="AM80" s="5"/>
      <c r="AN80" s="5"/>
      <c r="AO80" s="5"/>
      <c r="AP80" s="5"/>
    </row>
    <row r="81" spans="1:42" x14ac:dyDescent="0.2">
      <c r="A81" s="79"/>
      <c r="B81" s="79"/>
      <c r="C81" s="86" t="s">
        <v>143</v>
      </c>
      <c r="D81" s="86"/>
      <c r="E81" s="86"/>
      <c r="F81" s="86"/>
      <c r="G81" s="86"/>
      <c r="H81" s="86"/>
      <c r="I81" s="86"/>
      <c r="J81" s="87"/>
      <c r="K81" s="88"/>
      <c r="L81" s="89"/>
      <c r="M81" s="87"/>
      <c r="N81" s="88"/>
      <c r="O81" s="90"/>
      <c r="P81" s="87"/>
      <c r="Q81" s="88"/>
      <c r="R81" s="90"/>
      <c r="S81" s="87"/>
      <c r="T81" s="88"/>
      <c r="U81" s="90"/>
      <c r="V81" s="87"/>
      <c r="W81" s="88"/>
      <c r="X81" s="90"/>
      <c r="Y81" s="87"/>
      <c r="Z81" s="88"/>
      <c r="AA81" s="90"/>
      <c r="AB81" s="67"/>
      <c r="AC81" s="64"/>
      <c r="AD81" s="64"/>
      <c r="AE81" s="64"/>
      <c r="AF81" s="5"/>
      <c r="AG81" s="5"/>
      <c r="AH81" s="5"/>
      <c r="AI81" s="5"/>
      <c r="AJ81" s="5"/>
      <c r="AK81" s="5"/>
      <c r="AL81" s="5"/>
      <c r="AM81" s="5"/>
      <c r="AN81" s="5"/>
      <c r="AO81" s="5"/>
      <c r="AP81" s="5"/>
    </row>
    <row r="82" spans="1:42" x14ac:dyDescent="0.2">
      <c r="A82" s="79"/>
      <c r="B82" s="79"/>
      <c r="C82" s="86" t="s">
        <v>144</v>
      </c>
      <c r="D82" s="86"/>
      <c r="E82" s="86"/>
      <c r="F82" s="86"/>
      <c r="G82" s="86"/>
      <c r="H82" s="86"/>
      <c r="I82" s="86"/>
      <c r="J82" s="87"/>
      <c r="K82" s="88"/>
      <c r="L82" s="89"/>
      <c r="M82" s="87"/>
      <c r="N82" s="82"/>
      <c r="O82" s="84"/>
      <c r="P82" s="81"/>
      <c r="Q82" s="82"/>
      <c r="R82" s="84"/>
      <c r="S82" s="81"/>
      <c r="T82" s="82"/>
      <c r="U82" s="84"/>
      <c r="V82" s="81"/>
      <c r="W82" s="82"/>
      <c r="X82" s="84"/>
      <c r="Y82" s="81"/>
      <c r="Z82" s="82"/>
      <c r="AA82" s="84"/>
    </row>
    <row r="83" spans="1:42" x14ac:dyDescent="0.2">
      <c r="A83" s="79"/>
      <c r="B83" s="79"/>
      <c r="C83" s="86" t="s">
        <v>145</v>
      </c>
      <c r="D83" s="86"/>
      <c r="E83" s="79"/>
      <c r="F83" s="79"/>
      <c r="G83" s="79"/>
      <c r="H83" s="79"/>
      <c r="I83" s="79"/>
      <c r="J83" s="81"/>
      <c r="K83" s="82"/>
      <c r="L83" s="89"/>
      <c r="M83" s="81"/>
      <c r="N83" s="82"/>
      <c r="O83" s="84"/>
      <c r="P83" s="81"/>
      <c r="Q83" s="82"/>
      <c r="R83" s="84"/>
      <c r="S83" s="81"/>
      <c r="T83" s="82"/>
      <c r="U83" s="84"/>
      <c r="V83" s="81"/>
      <c r="W83" s="82"/>
      <c r="X83" s="84"/>
      <c r="Y83" s="81"/>
      <c r="Z83" s="82"/>
      <c r="AA83" s="84"/>
    </row>
    <row r="84" spans="1:42" x14ac:dyDescent="0.2">
      <c r="A84" s="79"/>
      <c r="B84" s="79"/>
      <c r="C84" s="86"/>
      <c r="D84" s="86"/>
      <c r="E84" s="79"/>
      <c r="F84" s="79"/>
      <c r="G84" s="79"/>
      <c r="H84" s="79"/>
      <c r="I84" s="79"/>
      <c r="J84" s="81"/>
      <c r="K84" s="82"/>
      <c r="L84" s="89"/>
      <c r="M84" s="81"/>
      <c r="N84" s="82"/>
      <c r="O84" s="84"/>
      <c r="P84" s="81"/>
      <c r="Q84" s="82"/>
      <c r="R84" s="84"/>
      <c r="S84" s="81"/>
      <c r="T84" s="82"/>
      <c r="U84" s="84"/>
      <c r="V84" s="81"/>
      <c r="W84" s="82"/>
      <c r="X84" s="84"/>
      <c r="Y84" s="81"/>
      <c r="Z84" s="82"/>
      <c r="AA84" s="84"/>
    </row>
    <row r="85" spans="1:42" x14ac:dyDescent="0.2">
      <c r="A85" s="79"/>
      <c r="B85" s="79"/>
      <c r="C85" s="80" t="s">
        <v>146</v>
      </c>
      <c r="D85" s="80"/>
      <c r="E85" s="95"/>
      <c r="F85" s="95"/>
      <c r="G85" s="95"/>
      <c r="H85" s="95"/>
      <c r="I85" s="95"/>
      <c r="J85" s="81"/>
      <c r="K85" s="82"/>
      <c r="L85" s="89"/>
      <c r="M85" s="81"/>
      <c r="N85" s="82"/>
      <c r="O85" s="84"/>
      <c r="P85" s="81"/>
      <c r="Q85" s="82"/>
      <c r="R85" s="84"/>
      <c r="S85" s="81"/>
      <c r="T85" s="82"/>
      <c r="U85" s="84"/>
      <c r="V85" s="81"/>
      <c r="W85" s="82"/>
      <c r="X85" s="84"/>
      <c r="Y85" s="81"/>
      <c r="Z85" s="82"/>
      <c r="AA85" s="84"/>
    </row>
    <row r="86" spans="1:42" x14ac:dyDescent="0.2">
      <c r="A86" s="79"/>
      <c r="B86" s="79"/>
      <c r="C86" s="86" t="s">
        <v>101</v>
      </c>
      <c r="D86" s="86"/>
      <c r="E86" s="96"/>
      <c r="F86" s="96"/>
      <c r="G86" s="96"/>
      <c r="H86" s="96"/>
      <c r="I86" s="96"/>
      <c r="J86" s="81"/>
      <c r="K86" s="82"/>
      <c r="L86" s="89"/>
      <c r="M86" s="81"/>
      <c r="N86" s="82"/>
      <c r="O86" s="84"/>
      <c r="P86" s="81"/>
      <c r="Q86" s="82"/>
      <c r="R86" s="84"/>
      <c r="S86" s="81"/>
      <c r="T86" s="82"/>
      <c r="U86" s="84"/>
      <c r="V86" s="81"/>
      <c r="W86" s="82"/>
      <c r="X86" s="84"/>
      <c r="Y86" s="81"/>
      <c r="Z86" s="82"/>
      <c r="AA86" s="84"/>
    </row>
    <row r="87" spans="1:42" x14ac:dyDescent="0.2">
      <c r="A87" s="79"/>
      <c r="B87" s="79"/>
      <c r="C87" s="86" t="s">
        <v>100</v>
      </c>
      <c r="D87" s="86"/>
      <c r="E87" s="95"/>
      <c r="F87" s="95"/>
      <c r="G87" s="95"/>
      <c r="H87" s="95"/>
      <c r="I87" s="95"/>
      <c r="J87" s="81"/>
      <c r="K87" s="82"/>
      <c r="L87" s="89"/>
      <c r="M87" s="81"/>
      <c r="N87" s="82"/>
      <c r="O87" s="84"/>
      <c r="P87" s="81"/>
      <c r="Q87" s="82"/>
      <c r="R87" s="84"/>
      <c r="S87" s="81"/>
      <c r="T87" s="82"/>
      <c r="U87" s="84"/>
      <c r="V87" s="81"/>
      <c r="W87" s="82"/>
      <c r="X87" s="84"/>
      <c r="Y87" s="81"/>
      <c r="Z87" s="82"/>
      <c r="AA87" s="84"/>
    </row>
    <row r="88" spans="1:42" x14ac:dyDescent="0.2">
      <c r="A88" s="79"/>
      <c r="B88" s="79"/>
      <c r="C88" s="97"/>
      <c r="D88" s="97"/>
      <c r="E88" s="95"/>
      <c r="F88" s="95"/>
      <c r="G88" s="95"/>
      <c r="H88" s="95"/>
      <c r="I88" s="95"/>
      <c r="J88" s="81"/>
      <c r="K88" s="82"/>
      <c r="L88" s="89"/>
      <c r="M88" s="81"/>
      <c r="N88" s="82"/>
      <c r="O88" s="84"/>
      <c r="P88" s="81"/>
      <c r="Q88" s="82"/>
      <c r="R88" s="84"/>
      <c r="S88" s="81"/>
      <c r="T88" s="82"/>
      <c r="U88" s="84"/>
      <c r="V88" s="81"/>
      <c r="W88" s="82"/>
      <c r="X88" s="84"/>
      <c r="Y88" s="81"/>
      <c r="Z88" s="82"/>
      <c r="AA88" s="84"/>
    </row>
    <row r="89" spans="1:42" x14ac:dyDescent="0.2">
      <c r="A89" s="79"/>
      <c r="B89" s="79"/>
      <c r="C89" s="80" t="s">
        <v>147</v>
      </c>
      <c r="D89" s="80"/>
      <c r="E89" s="95"/>
      <c r="F89" s="95"/>
      <c r="G89" s="95"/>
      <c r="H89" s="95"/>
      <c r="I89" s="95"/>
      <c r="J89" s="81"/>
      <c r="K89" s="82"/>
      <c r="L89" s="89"/>
      <c r="M89" s="81"/>
      <c r="N89" s="82"/>
      <c r="O89" s="84"/>
      <c r="P89" s="81"/>
      <c r="Q89" s="82"/>
      <c r="R89" s="84"/>
      <c r="S89" s="81"/>
      <c r="T89" s="82"/>
      <c r="U89" s="84"/>
      <c r="V89" s="81"/>
      <c r="W89" s="82"/>
      <c r="X89" s="84"/>
      <c r="Y89" s="81"/>
      <c r="Z89" s="82"/>
      <c r="AA89" s="84"/>
    </row>
    <row r="90" spans="1:42" x14ac:dyDescent="0.2">
      <c r="A90" s="79"/>
      <c r="B90" s="79"/>
      <c r="C90" s="79"/>
      <c r="D90" s="79"/>
      <c r="E90" s="95"/>
      <c r="F90" s="95"/>
      <c r="G90" s="95"/>
      <c r="H90" s="95"/>
      <c r="I90" s="95"/>
      <c r="J90" s="81"/>
      <c r="K90" s="82"/>
      <c r="L90" s="89"/>
      <c r="M90" s="81"/>
      <c r="N90" s="82"/>
      <c r="O90" s="84"/>
      <c r="P90" s="81"/>
      <c r="Q90" s="82"/>
      <c r="R90" s="84"/>
      <c r="S90" s="81"/>
      <c r="T90" s="82"/>
      <c r="U90" s="84"/>
      <c r="V90" s="81"/>
      <c r="W90" s="82"/>
      <c r="X90" s="84"/>
      <c r="Y90" s="81"/>
      <c r="Z90" s="82"/>
      <c r="AA90" s="84"/>
    </row>
    <row r="91" spans="1:42" x14ac:dyDescent="0.2">
      <c r="A91" s="79"/>
      <c r="B91" s="79"/>
      <c r="C91" s="86" t="s">
        <v>148</v>
      </c>
      <c r="D91" s="86"/>
      <c r="E91" s="95"/>
      <c r="F91" s="95"/>
      <c r="G91" s="95"/>
      <c r="H91" s="95"/>
      <c r="I91" s="95"/>
      <c r="J91" s="81"/>
      <c r="K91" s="82"/>
      <c r="L91" s="89"/>
      <c r="M91" s="81"/>
      <c r="N91" s="82"/>
      <c r="O91" s="84"/>
      <c r="P91" s="81"/>
      <c r="Q91" s="82"/>
      <c r="R91" s="84"/>
      <c r="S91" s="81"/>
      <c r="T91" s="82"/>
      <c r="U91" s="84"/>
      <c r="V91" s="81"/>
      <c r="W91" s="82"/>
      <c r="X91" s="84"/>
      <c r="Y91" s="81"/>
      <c r="Z91" s="82"/>
      <c r="AA91" s="84"/>
    </row>
    <row r="92" spans="1:42" x14ac:dyDescent="0.2">
      <c r="A92" s="79"/>
      <c r="B92" s="79"/>
      <c r="C92" s="86" t="s">
        <v>149</v>
      </c>
      <c r="D92" s="86"/>
      <c r="E92" s="95"/>
      <c r="F92" s="95"/>
      <c r="G92" s="95"/>
      <c r="H92" s="95"/>
      <c r="I92" s="95"/>
      <c r="J92" s="81"/>
      <c r="K92" s="82"/>
      <c r="L92" s="89"/>
      <c r="M92" s="81"/>
      <c r="N92" s="82"/>
      <c r="O92" s="84"/>
      <c r="P92" s="81"/>
      <c r="Q92" s="82"/>
      <c r="R92" s="84"/>
      <c r="S92" s="81"/>
      <c r="T92" s="82"/>
      <c r="U92" s="84"/>
      <c r="V92" s="81"/>
      <c r="W92" s="82"/>
      <c r="X92" s="84"/>
      <c r="Y92" s="81"/>
      <c r="Z92" s="82"/>
      <c r="AA92" s="84"/>
    </row>
    <row r="93" spans="1:42" x14ac:dyDescent="0.2">
      <c r="A93" s="79"/>
      <c r="B93" s="79"/>
      <c r="C93" s="98"/>
      <c r="D93" s="98"/>
      <c r="E93" s="95"/>
      <c r="F93" s="95"/>
      <c r="G93" s="95"/>
      <c r="H93" s="95"/>
      <c r="I93" s="95"/>
      <c r="J93" s="81"/>
      <c r="K93" s="82"/>
      <c r="L93" s="89"/>
      <c r="M93" s="81"/>
      <c r="N93" s="82"/>
      <c r="O93" s="84"/>
      <c r="P93" s="81"/>
      <c r="Q93" s="82"/>
      <c r="R93" s="84"/>
      <c r="S93" s="81"/>
      <c r="T93" s="82"/>
      <c r="U93" s="84"/>
      <c r="V93" s="81"/>
      <c r="W93" s="82"/>
      <c r="X93" s="84"/>
      <c r="Y93" s="81"/>
      <c r="Z93" s="82"/>
      <c r="AA93" s="84"/>
    </row>
    <row r="94" spans="1:42" x14ac:dyDescent="0.2">
      <c r="A94" s="79"/>
      <c r="B94" s="79"/>
      <c r="C94" s="98"/>
      <c r="D94" s="98"/>
      <c r="E94" s="95"/>
      <c r="F94" s="95"/>
      <c r="G94" s="95"/>
      <c r="H94" s="95"/>
      <c r="I94" s="95"/>
      <c r="J94" s="81"/>
      <c r="K94" s="82"/>
      <c r="L94" s="89"/>
      <c r="M94" s="81"/>
      <c r="N94" s="82"/>
      <c r="O94" s="84"/>
      <c r="P94" s="81"/>
      <c r="Q94" s="82"/>
      <c r="R94" s="84"/>
      <c r="S94" s="81"/>
      <c r="T94" s="82"/>
      <c r="U94" s="84"/>
      <c r="V94" s="81"/>
      <c r="W94" s="82"/>
      <c r="X94" s="84"/>
      <c r="Y94" s="81"/>
      <c r="Z94" s="82"/>
      <c r="AA94" s="84"/>
    </row>
    <row r="95" spans="1:42" x14ac:dyDescent="0.2">
      <c r="A95" s="79"/>
      <c r="B95" s="79">
        <v>1</v>
      </c>
      <c r="C95" s="99" t="s">
        <v>150</v>
      </c>
      <c r="D95" s="99"/>
      <c r="E95" s="95"/>
      <c r="F95" s="95"/>
      <c r="G95" s="95"/>
      <c r="H95" s="95"/>
      <c r="I95" s="95"/>
      <c r="J95" s="81"/>
      <c r="K95" s="82"/>
      <c r="L95" s="89"/>
      <c r="M95" s="81"/>
      <c r="N95" s="82"/>
      <c r="O95" s="84"/>
      <c r="P95" s="81"/>
      <c r="Q95" s="82"/>
      <c r="R95" s="84"/>
      <c r="S95" s="81"/>
      <c r="T95" s="82"/>
      <c r="U95" s="84"/>
      <c r="V95" s="81"/>
      <c r="W95" s="82"/>
      <c r="X95" s="84"/>
      <c r="Y95" s="81"/>
      <c r="Z95" s="82"/>
      <c r="AA95" s="84"/>
    </row>
    <row r="96" spans="1:42" x14ac:dyDescent="0.2">
      <c r="A96" s="79"/>
      <c r="B96" s="79">
        <v>2</v>
      </c>
      <c r="C96" s="99" t="s">
        <v>151</v>
      </c>
      <c r="D96" s="99"/>
      <c r="E96" s="95"/>
      <c r="F96" s="95"/>
      <c r="G96" s="95"/>
      <c r="H96" s="95"/>
      <c r="I96" s="95"/>
      <c r="J96" s="81"/>
      <c r="K96" s="82"/>
      <c r="L96" s="89"/>
      <c r="M96" s="81"/>
      <c r="N96" s="82"/>
      <c r="O96" s="84"/>
      <c r="P96" s="81"/>
      <c r="Q96" s="82"/>
      <c r="R96" s="84"/>
      <c r="S96" s="81"/>
      <c r="T96" s="82"/>
      <c r="U96" s="84"/>
      <c r="V96" s="81"/>
      <c r="W96" s="82"/>
      <c r="X96" s="84"/>
      <c r="Y96" s="81"/>
      <c r="Z96" s="82"/>
      <c r="AA96" s="84"/>
    </row>
    <row r="97" spans="1:27" x14ac:dyDescent="0.2">
      <c r="A97" s="79"/>
      <c r="B97" s="79">
        <v>3</v>
      </c>
      <c r="C97" s="99" t="s">
        <v>152</v>
      </c>
      <c r="D97" s="99"/>
      <c r="E97" s="79"/>
      <c r="F97" s="79"/>
      <c r="G97" s="79"/>
      <c r="H97" s="79"/>
      <c r="I97" s="79"/>
      <c r="J97" s="81"/>
      <c r="K97" s="82"/>
      <c r="L97" s="89"/>
      <c r="M97" s="81"/>
      <c r="N97" s="82"/>
      <c r="O97" s="84"/>
      <c r="P97" s="81"/>
      <c r="Q97" s="82"/>
      <c r="R97" s="84"/>
      <c r="S97" s="81"/>
      <c r="T97" s="82"/>
      <c r="U97" s="84"/>
      <c r="V97" s="81"/>
      <c r="W97" s="82"/>
      <c r="X97" s="84"/>
      <c r="Y97" s="81"/>
      <c r="Z97" s="82"/>
      <c r="AA97" s="84"/>
    </row>
    <row r="98" spans="1:27" x14ac:dyDescent="0.2">
      <c r="A98" s="79"/>
      <c r="B98" s="79">
        <v>4</v>
      </c>
      <c r="C98" s="99" t="s">
        <v>153</v>
      </c>
      <c r="D98" s="99"/>
      <c r="E98" s="79"/>
      <c r="F98" s="79"/>
      <c r="G98" s="79"/>
      <c r="H98" s="79"/>
      <c r="I98" s="79"/>
      <c r="J98" s="81"/>
      <c r="K98" s="82"/>
      <c r="L98" s="89"/>
      <c r="M98" s="81"/>
      <c r="N98" s="82"/>
      <c r="O98" s="84"/>
      <c r="P98" s="81"/>
      <c r="Q98" s="82"/>
      <c r="R98" s="84"/>
      <c r="S98" s="81"/>
      <c r="T98" s="82"/>
      <c r="U98" s="84"/>
      <c r="V98" s="81"/>
      <c r="W98" s="82"/>
      <c r="X98" s="84"/>
      <c r="Y98" s="81"/>
      <c r="Z98" s="82"/>
      <c r="AA98" s="84"/>
    </row>
    <row r="99" spans="1:27" x14ac:dyDescent="0.2">
      <c r="A99" s="79"/>
      <c r="B99" s="79">
        <v>5</v>
      </c>
      <c r="C99" s="99" t="s">
        <v>154</v>
      </c>
      <c r="D99" s="99"/>
      <c r="E99" s="79"/>
      <c r="F99" s="79"/>
      <c r="G99" s="79"/>
      <c r="H99" s="79"/>
      <c r="I99" s="79"/>
      <c r="J99" s="81"/>
      <c r="K99" s="82"/>
      <c r="L99" s="89"/>
      <c r="M99" s="81"/>
      <c r="N99" s="82"/>
      <c r="O99" s="84"/>
      <c r="P99" s="81"/>
      <c r="Q99" s="82"/>
      <c r="R99" s="84"/>
      <c r="S99" s="81"/>
      <c r="T99" s="82"/>
      <c r="U99" s="84"/>
      <c r="V99" s="81"/>
      <c r="W99" s="82"/>
      <c r="X99" s="84"/>
      <c r="Y99" s="81"/>
      <c r="Z99" s="82"/>
      <c r="AA99" s="84"/>
    </row>
    <row r="100" spans="1:27" x14ac:dyDescent="0.2">
      <c r="A100" s="79"/>
      <c r="B100" s="79">
        <v>6</v>
      </c>
      <c r="C100" s="99" t="s">
        <v>155</v>
      </c>
      <c r="D100" s="99"/>
      <c r="E100" s="79"/>
      <c r="F100" s="79"/>
      <c r="G100" s="79"/>
      <c r="H100" s="79"/>
      <c r="I100" s="79"/>
      <c r="J100" s="81"/>
      <c r="K100" s="82"/>
      <c r="L100" s="89"/>
      <c r="M100" s="81"/>
      <c r="N100" s="82"/>
      <c r="O100" s="84"/>
      <c r="P100" s="81"/>
      <c r="Q100" s="82"/>
      <c r="R100" s="84"/>
      <c r="S100" s="81"/>
      <c r="T100" s="82"/>
      <c r="U100" s="84"/>
      <c r="V100" s="81"/>
      <c r="W100" s="82"/>
      <c r="X100" s="84"/>
      <c r="Y100" s="81"/>
      <c r="Z100" s="82"/>
      <c r="AA100" s="84"/>
    </row>
    <row r="101" spans="1:27" x14ac:dyDescent="0.2">
      <c r="A101" s="79"/>
      <c r="B101" s="79">
        <v>7</v>
      </c>
      <c r="C101" s="99" t="s">
        <v>156</v>
      </c>
      <c r="D101" s="99"/>
      <c r="E101" s="79"/>
      <c r="F101" s="79"/>
      <c r="G101" s="79"/>
      <c r="H101" s="79"/>
      <c r="I101" s="79"/>
      <c r="J101" s="81"/>
      <c r="K101" s="82"/>
      <c r="L101" s="89"/>
      <c r="M101" s="81"/>
      <c r="N101" s="82"/>
      <c r="O101" s="84"/>
      <c r="P101" s="81"/>
      <c r="Q101" s="82"/>
      <c r="R101" s="84"/>
      <c r="S101" s="81"/>
      <c r="T101" s="82"/>
      <c r="U101" s="84"/>
      <c r="V101" s="81"/>
      <c r="W101" s="82"/>
      <c r="X101" s="84"/>
      <c r="Y101" s="81"/>
      <c r="Z101" s="82"/>
      <c r="AA101" s="84"/>
    </row>
    <row r="102" spans="1:27" x14ac:dyDescent="0.2">
      <c r="A102" s="79"/>
      <c r="B102" s="79"/>
      <c r="C102" s="99"/>
      <c r="D102" s="99"/>
      <c r="E102" s="79"/>
      <c r="F102" s="79"/>
      <c r="G102" s="79"/>
      <c r="H102" s="79"/>
      <c r="I102" s="79"/>
      <c r="J102" s="81"/>
      <c r="K102" s="82"/>
      <c r="L102" s="89"/>
      <c r="M102" s="81"/>
      <c r="N102" s="82"/>
      <c r="O102" s="84"/>
      <c r="P102" s="81"/>
      <c r="Q102" s="82"/>
      <c r="R102" s="84"/>
      <c r="S102" s="81"/>
      <c r="T102" s="82"/>
      <c r="U102" s="84"/>
      <c r="V102" s="81"/>
      <c r="W102" s="82"/>
      <c r="X102" s="84"/>
      <c r="Y102" s="81"/>
      <c r="Z102" s="82"/>
      <c r="AA102" s="84"/>
    </row>
    <row r="103" spans="1:27" x14ac:dyDescent="0.2">
      <c r="A103" s="79"/>
      <c r="B103" s="79"/>
      <c r="C103" s="99"/>
      <c r="D103" s="99"/>
      <c r="E103" s="79"/>
      <c r="F103" s="79"/>
      <c r="G103" s="79"/>
      <c r="H103" s="79"/>
      <c r="I103" s="79"/>
      <c r="J103" s="81"/>
      <c r="K103" s="82"/>
      <c r="L103" s="89"/>
      <c r="M103" s="81"/>
      <c r="N103" s="82"/>
      <c r="O103" s="84"/>
      <c r="P103" s="81"/>
      <c r="Q103" s="82"/>
      <c r="R103" s="84"/>
      <c r="S103" s="81"/>
      <c r="T103" s="82"/>
      <c r="U103" s="84"/>
      <c r="V103" s="81"/>
      <c r="W103" s="82"/>
      <c r="X103" s="84"/>
      <c r="Y103" s="81"/>
      <c r="Z103" s="82"/>
      <c r="AA103" s="84"/>
    </row>
    <row r="104" spans="1:27" x14ac:dyDescent="0.2">
      <c r="A104" s="79"/>
      <c r="B104" s="79"/>
      <c r="C104" s="99"/>
      <c r="D104" s="99"/>
      <c r="E104" s="79"/>
      <c r="F104" s="79"/>
      <c r="G104" s="79"/>
      <c r="H104" s="79"/>
      <c r="I104" s="79"/>
      <c r="J104" s="81"/>
      <c r="K104" s="82"/>
      <c r="L104" s="89"/>
      <c r="M104" s="81"/>
      <c r="N104" s="82"/>
      <c r="O104" s="84"/>
      <c r="P104" s="81"/>
      <c r="Q104" s="82"/>
      <c r="R104" s="84"/>
      <c r="S104" s="81"/>
      <c r="T104" s="82"/>
      <c r="U104" s="84"/>
      <c r="V104" s="81"/>
      <c r="W104" s="82"/>
      <c r="X104" s="84"/>
      <c r="Y104" s="81"/>
      <c r="Z104" s="82"/>
      <c r="AA104" s="84"/>
    </row>
    <row r="105" spans="1:27" x14ac:dyDescent="0.2">
      <c r="A105" s="79"/>
      <c r="B105" s="79"/>
      <c r="C105" s="86"/>
      <c r="D105" s="86"/>
      <c r="E105" s="79"/>
      <c r="F105" s="79"/>
      <c r="G105" s="79"/>
      <c r="H105" s="79"/>
      <c r="I105" s="79"/>
      <c r="J105" s="81"/>
      <c r="K105" s="82"/>
      <c r="L105" s="89"/>
      <c r="M105" s="81"/>
      <c r="N105" s="82"/>
      <c r="O105" s="84"/>
      <c r="P105" s="81"/>
      <c r="Q105" s="82"/>
      <c r="R105" s="84"/>
      <c r="S105" s="81"/>
      <c r="T105" s="82"/>
      <c r="U105" s="84"/>
      <c r="V105" s="81"/>
      <c r="W105" s="82"/>
      <c r="X105" s="84"/>
      <c r="Y105" s="81"/>
      <c r="Z105" s="82"/>
      <c r="AA105" s="84"/>
    </row>
    <row r="106" spans="1:27" x14ac:dyDescent="0.2">
      <c r="A106" s="79"/>
      <c r="B106" s="79"/>
      <c r="C106" s="86"/>
      <c r="D106" s="86"/>
      <c r="E106" s="79"/>
      <c r="F106" s="79"/>
      <c r="G106" s="79"/>
      <c r="H106" s="79"/>
      <c r="I106" s="79"/>
      <c r="J106" s="81"/>
      <c r="K106" s="82"/>
      <c r="L106" s="89"/>
      <c r="M106" s="81"/>
      <c r="N106" s="82"/>
      <c r="O106" s="84"/>
      <c r="P106" s="81"/>
      <c r="Q106" s="82"/>
      <c r="R106" s="84"/>
      <c r="S106" s="81"/>
      <c r="T106" s="82"/>
      <c r="U106" s="84"/>
      <c r="V106" s="81"/>
      <c r="W106" s="82"/>
      <c r="X106" s="84"/>
      <c r="Y106" s="81"/>
      <c r="Z106" s="82"/>
      <c r="AA106" s="84"/>
    </row>
    <row r="107" spans="1:27" x14ac:dyDescent="0.2">
      <c r="A107" s="79"/>
      <c r="B107" s="79"/>
      <c r="C107" s="86"/>
      <c r="D107" s="86"/>
      <c r="E107" s="79"/>
      <c r="F107" s="79"/>
      <c r="G107" s="79"/>
      <c r="H107" s="79"/>
      <c r="I107" s="79"/>
      <c r="J107" s="81"/>
      <c r="K107" s="82"/>
      <c r="L107" s="89"/>
      <c r="M107" s="81"/>
      <c r="N107" s="82"/>
      <c r="O107" s="84"/>
      <c r="P107" s="81"/>
      <c r="Q107" s="82"/>
      <c r="R107" s="84"/>
      <c r="S107" s="81"/>
      <c r="T107" s="82"/>
      <c r="U107" s="84"/>
      <c r="V107" s="81"/>
      <c r="W107" s="82"/>
      <c r="X107" s="84"/>
      <c r="Y107" s="81"/>
      <c r="Z107" s="82"/>
      <c r="AA107" s="84"/>
    </row>
    <row r="108" spans="1:27" x14ac:dyDescent="0.2">
      <c r="A108" s="79"/>
      <c r="B108" s="79"/>
      <c r="C108" s="86"/>
      <c r="D108" s="86"/>
      <c r="E108" s="79"/>
      <c r="F108" s="79"/>
      <c r="G108" s="79"/>
      <c r="H108" s="79"/>
      <c r="I108" s="79"/>
      <c r="J108" s="81"/>
      <c r="K108" s="82"/>
      <c r="L108" s="89"/>
      <c r="M108" s="81"/>
      <c r="N108" s="82"/>
      <c r="O108" s="84"/>
      <c r="P108" s="81"/>
      <c r="Q108" s="82"/>
      <c r="R108" s="84"/>
      <c r="S108" s="81"/>
      <c r="T108" s="82"/>
      <c r="U108" s="84"/>
      <c r="V108" s="81"/>
      <c r="W108" s="82"/>
      <c r="X108" s="84"/>
      <c r="Y108" s="81"/>
      <c r="Z108" s="82"/>
      <c r="AA108" s="84"/>
    </row>
    <row r="109" spans="1:27" x14ac:dyDescent="0.2">
      <c r="A109" s="79"/>
      <c r="B109" s="79"/>
      <c r="C109" s="86"/>
      <c r="D109" s="86"/>
      <c r="E109" s="79"/>
      <c r="F109" s="79"/>
      <c r="G109" s="79"/>
      <c r="H109" s="79"/>
      <c r="I109" s="79"/>
      <c r="J109" s="81"/>
      <c r="K109" s="82"/>
      <c r="L109" s="89"/>
      <c r="M109" s="81"/>
      <c r="N109" s="82"/>
      <c r="O109" s="84"/>
      <c r="P109" s="81"/>
      <c r="Q109" s="82"/>
      <c r="R109" s="84"/>
      <c r="S109" s="81"/>
      <c r="T109" s="82"/>
      <c r="U109" s="84"/>
      <c r="V109" s="81"/>
      <c r="W109" s="82"/>
      <c r="X109" s="84"/>
      <c r="Y109" s="81"/>
      <c r="Z109" s="82"/>
      <c r="AA109" s="84"/>
    </row>
    <row r="110" spans="1:27" x14ac:dyDescent="0.2">
      <c r="A110" s="79"/>
      <c r="B110" s="79"/>
      <c r="C110" s="86"/>
      <c r="D110" s="86"/>
      <c r="E110" s="79"/>
      <c r="F110" s="79"/>
      <c r="G110" s="79"/>
      <c r="H110" s="79"/>
      <c r="I110" s="79"/>
      <c r="J110" s="81"/>
      <c r="K110" s="82"/>
      <c r="L110" s="89"/>
      <c r="M110" s="81"/>
      <c r="N110" s="82"/>
      <c r="O110" s="84"/>
      <c r="P110" s="81"/>
      <c r="Q110" s="82"/>
      <c r="R110" s="84"/>
      <c r="S110" s="81"/>
      <c r="T110" s="82"/>
      <c r="U110" s="84"/>
      <c r="V110" s="81"/>
      <c r="W110" s="82"/>
      <c r="X110" s="84"/>
      <c r="Y110" s="81"/>
      <c r="Z110" s="82"/>
      <c r="AA110" s="84"/>
    </row>
    <row r="111" spans="1:27" x14ac:dyDescent="0.2">
      <c r="A111" s="79"/>
      <c r="B111" s="79"/>
      <c r="C111" s="86"/>
      <c r="D111" s="86"/>
      <c r="E111" s="79"/>
      <c r="F111" s="79"/>
      <c r="G111" s="79"/>
      <c r="H111" s="79"/>
      <c r="I111" s="79"/>
      <c r="J111" s="81"/>
      <c r="K111" s="82"/>
      <c r="L111" s="89"/>
      <c r="M111" s="81"/>
      <c r="N111" s="82"/>
      <c r="O111" s="84"/>
      <c r="P111" s="81"/>
      <c r="Q111" s="82"/>
      <c r="R111" s="84"/>
      <c r="S111" s="81"/>
      <c r="T111" s="82"/>
      <c r="U111" s="84"/>
      <c r="V111" s="81"/>
      <c r="W111" s="82"/>
      <c r="X111" s="84"/>
      <c r="Y111" s="81"/>
      <c r="Z111" s="82"/>
      <c r="AA111" s="84"/>
    </row>
    <row r="112" spans="1:27" x14ac:dyDescent="0.2">
      <c r="A112" s="79"/>
      <c r="B112" s="79"/>
      <c r="C112" s="86"/>
      <c r="D112" s="86"/>
      <c r="E112" s="79"/>
      <c r="F112" s="79"/>
      <c r="G112" s="79"/>
      <c r="H112" s="79"/>
      <c r="I112" s="79"/>
      <c r="J112" s="81"/>
      <c r="K112" s="82"/>
      <c r="L112" s="89"/>
      <c r="M112" s="81"/>
      <c r="N112" s="82"/>
      <c r="O112" s="84"/>
      <c r="P112" s="81"/>
      <c r="Q112" s="82"/>
      <c r="R112" s="84"/>
      <c r="S112" s="81"/>
      <c r="T112" s="82"/>
      <c r="U112" s="84"/>
      <c r="V112" s="81"/>
      <c r="W112" s="82"/>
      <c r="X112" s="84"/>
      <c r="Y112" s="81"/>
      <c r="Z112" s="82"/>
      <c r="AA112" s="84"/>
    </row>
    <row r="113" spans="1:27" x14ac:dyDescent="0.2">
      <c r="A113" s="79"/>
      <c r="B113" s="79"/>
      <c r="C113" s="86"/>
      <c r="D113" s="86"/>
      <c r="E113" s="79"/>
      <c r="F113" s="79"/>
      <c r="G113" s="79"/>
      <c r="H113" s="79"/>
      <c r="I113" s="79"/>
      <c r="J113" s="81"/>
      <c r="K113" s="82"/>
      <c r="L113" s="89"/>
      <c r="M113" s="81"/>
      <c r="N113" s="82"/>
      <c r="O113" s="84"/>
      <c r="P113" s="81"/>
      <c r="Q113" s="82"/>
      <c r="R113" s="84"/>
      <c r="S113" s="81"/>
      <c r="T113" s="82"/>
      <c r="U113" s="84"/>
      <c r="V113" s="81"/>
      <c r="W113" s="82"/>
      <c r="X113" s="84"/>
      <c r="Y113" s="81"/>
      <c r="Z113" s="82"/>
      <c r="AA113" s="84"/>
    </row>
    <row r="114" spans="1:27" x14ac:dyDescent="0.2">
      <c r="A114" s="79"/>
      <c r="B114" s="79"/>
      <c r="C114" s="86"/>
      <c r="D114" s="86"/>
      <c r="E114" s="79"/>
      <c r="F114" s="79"/>
      <c r="G114" s="79"/>
      <c r="H114" s="79"/>
      <c r="I114" s="79"/>
      <c r="J114" s="81"/>
      <c r="K114" s="82"/>
      <c r="L114" s="89"/>
      <c r="M114" s="81"/>
      <c r="N114" s="82"/>
      <c r="O114" s="84"/>
      <c r="P114" s="81"/>
      <c r="Q114" s="82"/>
      <c r="R114" s="84"/>
      <c r="S114" s="81"/>
      <c r="T114" s="82"/>
      <c r="U114" s="84"/>
      <c r="V114" s="81"/>
      <c r="W114" s="82"/>
      <c r="X114" s="84"/>
      <c r="Y114" s="81"/>
      <c r="Z114" s="82"/>
      <c r="AA114" s="84"/>
    </row>
    <row r="115" spans="1:27" x14ac:dyDescent="0.2">
      <c r="A115" s="79"/>
      <c r="B115" s="79"/>
      <c r="C115" s="86"/>
      <c r="D115" s="86"/>
      <c r="E115" s="79"/>
      <c r="F115" s="79"/>
      <c r="G115" s="79"/>
      <c r="H115" s="79"/>
      <c r="I115" s="79"/>
      <c r="J115" s="81"/>
      <c r="K115" s="82"/>
      <c r="L115" s="89"/>
      <c r="M115" s="81"/>
      <c r="N115" s="82"/>
      <c r="O115" s="84"/>
      <c r="P115" s="81"/>
      <c r="Q115" s="82"/>
      <c r="R115" s="84"/>
      <c r="S115" s="81"/>
      <c r="T115" s="82"/>
      <c r="U115" s="84"/>
      <c r="V115" s="81"/>
      <c r="W115" s="82"/>
      <c r="X115" s="84"/>
      <c r="Y115" s="81"/>
      <c r="Z115" s="82"/>
      <c r="AA115" s="84"/>
    </row>
    <row r="116" spans="1:27" x14ac:dyDescent="0.2">
      <c r="A116" s="79"/>
      <c r="B116" s="79"/>
      <c r="C116" s="86"/>
      <c r="D116" s="86"/>
      <c r="E116" s="79"/>
      <c r="F116" s="79"/>
      <c r="G116" s="79"/>
      <c r="H116" s="79"/>
      <c r="I116" s="79"/>
      <c r="J116" s="81"/>
      <c r="K116" s="82"/>
      <c r="L116" s="89"/>
      <c r="M116" s="81"/>
      <c r="N116" s="82"/>
      <c r="O116" s="84"/>
      <c r="P116" s="81"/>
      <c r="Q116" s="82"/>
      <c r="R116" s="84"/>
      <c r="S116" s="81"/>
      <c r="T116" s="82"/>
      <c r="U116" s="84"/>
      <c r="V116" s="81"/>
      <c r="W116" s="82"/>
      <c r="X116" s="84"/>
      <c r="Y116" s="81"/>
      <c r="Z116" s="82"/>
      <c r="AA116" s="84"/>
    </row>
    <row r="117" spans="1:27" x14ac:dyDescent="0.2">
      <c r="A117" s="79"/>
      <c r="B117" s="79"/>
      <c r="C117" s="86"/>
      <c r="D117" s="86"/>
      <c r="E117" s="79"/>
      <c r="F117" s="79"/>
      <c r="G117" s="79"/>
      <c r="H117" s="79"/>
      <c r="I117" s="79"/>
      <c r="J117" s="81"/>
      <c r="K117" s="82"/>
      <c r="L117" s="89"/>
      <c r="M117" s="81"/>
      <c r="N117" s="82"/>
      <c r="O117" s="84"/>
      <c r="P117" s="81"/>
      <c r="Q117" s="82"/>
      <c r="R117" s="84"/>
      <c r="S117" s="81"/>
      <c r="T117" s="82"/>
      <c r="U117" s="84"/>
      <c r="V117" s="81"/>
      <c r="W117" s="82"/>
      <c r="X117" s="84"/>
      <c r="Y117" s="81"/>
      <c r="Z117" s="82"/>
      <c r="AA117" s="84"/>
    </row>
    <row r="118" spans="1:27" x14ac:dyDescent="0.2">
      <c r="A118" s="79"/>
      <c r="B118" s="79"/>
      <c r="C118" s="86"/>
      <c r="D118" s="86"/>
      <c r="E118" s="79"/>
      <c r="F118" s="79"/>
      <c r="G118" s="79"/>
      <c r="H118" s="79"/>
      <c r="I118" s="79"/>
      <c r="J118" s="81"/>
      <c r="K118" s="82"/>
      <c r="L118" s="89"/>
      <c r="M118" s="81"/>
      <c r="N118" s="82"/>
      <c r="O118" s="84"/>
      <c r="P118" s="81"/>
      <c r="Q118" s="82"/>
      <c r="R118" s="84"/>
      <c r="S118" s="81"/>
      <c r="T118" s="82"/>
      <c r="U118" s="84"/>
      <c r="V118" s="81"/>
      <c r="W118" s="82"/>
      <c r="X118" s="84"/>
      <c r="Y118" s="81"/>
      <c r="Z118" s="82"/>
      <c r="AA118" s="84"/>
    </row>
    <row r="119" spans="1:27" x14ac:dyDescent="0.25">
      <c r="A119" s="79"/>
      <c r="B119" s="79"/>
      <c r="C119" s="86"/>
      <c r="D119" s="86"/>
      <c r="E119" s="79"/>
      <c r="F119" s="79"/>
      <c r="G119" s="79"/>
      <c r="H119" s="79"/>
      <c r="I119" s="79"/>
      <c r="J119" s="81"/>
      <c r="K119" s="82"/>
      <c r="L119" s="84"/>
      <c r="M119" s="81"/>
      <c r="N119" s="82"/>
      <c r="O119" s="84"/>
      <c r="P119" s="81"/>
      <c r="Q119" s="82"/>
      <c r="R119" s="84"/>
      <c r="S119" s="81"/>
      <c r="T119" s="82"/>
      <c r="U119" s="84"/>
      <c r="V119" s="81"/>
      <c r="W119" s="82"/>
      <c r="X119" s="84"/>
      <c r="Y119" s="81"/>
      <c r="Z119" s="82"/>
      <c r="AA119" s="84"/>
    </row>
    <row r="120" spans="1:27" x14ac:dyDescent="0.25">
      <c r="A120" s="79"/>
      <c r="B120" s="79"/>
      <c r="C120" s="86"/>
      <c r="D120" s="86"/>
      <c r="E120" s="79"/>
      <c r="F120" s="79"/>
      <c r="G120" s="79"/>
      <c r="H120" s="79"/>
      <c r="I120" s="79"/>
      <c r="J120" s="81"/>
      <c r="K120" s="82"/>
      <c r="L120" s="84"/>
      <c r="M120" s="81"/>
      <c r="N120" s="82"/>
      <c r="O120" s="84"/>
      <c r="P120" s="81"/>
      <c r="Q120" s="82"/>
      <c r="R120" s="84"/>
      <c r="S120" s="81"/>
      <c r="T120" s="82"/>
      <c r="U120" s="84"/>
      <c r="V120" s="81"/>
      <c r="W120" s="82"/>
      <c r="X120" s="84"/>
      <c r="Y120" s="81"/>
      <c r="Z120" s="82"/>
      <c r="AA120" s="84"/>
    </row>
    <row r="121" spans="1:27" x14ac:dyDescent="0.25">
      <c r="A121" s="79"/>
      <c r="B121" s="79"/>
      <c r="C121" s="86"/>
      <c r="D121" s="86"/>
      <c r="E121" s="79"/>
      <c r="F121" s="79"/>
      <c r="G121" s="79"/>
      <c r="H121" s="79"/>
      <c r="I121" s="79"/>
      <c r="J121" s="81"/>
      <c r="K121" s="82"/>
      <c r="L121" s="84"/>
      <c r="M121" s="81"/>
      <c r="N121" s="82"/>
      <c r="O121" s="84"/>
      <c r="P121" s="81"/>
      <c r="Q121" s="82"/>
      <c r="R121" s="84"/>
      <c r="S121" s="81"/>
      <c r="T121" s="82"/>
      <c r="U121" s="84"/>
      <c r="V121" s="81"/>
      <c r="W121" s="82"/>
      <c r="X121" s="84"/>
      <c r="Y121" s="81"/>
      <c r="Z121" s="82"/>
      <c r="AA121" s="84"/>
    </row>
    <row r="122" spans="1:27" x14ac:dyDescent="0.25">
      <c r="A122" s="79"/>
      <c r="B122" s="79"/>
      <c r="C122" s="86"/>
      <c r="D122" s="86"/>
      <c r="E122" s="79"/>
      <c r="F122" s="79"/>
      <c r="G122" s="79"/>
      <c r="H122" s="79"/>
      <c r="I122" s="79"/>
      <c r="J122" s="81"/>
      <c r="K122" s="82"/>
      <c r="L122" s="84"/>
      <c r="M122" s="81"/>
      <c r="N122" s="82"/>
      <c r="O122" s="84"/>
      <c r="P122" s="81"/>
      <c r="Q122" s="82"/>
      <c r="R122" s="84"/>
      <c r="S122" s="81"/>
      <c r="T122" s="82"/>
      <c r="U122" s="84"/>
      <c r="V122" s="81"/>
      <c r="W122" s="82"/>
      <c r="X122" s="84"/>
      <c r="Y122" s="81"/>
      <c r="Z122" s="82"/>
      <c r="AA122" s="84"/>
    </row>
    <row r="123" spans="1:27" x14ac:dyDescent="0.25">
      <c r="A123" s="79"/>
      <c r="B123" s="79"/>
      <c r="C123" s="86"/>
      <c r="D123" s="86"/>
      <c r="E123" s="79"/>
      <c r="F123" s="79"/>
      <c r="G123" s="79"/>
      <c r="H123" s="79"/>
      <c r="I123" s="79"/>
      <c r="J123" s="81"/>
      <c r="K123" s="82"/>
      <c r="L123" s="84"/>
      <c r="M123" s="81"/>
      <c r="N123" s="82"/>
      <c r="O123" s="84"/>
      <c r="P123" s="81"/>
      <c r="Q123" s="82"/>
      <c r="R123" s="84"/>
      <c r="S123" s="81"/>
      <c r="T123" s="82"/>
      <c r="U123" s="84"/>
      <c r="V123" s="81"/>
      <c r="W123" s="82"/>
      <c r="X123" s="84"/>
      <c r="Y123" s="81"/>
      <c r="Z123" s="82"/>
      <c r="AA123" s="84"/>
    </row>
    <row r="124" spans="1:27" x14ac:dyDescent="0.25">
      <c r="A124" s="79"/>
      <c r="B124" s="79"/>
      <c r="C124" s="86"/>
      <c r="D124" s="86"/>
      <c r="E124" s="79"/>
      <c r="F124" s="79"/>
      <c r="G124" s="79"/>
      <c r="H124" s="79"/>
      <c r="I124" s="79"/>
      <c r="J124" s="81"/>
      <c r="K124" s="82"/>
      <c r="L124" s="84"/>
      <c r="M124" s="81"/>
      <c r="N124" s="82"/>
      <c r="O124" s="84"/>
      <c r="P124" s="81"/>
      <c r="Q124" s="82"/>
      <c r="R124" s="84"/>
      <c r="S124" s="81"/>
      <c r="T124" s="82"/>
      <c r="U124" s="84"/>
      <c r="V124" s="81"/>
      <c r="W124" s="82"/>
      <c r="X124" s="84"/>
      <c r="Y124" s="81"/>
      <c r="Z124" s="82"/>
      <c r="AA124" s="84"/>
    </row>
    <row r="125" spans="1:27" x14ac:dyDescent="0.25">
      <c r="A125" s="79"/>
      <c r="B125" s="79"/>
      <c r="C125" s="86"/>
      <c r="D125" s="86"/>
      <c r="E125" s="79"/>
      <c r="F125" s="79"/>
      <c r="G125" s="79"/>
      <c r="H125" s="79"/>
      <c r="I125" s="79"/>
      <c r="J125" s="81"/>
      <c r="K125" s="82"/>
      <c r="L125" s="84"/>
      <c r="M125" s="81"/>
      <c r="N125" s="82"/>
      <c r="O125" s="84"/>
      <c r="P125" s="81"/>
      <c r="Q125" s="82"/>
      <c r="R125" s="84"/>
      <c r="S125" s="81"/>
      <c r="T125" s="82"/>
      <c r="U125" s="84"/>
      <c r="V125" s="81"/>
      <c r="W125" s="82"/>
      <c r="X125" s="84"/>
      <c r="Y125" s="81"/>
      <c r="Z125" s="82"/>
      <c r="AA125" s="84"/>
    </row>
    <row r="126" spans="1:27" x14ac:dyDescent="0.25">
      <c r="A126" s="79"/>
      <c r="B126" s="79"/>
      <c r="C126" s="86"/>
      <c r="D126" s="86"/>
      <c r="E126" s="79"/>
      <c r="F126" s="79"/>
      <c r="G126" s="79"/>
      <c r="H126" s="79"/>
      <c r="I126" s="79"/>
      <c r="J126" s="81"/>
      <c r="K126" s="82"/>
      <c r="L126" s="84"/>
      <c r="M126" s="81"/>
      <c r="N126" s="82"/>
      <c r="O126" s="84"/>
      <c r="P126" s="81"/>
      <c r="Q126" s="82"/>
      <c r="R126" s="84"/>
      <c r="S126" s="81"/>
      <c r="T126" s="82"/>
      <c r="U126" s="84"/>
      <c r="V126" s="81"/>
      <c r="W126" s="82"/>
      <c r="X126" s="84"/>
      <c r="Y126" s="81"/>
      <c r="Z126" s="82"/>
      <c r="AA126" s="84"/>
    </row>
    <row r="127" spans="1:27" x14ac:dyDescent="0.25">
      <c r="A127" s="79"/>
      <c r="B127" s="79"/>
      <c r="C127" s="86"/>
      <c r="D127" s="86"/>
      <c r="E127" s="79"/>
      <c r="F127" s="79"/>
      <c r="G127" s="79"/>
      <c r="H127" s="79"/>
      <c r="I127" s="79"/>
      <c r="J127" s="81"/>
      <c r="K127" s="82"/>
      <c r="L127" s="84"/>
      <c r="M127" s="81"/>
      <c r="N127" s="82"/>
      <c r="O127" s="84"/>
      <c r="P127" s="81"/>
      <c r="Q127" s="82"/>
      <c r="R127" s="84"/>
      <c r="S127" s="81"/>
      <c r="T127" s="82"/>
      <c r="U127" s="84"/>
      <c r="V127" s="81"/>
      <c r="W127" s="82"/>
      <c r="X127" s="84"/>
      <c r="Y127" s="81"/>
      <c r="Z127" s="82"/>
      <c r="AA127" s="84"/>
    </row>
    <row r="128" spans="1:27" x14ac:dyDescent="0.25">
      <c r="A128" s="79"/>
      <c r="B128" s="79"/>
      <c r="C128" s="86"/>
      <c r="D128" s="86"/>
      <c r="E128" s="79"/>
      <c r="F128" s="79"/>
      <c r="G128" s="79"/>
      <c r="H128" s="79"/>
      <c r="I128" s="79"/>
      <c r="J128" s="81"/>
      <c r="K128" s="82"/>
      <c r="L128" s="84"/>
      <c r="M128" s="81"/>
      <c r="N128" s="82"/>
      <c r="O128" s="84"/>
      <c r="P128" s="81"/>
      <c r="Q128" s="82"/>
      <c r="R128" s="84"/>
      <c r="S128" s="81"/>
      <c r="T128" s="82"/>
      <c r="U128" s="84"/>
      <c r="V128" s="81"/>
      <c r="W128" s="82"/>
      <c r="X128" s="84"/>
      <c r="Y128" s="81"/>
      <c r="Z128" s="82"/>
      <c r="AA128" s="84"/>
    </row>
    <row r="129" spans="1:27" x14ac:dyDescent="0.25">
      <c r="A129" s="79"/>
      <c r="B129" s="79"/>
      <c r="C129" s="86"/>
      <c r="D129" s="86"/>
      <c r="E129" s="79"/>
      <c r="F129" s="79"/>
      <c r="G129" s="79"/>
      <c r="H129" s="79"/>
      <c r="I129" s="79"/>
      <c r="J129" s="81"/>
      <c r="K129" s="82"/>
      <c r="L129" s="84"/>
      <c r="M129" s="81"/>
      <c r="N129" s="82"/>
      <c r="O129" s="84"/>
      <c r="P129" s="81"/>
      <c r="Q129" s="82"/>
      <c r="R129" s="84"/>
      <c r="S129" s="81"/>
      <c r="T129" s="82"/>
      <c r="U129" s="84"/>
      <c r="V129" s="81"/>
      <c r="W129" s="82"/>
      <c r="X129" s="84"/>
      <c r="Y129" s="81"/>
      <c r="Z129" s="82"/>
      <c r="AA129" s="84"/>
    </row>
    <row r="130" spans="1:27" x14ac:dyDescent="0.25">
      <c r="A130" s="79"/>
      <c r="B130" s="79"/>
      <c r="C130" s="86"/>
      <c r="D130" s="86"/>
      <c r="E130" s="79"/>
      <c r="F130" s="79"/>
      <c r="G130" s="79"/>
      <c r="H130" s="79"/>
      <c r="I130" s="79"/>
      <c r="J130" s="81"/>
      <c r="K130" s="82"/>
      <c r="L130" s="84"/>
      <c r="M130" s="81"/>
      <c r="N130" s="82"/>
      <c r="O130" s="84"/>
      <c r="P130" s="81"/>
      <c r="Q130" s="82"/>
      <c r="R130" s="84"/>
      <c r="S130" s="81"/>
      <c r="T130" s="82"/>
      <c r="U130" s="84"/>
      <c r="V130" s="81"/>
      <c r="W130" s="82"/>
      <c r="X130" s="84"/>
      <c r="Y130" s="81"/>
      <c r="Z130" s="82"/>
      <c r="AA130" s="84"/>
    </row>
    <row r="131" spans="1:27" x14ac:dyDescent="0.25">
      <c r="A131" s="79"/>
      <c r="B131" s="79"/>
      <c r="C131" s="86"/>
      <c r="D131" s="86"/>
      <c r="E131" s="79"/>
      <c r="F131" s="79"/>
      <c r="G131" s="79"/>
      <c r="H131" s="79"/>
      <c r="I131" s="79"/>
      <c r="J131" s="81"/>
      <c r="K131" s="82"/>
      <c r="L131" s="84"/>
      <c r="M131" s="81"/>
      <c r="N131" s="82"/>
      <c r="O131" s="84"/>
      <c r="P131" s="81"/>
      <c r="Q131" s="82"/>
      <c r="R131" s="84"/>
      <c r="S131" s="81"/>
      <c r="T131" s="82"/>
      <c r="U131" s="84"/>
      <c r="V131" s="81"/>
      <c r="W131" s="82"/>
      <c r="X131" s="84"/>
      <c r="Y131" s="81"/>
      <c r="Z131" s="82"/>
      <c r="AA131" s="84"/>
    </row>
    <row r="132" spans="1:27" x14ac:dyDescent="0.25">
      <c r="A132" s="79"/>
      <c r="B132" s="79"/>
      <c r="C132" s="86"/>
      <c r="D132" s="86"/>
      <c r="E132" s="79"/>
      <c r="F132" s="79"/>
      <c r="G132" s="79"/>
      <c r="H132" s="79"/>
      <c r="I132" s="79"/>
      <c r="J132" s="81"/>
      <c r="K132" s="82"/>
      <c r="L132" s="84"/>
      <c r="M132" s="81"/>
      <c r="N132" s="82"/>
      <c r="O132" s="84"/>
      <c r="P132" s="81"/>
      <c r="Q132" s="82"/>
      <c r="R132" s="84"/>
      <c r="S132" s="81"/>
      <c r="T132" s="82"/>
      <c r="U132" s="84"/>
      <c r="V132" s="81"/>
      <c r="W132" s="82"/>
      <c r="X132" s="84"/>
      <c r="Y132" s="81"/>
      <c r="Z132" s="82"/>
      <c r="AA132" s="84"/>
    </row>
    <row r="133" spans="1:27" x14ac:dyDescent="0.25">
      <c r="A133" s="79"/>
      <c r="B133" s="79"/>
      <c r="C133" s="86"/>
      <c r="D133" s="86"/>
      <c r="E133" s="79"/>
      <c r="F133" s="79"/>
      <c r="G133" s="79"/>
      <c r="H133" s="79"/>
      <c r="I133" s="79"/>
      <c r="J133" s="81"/>
      <c r="K133" s="82"/>
      <c r="L133" s="84"/>
      <c r="M133" s="81"/>
      <c r="N133" s="82"/>
      <c r="O133" s="84"/>
      <c r="P133" s="81"/>
      <c r="Q133" s="82"/>
      <c r="R133" s="84"/>
      <c r="S133" s="81"/>
      <c r="T133" s="82"/>
      <c r="U133" s="84"/>
      <c r="V133" s="81"/>
      <c r="W133" s="82"/>
      <c r="X133" s="84"/>
      <c r="Y133" s="81"/>
      <c r="Z133" s="82"/>
      <c r="AA133" s="84"/>
    </row>
    <row r="134" spans="1:27" x14ac:dyDescent="0.25">
      <c r="A134" s="79"/>
      <c r="B134" s="79"/>
      <c r="C134" s="86"/>
      <c r="D134" s="86"/>
      <c r="E134" s="79"/>
      <c r="F134" s="79"/>
      <c r="G134" s="79"/>
      <c r="H134" s="79"/>
      <c r="I134" s="79"/>
      <c r="J134" s="81"/>
      <c r="K134" s="82"/>
      <c r="L134" s="84"/>
      <c r="M134" s="81"/>
      <c r="N134" s="82"/>
      <c r="O134" s="84"/>
      <c r="P134" s="81"/>
      <c r="Q134" s="82"/>
      <c r="R134" s="84"/>
      <c r="S134" s="81"/>
      <c r="T134" s="82"/>
      <c r="U134" s="84"/>
      <c r="V134" s="81"/>
      <c r="W134" s="82"/>
      <c r="X134" s="84"/>
      <c r="Y134" s="81"/>
      <c r="Z134" s="82"/>
      <c r="AA134" s="84"/>
    </row>
    <row r="135" spans="1:27" x14ac:dyDescent="0.25">
      <c r="A135" s="79"/>
      <c r="B135" s="79"/>
      <c r="C135" s="86"/>
      <c r="D135" s="86"/>
      <c r="E135" s="79"/>
      <c r="F135" s="79"/>
      <c r="G135" s="79"/>
      <c r="H135" s="79"/>
      <c r="I135" s="79"/>
      <c r="J135" s="81"/>
      <c r="K135" s="82"/>
      <c r="L135" s="84"/>
      <c r="M135" s="81"/>
      <c r="N135" s="82"/>
      <c r="O135" s="84"/>
      <c r="P135" s="81"/>
      <c r="Q135" s="82"/>
      <c r="R135" s="84"/>
      <c r="S135" s="81"/>
      <c r="T135" s="82"/>
      <c r="U135" s="84"/>
      <c r="V135" s="81"/>
      <c r="W135" s="82"/>
      <c r="X135" s="84"/>
      <c r="Y135" s="81"/>
      <c r="Z135" s="82"/>
      <c r="AA135" s="84"/>
    </row>
    <row r="136" spans="1:27" x14ac:dyDescent="0.25">
      <c r="A136" s="79"/>
      <c r="B136" s="79"/>
      <c r="C136" s="86"/>
      <c r="D136" s="86"/>
      <c r="E136" s="79"/>
      <c r="F136" s="79"/>
      <c r="G136" s="79"/>
      <c r="H136" s="79"/>
      <c r="I136" s="79"/>
      <c r="J136" s="81"/>
      <c r="K136" s="82"/>
      <c r="L136" s="84"/>
      <c r="M136" s="81"/>
      <c r="N136" s="82"/>
      <c r="O136" s="84"/>
      <c r="P136" s="81"/>
      <c r="Q136" s="82"/>
      <c r="R136" s="84"/>
      <c r="S136" s="81"/>
      <c r="T136" s="82"/>
      <c r="U136" s="84"/>
      <c r="V136" s="81"/>
      <c r="W136" s="82"/>
      <c r="X136" s="84"/>
      <c r="Y136" s="81"/>
      <c r="Z136" s="82"/>
      <c r="AA136" s="84"/>
    </row>
    <row r="137" spans="1:27" x14ac:dyDescent="0.25">
      <c r="A137" s="79"/>
      <c r="B137" s="79"/>
      <c r="C137" s="86"/>
      <c r="D137" s="86"/>
      <c r="E137" s="79"/>
      <c r="F137" s="79"/>
      <c r="G137" s="79"/>
      <c r="H137" s="79"/>
      <c r="I137" s="79"/>
      <c r="J137" s="81"/>
      <c r="K137" s="82"/>
      <c r="L137" s="84"/>
      <c r="M137" s="81"/>
      <c r="N137" s="82"/>
      <c r="O137" s="84"/>
      <c r="P137" s="81"/>
      <c r="Q137" s="82"/>
      <c r="R137" s="84"/>
      <c r="S137" s="81"/>
      <c r="T137" s="82"/>
      <c r="U137" s="84"/>
      <c r="V137" s="81"/>
      <c r="W137" s="82"/>
      <c r="X137" s="84"/>
      <c r="Y137" s="81"/>
      <c r="Z137" s="82"/>
      <c r="AA137" s="84"/>
    </row>
    <row r="138" spans="1:27" x14ac:dyDescent="0.25">
      <c r="A138" s="79"/>
      <c r="B138" s="79"/>
      <c r="C138" s="86"/>
      <c r="D138" s="86"/>
      <c r="E138" s="79"/>
      <c r="F138" s="79"/>
      <c r="G138" s="79"/>
      <c r="H138" s="79"/>
      <c r="I138" s="79"/>
      <c r="J138" s="81"/>
      <c r="K138" s="82"/>
      <c r="L138" s="84"/>
      <c r="M138" s="81"/>
      <c r="N138" s="82"/>
      <c r="O138" s="84"/>
      <c r="P138" s="81"/>
      <c r="Q138" s="82"/>
      <c r="R138" s="84"/>
      <c r="S138" s="81"/>
      <c r="T138" s="82"/>
      <c r="U138" s="84"/>
      <c r="V138" s="81"/>
      <c r="W138" s="82"/>
      <c r="X138" s="84"/>
      <c r="Y138" s="81"/>
      <c r="Z138" s="82"/>
      <c r="AA138" s="84"/>
    </row>
    <row r="139" spans="1:27" x14ac:dyDescent="0.25">
      <c r="A139" s="79"/>
      <c r="B139" s="79"/>
      <c r="C139" s="86"/>
      <c r="D139" s="86"/>
      <c r="E139" s="79"/>
      <c r="F139" s="79"/>
      <c r="G139" s="79"/>
      <c r="H139" s="79"/>
      <c r="I139" s="79"/>
      <c r="J139" s="81"/>
      <c r="K139" s="82"/>
      <c r="L139" s="84"/>
      <c r="M139" s="81"/>
      <c r="N139" s="82"/>
      <c r="O139" s="84"/>
      <c r="P139" s="81"/>
      <c r="Q139" s="82"/>
      <c r="R139" s="84"/>
      <c r="S139" s="81"/>
      <c r="T139" s="82"/>
      <c r="U139" s="84"/>
      <c r="V139" s="81"/>
      <c r="W139" s="82"/>
      <c r="X139" s="84"/>
      <c r="Y139" s="81"/>
      <c r="Z139" s="82"/>
      <c r="AA139" s="84"/>
    </row>
    <row r="140" spans="1:27" x14ac:dyDescent="0.25">
      <c r="A140" s="79"/>
      <c r="B140" s="79"/>
      <c r="C140" s="86"/>
      <c r="D140" s="86"/>
      <c r="E140" s="79"/>
      <c r="F140" s="79"/>
      <c r="G140" s="79"/>
      <c r="H140" s="79"/>
      <c r="I140" s="79"/>
      <c r="J140" s="81"/>
      <c r="K140" s="82"/>
      <c r="L140" s="84"/>
      <c r="M140" s="81"/>
      <c r="N140" s="82"/>
      <c r="O140" s="84"/>
      <c r="P140" s="81"/>
      <c r="Q140" s="82"/>
      <c r="R140" s="84"/>
      <c r="S140" s="81"/>
      <c r="T140" s="82"/>
      <c r="U140" s="84"/>
      <c r="V140" s="81"/>
      <c r="W140" s="82"/>
      <c r="X140" s="84"/>
      <c r="Y140" s="81"/>
      <c r="Z140" s="82"/>
      <c r="AA140" s="84"/>
    </row>
    <row r="141" spans="1:27" x14ac:dyDescent="0.25">
      <c r="A141" s="79"/>
      <c r="B141" s="79"/>
      <c r="C141" s="86"/>
      <c r="D141" s="86"/>
      <c r="E141" s="79"/>
      <c r="F141" s="79"/>
      <c r="G141" s="79"/>
      <c r="H141" s="79"/>
      <c r="I141" s="79"/>
      <c r="J141" s="81"/>
      <c r="K141" s="82"/>
      <c r="L141" s="84"/>
      <c r="M141" s="81"/>
      <c r="N141" s="82"/>
      <c r="O141" s="84"/>
      <c r="P141" s="81"/>
      <c r="Q141" s="82"/>
      <c r="R141" s="84"/>
      <c r="S141" s="81"/>
      <c r="T141" s="82"/>
      <c r="U141" s="84"/>
      <c r="V141" s="81"/>
      <c r="W141" s="82"/>
      <c r="X141" s="84"/>
      <c r="Y141" s="81"/>
      <c r="Z141" s="82"/>
      <c r="AA141" s="84"/>
    </row>
    <row r="142" spans="1:27" x14ac:dyDescent="0.25">
      <c r="A142" s="79"/>
      <c r="B142" s="79"/>
      <c r="C142" s="86"/>
      <c r="D142" s="86"/>
      <c r="E142" s="79"/>
      <c r="F142" s="79"/>
      <c r="G142" s="79"/>
      <c r="H142" s="79"/>
      <c r="I142" s="79"/>
      <c r="J142" s="81"/>
      <c r="K142" s="82"/>
      <c r="L142" s="84"/>
      <c r="M142" s="81"/>
      <c r="N142" s="82"/>
      <c r="O142" s="84"/>
      <c r="P142" s="81"/>
      <c r="Q142" s="82"/>
      <c r="R142" s="84"/>
      <c r="S142" s="81"/>
      <c r="T142" s="82"/>
      <c r="U142" s="84"/>
      <c r="V142" s="81"/>
      <c r="W142" s="82"/>
      <c r="X142" s="84"/>
      <c r="Y142" s="81"/>
      <c r="Z142" s="82"/>
      <c r="AA142" s="84"/>
    </row>
    <row r="143" spans="1:27" x14ac:dyDescent="0.25">
      <c r="A143" s="79"/>
      <c r="B143" s="79"/>
      <c r="C143" s="86"/>
      <c r="D143" s="86"/>
      <c r="E143" s="79"/>
      <c r="F143" s="79"/>
      <c r="G143" s="79"/>
      <c r="H143" s="79"/>
      <c r="I143" s="79"/>
      <c r="J143" s="81"/>
      <c r="K143" s="82"/>
      <c r="L143" s="84"/>
      <c r="M143" s="81"/>
      <c r="N143" s="82"/>
      <c r="O143" s="84"/>
      <c r="P143" s="81"/>
      <c r="Q143" s="82"/>
      <c r="R143" s="84"/>
      <c r="S143" s="81"/>
      <c r="T143" s="82"/>
      <c r="U143" s="84"/>
      <c r="V143" s="81"/>
      <c r="W143" s="82"/>
      <c r="X143" s="84"/>
      <c r="Y143" s="81"/>
      <c r="Z143" s="82"/>
      <c r="AA143" s="84"/>
    </row>
    <row r="144" spans="1:27" x14ac:dyDescent="0.25">
      <c r="A144" s="79"/>
      <c r="B144" s="79"/>
      <c r="C144" s="86"/>
      <c r="D144" s="86"/>
      <c r="E144" s="79"/>
      <c r="F144" s="79"/>
      <c r="G144" s="79"/>
      <c r="H144" s="79"/>
      <c r="I144" s="79"/>
      <c r="J144" s="81"/>
      <c r="K144" s="82"/>
      <c r="L144" s="84"/>
      <c r="M144" s="81"/>
      <c r="N144" s="82"/>
      <c r="O144" s="84"/>
      <c r="P144" s="81"/>
      <c r="Q144" s="82"/>
      <c r="R144" s="84"/>
      <c r="S144" s="81"/>
      <c r="T144" s="82"/>
      <c r="U144" s="84"/>
      <c r="V144" s="81"/>
      <c r="W144" s="82"/>
      <c r="X144" s="84"/>
      <c r="Y144" s="81"/>
      <c r="Z144" s="82"/>
      <c r="AA144" s="84"/>
    </row>
    <row r="145" spans="1:27" x14ac:dyDescent="0.25">
      <c r="A145" s="79"/>
      <c r="B145" s="79"/>
      <c r="C145" s="86"/>
      <c r="D145" s="86"/>
      <c r="E145" s="79"/>
      <c r="F145" s="79"/>
      <c r="G145" s="79"/>
      <c r="H145" s="79"/>
      <c r="I145" s="79"/>
      <c r="J145" s="81"/>
      <c r="K145" s="82"/>
      <c r="L145" s="84"/>
      <c r="M145" s="81"/>
      <c r="N145" s="82"/>
      <c r="O145" s="84"/>
      <c r="P145" s="81"/>
      <c r="Q145" s="82"/>
      <c r="R145" s="84"/>
      <c r="S145" s="81"/>
      <c r="T145" s="82"/>
      <c r="U145" s="84"/>
      <c r="V145" s="81"/>
      <c r="W145" s="82"/>
      <c r="X145" s="84"/>
      <c r="Y145" s="81"/>
      <c r="Z145" s="82"/>
      <c r="AA145" s="84"/>
    </row>
    <row r="146" spans="1:27" x14ac:dyDescent="0.25">
      <c r="A146" s="79"/>
      <c r="B146" s="79"/>
      <c r="C146" s="86"/>
      <c r="D146" s="86"/>
      <c r="E146" s="79"/>
      <c r="F146" s="79"/>
      <c r="G146" s="79"/>
      <c r="H146" s="79"/>
      <c r="I146" s="79"/>
      <c r="J146" s="81"/>
      <c r="K146" s="82"/>
      <c r="L146" s="84"/>
      <c r="M146" s="81"/>
      <c r="N146" s="82"/>
      <c r="O146" s="84"/>
      <c r="P146" s="81"/>
      <c r="Q146" s="82"/>
      <c r="R146" s="84"/>
      <c r="S146" s="81"/>
      <c r="T146" s="82"/>
      <c r="U146" s="84"/>
      <c r="V146" s="81"/>
      <c r="W146" s="82"/>
      <c r="X146" s="84"/>
      <c r="Y146" s="81"/>
      <c r="Z146" s="82"/>
      <c r="AA146" s="84"/>
    </row>
    <row r="147" spans="1:27" x14ac:dyDescent="0.25">
      <c r="A147" s="79"/>
      <c r="B147" s="79"/>
      <c r="C147" s="86"/>
      <c r="D147" s="86"/>
      <c r="E147" s="79"/>
      <c r="F147" s="79"/>
      <c r="G147" s="79"/>
      <c r="H147" s="79"/>
      <c r="I147" s="79"/>
      <c r="J147" s="81"/>
      <c r="K147" s="82"/>
      <c r="L147" s="84"/>
      <c r="M147" s="81"/>
      <c r="N147" s="82"/>
      <c r="O147" s="84"/>
      <c r="P147" s="81"/>
      <c r="Q147" s="82"/>
      <c r="R147" s="84"/>
      <c r="S147" s="81"/>
      <c r="T147" s="82"/>
      <c r="U147" s="84"/>
      <c r="V147" s="81"/>
      <c r="W147" s="82"/>
      <c r="X147" s="84"/>
      <c r="Y147" s="81"/>
      <c r="Z147" s="82"/>
      <c r="AA147" s="84"/>
    </row>
    <row r="148" spans="1:27" x14ac:dyDescent="0.25">
      <c r="A148" s="79"/>
      <c r="B148" s="79"/>
      <c r="C148" s="86"/>
      <c r="D148" s="86"/>
      <c r="E148" s="79"/>
      <c r="F148" s="79"/>
      <c r="G148" s="79"/>
      <c r="H148" s="79"/>
      <c r="I148" s="79"/>
      <c r="J148" s="81"/>
      <c r="K148" s="82"/>
      <c r="L148" s="84"/>
      <c r="M148" s="81"/>
      <c r="N148" s="82"/>
      <c r="O148" s="84"/>
      <c r="P148" s="81"/>
      <c r="Q148" s="82"/>
      <c r="R148" s="84"/>
      <c r="S148" s="81"/>
      <c r="T148" s="82"/>
      <c r="U148" s="84"/>
      <c r="V148" s="81"/>
      <c r="W148" s="82"/>
      <c r="X148" s="84"/>
      <c r="Y148" s="81"/>
      <c r="Z148" s="82"/>
      <c r="AA148" s="84"/>
    </row>
    <row r="149" spans="1:27" x14ac:dyDescent="0.25">
      <c r="A149" s="79"/>
      <c r="B149" s="79"/>
      <c r="C149" s="79"/>
      <c r="D149" s="79"/>
      <c r="E149" s="79"/>
      <c r="F149" s="79"/>
      <c r="G149" s="79"/>
      <c r="H149" s="79"/>
      <c r="I149" s="79"/>
      <c r="J149" s="81"/>
      <c r="K149" s="82"/>
      <c r="L149" s="84"/>
      <c r="M149" s="81"/>
      <c r="N149" s="82"/>
      <c r="O149" s="84"/>
      <c r="P149" s="81"/>
      <c r="Q149" s="82"/>
      <c r="R149" s="84"/>
      <c r="S149" s="81"/>
      <c r="T149" s="82"/>
      <c r="U149" s="84"/>
      <c r="V149" s="81"/>
      <c r="W149" s="82"/>
      <c r="X149" s="84"/>
      <c r="Y149" s="81"/>
      <c r="Z149" s="82"/>
      <c r="AA149" s="84"/>
    </row>
    <row r="150" spans="1:27" x14ac:dyDescent="0.25">
      <c r="A150" s="79"/>
      <c r="B150" s="79"/>
      <c r="C150" s="79"/>
      <c r="D150" s="79"/>
      <c r="E150" s="79"/>
      <c r="F150" s="79"/>
      <c r="G150" s="79"/>
      <c r="H150" s="79"/>
      <c r="I150" s="79"/>
      <c r="J150" s="81"/>
      <c r="K150" s="82"/>
      <c r="L150" s="84"/>
      <c r="M150" s="81"/>
      <c r="N150" s="82"/>
      <c r="O150" s="84"/>
      <c r="P150" s="81"/>
      <c r="Q150" s="82"/>
      <c r="R150" s="84"/>
      <c r="S150" s="81"/>
      <c r="T150" s="82"/>
      <c r="U150" s="84"/>
      <c r="V150" s="81"/>
      <c r="W150" s="82"/>
      <c r="X150" s="84"/>
      <c r="Y150" s="81"/>
      <c r="Z150" s="82"/>
      <c r="AA150" s="84"/>
    </row>
    <row r="151" spans="1:27" x14ac:dyDescent="0.25">
      <c r="A151" s="79"/>
      <c r="B151" s="79"/>
      <c r="C151" s="79"/>
      <c r="D151" s="79"/>
      <c r="E151" s="79"/>
      <c r="F151" s="79"/>
      <c r="G151" s="79"/>
      <c r="H151" s="79"/>
      <c r="I151" s="79"/>
      <c r="J151" s="81"/>
      <c r="K151" s="82"/>
      <c r="L151" s="84"/>
      <c r="M151" s="81"/>
      <c r="N151" s="82"/>
      <c r="O151" s="84"/>
      <c r="P151" s="81"/>
      <c r="Q151" s="82"/>
      <c r="R151" s="84"/>
      <c r="S151" s="81"/>
      <c r="T151" s="82"/>
      <c r="U151" s="84"/>
      <c r="V151" s="81"/>
      <c r="W151" s="82"/>
      <c r="X151" s="84"/>
      <c r="Y151" s="81"/>
      <c r="Z151" s="82"/>
      <c r="AA151" s="84"/>
    </row>
    <row r="152" spans="1:27" x14ac:dyDescent="0.25">
      <c r="A152" s="79"/>
      <c r="B152" s="79"/>
      <c r="C152" s="79"/>
      <c r="D152" s="79"/>
      <c r="E152" s="79"/>
      <c r="F152" s="79"/>
      <c r="G152" s="79"/>
      <c r="H152" s="79"/>
      <c r="I152" s="79"/>
      <c r="J152" s="81"/>
      <c r="K152" s="82"/>
      <c r="L152" s="84"/>
      <c r="M152" s="81"/>
      <c r="N152" s="82"/>
      <c r="O152" s="84"/>
      <c r="P152" s="81"/>
      <c r="Q152" s="82"/>
      <c r="R152" s="84"/>
      <c r="S152" s="81"/>
      <c r="T152" s="82"/>
      <c r="U152" s="84"/>
      <c r="V152" s="81"/>
      <c r="W152" s="82"/>
      <c r="X152" s="84"/>
      <c r="Y152" s="81"/>
      <c r="Z152" s="82"/>
      <c r="AA152" s="84"/>
    </row>
    <row r="153" spans="1:27" x14ac:dyDescent="0.25">
      <c r="A153" s="79"/>
      <c r="B153" s="79"/>
      <c r="C153" s="79"/>
      <c r="D153" s="79"/>
      <c r="E153" s="79"/>
      <c r="F153" s="79"/>
      <c r="G153" s="79"/>
      <c r="H153" s="79"/>
      <c r="I153" s="79"/>
      <c r="J153" s="81"/>
      <c r="K153" s="82"/>
      <c r="L153" s="84"/>
      <c r="M153" s="81"/>
      <c r="N153" s="82"/>
      <c r="O153" s="84"/>
      <c r="P153" s="81"/>
      <c r="Q153" s="82"/>
      <c r="R153" s="84"/>
      <c r="S153" s="81"/>
      <c r="T153" s="82"/>
      <c r="U153" s="84"/>
      <c r="V153" s="81"/>
      <c r="W153" s="82"/>
      <c r="X153" s="84"/>
      <c r="Y153" s="81"/>
      <c r="Z153" s="82"/>
      <c r="AA153" s="84"/>
    </row>
    <row r="154" spans="1:27" x14ac:dyDescent="0.25">
      <c r="A154" s="79"/>
      <c r="B154" s="79"/>
      <c r="C154" s="79"/>
      <c r="D154" s="79"/>
      <c r="E154" s="79"/>
      <c r="F154" s="79"/>
      <c r="G154" s="79"/>
      <c r="H154" s="79"/>
      <c r="I154" s="79"/>
      <c r="J154" s="81"/>
      <c r="K154" s="82"/>
      <c r="L154" s="84"/>
      <c r="M154" s="81"/>
      <c r="N154" s="82"/>
      <c r="O154" s="84"/>
      <c r="P154" s="81"/>
      <c r="Q154" s="82"/>
      <c r="R154" s="84"/>
      <c r="S154" s="81"/>
      <c r="T154" s="82"/>
      <c r="U154" s="84"/>
      <c r="V154" s="81"/>
      <c r="W154" s="82"/>
      <c r="X154" s="84"/>
      <c r="Y154" s="81"/>
      <c r="Z154" s="82"/>
      <c r="AA154" s="84"/>
    </row>
    <row r="155" spans="1:27" x14ac:dyDescent="0.25">
      <c r="A155" s="79"/>
      <c r="B155" s="79"/>
      <c r="C155" s="79"/>
      <c r="D155" s="79"/>
      <c r="E155" s="79"/>
      <c r="F155" s="79"/>
      <c r="G155" s="79"/>
      <c r="H155" s="79"/>
      <c r="I155" s="79"/>
      <c r="J155" s="81"/>
      <c r="K155" s="82"/>
      <c r="L155" s="84"/>
      <c r="M155" s="81"/>
      <c r="N155" s="82"/>
      <c r="O155" s="84"/>
      <c r="P155" s="81"/>
      <c r="Q155" s="82"/>
      <c r="R155" s="84"/>
      <c r="S155" s="81"/>
      <c r="T155" s="82"/>
      <c r="U155" s="84"/>
      <c r="V155" s="81"/>
      <c r="W155" s="82"/>
      <c r="X155" s="84"/>
      <c r="Y155" s="81"/>
      <c r="Z155" s="82"/>
      <c r="AA155" s="84"/>
    </row>
    <row r="156" spans="1:27" x14ac:dyDescent="0.25">
      <c r="A156" s="79"/>
      <c r="B156" s="79"/>
      <c r="C156" s="79"/>
      <c r="D156" s="79"/>
      <c r="E156" s="79"/>
      <c r="F156" s="79"/>
      <c r="G156" s="79"/>
      <c r="H156" s="79"/>
      <c r="I156" s="79"/>
      <c r="J156" s="81"/>
      <c r="K156" s="82"/>
      <c r="L156" s="84"/>
      <c r="M156" s="81"/>
      <c r="N156" s="82"/>
      <c r="O156" s="84"/>
      <c r="P156" s="81"/>
      <c r="Q156" s="82"/>
      <c r="R156" s="84"/>
      <c r="S156" s="81"/>
      <c r="T156" s="82"/>
      <c r="U156" s="84"/>
      <c r="V156" s="81"/>
      <c r="W156" s="82"/>
      <c r="X156" s="84"/>
      <c r="Y156" s="81"/>
      <c r="Z156" s="82"/>
      <c r="AA156" s="84"/>
    </row>
    <row r="157" spans="1:27" x14ac:dyDescent="0.25">
      <c r="A157" s="79"/>
      <c r="B157" s="79"/>
      <c r="C157" s="79"/>
      <c r="D157" s="79"/>
      <c r="E157" s="79"/>
      <c r="F157" s="79"/>
      <c r="G157" s="79"/>
      <c r="H157" s="79"/>
      <c r="I157" s="79"/>
      <c r="J157" s="81"/>
      <c r="K157" s="82"/>
      <c r="L157" s="84"/>
      <c r="M157" s="81"/>
      <c r="N157" s="82"/>
      <c r="O157" s="84"/>
      <c r="P157" s="81"/>
      <c r="Q157" s="82"/>
      <c r="R157" s="84"/>
      <c r="S157" s="81"/>
      <c r="T157" s="82"/>
      <c r="U157" s="84"/>
      <c r="V157" s="81"/>
      <c r="W157" s="82"/>
      <c r="X157" s="84"/>
      <c r="Y157" s="81"/>
      <c r="Z157" s="82"/>
      <c r="AA157" s="84"/>
    </row>
    <row r="158" spans="1:27" x14ac:dyDescent="0.25">
      <c r="A158" s="79"/>
      <c r="B158" s="79"/>
      <c r="C158" s="79"/>
      <c r="D158" s="79"/>
      <c r="E158" s="79"/>
      <c r="F158" s="79"/>
      <c r="G158" s="79"/>
      <c r="H158" s="79"/>
      <c r="I158" s="79"/>
      <c r="J158" s="81"/>
      <c r="K158" s="82"/>
      <c r="L158" s="84"/>
      <c r="M158" s="81"/>
      <c r="N158" s="82"/>
      <c r="O158" s="84"/>
      <c r="P158" s="81"/>
      <c r="Q158" s="82"/>
      <c r="R158" s="84"/>
      <c r="S158" s="81"/>
      <c r="T158" s="82"/>
      <c r="U158" s="84"/>
      <c r="V158" s="81"/>
      <c r="W158" s="82"/>
      <c r="X158" s="84"/>
      <c r="Y158" s="81"/>
      <c r="Z158" s="82"/>
      <c r="AA158" s="84"/>
    </row>
    <row r="159" spans="1:27" x14ac:dyDescent="0.25">
      <c r="A159" s="79"/>
      <c r="B159" s="79"/>
      <c r="C159" s="79"/>
      <c r="D159" s="79"/>
      <c r="E159" s="79"/>
      <c r="F159" s="79"/>
      <c r="G159" s="79"/>
      <c r="H159" s="79"/>
      <c r="I159" s="79"/>
      <c r="J159" s="81"/>
      <c r="K159" s="82"/>
      <c r="L159" s="84"/>
      <c r="M159" s="81"/>
      <c r="N159" s="82"/>
      <c r="O159" s="84"/>
      <c r="P159" s="81"/>
      <c r="Q159" s="82"/>
      <c r="R159" s="84"/>
      <c r="S159" s="81"/>
      <c r="T159" s="82"/>
      <c r="U159" s="84"/>
      <c r="V159" s="81"/>
      <c r="W159" s="82"/>
      <c r="X159" s="84"/>
      <c r="Y159" s="81"/>
      <c r="Z159" s="82"/>
      <c r="AA159" s="84"/>
    </row>
    <row r="160" spans="1:27" x14ac:dyDescent="0.25">
      <c r="A160" s="79"/>
      <c r="B160" s="79"/>
      <c r="C160" s="79"/>
      <c r="D160" s="79"/>
      <c r="E160" s="79"/>
      <c r="F160" s="79"/>
      <c r="G160" s="79"/>
      <c r="H160" s="79"/>
      <c r="I160" s="79"/>
      <c r="J160" s="81"/>
      <c r="K160" s="82"/>
      <c r="L160" s="84"/>
      <c r="M160" s="81"/>
      <c r="N160" s="82"/>
      <c r="O160" s="84"/>
      <c r="P160" s="81"/>
      <c r="Q160" s="82"/>
      <c r="R160" s="84"/>
      <c r="S160" s="81"/>
      <c r="T160" s="82"/>
      <c r="U160" s="84"/>
      <c r="V160" s="81"/>
      <c r="W160" s="82"/>
      <c r="X160" s="84"/>
      <c r="Y160" s="81"/>
      <c r="Z160" s="82"/>
      <c r="AA160" s="84"/>
    </row>
    <row r="161" spans="1:27" x14ac:dyDescent="0.25">
      <c r="A161" s="79"/>
      <c r="B161" s="79"/>
      <c r="C161" s="79"/>
      <c r="D161" s="79"/>
      <c r="E161" s="79"/>
      <c r="F161" s="79"/>
      <c r="G161" s="79"/>
      <c r="H161" s="79"/>
      <c r="I161" s="79"/>
      <c r="J161" s="81"/>
      <c r="K161" s="82"/>
      <c r="L161" s="84"/>
      <c r="M161" s="81"/>
      <c r="N161" s="82"/>
      <c r="O161" s="84"/>
      <c r="P161" s="81"/>
      <c r="Q161" s="82"/>
      <c r="R161" s="84"/>
      <c r="S161" s="81"/>
      <c r="T161" s="82"/>
      <c r="U161" s="84"/>
      <c r="V161" s="81"/>
      <c r="W161" s="82"/>
      <c r="X161" s="84"/>
      <c r="Y161" s="81"/>
      <c r="Z161" s="82"/>
      <c r="AA161" s="84"/>
    </row>
    <row r="162" spans="1:27" x14ac:dyDescent="0.25">
      <c r="A162" s="79"/>
      <c r="B162" s="79"/>
      <c r="C162" s="79"/>
      <c r="D162" s="79"/>
      <c r="E162" s="79"/>
      <c r="F162" s="79"/>
      <c r="G162" s="79"/>
      <c r="H162" s="79"/>
      <c r="I162" s="79"/>
      <c r="J162" s="81"/>
      <c r="K162" s="82"/>
      <c r="L162" s="84"/>
      <c r="M162" s="81"/>
      <c r="N162" s="82"/>
      <c r="O162" s="84"/>
      <c r="P162" s="81"/>
      <c r="Q162" s="82"/>
      <c r="R162" s="84"/>
      <c r="S162" s="81"/>
      <c r="T162" s="82"/>
      <c r="U162" s="84"/>
      <c r="V162" s="81"/>
      <c r="W162" s="82"/>
      <c r="X162" s="84"/>
      <c r="Y162" s="81"/>
      <c r="Z162" s="82"/>
      <c r="AA162" s="84"/>
    </row>
    <row r="163" spans="1:27" x14ac:dyDescent="0.25">
      <c r="A163" s="79"/>
      <c r="B163" s="79"/>
      <c r="C163" s="79"/>
      <c r="D163" s="79"/>
      <c r="E163" s="79"/>
      <c r="F163" s="79"/>
      <c r="G163" s="79"/>
      <c r="H163" s="79"/>
      <c r="I163" s="79"/>
      <c r="J163" s="81"/>
      <c r="K163" s="82"/>
      <c r="L163" s="84"/>
      <c r="M163" s="81"/>
      <c r="N163" s="82"/>
      <c r="O163" s="84"/>
      <c r="P163" s="81"/>
      <c r="Q163" s="82"/>
      <c r="R163" s="84"/>
      <c r="S163" s="81"/>
      <c r="T163" s="82"/>
      <c r="U163" s="84"/>
      <c r="V163" s="81"/>
      <c r="W163" s="82"/>
      <c r="X163" s="84"/>
      <c r="Y163" s="81"/>
      <c r="Z163" s="82"/>
      <c r="AA163" s="84"/>
    </row>
    <row r="164" spans="1:27" x14ac:dyDescent="0.25">
      <c r="A164" s="79"/>
      <c r="B164" s="79"/>
      <c r="C164" s="79"/>
      <c r="D164" s="79"/>
      <c r="E164" s="79"/>
      <c r="F164" s="79"/>
      <c r="G164" s="79"/>
      <c r="H164" s="79"/>
      <c r="I164" s="79"/>
      <c r="J164" s="81"/>
      <c r="K164" s="82"/>
      <c r="L164" s="84"/>
      <c r="M164" s="81"/>
      <c r="N164" s="82"/>
      <c r="O164" s="84"/>
      <c r="P164" s="81"/>
      <c r="Q164" s="82"/>
      <c r="R164" s="84"/>
      <c r="S164" s="81"/>
      <c r="T164" s="82"/>
      <c r="U164" s="84"/>
      <c r="V164" s="81"/>
      <c r="W164" s="82"/>
      <c r="X164" s="84"/>
      <c r="Y164" s="81"/>
      <c r="Z164" s="82"/>
      <c r="AA164" s="84"/>
    </row>
    <row r="165" spans="1:27" x14ac:dyDescent="0.25">
      <c r="A165" s="79"/>
      <c r="B165" s="79"/>
      <c r="C165" s="79"/>
      <c r="D165" s="79"/>
      <c r="E165" s="79"/>
      <c r="F165" s="79"/>
      <c r="G165" s="79"/>
      <c r="H165" s="79"/>
      <c r="I165" s="79"/>
      <c r="J165" s="81"/>
      <c r="K165" s="82"/>
      <c r="L165" s="84"/>
      <c r="M165" s="81"/>
      <c r="N165" s="82"/>
      <c r="O165" s="84"/>
      <c r="P165" s="81"/>
      <c r="Q165" s="82"/>
      <c r="R165" s="84"/>
      <c r="S165" s="81"/>
      <c r="T165" s="82"/>
      <c r="U165" s="84"/>
      <c r="V165" s="81"/>
      <c r="W165" s="82"/>
      <c r="X165" s="84"/>
      <c r="Y165" s="81"/>
      <c r="Z165" s="82"/>
      <c r="AA165" s="84"/>
    </row>
    <row r="166" spans="1:27" x14ac:dyDescent="0.25">
      <c r="A166" s="79"/>
      <c r="B166" s="79"/>
      <c r="C166" s="79"/>
      <c r="D166" s="79"/>
      <c r="E166" s="79"/>
      <c r="F166" s="79"/>
      <c r="G166" s="79"/>
      <c r="H166" s="79"/>
      <c r="I166" s="79"/>
      <c r="J166" s="81"/>
      <c r="K166" s="82"/>
      <c r="L166" s="84"/>
      <c r="M166" s="81"/>
      <c r="N166" s="82"/>
      <c r="O166" s="84"/>
      <c r="P166" s="81"/>
      <c r="Q166" s="82"/>
      <c r="R166" s="84"/>
      <c r="S166" s="81"/>
      <c r="T166" s="82"/>
      <c r="U166" s="84"/>
      <c r="V166" s="81"/>
      <c r="W166" s="82"/>
      <c r="X166" s="84"/>
      <c r="Y166" s="81"/>
      <c r="Z166" s="82"/>
      <c r="AA166" s="84"/>
    </row>
    <row r="167" spans="1:27" x14ac:dyDescent="0.25">
      <c r="A167" s="79"/>
      <c r="B167" s="79"/>
      <c r="C167" s="79"/>
      <c r="D167" s="79"/>
      <c r="E167" s="79"/>
      <c r="F167" s="79"/>
      <c r="G167" s="79"/>
      <c r="H167" s="79"/>
      <c r="I167" s="79"/>
      <c r="J167" s="81"/>
      <c r="K167" s="82"/>
      <c r="L167" s="84"/>
      <c r="M167" s="81"/>
      <c r="N167" s="82"/>
      <c r="O167" s="84"/>
      <c r="P167" s="81"/>
      <c r="Q167" s="82"/>
      <c r="R167" s="84"/>
      <c r="S167" s="81"/>
      <c r="T167" s="82"/>
      <c r="U167" s="84"/>
      <c r="V167" s="81"/>
      <c r="W167" s="82"/>
      <c r="X167" s="84"/>
      <c r="Y167" s="81"/>
      <c r="Z167" s="82"/>
      <c r="AA167" s="84"/>
    </row>
    <row r="168" spans="1:27" x14ac:dyDescent="0.25">
      <c r="A168" s="79"/>
      <c r="B168" s="79"/>
      <c r="C168" s="79"/>
      <c r="D168" s="79"/>
      <c r="E168" s="79"/>
      <c r="F168" s="79"/>
      <c r="G168" s="79"/>
      <c r="H168" s="79"/>
      <c r="I168" s="79"/>
      <c r="J168" s="81"/>
      <c r="K168" s="82"/>
      <c r="L168" s="84"/>
      <c r="M168" s="81"/>
      <c r="N168" s="82"/>
      <c r="O168" s="84"/>
      <c r="P168" s="81"/>
      <c r="Q168" s="82"/>
      <c r="R168" s="84"/>
      <c r="S168" s="81"/>
      <c r="T168" s="82"/>
      <c r="U168" s="84"/>
      <c r="V168" s="81"/>
      <c r="W168" s="82"/>
      <c r="X168" s="84"/>
      <c r="Y168" s="81"/>
      <c r="Z168" s="82"/>
      <c r="AA168" s="84"/>
    </row>
    <row r="169" spans="1:27" x14ac:dyDescent="0.25">
      <c r="A169" s="79"/>
      <c r="B169" s="79"/>
      <c r="C169" s="79"/>
      <c r="D169" s="79"/>
      <c r="E169" s="79"/>
      <c r="F169" s="79"/>
      <c r="G169" s="79"/>
      <c r="H169" s="79"/>
      <c r="I169" s="79"/>
      <c r="J169" s="81"/>
      <c r="K169" s="82"/>
      <c r="L169" s="84"/>
      <c r="M169" s="81"/>
      <c r="N169" s="82"/>
      <c r="O169" s="84"/>
      <c r="P169" s="81"/>
      <c r="Q169" s="82"/>
      <c r="R169" s="84"/>
      <c r="S169" s="81"/>
      <c r="T169" s="82"/>
      <c r="U169" s="84"/>
      <c r="V169" s="81"/>
      <c r="W169" s="82"/>
      <c r="X169" s="84"/>
      <c r="Y169" s="81"/>
      <c r="Z169" s="82"/>
      <c r="AA169" s="84"/>
    </row>
  </sheetData>
  <sheetProtection algorithmName="SHA-512" hashValue="fUHnuyhmktWW4Z4mboqdPTYd+MoTAx5TLNfbRULRB1J14gWgW3Hg3uUbOt4TFQH32CBul3WOqCkGzZg7WXLgFg==" saltValue="aLyiF2WLT5rxchFSCBlpCA==" spinCount="100000" sheet="1" objects="1" scenarios="1"/>
  <mergeCells count="63">
    <mergeCell ref="A42:A43"/>
    <mergeCell ref="B42:B43"/>
    <mergeCell ref="C42:C43"/>
    <mergeCell ref="A44:A50"/>
    <mergeCell ref="B44:B50"/>
    <mergeCell ref="C44:C50"/>
    <mergeCell ref="A35:A40"/>
    <mergeCell ref="B35:B40"/>
    <mergeCell ref="C35:C40"/>
    <mergeCell ref="A24:A30"/>
    <mergeCell ref="B29:B30"/>
    <mergeCell ref="C29:C30"/>
    <mergeCell ref="A33:A34"/>
    <mergeCell ref="B33:B34"/>
    <mergeCell ref="C33:C34"/>
    <mergeCell ref="B31:B32"/>
    <mergeCell ref="C31:C32"/>
    <mergeCell ref="E9:E11"/>
    <mergeCell ref="B24:B28"/>
    <mergeCell ref="C24:C28"/>
    <mergeCell ref="A31:A32"/>
    <mergeCell ref="S10:U10"/>
    <mergeCell ref="J9:AD9"/>
    <mergeCell ref="AB10:AD10"/>
    <mergeCell ref="AE9:AE11"/>
    <mergeCell ref="G9:G11"/>
    <mergeCell ref="F9:F11"/>
    <mergeCell ref="AC1:AE3"/>
    <mergeCell ref="A5:C5"/>
    <mergeCell ref="A6:C6"/>
    <mergeCell ref="E6:Z6"/>
    <mergeCell ref="AA6:AB6"/>
    <mergeCell ref="AC6:AE6"/>
    <mergeCell ref="A1:B3"/>
    <mergeCell ref="C1:AB1"/>
    <mergeCell ref="C2:AB2"/>
    <mergeCell ref="C3:K3"/>
    <mergeCell ref="L3:AB3"/>
    <mergeCell ref="E4:AE4"/>
    <mergeCell ref="A4:C4"/>
    <mergeCell ref="D5:AE5"/>
    <mergeCell ref="A17:A23"/>
    <mergeCell ref="B17:B23"/>
    <mergeCell ref="C17:C23"/>
    <mergeCell ref="A12:A16"/>
    <mergeCell ref="C12:C16"/>
    <mergeCell ref="B12:B16"/>
    <mergeCell ref="A9:A11"/>
    <mergeCell ref="B9:B11"/>
    <mergeCell ref="C9:C11"/>
    <mergeCell ref="A7:C7"/>
    <mergeCell ref="E7:AE7"/>
    <mergeCell ref="A8:C8"/>
    <mergeCell ref="E8:Z8"/>
    <mergeCell ref="AA8:AD8"/>
    <mergeCell ref="H9:H11"/>
    <mergeCell ref="I9:I11"/>
    <mergeCell ref="V10:X10"/>
    <mergeCell ref="Y10:AA10"/>
    <mergeCell ref="P10:R10"/>
    <mergeCell ref="J10:L10"/>
    <mergeCell ref="M10:O10"/>
    <mergeCell ref="D9:D11"/>
  </mergeCells>
  <conditionalFormatting sqref="AA32 X32 L32 O32 AD31:AD32">
    <cfRule type="cellIs" dxfId="314" priority="558" stopIfTrue="1" operator="equal">
      <formula>0</formula>
    </cfRule>
    <cfRule type="cellIs" dxfId="313" priority="559" stopIfTrue="1" operator="greaterThan">
      <formula>1</formula>
    </cfRule>
    <cfRule type="cellIs" dxfId="312" priority="560" stopIfTrue="1" operator="between">
      <formula>0.9</formula>
      <formula>1</formula>
    </cfRule>
    <cfRule type="cellIs" dxfId="311" priority="561" stopIfTrue="1" operator="between">
      <formula>0.7</formula>
      <formula>0.8999</formula>
    </cfRule>
    <cfRule type="cellIs" dxfId="310" priority="562" stopIfTrue="1" operator="between">
      <formula>0.00001</formula>
      <formula>0.6999</formula>
    </cfRule>
  </conditionalFormatting>
  <conditionalFormatting sqref="U32">
    <cfRule type="cellIs" dxfId="309" priority="552" stopIfTrue="1" operator="equal">
      <formula>0</formula>
    </cfRule>
    <cfRule type="cellIs" dxfId="308" priority="553" stopIfTrue="1" operator="greaterThan">
      <formula>1</formula>
    </cfRule>
    <cfRule type="cellIs" dxfId="307" priority="554" stopIfTrue="1" operator="between">
      <formula>0.9</formula>
      <formula>1</formula>
    </cfRule>
    <cfRule type="cellIs" dxfId="306" priority="555" stopIfTrue="1" operator="between">
      <formula>0.7</formula>
      <formula>0.8999</formula>
    </cfRule>
    <cfRule type="cellIs" dxfId="305" priority="556" stopIfTrue="1" operator="between">
      <formula>0.00001</formula>
      <formula>0.6999</formula>
    </cfRule>
  </conditionalFormatting>
  <conditionalFormatting sqref="R32">
    <cfRule type="cellIs" dxfId="304" priority="547" stopIfTrue="1" operator="equal">
      <formula>0</formula>
    </cfRule>
    <cfRule type="cellIs" dxfId="303" priority="548" stopIfTrue="1" operator="greaterThan">
      <formula>1</formula>
    </cfRule>
    <cfRule type="cellIs" dxfId="302" priority="549" stopIfTrue="1" operator="between">
      <formula>0.9</formula>
      <formula>1</formula>
    </cfRule>
    <cfRule type="cellIs" dxfId="301" priority="550" stopIfTrue="1" operator="between">
      <formula>0.7</formula>
      <formula>0.8999</formula>
    </cfRule>
    <cfRule type="cellIs" dxfId="300" priority="551" stopIfTrue="1" operator="between">
      <formula>0.00001</formula>
      <formula>0.6999</formula>
    </cfRule>
  </conditionalFormatting>
  <conditionalFormatting sqref="AA31 X31 L31 O31">
    <cfRule type="cellIs" dxfId="299" priority="542" stopIfTrue="1" operator="equal">
      <formula>0</formula>
    </cfRule>
    <cfRule type="cellIs" dxfId="298" priority="543" stopIfTrue="1" operator="greaterThan">
      <formula>1</formula>
    </cfRule>
    <cfRule type="cellIs" dxfId="297" priority="544" stopIfTrue="1" operator="between">
      <formula>0.9</formula>
      <formula>1</formula>
    </cfRule>
    <cfRule type="cellIs" dxfId="296" priority="545" stopIfTrue="1" operator="between">
      <formula>0.7</formula>
      <formula>0.8999</formula>
    </cfRule>
    <cfRule type="cellIs" dxfId="295" priority="546" stopIfTrue="1" operator="between">
      <formula>0.00001</formula>
      <formula>0.6999</formula>
    </cfRule>
  </conditionalFormatting>
  <conditionalFormatting sqref="U31">
    <cfRule type="cellIs" dxfId="294" priority="536" stopIfTrue="1" operator="equal">
      <formula>0</formula>
    </cfRule>
    <cfRule type="cellIs" dxfId="293" priority="537" stopIfTrue="1" operator="greaterThan">
      <formula>1</formula>
    </cfRule>
    <cfRule type="cellIs" dxfId="292" priority="538" stopIfTrue="1" operator="between">
      <formula>0.9</formula>
      <formula>1</formula>
    </cfRule>
    <cfRule type="cellIs" dxfId="291" priority="539" stopIfTrue="1" operator="between">
      <formula>0.7</formula>
      <formula>0.8999</formula>
    </cfRule>
    <cfRule type="cellIs" dxfId="290" priority="540" stopIfTrue="1" operator="between">
      <formula>0.00001</formula>
      <formula>0.6999</formula>
    </cfRule>
  </conditionalFormatting>
  <conditionalFormatting sqref="R31">
    <cfRule type="cellIs" dxfId="289" priority="531" stopIfTrue="1" operator="equal">
      <formula>0</formula>
    </cfRule>
    <cfRule type="cellIs" dxfId="288" priority="532" stopIfTrue="1" operator="greaterThan">
      <formula>1</formula>
    </cfRule>
    <cfRule type="cellIs" dxfId="287" priority="533" stopIfTrue="1" operator="between">
      <formula>0.9</formula>
      <formula>1</formula>
    </cfRule>
    <cfRule type="cellIs" dxfId="286" priority="534" stopIfTrue="1" operator="between">
      <formula>0.7</formula>
      <formula>0.8999</formula>
    </cfRule>
    <cfRule type="cellIs" dxfId="285" priority="535" stopIfTrue="1" operator="between">
      <formula>0.00001</formula>
      <formula>0.6999</formula>
    </cfRule>
  </conditionalFormatting>
  <conditionalFormatting sqref="O33:O41 L33:L41 AD33:AD41 X33:X41 AA33:AA41">
    <cfRule type="cellIs" dxfId="284" priority="479" stopIfTrue="1" operator="equal">
      <formula>0</formula>
    </cfRule>
    <cfRule type="cellIs" dxfId="283" priority="480" stopIfTrue="1" operator="greaterThan">
      <formula>1</formula>
    </cfRule>
    <cfRule type="cellIs" dxfId="282" priority="481" stopIfTrue="1" operator="between">
      <formula>0.9</formula>
      <formula>1</formula>
    </cfRule>
    <cfRule type="cellIs" dxfId="281" priority="482" stopIfTrue="1" operator="between">
      <formula>0.7</formula>
      <formula>0.8999</formula>
    </cfRule>
    <cfRule type="cellIs" dxfId="280" priority="483" stopIfTrue="1" operator="between">
      <formula>0.00001</formula>
      <formula>0.6999</formula>
    </cfRule>
  </conditionalFormatting>
  <conditionalFormatting sqref="U33:U41">
    <cfRule type="cellIs" dxfId="279" priority="473" stopIfTrue="1" operator="equal">
      <formula>0</formula>
    </cfRule>
    <cfRule type="cellIs" dxfId="278" priority="474" stopIfTrue="1" operator="greaterThan">
      <formula>1</formula>
    </cfRule>
    <cfRule type="cellIs" dxfId="277" priority="475" stopIfTrue="1" operator="between">
      <formula>0.9</formula>
      <formula>1</formula>
    </cfRule>
    <cfRule type="cellIs" dxfId="276" priority="476" stopIfTrue="1" operator="between">
      <formula>0.7</formula>
      <formula>0.8999</formula>
    </cfRule>
    <cfRule type="cellIs" dxfId="275" priority="477" stopIfTrue="1" operator="between">
      <formula>0.00001</formula>
      <formula>0.6999</formula>
    </cfRule>
  </conditionalFormatting>
  <conditionalFormatting sqref="R33:R39 R41">
    <cfRule type="cellIs" dxfId="274" priority="468" stopIfTrue="1" operator="equal">
      <formula>0</formula>
    </cfRule>
    <cfRule type="cellIs" dxfId="273" priority="469" stopIfTrue="1" operator="greaterThan">
      <formula>1</formula>
    </cfRule>
    <cfRule type="cellIs" dxfId="272" priority="470" stopIfTrue="1" operator="between">
      <formula>0.9</formula>
      <formula>1</formula>
    </cfRule>
    <cfRule type="cellIs" dxfId="271" priority="471" stopIfTrue="1" operator="between">
      <formula>0.7</formula>
      <formula>0.8999</formula>
    </cfRule>
    <cfRule type="cellIs" dxfId="270" priority="472" stopIfTrue="1" operator="between">
      <formula>0.00001</formula>
      <formula>0.6999</formula>
    </cfRule>
  </conditionalFormatting>
  <conditionalFormatting sqref="AD12 L12:L16 K29:K30 O12:O16 X12:X16 AA12:AA16">
    <cfRule type="cellIs" dxfId="269" priority="463" stopIfTrue="1" operator="equal">
      <formula>0</formula>
    </cfRule>
    <cfRule type="cellIs" dxfId="268" priority="464" stopIfTrue="1" operator="greaterThan">
      <formula>1</formula>
    </cfRule>
    <cfRule type="cellIs" dxfId="267" priority="465" stopIfTrue="1" operator="between">
      <formula>0.9</formula>
      <formula>1</formula>
    </cfRule>
    <cfRule type="cellIs" dxfId="266" priority="466" stopIfTrue="1" operator="between">
      <formula>0.7</formula>
      <formula>0.8999</formula>
    </cfRule>
    <cfRule type="cellIs" dxfId="265" priority="467" stopIfTrue="1" operator="between">
      <formula>0.00001</formula>
      <formula>0.6999</formula>
    </cfRule>
  </conditionalFormatting>
  <conditionalFormatting sqref="U12:U13 U15:U16">
    <cfRule type="cellIs" dxfId="264" priority="457" stopIfTrue="1" operator="equal">
      <formula>0</formula>
    </cfRule>
    <cfRule type="cellIs" dxfId="263" priority="458" stopIfTrue="1" operator="greaterThan">
      <formula>1</formula>
    </cfRule>
    <cfRule type="cellIs" dxfId="262" priority="459" stopIfTrue="1" operator="between">
      <formula>0.9</formula>
      <formula>1</formula>
    </cfRule>
    <cfRule type="cellIs" dxfId="261" priority="460" stopIfTrue="1" operator="between">
      <formula>0.7</formula>
      <formula>0.8999</formula>
    </cfRule>
    <cfRule type="cellIs" dxfId="260" priority="461" stopIfTrue="1" operator="between">
      <formula>0.00001</formula>
      <formula>0.6999</formula>
    </cfRule>
  </conditionalFormatting>
  <conditionalFormatting sqref="R12:R13 R15:R16">
    <cfRule type="cellIs" dxfId="259" priority="452" stopIfTrue="1" operator="equal">
      <formula>0</formula>
    </cfRule>
    <cfRule type="cellIs" dxfId="258" priority="453" stopIfTrue="1" operator="greaterThan">
      <formula>1</formula>
    </cfRule>
    <cfRule type="cellIs" dxfId="257" priority="454" stopIfTrue="1" operator="between">
      <formula>0.9</formula>
      <formula>1</formula>
    </cfRule>
    <cfRule type="cellIs" dxfId="256" priority="455" stopIfTrue="1" operator="between">
      <formula>0.7</formula>
      <formula>0.8999</formula>
    </cfRule>
    <cfRule type="cellIs" dxfId="255" priority="456" stopIfTrue="1" operator="between">
      <formula>0.00001</formula>
      <formula>0.6999</formula>
    </cfRule>
  </conditionalFormatting>
  <conditionalFormatting sqref="AD13 AD15:AD16">
    <cfRule type="cellIs" dxfId="254" priority="447" stopIfTrue="1" operator="equal">
      <formula>0</formula>
    </cfRule>
    <cfRule type="cellIs" dxfId="253" priority="448" stopIfTrue="1" operator="greaterThan">
      <formula>1</formula>
    </cfRule>
    <cfRule type="cellIs" dxfId="252" priority="449" stopIfTrue="1" operator="between">
      <formula>0.9</formula>
      <formula>1</formula>
    </cfRule>
    <cfRule type="cellIs" dxfId="251" priority="450" stopIfTrue="1" operator="between">
      <formula>0.7</formula>
      <formula>0.8999</formula>
    </cfRule>
    <cfRule type="cellIs" dxfId="250" priority="451" stopIfTrue="1" operator="between">
      <formula>0.00001</formula>
      <formula>0.6999</formula>
    </cfRule>
  </conditionalFormatting>
  <conditionalFormatting sqref="AD20:AD23">
    <cfRule type="cellIs" dxfId="244" priority="277" stopIfTrue="1" operator="equal">
      <formula>0</formula>
    </cfRule>
    <cfRule type="cellIs" dxfId="243" priority="278" stopIfTrue="1" operator="greaterThan">
      <formula>1</formula>
    </cfRule>
    <cfRule type="cellIs" dxfId="242" priority="279" stopIfTrue="1" operator="between">
      <formula>0.9</formula>
      <formula>1</formula>
    </cfRule>
    <cfRule type="cellIs" dxfId="241" priority="280" stopIfTrue="1" operator="between">
      <formula>0.7</formula>
      <formula>0.8999</formula>
    </cfRule>
    <cfRule type="cellIs" dxfId="240" priority="281" stopIfTrue="1" operator="between">
      <formula>0.00001</formula>
      <formula>0.6999</formula>
    </cfRule>
  </conditionalFormatting>
  <conditionalFormatting sqref="L17:L23 AA17:AA23 AD17:AD19 O17:O23 X17:X23">
    <cfRule type="cellIs" dxfId="239" priority="272" stopIfTrue="1" operator="equal">
      <formula>0</formula>
    </cfRule>
    <cfRule type="cellIs" dxfId="238" priority="273" stopIfTrue="1" operator="greaterThan">
      <formula>1</formula>
    </cfRule>
    <cfRule type="cellIs" dxfId="237" priority="274" stopIfTrue="1" operator="between">
      <formula>0.9</formula>
      <formula>1</formula>
    </cfRule>
    <cfRule type="cellIs" dxfId="236" priority="275" stopIfTrue="1" operator="between">
      <formula>0.7</formula>
      <formula>0.8999</formula>
    </cfRule>
    <cfRule type="cellIs" dxfId="235" priority="276" stopIfTrue="1" operator="between">
      <formula>0.00001</formula>
      <formula>0.6999</formula>
    </cfRule>
  </conditionalFormatting>
  <conditionalFormatting sqref="U17:U23">
    <cfRule type="cellIs" dxfId="234" priority="266" stopIfTrue="1" operator="equal">
      <formula>0</formula>
    </cfRule>
    <cfRule type="cellIs" dxfId="233" priority="267" stopIfTrue="1" operator="greaterThan">
      <formula>1</formula>
    </cfRule>
    <cfRule type="cellIs" dxfId="232" priority="268" stopIfTrue="1" operator="between">
      <formula>0.9</formula>
      <formula>1</formula>
    </cfRule>
    <cfRule type="cellIs" dxfId="231" priority="269" stopIfTrue="1" operator="between">
      <formula>0.7</formula>
      <formula>0.8999</formula>
    </cfRule>
    <cfRule type="cellIs" dxfId="230" priority="270" stopIfTrue="1" operator="between">
      <formula>0.00001</formula>
      <formula>0.6999</formula>
    </cfRule>
  </conditionalFormatting>
  <conditionalFormatting sqref="R17:R23">
    <cfRule type="cellIs" dxfId="229" priority="261" stopIfTrue="1" operator="equal">
      <formula>0</formula>
    </cfRule>
    <cfRule type="cellIs" dxfId="228" priority="262" stopIfTrue="1" operator="greaterThan">
      <formula>1</formula>
    </cfRule>
    <cfRule type="cellIs" dxfId="227" priority="263" stopIfTrue="1" operator="between">
      <formula>0.9</formula>
      <formula>1</formula>
    </cfRule>
    <cfRule type="cellIs" dxfId="226" priority="264" stopIfTrue="1" operator="between">
      <formula>0.7</formula>
      <formula>0.8999</formula>
    </cfRule>
    <cfRule type="cellIs" dxfId="225" priority="265" stopIfTrue="1" operator="between">
      <formula>0.00001</formula>
      <formula>0.6999</formula>
    </cfRule>
  </conditionalFormatting>
  <conditionalFormatting sqref="L27:L30">
    <cfRule type="cellIs" dxfId="224" priority="251" stopIfTrue="1" operator="equal">
      <formula>0</formula>
    </cfRule>
    <cfRule type="cellIs" dxfId="223" priority="252" stopIfTrue="1" operator="greaterThan">
      <formula>1</formula>
    </cfRule>
    <cfRule type="cellIs" dxfId="222" priority="253" stopIfTrue="1" operator="between">
      <formula>0.9</formula>
      <formula>1</formula>
    </cfRule>
    <cfRule type="cellIs" dxfId="221" priority="254" stopIfTrue="1" operator="between">
      <formula>0.7</formula>
      <formula>0.8999</formula>
    </cfRule>
    <cfRule type="cellIs" dxfId="220" priority="255" stopIfTrue="1" operator="between">
      <formula>0.00001</formula>
      <formula>0.6999</formula>
    </cfRule>
  </conditionalFormatting>
  <conditionalFormatting sqref="O24 O26:O30">
    <cfRule type="cellIs" dxfId="219" priority="246" stopIfTrue="1" operator="equal">
      <formula>0</formula>
    </cfRule>
    <cfRule type="cellIs" dxfId="218" priority="247" stopIfTrue="1" operator="greaterThan">
      <formula>1</formula>
    </cfRule>
    <cfRule type="cellIs" dxfId="217" priority="248" stopIfTrue="1" operator="between">
      <formula>0.9</formula>
      <formula>1</formula>
    </cfRule>
    <cfRule type="cellIs" dxfId="216" priority="249" stopIfTrue="1" operator="between">
      <formula>0.7</formula>
      <formula>0.8999</formula>
    </cfRule>
    <cfRule type="cellIs" dxfId="215" priority="250" stopIfTrue="1" operator="between">
      <formula>0.00001</formula>
      <formula>0.6999</formula>
    </cfRule>
  </conditionalFormatting>
  <conditionalFormatting sqref="R24 R26:R30">
    <cfRule type="cellIs" dxfId="214" priority="241" stopIfTrue="1" operator="equal">
      <formula>0</formula>
    </cfRule>
    <cfRule type="cellIs" dxfId="213" priority="242" stopIfTrue="1" operator="greaterThan">
      <formula>1</formula>
    </cfRule>
    <cfRule type="cellIs" dxfId="212" priority="243" stopIfTrue="1" operator="between">
      <formula>0.9</formula>
      <formula>1</formula>
    </cfRule>
    <cfRule type="cellIs" dxfId="211" priority="244" stopIfTrue="1" operator="between">
      <formula>0.7</formula>
      <formula>0.8999</formula>
    </cfRule>
    <cfRule type="cellIs" dxfId="210" priority="245" stopIfTrue="1" operator="between">
      <formula>0.00001</formula>
      <formula>0.6999</formula>
    </cfRule>
  </conditionalFormatting>
  <conditionalFormatting sqref="U24 U26:U30">
    <cfRule type="cellIs" dxfId="209" priority="236" stopIfTrue="1" operator="equal">
      <formula>0</formula>
    </cfRule>
    <cfRule type="cellIs" dxfId="208" priority="237" stopIfTrue="1" operator="greaterThan">
      <formula>1</formula>
    </cfRule>
    <cfRule type="cellIs" dxfId="207" priority="238" stopIfTrue="1" operator="between">
      <formula>0.9</formula>
      <formula>1</formula>
    </cfRule>
    <cfRule type="cellIs" dxfId="206" priority="239" stopIfTrue="1" operator="between">
      <formula>0.7</formula>
      <formula>0.8999</formula>
    </cfRule>
    <cfRule type="cellIs" dxfId="205" priority="240" stopIfTrue="1" operator="between">
      <formula>0.00001</formula>
      <formula>0.6999</formula>
    </cfRule>
  </conditionalFormatting>
  <conditionalFormatting sqref="X24 X26:X30">
    <cfRule type="cellIs" dxfId="204" priority="231" stopIfTrue="1" operator="equal">
      <formula>0</formula>
    </cfRule>
    <cfRule type="cellIs" dxfId="203" priority="232" stopIfTrue="1" operator="greaterThan">
      <formula>1</formula>
    </cfRule>
    <cfRule type="cellIs" dxfId="202" priority="233" stopIfTrue="1" operator="between">
      <formula>0.9</formula>
      <formula>1</formula>
    </cfRule>
    <cfRule type="cellIs" dxfId="201" priority="234" stopIfTrue="1" operator="between">
      <formula>0.7</formula>
      <formula>0.8999</formula>
    </cfRule>
    <cfRule type="cellIs" dxfId="200" priority="235" stopIfTrue="1" operator="between">
      <formula>0.00001</formula>
      <formula>0.6999</formula>
    </cfRule>
  </conditionalFormatting>
  <conditionalFormatting sqref="AA24 AA26:AA30">
    <cfRule type="cellIs" dxfId="199" priority="226" stopIfTrue="1" operator="equal">
      <formula>0</formula>
    </cfRule>
    <cfRule type="cellIs" dxfId="198" priority="227" stopIfTrue="1" operator="greaterThan">
      <formula>1</formula>
    </cfRule>
    <cfRule type="cellIs" dxfId="197" priority="228" stopIfTrue="1" operator="between">
      <formula>0.9</formula>
      <formula>1</formula>
    </cfRule>
    <cfRule type="cellIs" dxfId="196" priority="229" stopIfTrue="1" operator="between">
      <formula>0.7</formula>
      <formula>0.8999</formula>
    </cfRule>
    <cfRule type="cellIs" dxfId="195" priority="230" stopIfTrue="1" operator="between">
      <formula>0.00001</formula>
      <formula>0.6999</formula>
    </cfRule>
  </conditionalFormatting>
  <conditionalFormatting sqref="AD24 AD26:AD30">
    <cfRule type="cellIs" dxfId="194" priority="221" stopIfTrue="1" operator="equal">
      <formula>0</formula>
    </cfRule>
    <cfRule type="cellIs" dxfId="193" priority="222" stopIfTrue="1" operator="greaterThan">
      <formula>1</formula>
    </cfRule>
    <cfRule type="cellIs" dxfId="192" priority="223" stopIfTrue="1" operator="between">
      <formula>0.9</formula>
      <formula>1</formula>
    </cfRule>
    <cfRule type="cellIs" dxfId="191" priority="224" stopIfTrue="1" operator="between">
      <formula>0.7</formula>
      <formula>0.8999</formula>
    </cfRule>
    <cfRule type="cellIs" dxfId="190" priority="225" stopIfTrue="1" operator="between">
      <formula>0.00001</formula>
      <formula>0.6999</formula>
    </cfRule>
  </conditionalFormatting>
  <conditionalFormatting sqref="N29:N30">
    <cfRule type="cellIs" dxfId="189" priority="216" stopIfTrue="1" operator="equal">
      <formula>0</formula>
    </cfRule>
    <cfRule type="cellIs" dxfId="188" priority="217" stopIfTrue="1" operator="greaterThan">
      <formula>1</formula>
    </cfRule>
    <cfRule type="cellIs" dxfId="187" priority="218" stopIfTrue="1" operator="between">
      <formula>0.9</formula>
      <formula>1</formula>
    </cfRule>
    <cfRule type="cellIs" dxfId="186" priority="219" stopIfTrue="1" operator="between">
      <formula>0.7</formula>
      <formula>0.8999</formula>
    </cfRule>
    <cfRule type="cellIs" dxfId="185" priority="220" stopIfTrue="1" operator="between">
      <formula>0.00001</formula>
      <formula>0.6999</formula>
    </cfRule>
  </conditionalFormatting>
  <conditionalFormatting sqref="T30">
    <cfRule type="cellIs" dxfId="179" priority="206" stopIfTrue="1" operator="equal">
      <formula>0</formula>
    </cfRule>
    <cfRule type="cellIs" dxfId="178" priority="207" stopIfTrue="1" operator="greaterThan">
      <formula>1</formula>
    </cfRule>
    <cfRule type="cellIs" dxfId="177" priority="208" stopIfTrue="1" operator="between">
      <formula>0.9</formula>
      <formula>1</formula>
    </cfRule>
    <cfRule type="cellIs" dxfId="176" priority="209" stopIfTrue="1" operator="between">
      <formula>0.7</formula>
      <formula>0.8999</formula>
    </cfRule>
    <cfRule type="cellIs" dxfId="175" priority="210" stopIfTrue="1" operator="between">
      <formula>0.00001</formula>
      <formula>0.6999</formula>
    </cfRule>
  </conditionalFormatting>
  <conditionalFormatting sqref="W30">
    <cfRule type="cellIs" dxfId="174" priority="201" stopIfTrue="1" operator="equal">
      <formula>0</formula>
    </cfRule>
    <cfRule type="cellIs" dxfId="173" priority="202" stopIfTrue="1" operator="greaterThan">
      <formula>1</formula>
    </cfRule>
    <cfRule type="cellIs" dxfId="172" priority="203" stopIfTrue="1" operator="between">
      <formula>0.9</formula>
      <formula>1</formula>
    </cfRule>
    <cfRule type="cellIs" dxfId="171" priority="204" stopIfTrue="1" operator="between">
      <formula>0.7</formula>
      <formula>0.8999</formula>
    </cfRule>
    <cfRule type="cellIs" dxfId="170" priority="205" stopIfTrue="1" operator="between">
      <formula>0.00001</formula>
      <formula>0.6999</formula>
    </cfRule>
  </conditionalFormatting>
  <conditionalFormatting sqref="Z30">
    <cfRule type="cellIs" dxfId="169" priority="196" stopIfTrue="1" operator="equal">
      <formula>0</formula>
    </cfRule>
    <cfRule type="cellIs" dxfId="168" priority="197" stopIfTrue="1" operator="greaterThan">
      <formula>1</formula>
    </cfRule>
    <cfRule type="cellIs" dxfId="167" priority="198" stopIfTrue="1" operator="between">
      <formula>0.9</formula>
      <formula>1</formula>
    </cfRule>
    <cfRule type="cellIs" dxfId="166" priority="199" stopIfTrue="1" operator="between">
      <formula>0.7</formula>
      <formula>0.8999</formula>
    </cfRule>
    <cfRule type="cellIs" dxfId="165" priority="200" stopIfTrue="1" operator="between">
      <formula>0.00001</formula>
      <formula>0.6999</formula>
    </cfRule>
  </conditionalFormatting>
  <conditionalFormatting sqref="L24">
    <cfRule type="cellIs" dxfId="164" priority="191" stopIfTrue="1" operator="equal">
      <formula>0</formula>
    </cfRule>
    <cfRule type="cellIs" dxfId="163" priority="192" stopIfTrue="1" operator="greaterThan">
      <formula>1</formula>
    </cfRule>
    <cfRule type="cellIs" dxfId="162" priority="193" stopIfTrue="1" operator="between">
      <formula>0.9</formula>
      <formula>1</formula>
    </cfRule>
    <cfRule type="cellIs" dxfId="161" priority="194" stopIfTrue="1" operator="between">
      <formula>0.7</formula>
      <formula>0.8999</formula>
    </cfRule>
    <cfRule type="cellIs" dxfId="160" priority="195" stopIfTrue="1" operator="between">
      <formula>0.00001</formula>
      <formula>0.6999</formula>
    </cfRule>
  </conditionalFormatting>
  <conditionalFormatting sqref="L26">
    <cfRule type="cellIs" dxfId="159" priority="186" stopIfTrue="1" operator="equal">
      <formula>0</formula>
    </cfRule>
    <cfRule type="cellIs" dxfId="158" priority="187" stopIfTrue="1" operator="greaterThan">
      <formula>1</formula>
    </cfRule>
    <cfRule type="cellIs" dxfId="157" priority="188" stopIfTrue="1" operator="between">
      <formula>0.9</formula>
      <formula>1</formula>
    </cfRule>
    <cfRule type="cellIs" dxfId="156" priority="189" stopIfTrue="1" operator="between">
      <formula>0.7</formula>
      <formula>0.8999</formula>
    </cfRule>
    <cfRule type="cellIs" dxfId="155" priority="190" stopIfTrue="1" operator="between">
      <formula>0.00001</formula>
      <formula>0.6999</formula>
    </cfRule>
  </conditionalFormatting>
  <conditionalFormatting sqref="O25">
    <cfRule type="cellIs" dxfId="154" priority="156" stopIfTrue="1" operator="equal">
      <formula>0</formula>
    </cfRule>
    <cfRule type="cellIs" dxfId="153" priority="157" stopIfTrue="1" operator="greaterThan">
      <formula>1</formula>
    </cfRule>
    <cfRule type="cellIs" dxfId="152" priority="158" stopIfTrue="1" operator="between">
      <formula>0.9</formula>
      <formula>1</formula>
    </cfRule>
    <cfRule type="cellIs" dxfId="151" priority="159" stopIfTrue="1" operator="between">
      <formula>0.7</formula>
      <formula>0.8999</formula>
    </cfRule>
    <cfRule type="cellIs" dxfId="150" priority="160" stopIfTrue="1" operator="between">
      <formula>0.00001</formula>
      <formula>0.6999</formula>
    </cfRule>
  </conditionalFormatting>
  <conditionalFormatting sqref="R25">
    <cfRule type="cellIs" dxfId="149" priority="151" stopIfTrue="1" operator="equal">
      <formula>0</formula>
    </cfRule>
    <cfRule type="cellIs" dxfId="148" priority="152" stopIfTrue="1" operator="greaterThan">
      <formula>1</formula>
    </cfRule>
    <cfRule type="cellIs" dxfId="147" priority="153" stopIfTrue="1" operator="between">
      <formula>0.9</formula>
      <formula>1</formula>
    </cfRule>
    <cfRule type="cellIs" dxfId="146" priority="154" stopIfTrue="1" operator="between">
      <formula>0.7</formula>
      <formula>0.8999</formula>
    </cfRule>
    <cfRule type="cellIs" dxfId="145" priority="155" stopIfTrue="1" operator="between">
      <formula>0.00001</formula>
      <formula>0.6999</formula>
    </cfRule>
  </conditionalFormatting>
  <conditionalFormatting sqref="U25">
    <cfRule type="cellIs" dxfId="144" priority="146" stopIfTrue="1" operator="equal">
      <formula>0</formula>
    </cfRule>
    <cfRule type="cellIs" dxfId="143" priority="147" stopIfTrue="1" operator="greaterThan">
      <formula>1</formula>
    </cfRule>
    <cfRule type="cellIs" dxfId="142" priority="148" stopIfTrue="1" operator="between">
      <formula>0.9</formula>
      <formula>1</formula>
    </cfRule>
    <cfRule type="cellIs" dxfId="141" priority="149" stopIfTrue="1" operator="between">
      <formula>0.7</formula>
      <formula>0.8999</formula>
    </cfRule>
    <cfRule type="cellIs" dxfId="140" priority="150" stopIfTrue="1" operator="between">
      <formula>0.00001</formula>
      <formula>0.6999</formula>
    </cfRule>
  </conditionalFormatting>
  <conditionalFormatting sqref="X25">
    <cfRule type="cellIs" dxfId="139" priority="141" stopIfTrue="1" operator="equal">
      <formula>0</formula>
    </cfRule>
    <cfRule type="cellIs" dxfId="138" priority="142" stopIfTrue="1" operator="greaterThan">
      <formula>1</formula>
    </cfRule>
    <cfRule type="cellIs" dxfId="137" priority="143" stopIfTrue="1" operator="between">
      <formula>0.9</formula>
      <formula>1</formula>
    </cfRule>
    <cfRule type="cellIs" dxfId="136" priority="144" stopIfTrue="1" operator="between">
      <formula>0.7</formula>
      <formula>0.8999</formula>
    </cfRule>
    <cfRule type="cellIs" dxfId="135" priority="145" stopIfTrue="1" operator="between">
      <formula>0.00001</formula>
      <formula>0.6999</formula>
    </cfRule>
  </conditionalFormatting>
  <conditionalFormatting sqref="AA25">
    <cfRule type="cellIs" dxfId="134" priority="136" stopIfTrue="1" operator="equal">
      <formula>0</formula>
    </cfRule>
    <cfRule type="cellIs" dxfId="133" priority="137" stopIfTrue="1" operator="greaterThan">
      <formula>1</formula>
    </cfRule>
    <cfRule type="cellIs" dxfId="132" priority="138" stopIfTrue="1" operator="between">
      <formula>0.9</formula>
      <formula>1</formula>
    </cfRule>
    <cfRule type="cellIs" dxfId="131" priority="139" stopIfTrue="1" operator="between">
      <formula>0.7</formula>
      <formula>0.8999</formula>
    </cfRule>
    <cfRule type="cellIs" dxfId="130" priority="140" stopIfTrue="1" operator="between">
      <formula>0.00001</formula>
      <formula>0.6999</formula>
    </cfRule>
  </conditionalFormatting>
  <conditionalFormatting sqref="AD25">
    <cfRule type="cellIs" dxfId="129" priority="131" stopIfTrue="1" operator="equal">
      <formula>0</formula>
    </cfRule>
    <cfRule type="cellIs" dxfId="128" priority="132" stopIfTrue="1" operator="greaterThan">
      <formula>1</formula>
    </cfRule>
    <cfRule type="cellIs" dxfId="127" priority="133" stopIfTrue="1" operator="between">
      <formula>0.9</formula>
      <formula>1</formula>
    </cfRule>
    <cfRule type="cellIs" dxfId="126" priority="134" stopIfTrue="1" operator="between">
      <formula>0.7</formula>
      <formula>0.8999</formula>
    </cfRule>
    <cfRule type="cellIs" dxfId="125" priority="135" stopIfTrue="1" operator="between">
      <formula>0.00001</formula>
      <formula>0.6999</formula>
    </cfRule>
  </conditionalFormatting>
  <conditionalFormatting sqref="L25">
    <cfRule type="cellIs" dxfId="124" priority="126" stopIfTrue="1" operator="equal">
      <formula>0</formula>
    </cfRule>
    <cfRule type="cellIs" dxfId="123" priority="127" stopIfTrue="1" operator="greaterThan">
      <formula>1</formula>
    </cfRule>
    <cfRule type="cellIs" dxfId="122" priority="128" stopIfTrue="1" operator="between">
      <formula>0.9</formula>
      <formula>1</formula>
    </cfRule>
    <cfRule type="cellIs" dxfId="121" priority="129" stopIfTrue="1" operator="between">
      <formula>0.7</formula>
      <formula>0.8999</formula>
    </cfRule>
    <cfRule type="cellIs" dxfId="120" priority="130" stopIfTrue="1" operator="between">
      <formula>0.00001</formula>
      <formula>0.6999</formula>
    </cfRule>
  </conditionalFormatting>
  <conditionalFormatting sqref="R14">
    <cfRule type="cellIs" dxfId="119" priority="121" stopIfTrue="1" operator="equal">
      <formula>0</formula>
    </cfRule>
    <cfRule type="cellIs" dxfId="118" priority="122" stopIfTrue="1" operator="greaterThan">
      <formula>1</formula>
    </cfRule>
    <cfRule type="cellIs" dxfId="117" priority="123" stopIfTrue="1" operator="between">
      <formula>0.9</formula>
      <formula>1</formula>
    </cfRule>
    <cfRule type="cellIs" dxfId="116" priority="124" stopIfTrue="1" operator="between">
      <formula>0.7</formula>
      <formula>0.8999</formula>
    </cfRule>
    <cfRule type="cellIs" dxfId="115" priority="125" stopIfTrue="1" operator="between">
      <formula>0.00001</formula>
      <formula>0.6999</formula>
    </cfRule>
  </conditionalFormatting>
  <conditionalFormatting sqref="U14">
    <cfRule type="cellIs" dxfId="114" priority="116" stopIfTrue="1" operator="equal">
      <formula>0</formula>
    </cfRule>
    <cfRule type="cellIs" dxfId="113" priority="117" stopIfTrue="1" operator="greaterThan">
      <formula>1</formula>
    </cfRule>
    <cfRule type="cellIs" dxfId="112" priority="118" stopIfTrue="1" operator="between">
      <formula>0.9</formula>
      <formula>1</formula>
    </cfRule>
    <cfRule type="cellIs" dxfId="111" priority="119" stopIfTrue="1" operator="between">
      <formula>0.7</formula>
      <formula>0.8999</formula>
    </cfRule>
    <cfRule type="cellIs" dxfId="110" priority="120" stopIfTrue="1" operator="between">
      <formula>0.00001</formula>
      <formula>0.6999</formula>
    </cfRule>
  </conditionalFormatting>
  <conditionalFormatting sqref="AD14">
    <cfRule type="cellIs" dxfId="109" priority="111" stopIfTrue="1" operator="equal">
      <formula>0</formula>
    </cfRule>
    <cfRule type="cellIs" dxfId="108" priority="112" stopIfTrue="1" operator="greaterThan">
      <formula>1</formula>
    </cfRule>
    <cfRule type="cellIs" dxfId="107" priority="113" stopIfTrue="1" operator="between">
      <formula>0.9</formula>
      <formula>1</formula>
    </cfRule>
    <cfRule type="cellIs" dxfId="106" priority="114" stopIfTrue="1" operator="between">
      <formula>0.7</formula>
      <formula>0.8999</formula>
    </cfRule>
    <cfRule type="cellIs" dxfId="105" priority="115" stopIfTrue="1" operator="between">
      <formula>0.00001</formula>
      <formula>0.6999</formula>
    </cfRule>
  </conditionalFormatting>
  <conditionalFormatting sqref="R40">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AD42:AD52">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L42">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L43:L52">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O42:O52">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R42:R52">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U42:U52">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X42:X52">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AA42:AA52">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L53:L61">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O53:O61">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R53:R61">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U53:U61">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X53:X61">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A53:AA61">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D53:AD61">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638" yWindow="780" count="7">
    <dataValidation allowBlank="1" showInputMessage="1" showErrorMessage="1" sqref="AC6:AE6" xr:uid="{00000000-0002-0000-0200-000000000000}"/>
    <dataValidation showInputMessage="1" showErrorMessage="1" sqref="AA6" xr:uid="{00000000-0002-0000-0200-000001000000}"/>
    <dataValidation type="list" allowBlank="1" showInputMessage="1" showErrorMessage="1" sqref="H17:I23 H33:I41 I51 I43" xr:uid="{00000000-0002-0000-0200-000002000000}">
      <formula1>#REF!</formula1>
    </dataValidation>
    <dataValidation allowBlank="1" showInputMessage="1" showErrorMessage="1" error="Debe seleccionar uno de los campos del menu desplegable" prompt="Elija una opción del menu desplegable" sqref="E31:I32 E12:F23 E33:F41" xr:uid="{00000000-0002-0000-0200-000003000000}"/>
    <dataValidation type="list" allowBlank="1" showInputMessage="1" showErrorMessage="1" prompt="Seleccione el Objetivo Estratégico" sqref="A33:A41 A31 A12:A25" xr:uid="{00000000-0002-0000-0200-000004000000}">
      <formula1>$C$94:$C$104</formula1>
    </dataValidation>
    <dataValidation type="list" allowBlank="1" showInputMessage="1" showErrorMessage="1" sqref="H12:H16 I12:I15 H51 H43" xr:uid="{00000000-0002-0000-0200-000006000000}">
      <formula1>#REF!</formula1>
    </dataValidation>
    <dataValidation type="list" allowBlank="1" showInputMessage="1" showErrorMessage="1" sqref="I16" xr:uid="{00000000-0002-0000-0200-000008000000}">
      <formula1>"Suma,Constante,Creciente,Decreciente"</formula1>
    </dataValidation>
  </dataValidations>
  <pageMargins left="0.70866141732283472" right="0.70866141732283472" top="0.74803149606299213" bottom="0.74803149606299213" header="0.31496062992125984" footer="0.31496062992125984"/>
  <pageSetup scale="48" orientation="landscape" horizontalDpi="4294967293" verticalDpi="4294967293"/>
  <ignoredErrors>
    <ignoredError sqref="L14" formula="1"/>
  </ignoredErrors>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E427EE-A2FA-4103-AAA7-F4AEAD52E576}">
  <ds:schemaRefs>
    <ds:schemaRef ds:uri="d472a95f-029e-48ed-8556-580ff62e7833"/>
    <ds:schemaRef ds:uri="http://purl.org/dc/terms/"/>
    <ds:schemaRef ds:uri="08ebe415-1e9a-4b26-acfc-09642d3d19df"/>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2021-01-14T23:07:06Z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