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C:\Users\inter_000\Desktop\EVIDENCIA_GESTION_IDPYBA\DOCUMENTOS_INDICADORES\DOCUMENTOS_CARGADOS_EN_INTRANET_TRIMESTRE_2\"/>
    </mc:Choice>
  </mc:AlternateContent>
  <xr:revisionPtr revIDLastSave="0" documentId="13_ncr:1_{B3BEB393-1718-440A-A9B5-C4ED1FD3EB8F}" xr6:coauthVersionLast="44" xr6:coauthVersionMax="44"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Base" sheetId="18" r:id="rId3"/>
  </sheets>
  <externalReferences>
    <externalReference r:id="rId4"/>
  </externalReferences>
  <definedNames>
    <definedName name="_xlnm.Print_Area" localSheetId="0">'METAS PDD 2011'!$A$1:$Q$21</definedName>
    <definedName name="_xlnm.Print_Area" localSheetId="1">'METAS PROYECTO'!$A$1:$J$18</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6" i="18" l="1"/>
  <c r="Y45" i="18" l="1"/>
  <c r="Y44" i="18"/>
  <c r="Y43" i="18"/>
  <c r="Y42" i="18"/>
  <c r="Y41" i="18"/>
  <c r="Y40" i="18"/>
  <c r="Y39" i="18"/>
  <c r="Y38" i="18"/>
  <c r="Y37" i="18"/>
  <c r="Y36" i="18"/>
  <c r="Y35" i="18"/>
  <c r="X45" i="18"/>
  <c r="X44" i="18"/>
  <c r="X43" i="18"/>
  <c r="X42" i="18"/>
  <c r="X41" i="18"/>
  <c r="X40" i="18"/>
  <c r="X39" i="18"/>
  <c r="X38" i="18"/>
  <c r="X37" i="18"/>
  <c r="X36" i="18"/>
  <c r="X35" i="18"/>
  <c r="AJ60" i="18"/>
  <c r="AG60" i="18"/>
  <c r="W60" i="18"/>
  <c r="U60" i="18"/>
  <c r="V60" i="18" s="1"/>
  <c r="T60" i="18"/>
  <c r="AP60" i="18" s="1"/>
  <c r="S60" i="18"/>
  <c r="R60" i="18"/>
  <c r="Q60" i="18"/>
  <c r="AM60" i="18" s="1"/>
  <c r="O60" i="18"/>
  <c r="P60" i="18" s="1"/>
  <c r="L60" i="18"/>
  <c r="M60" i="18" s="1"/>
  <c r="AP59" i="18"/>
  <c r="AJ59" i="18"/>
  <c r="AG59" i="18"/>
  <c r="U59" i="18"/>
  <c r="V59" i="18" s="1"/>
  <c r="T59" i="18"/>
  <c r="R59" i="18"/>
  <c r="S59" i="18" s="1"/>
  <c r="Q59" i="18"/>
  <c r="W59" i="18" s="1"/>
  <c r="P59" i="18"/>
  <c r="O59" i="18"/>
  <c r="L59" i="18"/>
  <c r="X59" i="18" s="1"/>
  <c r="Y59" i="18" s="1"/>
  <c r="Z59" i="18" s="1"/>
  <c r="AJ58" i="18"/>
  <c r="O58" i="18" s="1"/>
  <c r="P58" i="18" s="1"/>
  <c r="AG58" i="18"/>
  <c r="Z58" i="18"/>
  <c r="Y58" i="18"/>
  <c r="T58" i="18"/>
  <c r="AP58" i="18" s="1"/>
  <c r="U58" i="18" s="1"/>
  <c r="V58" i="18" s="1"/>
  <c r="Q58" i="18"/>
  <c r="AM58" i="18" s="1"/>
  <c r="R58" i="18" s="1"/>
  <c r="S58" i="18" s="1"/>
  <c r="L58" i="18"/>
  <c r="M58" i="18" s="1"/>
  <c r="AJ57" i="18"/>
  <c r="O57" i="18" s="1"/>
  <c r="P57" i="18" s="1"/>
  <c r="AG57" i="18"/>
  <c r="Z57" i="18"/>
  <c r="Y57" i="18"/>
  <c r="T57" i="18"/>
  <c r="AP57" i="18" s="1"/>
  <c r="U57" i="18" s="1"/>
  <c r="V57" i="18" s="1"/>
  <c r="Q57" i="18"/>
  <c r="AM57" i="18" s="1"/>
  <c r="R57" i="18" s="1"/>
  <c r="S57" i="18" s="1"/>
  <c r="L57" i="18"/>
  <c r="M57" i="18" s="1"/>
  <c r="AP56" i="18"/>
  <c r="AJ56" i="18"/>
  <c r="AG56" i="18"/>
  <c r="V56" i="18"/>
  <c r="U56" i="18"/>
  <c r="T56" i="18"/>
  <c r="R56" i="18"/>
  <c r="S56" i="18" s="1"/>
  <c r="Q56" i="18"/>
  <c r="AM56" i="18" s="1"/>
  <c r="O56" i="18"/>
  <c r="M56" i="18"/>
  <c r="L56" i="18"/>
  <c r="X56" i="18" s="1"/>
  <c r="Y56" i="18" s="1"/>
  <c r="Z56" i="18" s="1"/>
  <c r="AJ55" i="18"/>
  <c r="O55" i="18" s="1"/>
  <c r="P55" i="18" s="1"/>
  <c r="AG55" i="18"/>
  <c r="Y55" i="18"/>
  <c r="Z55" i="18" s="1"/>
  <c r="T55" i="18"/>
  <c r="AP55" i="18" s="1"/>
  <c r="U55" i="18" s="1"/>
  <c r="V55" i="18" s="1"/>
  <c r="Q55" i="18"/>
  <c r="AM55" i="18" s="1"/>
  <c r="R55" i="18" s="1"/>
  <c r="S55" i="18" s="1"/>
  <c r="M55" i="18"/>
  <c r="AP54" i="18"/>
  <c r="AJ54" i="18"/>
  <c r="AG54" i="18"/>
  <c r="W54" i="18"/>
  <c r="V54" i="18"/>
  <c r="U54" i="18"/>
  <c r="T54" i="18"/>
  <c r="S54" i="18"/>
  <c r="R54" i="18"/>
  <c r="Q54" i="18"/>
  <c r="AM54" i="18" s="1"/>
  <c r="O54" i="18"/>
  <c r="X54" i="18" s="1"/>
  <c r="Y54" i="18" s="1"/>
  <c r="Z54" i="18" s="1"/>
  <c r="M54" i="18"/>
  <c r="L54" i="18"/>
  <c r="AJ53" i="18"/>
  <c r="AG53" i="18"/>
  <c r="U53" i="18"/>
  <c r="V53" i="18" s="1"/>
  <c r="T53" i="18"/>
  <c r="AP53" i="18" s="1"/>
  <c r="R53" i="18"/>
  <c r="S53" i="18" s="1"/>
  <c r="Q53" i="18"/>
  <c r="W53" i="18" s="1"/>
  <c r="P53" i="18"/>
  <c r="O53" i="18"/>
  <c r="L53" i="18"/>
  <c r="X53" i="18" s="1"/>
  <c r="Y53" i="18" s="1"/>
  <c r="Z53" i="18" s="1"/>
  <c r="AP52" i="18"/>
  <c r="AJ52" i="18"/>
  <c r="AG52" i="18"/>
  <c r="W52" i="18"/>
  <c r="V52" i="18"/>
  <c r="U52" i="18"/>
  <c r="T52" i="18"/>
  <c r="S52" i="18"/>
  <c r="R52" i="18"/>
  <c r="Q52" i="18"/>
  <c r="AM52" i="18" s="1"/>
  <c r="O52" i="18"/>
  <c r="X52" i="18" s="1"/>
  <c r="Y52" i="18" s="1"/>
  <c r="Z52" i="18" s="1"/>
  <c r="M52" i="18"/>
  <c r="L52" i="18"/>
  <c r="AJ51" i="18"/>
  <c r="AG51" i="18"/>
  <c r="U51" i="18"/>
  <c r="V51" i="18" s="1"/>
  <c r="T51" i="18"/>
  <c r="AP51" i="18" s="1"/>
  <c r="R51" i="18"/>
  <c r="S51" i="18" s="1"/>
  <c r="Q51" i="18"/>
  <c r="AM51" i="18" s="1"/>
  <c r="P51" i="18"/>
  <c r="O51" i="18"/>
  <c r="L51" i="18"/>
  <c r="X51" i="18" s="1"/>
  <c r="AP50" i="18"/>
  <c r="AJ50" i="18"/>
  <c r="AG50" i="18"/>
  <c r="W50" i="18"/>
  <c r="V50" i="18"/>
  <c r="U50" i="18"/>
  <c r="T50" i="18"/>
  <c r="S50" i="18"/>
  <c r="R50" i="18"/>
  <c r="Q50" i="18"/>
  <c r="AM50" i="18" s="1"/>
  <c r="O50" i="18"/>
  <c r="P50" i="18" s="1"/>
  <c r="M50" i="18"/>
  <c r="L50" i="18"/>
  <c r="X50" i="18" s="1"/>
  <c r="Y50" i="18" s="1"/>
  <c r="Z50" i="18" s="1"/>
  <c r="AJ49" i="18"/>
  <c r="AG49" i="18"/>
  <c r="U49" i="18"/>
  <c r="V49" i="18" s="1"/>
  <c r="T49" i="18"/>
  <c r="AP49" i="18" s="1"/>
  <c r="R49" i="18"/>
  <c r="S49" i="18" s="1"/>
  <c r="Q49" i="18"/>
  <c r="W49" i="18" s="1"/>
  <c r="P49" i="18"/>
  <c r="O49" i="18"/>
  <c r="L49" i="18"/>
  <c r="X49" i="18" s="1"/>
  <c r="Y49" i="18" s="1"/>
  <c r="Z49" i="18" s="1"/>
  <c r="AP48" i="18"/>
  <c r="AJ48" i="18"/>
  <c r="AG48" i="18"/>
  <c r="W48" i="18"/>
  <c r="V48" i="18"/>
  <c r="U48" i="18"/>
  <c r="T48" i="18"/>
  <c r="S48" i="18"/>
  <c r="R48" i="18"/>
  <c r="Q48" i="18"/>
  <c r="AM48" i="18" s="1"/>
  <c r="O48" i="18"/>
  <c r="P48" i="18" s="1"/>
  <c r="M48" i="18"/>
  <c r="L48" i="18"/>
  <c r="X48" i="18" s="1"/>
  <c r="Y48" i="18" s="1"/>
  <c r="Z48" i="18" s="1"/>
  <c r="AJ47" i="18"/>
  <c r="AG47" i="18"/>
  <c r="U47" i="18"/>
  <c r="V47" i="18" s="1"/>
  <c r="T47" i="18"/>
  <c r="AP47" i="18" s="1"/>
  <c r="R47" i="18"/>
  <c r="Q47" i="18"/>
  <c r="AM47" i="18" s="1"/>
  <c r="P47" i="18"/>
  <c r="O47" i="18"/>
  <c r="L47" i="18"/>
  <c r="X47" i="18" s="1"/>
  <c r="AP46" i="18"/>
  <c r="AJ46" i="18"/>
  <c r="AG46" i="18"/>
  <c r="W46" i="18"/>
  <c r="V46" i="18"/>
  <c r="U46" i="18"/>
  <c r="T46" i="18"/>
  <c r="S46" i="18"/>
  <c r="R46" i="18"/>
  <c r="Q46" i="18"/>
  <c r="AM46" i="18" s="1"/>
  <c r="O46" i="18"/>
  <c r="P46" i="18" s="1"/>
  <c r="M46" i="18"/>
  <c r="L46" i="18"/>
  <c r="X46" i="18" s="1"/>
  <c r="Y46" i="18" s="1"/>
  <c r="Z46" i="18" s="1"/>
  <c r="X33" i="18"/>
  <c r="Y33" i="18" s="1"/>
  <c r="Z33" i="18" s="1"/>
  <c r="V33" i="18"/>
  <c r="S33" i="18"/>
  <c r="P33" i="18"/>
  <c r="M33" i="18"/>
  <c r="X32" i="18"/>
  <c r="Y32" i="18" s="1"/>
  <c r="Z32" i="18" s="1"/>
  <c r="V32" i="18"/>
  <c r="S32" i="18"/>
  <c r="P32" i="18"/>
  <c r="M32" i="18"/>
  <c r="X31" i="18"/>
  <c r="Y31" i="18" s="1"/>
  <c r="Z31" i="18" s="1"/>
  <c r="V31" i="18"/>
  <c r="S31" i="18"/>
  <c r="P31" i="18"/>
  <c r="M31" i="18"/>
  <c r="X30" i="18"/>
  <c r="Y30" i="18" s="1"/>
  <c r="Z30" i="18" s="1"/>
  <c r="V30" i="18"/>
  <c r="S30" i="18"/>
  <c r="P30" i="18"/>
  <c r="M30" i="18"/>
  <c r="X29" i="18"/>
  <c r="Y29" i="18" s="1"/>
  <c r="Z29" i="18" s="1"/>
  <c r="V29" i="18"/>
  <c r="S29" i="18"/>
  <c r="P29" i="18"/>
  <c r="M29" i="18"/>
  <c r="Y28" i="18"/>
  <c r="Z28" i="18" s="1"/>
  <c r="X28" i="18"/>
  <c r="V28" i="18"/>
  <c r="S28" i="18"/>
  <c r="P28" i="18"/>
  <c r="M28" i="18"/>
  <c r="Y27" i="18"/>
  <c r="Z27" i="18" s="1"/>
  <c r="X27" i="18"/>
  <c r="V27" i="18"/>
  <c r="S27" i="18"/>
  <c r="P27" i="18"/>
  <c r="M27" i="18"/>
  <c r="X26" i="18"/>
  <c r="Y26" i="18" s="1"/>
  <c r="Z26" i="18" s="1"/>
  <c r="V26" i="18"/>
  <c r="S26" i="18"/>
  <c r="P26" i="18"/>
  <c r="M26" i="18"/>
  <c r="X25" i="18"/>
  <c r="Y25" i="18" s="1"/>
  <c r="Z25" i="18" s="1"/>
  <c r="V25" i="18"/>
  <c r="S25" i="18"/>
  <c r="P25" i="18"/>
  <c r="M25" i="18"/>
  <c r="X24" i="18"/>
  <c r="Y24" i="18" s="1"/>
  <c r="Z24" i="18" s="1"/>
  <c r="V24" i="18"/>
  <c r="S24" i="18"/>
  <c r="P24" i="18"/>
  <c r="M24" i="18"/>
  <c r="Y23" i="18"/>
  <c r="Z23" i="18" s="1"/>
  <c r="X23" i="18"/>
  <c r="V23" i="18"/>
  <c r="S23" i="18"/>
  <c r="P23" i="18"/>
  <c r="M23" i="18"/>
  <c r="X22" i="18"/>
  <c r="W22" i="18"/>
  <c r="V22" i="18"/>
  <c r="S22" i="18"/>
  <c r="P22" i="18"/>
  <c r="M22" i="18"/>
  <c r="X21" i="18"/>
  <c r="Y21" i="18" s="1"/>
  <c r="Z21" i="18" s="1"/>
  <c r="W21" i="18"/>
  <c r="V21" i="18"/>
  <c r="S21" i="18"/>
  <c r="P21" i="18"/>
  <c r="M21" i="18"/>
  <c r="X20" i="18"/>
  <c r="Y20" i="18" s="1"/>
  <c r="Z20" i="18" s="1"/>
  <c r="W20" i="18"/>
  <c r="V20" i="18"/>
  <c r="S20" i="18"/>
  <c r="P20" i="18"/>
  <c r="M20" i="18"/>
  <c r="X19" i="18"/>
  <c r="Y19" i="18" s="1"/>
  <c r="Z19" i="18" s="1"/>
  <c r="W19" i="18"/>
  <c r="V19" i="18"/>
  <c r="S19" i="18"/>
  <c r="P19" i="18"/>
  <c r="M19" i="18"/>
  <c r="X18" i="18"/>
  <c r="Y18" i="18" s="1"/>
  <c r="Z18" i="18" s="1"/>
  <c r="W18" i="18"/>
  <c r="V18" i="18"/>
  <c r="S18" i="18"/>
  <c r="P18" i="18"/>
  <c r="M18" i="18"/>
  <c r="X17" i="18"/>
  <c r="Y17" i="18" s="1"/>
  <c r="Z17" i="18" s="1"/>
  <c r="W17" i="18"/>
  <c r="V17" i="18"/>
  <c r="S17" i="18"/>
  <c r="P17" i="18"/>
  <c r="M17" i="18"/>
  <c r="X16" i="18"/>
  <c r="Y16" i="18" s="1"/>
  <c r="Z16" i="18" s="1"/>
  <c r="W16" i="18"/>
  <c r="S16" i="18"/>
  <c r="P16" i="18"/>
  <c r="M16" i="18"/>
  <c r="X15" i="18"/>
  <c r="Y15" i="18" s="1"/>
  <c r="Z15" i="18" s="1"/>
  <c r="W15" i="18"/>
  <c r="V15" i="18"/>
  <c r="S15" i="18"/>
  <c r="P15" i="18"/>
  <c r="M15" i="18"/>
  <c r="X14" i="18"/>
  <c r="W14" i="18"/>
  <c r="V14" i="18"/>
  <c r="S14" i="18"/>
  <c r="P14" i="18"/>
  <c r="M14" i="18"/>
  <c r="X13" i="18"/>
  <c r="Y13" i="18" s="1"/>
  <c r="Z13" i="18" s="1"/>
  <c r="W13" i="18"/>
  <c r="V13" i="18"/>
  <c r="S13" i="18"/>
  <c r="P13" i="18"/>
  <c r="M13" i="18"/>
  <c r="X12" i="18"/>
  <c r="Y12" i="18" s="1"/>
  <c r="Z12" i="18" s="1"/>
  <c r="W12" i="18"/>
  <c r="V12" i="18"/>
  <c r="S12" i="18"/>
  <c r="P12" i="18"/>
  <c r="M12" i="18"/>
  <c r="AM49" i="18" l="1"/>
  <c r="AM53" i="18"/>
  <c r="AM59" i="18"/>
  <c r="M47" i="18"/>
  <c r="M49" i="18"/>
  <c r="M51" i="18"/>
  <c r="P52" i="18"/>
  <c r="M53" i="18"/>
  <c r="P54" i="18"/>
  <c r="M59" i="18"/>
  <c r="X60" i="18"/>
  <c r="Y60" i="18" s="1"/>
  <c r="Z60" i="18" s="1"/>
  <c r="S47" i="18"/>
  <c r="W47" i="18"/>
  <c r="Y47" i="18" s="1"/>
  <c r="Z47" i="18" s="1"/>
  <c r="W51" i="18"/>
  <c r="Y51" i="18" s="1"/>
  <c r="Z51" i="18" s="1"/>
  <c r="Y14" i="18"/>
  <c r="Z14" i="18" s="1"/>
  <c r="Y22" i="18"/>
  <c r="Z22" i="18" s="1"/>
  <c r="P35" i="18" l="1"/>
  <c r="P38" i="18" l="1"/>
  <c r="P37" i="18"/>
  <c r="P36" i="18"/>
  <c r="P40" i="18"/>
  <c r="P42" i="18"/>
  <c r="P41" i="18"/>
  <c r="P43" i="18"/>
  <c r="P44" i="18"/>
  <c r="P45" i="18"/>
  <c r="M40" i="18" l="1"/>
  <c r="M41" i="18"/>
  <c r="M42" i="18"/>
  <c r="M43" i="18"/>
  <c r="M45" i="18"/>
  <c r="M38" i="18" l="1"/>
  <c r="M37" i="18"/>
  <c r="M35" i="18"/>
  <c r="W38" i="18" l="1"/>
  <c r="W37" i="18"/>
  <c r="W36" i="18"/>
  <c r="W35" i="18"/>
  <c r="W40" i="18" l="1"/>
  <c r="W39" i="18"/>
  <c r="W42" i="18"/>
  <c r="W41" i="18"/>
  <c r="W45" i="18"/>
  <c r="W44" i="18"/>
  <c r="W43" i="18"/>
  <c r="D8" i="18" l="1"/>
  <c r="D7" i="18"/>
  <c r="T6" i="18"/>
  <c r="J14" i="5" l="1"/>
  <c r="G20" i="5" s="1"/>
  <c r="E20" i="5"/>
  <c r="D20" i="5"/>
  <c r="I14" i="5"/>
  <c r="H14" i="5"/>
  <c r="E14" i="5"/>
  <c r="G8" i="5"/>
  <c r="C8" i="5" s="1"/>
  <c r="E8" i="5"/>
  <c r="F8" i="5" s="1"/>
  <c r="D8" i="5"/>
  <c r="AF6" i="5"/>
  <c r="AE4" i="5"/>
  <c r="AE5" i="5"/>
  <c r="AF5" i="5"/>
  <c r="X5" i="5"/>
  <c r="V5" i="5"/>
  <c r="BH4" i="5"/>
  <c r="BG4" i="5"/>
  <c r="BF4" i="5"/>
  <c r="AS4" i="5"/>
  <c r="AR4" i="5"/>
  <c r="AQ4" i="5"/>
  <c r="AO4" i="5"/>
  <c r="AP4" i="5"/>
  <c r="X4" i="5"/>
  <c r="V4" i="5"/>
  <c r="I4" i="5"/>
  <c r="H4" i="5"/>
  <c r="G4" i="5"/>
  <c r="E4" i="5"/>
  <c r="G15" i="4"/>
  <c r="G16" i="4"/>
  <c r="G18" i="4" s="1"/>
  <c r="F15" i="4"/>
  <c r="F16" i="4"/>
  <c r="F17" i="4"/>
  <c r="B17" i="4"/>
  <c r="B16" i="4"/>
  <c r="B15" i="4"/>
  <c r="F4" i="5" l="1"/>
  <c r="W4" i="5"/>
  <c r="E17" i="4"/>
  <c r="AE6" i="5"/>
  <c r="AG6" i="5" s="1"/>
  <c r="E15" i="4"/>
  <c r="E16" i="4"/>
  <c r="AG4" i="5"/>
  <c r="G14" i="5"/>
  <c r="H15" i="4"/>
  <c r="F18" i="4"/>
  <c r="H18" i="4" s="1"/>
  <c r="C20" i="5"/>
  <c r="F20" i="5"/>
  <c r="H16" i="4"/>
  <c r="W5" i="5"/>
  <c r="F14" i="5"/>
  <c r="E18" i="4" l="1"/>
</calcChain>
</file>

<file path=xl/sharedStrings.xml><?xml version="1.0" encoding="utf-8"?>
<sst xmlns="http://schemas.openxmlformats.org/spreadsheetml/2006/main" count="668" uniqueCount="371">
  <si>
    <t>FORMATO DE FORMULACIÓN Y SEGUIMIENTO DE PLANES DE GESTIÓN</t>
  </si>
  <si>
    <t>MISIÓN:</t>
  </si>
  <si>
    <t>PROCESO:</t>
  </si>
  <si>
    <t>CATEGORÍA:</t>
  </si>
  <si>
    <t>OBJETIVO DEL PROCESO:</t>
  </si>
  <si>
    <t>LIDER DEL PROCESO</t>
  </si>
  <si>
    <t>AVANCE DEL PLAN DE GESTIÓN:</t>
  </si>
  <si>
    <t>OBJETIVO ESTRATÉGICO</t>
  </si>
  <si>
    <t>ID. META GLOBAL</t>
  </si>
  <si>
    <t>META GLOBAL</t>
  </si>
  <si>
    <t>POND META</t>
  </si>
  <si>
    <t>Tipo de Programación</t>
  </si>
  <si>
    <t>Tipo de Anualización</t>
  </si>
  <si>
    <t>CUANTIFICACIÓN DE LA META</t>
  </si>
  <si>
    <t>AVANCE POND. META</t>
  </si>
  <si>
    <t>Trimestre I</t>
  </si>
  <si>
    <t>Trimestre II</t>
  </si>
  <si>
    <t>Trimestre III</t>
  </si>
  <si>
    <t>Trimestre IV</t>
  </si>
  <si>
    <t>ANUAL</t>
  </si>
  <si>
    <t>Prog</t>
  </si>
  <si>
    <t>Ejec.</t>
  </si>
  <si>
    <t>% Ejec</t>
  </si>
  <si>
    <t xml:space="preserve">Prog </t>
  </si>
  <si>
    <t>Ejec</t>
  </si>
  <si>
    <t>Porcentaje</t>
  </si>
  <si>
    <t>Suma</t>
  </si>
  <si>
    <t>Efectividad</t>
  </si>
  <si>
    <t>Cantidad</t>
  </si>
  <si>
    <t>Eficacia</t>
  </si>
  <si>
    <t xml:space="preserve">* Direccionamiento y Control </t>
  </si>
  <si>
    <t>Nº Proceso</t>
  </si>
  <si>
    <t>Nº Meta</t>
  </si>
  <si>
    <t>.1</t>
  </si>
  <si>
    <t>I Direccionamiento y Control</t>
  </si>
  <si>
    <t>Estratégico</t>
  </si>
  <si>
    <t>.2</t>
  </si>
  <si>
    <t>.3</t>
  </si>
  <si>
    <t>.4</t>
  </si>
  <si>
    <t>Misional</t>
  </si>
  <si>
    <t>.5</t>
  </si>
  <si>
    <t>.6</t>
  </si>
  <si>
    <t>.7</t>
  </si>
  <si>
    <t>.8</t>
  </si>
  <si>
    <t>Gestión Jurídica</t>
  </si>
  <si>
    <t>.9</t>
  </si>
  <si>
    <t>.10</t>
  </si>
  <si>
    <t>Director(a) de Gestión Humana</t>
  </si>
  <si>
    <t>.11</t>
  </si>
  <si>
    <t>.12</t>
  </si>
  <si>
    <t>.13</t>
  </si>
  <si>
    <t>.14</t>
  </si>
  <si>
    <t>Indicador</t>
  </si>
  <si>
    <t>Eficiencia</t>
  </si>
  <si>
    <t>Programación</t>
  </si>
  <si>
    <t>Anualización</t>
  </si>
  <si>
    <t>Constante</t>
  </si>
  <si>
    <t>Dotar la sala de crisis de infraestructura tecnológica</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</si>
  <si>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</si>
  <si>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</si>
  <si>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</si>
  <si>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</si>
  <si>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</si>
  <si>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</si>
  <si>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</si>
  <si>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</si>
  <si>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</si>
  <si>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</si>
  <si>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</si>
  <si>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</si>
  <si>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</si>
  <si>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</si>
  <si>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</si>
  <si>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</si>
  <si>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</si>
  <si>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</si>
  <si>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</si>
  <si>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</si>
  <si>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</si>
  <si>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</si>
  <si>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</si>
  <si>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</si>
  <si>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</si>
  <si>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</si>
  <si>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AVANCE CUMPLIMIENTO METAS 2008-2012</t>
  </si>
  <si>
    <t>EJECUCION PRESUPUESTAL</t>
  </si>
  <si>
    <t>META</t>
  </si>
  <si>
    <t>Nombre de Indicador Plan de Desarrollo</t>
  </si>
  <si>
    <t>UNIDAD DE MEDIDA</t>
  </si>
  <si>
    <t>Formula Indicador</t>
  </si>
  <si>
    <t>UNIDAD DE MEDIDA PDD
2008-2012</t>
  </si>
  <si>
    <t>CUMPLIMIENTO ACUMULADO PLAN DESARROLLO 2008-2011</t>
  </si>
  <si>
    <t>PROG 
2008-2011</t>
  </si>
  <si>
    <t>PROG VIGENCIA 2011</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</si>
  <si>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</si>
  <si>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</si>
  <si>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</si>
  <si>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</si>
  <si>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</si>
  <si>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</si>
  <si>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</si>
  <si>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</si>
  <si>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</si>
  <si>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</si>
  <si>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</si>
  <si>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</si>
  <si>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</si>
  <si>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</si>
  <si>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</si>
  <si>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Dotación de Infraestructura tecnológica de la sala de crisis</t>
  </si>
  <si>
    <t>1
 SALA CRISIS DOTADA</t>
  </si>
  <si>
    <t>%    dotación adelantada</t>
  </si>
  <si>
    <t>PROGRAMADO 2008-2011</t>
  </si>
  <si>
    <t>PROGRAMADO VIGENCIA</t>
  </si>
  <si>
    <t>AVANCE PORCENTUAL VIGENCIA</t>
  </si>
  <si>
    <t>TOTAL PROYECTO DE INVERSION 428</t>
  </si>
  <si>
    <t>CUMPLIMIENTO ACUMULADO PLAN DESARROLLO
2008-2011</t>
  </si>
  <si>
    <t xml:space="preserve"> PROG 2008-2011</t>
  </si>
  <si>
    <t>|</t>
  </si>
  <si>
    <t xml:space="preserve"> PROGRAMADO 2008-2011</t>
  </si>
  <si>
    <t>PROGRAMADO VIGENCIA 2011</t>
  </si>
  <si>
    <t>AVANCE ACUMULADO A
 30 JUNIO/2011</t>
  </si>
  <si>
    <t>AVANCE 30 JUNIO</t>
  </si>
  <si>
    <t>AVANCE 
 MAGNITUD VIGENCIA
30 JUNIO 2011</t>
  </si>
  <si>
    <t>AVANCE PORCENTUAL VIGENCIA  A 30 JUNIO/2011</t>
  </si>
  <si>
    <t>AVANCE PORCENTUAL VIGENCIA 30 JUNIO/2011</t>
  </si>
  <si>
    <t>INSTITUTO DISTRITAL DE PROTECCION Y BIENESTAR ANIMAL</t>
  </si>
  <si>
    <t>Direccionamiento Estratégico</t>
  </si>
  <si>
    <t>Talento Humano</t>
  </si>
  <si>
    <t>Gestión de Comunicaciones</t>
  </si>
  <si>
    <t>PE01</t>
  </si>
  <si>
    <t>PE02</t>
  </si>
  <si>
    <t>PE03</t>
  </si>
  <si>
    <t>Salud Integral de la Fauna</t>
  </si>
  <si>
    <t>Apropiación de la cultura ciudadana</t>
  </si>
  <si>
    <t>Regulación asociada a la PYBA</t>
  </si>
  <si>
    <t>Gestión del conocimiento asociada a la PYBA</t>
  </si>
  <si>
    <t>Protección ante la crueldad animal</t>
  </si>
  <si>
    <t>Atención al ciudadano</t>
  </si>
  <si>
    <t>Gestión Administrativa y Documental</t>
  </si>
  <si>
    <t>Gestión Tecnológica</t>
  </si>
  <si>
    <t>Gestión Financiera</t>
  </si>
  <si>
    <t>PM01</t>
  </si>
  <si>
    <t>PM02</t>
  </si>
  <si>
    <t>PM03</t>
  </si>
  <si>
    <t>PM04</t>
  </si>
  <si>
    <t>PM05</t>
  </si>
  <si>
    <t>PA01</t>
  </si>
  <si>
    <t>PA02</t>
  </si>
  <si>
    <t>PA03</t>
  </si>
  <si>
    <t>PA04</t>
  </si>
  <si>
    <t>PA05</t>
  </si>
  <si>
    <t>Evaluación y Control a la Gestión</t>
  </si>
  <si>
    <t>PV01</t>
  </si>
  <si>
    <t>Apoyo</t>
  </si>
  <si>
    <t>Evaluación</t>
  </si>
  <si>
    <t>Dirección General</t>
  </si>
  <si>
    <t>Subdirector de Gestión Corporativa</t>
  </si>
  <si>
    <t>Subdirector de Atención a la Fauna</t>
  </si>
  <si>
    <t>Subdirector de Cultura Ciudadana y Gestión del Conocimiento</t>
  </si>
  <si>
    <t>Proteger la vida y promover el bienestar de los animales, a través de la atención integral y el control poblacional digno, generando un escenario sostenible y seguro para animales y ciudadanía.</t>
  </si>
  <si>
    <t>Generar procesos ciudadanos de transformación cultural, comunicando y promoviendo prácticas de relacionamiento y bienestar humano – animal.</t>
  </si>
  <si>
    <t>Desarrollar herramientas técnicas pertinentes, dinámicos y confiables, a través de la investigación y el manejo y gestión de conocimiento, que apoye una toma de decisiones argumentada y una rendición cuentas transparente.</t>
  </si>
  <si>
    <t>Integrar las herramientas de planeación, gestión y control, mediante un enfoque basado en el Modelo de Planeación y Gestión -MIPG-, que soporte el cumplimiento de los objetivos en condiciones calidad y sostenibilidad institucional.</t>
  </si>
  <si>
    <t>Diseñar una estructura organizacional productiva y generadora de felicidad, a través del desarrollo de capacidades del talento humano y un ambiente cordial y articulado, orientado al buen trato y el crecimiento de las capacidades personales y organizacionales.</t>
  </si>
  <si>
    <t>Generar un concepto de gestión de recursos sostenible y transparente, a través de la cooperación internacional y la alianza público-privada, que facilite el soporte financiero corresponsable para el cumplimiento de los objetivos y metas de la entidad.</t>
  </si>
  <si>
    <t>Desarrollar procesos de difusión y acercamiento ciudadano a la entidad, a través de la participación y acceso transparente a la gestión institucional, generando confianza y corresponsabilidad ciudadana.</t>
  </si>
  <si>
    <t>Establecer lineamientos, directrices y metodologías mediante herramientas de gestión que den cumplimiento a los requisitos de las partes interesadas del proceso.</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</si>
  <si>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</si>
  <si>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 xml:space="preserve">Planear y ejecutar estrategias y políticas eficaces de comunicación interna y externa que socialicen la gestión de la entidad y contribuyan al posicionamiento de la imagen institucional en el distrito. </t>
  </si>
  <si>
    <t>Prestar los servicios medico veterinarios y la identificación de los animales en el Distrito Capital con el fin de mejorar sus condiciones de salud y bienestar.</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</si>
  <si>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</si>
  <si>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</si>
  <si>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</si>
  <si>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</si>
  <si>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</si>
  <si>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Administrar los recursos físicos (tangibles e intangibles) propiedad o en calidad de alquiler del instituto, así como gestionar el manejo del  flujo documental de la entidad, con el fin de garantizar la memoria institucional.</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</si>
  <si>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</si>
  <si>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Planear, ejecutar y controlar los recursos financieros apropiados a la entidad, para el cumplimiento de su misionalidad y normatividad vigente.</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</si>
  <si>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</si>
  <si>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Jefe Oficina Asesora de Control Interno</t>
  </si>
  <si>
    <t>N/A</t>
  </si>
  <si>
    <t>Es la entidad rectora de la protección y bienestar de la fauna doméstica y silvestre a través de la atención integral, la promoción de una cultura ciudadana, basada en un solo bienestar humano animal y la participación ciudadana en la construcción de una sociedad corresponsable y sensible con la vida y el trtao digno de los animales</t>
  </si>
  <si>
    <t>Código: PE01-PR04-F01</t>
  </si>
  <si>
    <t>Versión: 1,0</t>
  </si>
  <si>
    <t>VIGENCIA:</t>
  </si>
  <si>
    <t>Generar procesos ciudadanos de transformación cultural, comunicando y promoviendo prácticas de relacionamiento humano – animal.</t>
  </si>
  <si>
    <t xml:space="preserve">Desarrollar 20  documentos de investigación y estrategias de difusión </t>
  </si>
  <si>
    <t>20.1</t>
  </si>
  <si>
    <t xml:space="preserve">Actualizar el 100% de los indicadores del observatorio de protección y Bienestar animal </t>
  </si>
  <si>
    <t>Procentaje</t>
  </si>
  <si>
    <t>Orientar y acompañar 10  documentos de investigación</t>
  </si>
  <si>
    <t xml:space="preserve">Realizar 10 sesiones semilleros </t>
  </si>
  <si>
    <t>Diseñar e implementar el 0,30 de un sistema de información que de alcance a las necesidades del Instituto de Protección y Bienestar Animal</t>
  </si>
  <si>
    <t>19.1</t>
  </si>
  <si>
    <t xml:space="preserve">Atender el 100% de incidentes o comunicaciones  reportadas por  usuarios internos y externos. </t>
  </si>
  <si>
    <t>19.2</t>
  </si>
  <si>
    <t>Mantener el 100% de disponibilidad de uso de los sistemas de información internos y externos</t>
  </si>
  <si>
    <t>20.2</t>
  </si>
  <si>
    <t>20.3</t>
  </si>
  <si>
    <t>Vincular 4,198 personas a los procesos de participacion ciudadana de proteccion y bienestar animal.</t>
  </si>
  <si>
    <t>18.1</t>
  </si>
  <si>
    <t>Realizar 3 jornadas con la red de aliados para el fortalecimiento de las organizaciones integradas</t>
  </si>
  <si>
    <t>18.2</t>
  </si>
  <si>
    <t xml:space="preserve">Implementar estrategia de consulta ciudadana para la protección y bienestar animal </t>
  </si>
  <si>
    <t>Garantizar la participación a 3990 personas en estrategias de sensibilizacion, formacion y educacion en los mabitos educativo, recreo deportivo, institucional y comunitario.</t>
  </si>
  <si>
    <t>17.1</t>
  </si>
  <si>
    <t xml:space="preserve">Integrar a 100 estudiantes en el servicio social de protección y bienestar animal </t>
  </si>
  <si>
    <t>17.2</t>
  </si>
  <si>
    <t xml:space="preserve">Articular acciones con 20 entidades educativas para la implementación de la  estrategia de sensibilización </t>
  </si>
  <si>
    <t>17.3</t>
  </si>
  <si>
    <t xml:space="preserve">Implementar el 100% del plan de ejecución de la estrategia Manual de convivencia animal. </t>
  </si>
  <si>
    <t>17.4</t>
  </si>
  <si>
    <t>Diseñar e implementar la campaña de apropiación de la cultura ciudadana: Violencia simbolica</t>
  </si>
  <si>
    <t>LINEA BASE 2019</t>
  </si>
  <si>
    <t xml:space="preserve">Implementar el 100% de los procesos transversales de apoyo para garantizar el óptimo funcionamiento del Instituto. </t>
  </si>
  <si>
    <t>1.1</t>
  </si>
  <si>
    <t>Desarrollar 25 acciones programadas del Plan Institucional de Capacitación PIC</t>
  </si>
  <si>
    <t>1.2</t>
  </si>
  <si>
    <t>Ejecutar 20 actividades del programa de bienestar social e incentivos</t>
  </si>
  <si>
    <t>Mantener en un 3% la tasa de accidentalidad de la entidad</t>
  </si>
  <si>
    <t xml:space="preserve">Ejecutar las 51 actividades del Plan anual de seguridad y salud en el trabajo </t>
  </si>
  <si>
    <t>Alcanzar el 95% de los estandares minimos de la Resolución 0312 de 2019 Ministerio del Trabajo SGSST</t>
  </si>
  <si>
    <t>Desarrollar procesos de difusión y acercamiento ciudadano a la entidad, a través de la participación y acceso transparente a la gestión institucional.</t>
  </si>
  <si>
    <t>2.1</t>
  </si>
  <si>
    <t>Ejecutar el 100% del Presupuesto de la Entidad</t>
  </si>
  <si>
    <t>Ejecutar el 100% del Presupuesto de Funcionamiento</t>
  </si>
  <si>
    <t>Ejecutar el 100% del Presupuesto de Inversion</t>
  </si>
  <si>
    <t>Girar el 90% del presupuesto total de la entidad</t>
  </si>
  <si>
    <t>Ejecutar el 90% del Plan anual de Caja de la vigencia</t>
  </si>
  <si>
    <t>Pagar el 100% de la reserva constituida a 31/12/2019</t>
  </si>
  <si>
    <t>Desarrollar herramientas técnicas pertinentes, dinámicas y confiables, a través del manejo y gestión de conocimiento, que apoye una toma de decisiones y una rendición cuentas transparente.</t>
  </si>
  <si>
    <t>3.1</t>
  </si>
  <si>
    <t>Atender el 100% de cada uno de los requerimientos de solución tecnologica solicitados por cada dependencia</t>
  </si>
  <si>
    <t>NA</t>
  </si>
  <si>
    <t>4.1</t>
  </si>
  <si>
    <t>Responder y dar tramite en los terminos de ley al 100% de requerimientos relacionados con trámites de PQRSD radicados en el Instituto</t>
  </si>
  <si>
    <t>4.2</t>
  </si>
  <si>
    <t>Lograr un 100% de satisfacción de los usuarios frente al trato amable recibido.</t>
  </si>
  <si>
    <t>Implementar y fortalecer 1 estrategia de comunicaciones del Instituto.</t>
  </si>
  <si>
    <t>7.1</t>
  </si>
  <si>
    <t>Diseñar 100% de piezas gráficas comunicativas solicitadas por las dependencias de la entidad</t>
  </si>
  <si>
    <t>7.2</t>
  </si>
  <si>
    <t>Realizar 100% de Campañas publicitarias internas y externas</t>
  </si>
  <si>
    <t>7.3</t>
  </si>
  <si>
    <t xml:space="preserve"> Cubrir el 100% de eventos realizados</t>
  </si>
  <si>
    <t>7.4</t>
  </si>
  <si>
    <t>Realizar el 100% publicaciones en las redes sociales del Instituto alcanzando a 50 millones de personas</t>
  </si>
  <si>
    <t>7.5</t>
  </si>
  <si>
    <t>Redactar el 100% comunicados y boletines de prensa institucional</t>
  </si>
  <si>
    <t>7.6</t>
  </si>
  <si>
    <t>Diseñar y editar el 100% de Piezas audiovisuales.</t>
  </si>
  <si>
    <t>7.7</t>
  </si>
  <si>
    <t>Registrar 100% de publicaciones en medios de comunicación que evidencian la gestión del Instituto Distrital de Protección y Bienestar Animal.</t>
  </si>
  <si>
    <t xml:space="preserve">Atender el 100% de los requerimientos técnicos, jurídicos, contractuales y disciplinarios solicitados por instancias internas y externas. </t>
  </si>
  <si>
    <t>9.1</t>
  </si>
  <si>
    <t xml:space="preserve">Cumplir con el 100% de las solicitudes o requerimientos programadas por las Oficinas y Subdirecciones del Instituto en materia contractual </t>
  </si>
  <si>
    <t>Proteger la vida y trato hacia los animales, a través de acciones de protección y control poblacional digno</t>
  </si>
  <si>
    <t xml:space="preserve">Atender 5597  animales en maltrato, atención en salud animal, urgencias veterinarias, adopción, custodia y/o brigadas de salud. </t>
  </si>
  <si>
    <t>10.1</t>
  </si>
  <si>
    <t xml:space="preserve">Atender 1494 animales identificados en maltrato </t>
  </si>
  <si>
    <t>Animales atendidos por el programa de maltrato animal</t>
  </si>
  <si>
    <t xml:space="preserve">Numero de Animales atendidos </t>
  </si>
  <si>
    <t>Numero de Animales programados</t>
  </si>
  <si>
    <t>Actas de visita y base de datos</t>
  </si>
  <si>
    <t>Para el primer trimestre se atendieron 1038 animales, logrando de esta manera un avance en ejecución superior al programado, debido al volumen de solicitudes realizadas por parte de la ciudadania.</t>
  </si>
  <si>
    <t>Para los meses de abril y mayo se atendieron 691 animales, logrando asi un total de 1729 animales atendidos por presunto maltrato en el 2020, como resultado de la cantidad de solicitudes realizadas por parte de la ciudadania.</t>
  </si>
  <si>
    <t>-</t>
  </si>
  <si>
    <t>Nota: Teniendo en cuenta el cierre del plan de desarrollo, el POA se proyecta para seguimiento en el periodo comprendido entre enero y mayo.</t>
  </si>
  <si>
    <t>10.2</t>
  </si>
  <si>
    <t>Prestar atención de urgencias a 972 animales</t>
  </si>
  <si>
    <t>Animales Atendidos en Urgencias Veterinarias</t>
  </si>
  <si>
    <t>Histórias clinícas y Base de datos</t>
  </si>
  <si>
    <t>Para el primer trimestre se atendieron 491 animales (327 caninos y 164 felinos) logrando de esta manera un avance en ejecución superior al programado, debido al volumen de solicitudes realizadas por parte de la ciudadania.</t>
  </si>
  <si>
    <t>Se atendio por ugencia veterinaria a 358 animales (238 caninos y 120 felinos) en el mes de abril y mayo, logrando de desta manera un total de 849 animales atendidos en el 2020.</t>
  </si>
  <si>
    <t>10.3</t>
  </si>
  <si>
    <t>Atender 1632 caninos y felinos en brigadas médicas</t>
  </si>
  <si>
    <t>Animales Atendidos en Brigadas Medicas</t>
  </si>
  <si>
    <t>Para el primer trimestre se atendieron 525 animales (454 caninos y 71 felinos), logrando de esta manera un avance en ejecución superior al programado, debido al volumen de solicitudes realizadas por parte de la ciudadania.</t>
  </si>
  <si>
    <t>Se atendieron 668 animales por birgadas medicas (559 caninos y 109 felinos), logrando de esta manera la atención  total de 1193 animales para el 2020.</t>
  </si>
  <si>
    <t>10.4</t>
  </si>
  <si>
    <t xml:space="preserve">Entregar 474 caninos y felinos en adopción </t>
  </si>
  <si>
    <t>Animales entregados en adopción</t>
  </si>
  <si>
    <t>Formatos de adopción y base de datos</t>
  </si>
  <si>
    <t>Para el primer trimestre se atendieron 127 animales (89 caninos y 38 felinos), logrando de esta manera un avance en ejecución superior al programado, debido al volumen de solicitudes realizadas por parte de la ciudadania.</t>
  </si>
  <si>
    <t>Para los meses de abril y mayo se entregaron 151 animales en adopción (111 caninos y 40 felinos), para un total de 278 animales adoptados en el 2020.</t>
  </si>
  <si>
    <t>10.5</t>
  </si>
  <si>
    <t>Custodiar 1025 caninos y felinos</t>
  </si>
  <si>
    <t>Animales atendidos en custodia del instituto en la Unidad de Cuidado Animal</t>
  </si>
  <si>
    <t>Para el primer trimestre se atendieron 1169 animales (977 caninos y 192 felinos), logrando de esta manera un avance en ejecución superior al programado, teniendo en cuenta los ingresos mensuales y el total de animales residentes en el UCA.</t>
  </si>
  <si>
    <t>Se presto el servicio de custodia en la Unidad de Cuidado Animal a 881 animales (721 caninos y 160 felinos), para un total de 2050 aanimales atendidos en el 2020, teniendo en cuenta los ingresos mensuales y el total de animales residentes en el UCA.</t>
  </si>
  <si>
    <t xml:space="preserve">Ejecutar 4 programas de comportamiento animal y enriquecimiento ambiental </t>
  </si>
  <si>
    <t>11.1</t>
  </si>
  <si>
    <t>Desarrollar 4 Programas de comportamiento animal y enriquecimiento ambiental</t>
  </si>
  <si>
    <t>Programas de comportamiento animal</t>
  </si>
  <si>
    <t>Número de programas de comportamiento animal realizados</t>
  </si>
  <si>
    <t>Número de programas de comportamiento animal programados</t>
  </si>
  <si>
    <t>Listados de asistencia y base de datos</t>
  </si>
  <si>
    <t>La ejecución de los programas, se encuentra programado para el segundo trimestre.</t>
  </si>
  <si>
    <t>Se implementaron cuatro programas en comportamiento y enriquecimiento ambiental en el 2020:  Animales de compañía y cuarentena por COVID 19,  Perros y Gatos Equilibrados,  Terapias Alternativas y Intervenciones Asistidas Con animales.</t>
  </si>
  <si>
    <t xml:space="preserve">Implantar 166.967  microchip de identificación en animales caninos y felinos . </t>
  </si>
  <si>
    <t>12.1</t>
  </si>
  <si>
    <t>Implantar 166.967  microchips de identificación en caninos y felinos de diferentes localidades</t>
  </si>
  <si>
    <t>Microchips implantados a caninos y felinos</t>
  </si>
  <si>
    <t xml:space="preserve">Numero de microchips de identificacion implantados </t>
  </si>
  <si>
    <t>Numero de microchips de identificacion programados</t>
  </si>
  <si>
    <t xml:space="preserve">Formatos y base de datos </t>
  </si>
  <si>
    <t>Para el primer trimestre se implantaron 21.335 animales (9992 caninos y 11343 felinos), logrando de esta manera un avance en ejecución menor al programado, puesto que la meta se vio afectada por la situación de salud publica presentada a nivel mundial con respecto al COVID - 19, fueron suspendidas las jornadas.</t>
  </si>
  <si>
    <t>Para el mes de abril y mayo se identificaron 1326 animales (799 caninos y 527 elinos), para un total de 22661 en el año 2020.
La meta se vio afectada por la situación actual en salud publica por el COVID 19, puesto que las jornadas masivas de identificación fueron canceladas como una medida preventiva del contagio del virus.</t>
  </si>
  <si>
    <t>Implementar 3 programas pilotos para el manejo de animales sinantropicos</t>
  </si>
  <si>
    <t>13.1</t>
  </si>
  <si>
    <t>Realizar 24 Censos Poblacionales en plaza de bolivar</t>
  </si>
  <si>
    <t>Censos poblacionales de  palomas en la Plaza de Bolivar</t>
  </si>
  <si>
    <t>Número de censos poblacionales  realizados</t>
  </si>
  <si>
    <t>Número de censos poblacionales  programados</t>
  </si>
  <si>
    <t>Actas</t>
  </si>
  <si>
    <t>Desde el Programa de implementación de estrategias biótico-ambientales de las palomas de plaza y análisis de la condición de las abejas en Bogotá D.C. se logró la realización de  11 censos poblacionales de palomas de plaza</t>
  </si>
  <si>
    <t>Se realizaron 6 censos poblacionales en el mes de abril y mayo, para un total de 17 censos en el 2020.</t>
  </si>
  <si>
    <t>13.2</t>
  </si>
  <si>
    <t>Generar 3 documentos de analisis con base en los resultados CAP I y II</t>
  </si>
  <si>
    <t>Documentos de analisis con base en los resultados CAP I y II</t>
  </si>
  <si>
    <t>Numero de documentos generados</t>
  </si>
  <si>
    <t>Numero de documentos programados</t>
  </si>
  <si>
    <t xml:space="preserve">Historias clinicas </t>
  </si>
  <si>
    <t>Se logro elaborar un artículo científico - fase preliminar.</t>
  </si>
  <si>
    <t xml:space="preserve">Se consolidaron 3 documentos producto de acuerdo con los resultados obtenidos en la atención medico veterinaria de las palomas de plaza.
• Artículo “Tumor exoesquelético en una paloma feral (columba livia) en Bogotá”. Colombia. Reporte de caso.
• Diseño de la fase III de la Unidad Distrital de Atención para Palomas - UDAP.
• Artículo “Enfermedades más frecuentes en Palomas de Plaza Columba livia en Plaza de Bolívar de Bogotá D.C”. Informe técnico.
</t>
  </si>
  <si>
    <t>13.3</t>
  </si>
  <si>
    <t>Atender el  100% de las Visitas tecnicas de Inspección</t>
  </si>
  <si>
    <t xml:space="preserve">Visitas tecnicas </t>
  </si>
  <si>
    <t>Número de visitas realizadas</t>
  </si>
  <si>
    <t>Número de visitas solicitadas</t>
  </si>
  <si>
    <t>Se han realizado 18 visitas técnicas en la ciudad.</t>
  </si>
  <si>
    <t>Las visitas tecnicas fueron suspendidas teniendo en cuenta la situación publica por el COVID 19.</t>
  </si>
  <si>
    <t>Garantizar 1 programa de atención para animales silvestres.</t>
  </si>
  <si>
    <t>14.1</t>
  </si>
  <si>
    <t>Desarrollar 1 porgrama para animales silvestres</t>
  </si>
  <si>
    <t>Programa de animales silvestres</t>
  </si>
  <si>
    <t xml:space="preserve">Número de programas realizados </t>
  </si>
  <si>
    <t>Número de programas proyectados</t>
  </si>
  <si>
    <t>Actas e Historias clinicas</t>
  </si>
  <si>
    <t>Se dio continuidad al programa en atención de la fauna silvestre del Distrito.</t>
  </si>
  <si>
    <t>14.2</t>
  </si>
  <si>
    <t>Atender 100% de los animales silvestres que llegan al centro de atencion</t>
  </si>
  <si>
    <t>Animales Atendidos en el Centro de Fauna Silvestre</t>
  </si>
  <si>
    <t>Historia clinica, base de datos y libro de control</t>
  </si>
  <si>
    <t>Se logró la atención de 690 animales de diferentes especies</t>
  </si>
  <si>
    <t>Se logró la atención de 215 animales de diferentes especies, para un total de 905 animales para el 2020.</t>
  </si>
  <si>
    <t>14.3</t>
  </si>
  <si>
    <t>Emitir el 100% de Conceptos Técnicos de los animales que lo requieran</t>
  </si>
  <si>
    <t xml:space="preserve"> Conceptos técnicos emitidos</t>
  </si>
  <si>
    <t>Número de conceptos técnicos realizados</t>
  </si>
  <si>
    <t>Número de conceptos técnicos solicitados</t>
  </si>
  <si>
    <t>Concepto Técnico</t>
  </si>
  <si>
    <t xml:space="preserve">Se emitieron 113 conceptos tecnicos de disposicón final </t>
  </si>
  <si>
    <t>Se emitieron 53 conceptos tecnicos de disposicón final, logrando asi un total de 166 conceptos para el 2020.</t>
  </si>
  <si>
    <t>Esterilizar 83.319 caninos y felinos en hogares localizados en estratos 1, 2 y 3.</t>
  </si>
  <si>
    <t>15.1</t>
  </si>
  <si>
    <t>Esterilizar 83319 animales en hogares 1, 2 y 3.</t>
  </si>
  <si>
    <t>Esterilizaciones realizadas en caninos y felinos en estratos 123</t>
  </si>
  <si>
    <t>Número de animales esterilizados en estratos 123</t>
  </si>
  <si>
    <t>Número de animales programados para esterilizar en estratos 123</t>
  </si>
  <si>
    <t>Historia clinica, base de datos</t>
  </si>
  <si>
    <t>Se esterilizaron 19234 animales en estratos 1, 2 y 3 (8684 caninos y 10550 felinos),  logrando de esta manera un avance en ejecución menor al programado, puesto que la meta se vio afectada por la situación de salud publica presentada a nivel mundial con respecto al COVID - 19, fueron suspendidas las jornadas.</t>
  </si>
  <si>
    <t>El programa Integral de Esterilizaciones Caninas y Felinas que lidera el Instituto, al igual que otras entidades de orden distrital,  debió suspender las intervenciones masivas  a partir del día 16 de marzo,  cumpliendo con las  medidas de prevención para evitar la propagación y mitigar  el contagio  del COVID-19. Lo cual afecto directamente la ejecución de la meta.</t>
  </si>
  <si>
    <t xml:space="preserve">Capturar, esterilizar y soltar 8.074 caninos y felinos abandonados en habitabilidad en calle a través de brigadas. </t>
  </si>
  <si>
    <t>16.1</t>
  </si>
  <si>
    <t>Capturar, esterilizar y soltar 8074 animales en abandono y en habitabilidad de calle.</t>
  </si>
  <si>
    <t>Esterilizaciones realizadas en caninos y felinos con CES</t>
  </si>
  <si>
    <t>Número de animales esterilizados por CES</t>
  </si>
  <si>
    <t>Número de animales programados para esterilizar por CES</t>
  </si>
  <si>
    <t>Se esterilizaron 1330 animales (769 caninos y 561 felinos), logrando de esta manera un avance en ejecución menor al programado, puesto que la meta se vio afectada por la situación de salud publica presentada a nivel mundial con respecto al COVID - 19, fueron suspendidas las jornadas.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</si>
</sst>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0%"/>
  </numFmts>
  <fonts count="27" x14ac:knownFonts="1">
    <font>
      <sz val="12"/>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b/>
      <sz val="15"/>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5"/>
      <name val="Arial"/>
      <family val="2"/>
    </font>
    <font>
      <sz val="10"/>
      <color rgb="FFFF0000"/>
      <name val="Arial"/>
      <family val="2"/>
    </font>
    <font>
      <sz val="9"/>
      <color rgb="FFFF0000"/>
      <name val="Arial"/>
      <family val="2"/>
    </font>
    <font>
      <sz val="12"/>
      <name val="Arial"/>
      <family val="2"/>
    </font>
    <font>
      <sz val="12"/>
      <name val="Calibri Light"/>
      <family val="2"/>
    </font>
    <font>
      <b/>
      <sz val="12"/>
      <name val="Century Gothic"/>
      <family val="2"/>
    </font>
    <font>
      <sz val="12"/>
      <color theme="1"/>
      <name val="Arial"/>
      <family val="2"/>
    </font>
    <font>
      <sz val="12"/>
      <name val="Century Gothic"/>
      <family val="2"/>
    </font>
    <font>
      <b/>
      <sz val="12"/>
      <name val="Arial"/>
      <family val="2"/>
    </font>
  </fonts>
  <fills count="1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FF00"/>
        <bgColor indexed="64"/>
      </patternFill>
    </fill>
  </fills>
  <borders count="79">
    <border>
      <left/>
      <right/>
      <top/>
      <bottom/>
      <diagonal/>
    </border>
    <border>
      <left style="medium">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diagonal/>
    </border>
    <border>
      <left style="thin">
        <color auto="1"/>
      </left>
      <right/>
      <top/>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right/>
      <top/>
      <bottom style="thin">
        <color auto="1"/>
      </bottom>
      <diagonal/>
    </border>
    <border>
      <left style="medium">
        <color indexed="8"/>
      </left>
      <right/>
      <top style="medium">
        <color indexed="8"/>
      </top>
      <bottom/>
      <diagonal/>
    </border>
    <border>
      <left style="medium">
        <color indexed="8"/>
      </left>
      <right/>
      <top/>
      <bottom/>
      <diagonal/>
    </border>
    <border>
      <left/>
      <right style="thin">
        <color auto="1"/>
      </right>
      <top style="thin">
        <color auto="1"/>
      </top>
      <bottom/>
      <diagonal/>
    </border>
    <border>
      <left/>
      <right/>
      <top style="thin">
        <color auto="1"/>
      </top>
      <bottom/>
      <diagonal/>
    </border>
    <border>
      <left style="thin">
        <color indexed="64"/>
      </left>
      <right/>
      <top style="thin">
        <color indexed="64"/>
      </top>
      <bottom/>
      <diagonal/>
    </border>
    <border>
      <left style="medium">
        <color auto="1"/>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medium">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bottom/>
      <diagonal/>
    </border>
    <border>
      <left style="medium">
        <color indexed="64"/>
      </left>
      <right style="medium">
        <color indexed="64"/>
      </right>
      <top/>
      <bottom/>
      <diagonal/>
    </border>
    <border>
      <left style="thin">
        <color auto="1"/>
      </left>
      <right style="medium">
        <color auto="1"/>
      </right>
      <top/>
      <bottom/>
      <diagonal/>
    </border>
    <border>
      <left style="medium">
        <color indexed="64"/>
      </left>
      <right style="thin">
        <color auto="1"/>
      </right>
      <top/>
      <bottom/>
      <diagonal/>
    </border>
    <border>
      <left style="medium">
        <color indexed="64"/>
      </left>
      <right style="medium">
        <color indexed="64"/>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indexed="64"/>
      </top>
      <bottom/>
      <diagonal/>
    </border>
    <border>
      <left/>
      <right style="medium">
        <color auto="1"/>
      </right>
      <top/>
      <bottom style="thin">
        <color auto="1"/>
      </bottom>
      <diagonal/>
    </border>
    <border>
      <left style="thin">
        <color auto="1"/>
      </left>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medium">
        <color auto="1"/>
      </left>
      <right/>
      <top style="thin">
        <color auto="1"/>
      </top>
      <bottom style="thin">
        <color auto="1"/>
      </bottom>
      <diagonal/>
    </border>
    <border>
      <left style="thin">
        <color auto="1"/>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auto="1"/>
      </right>
      <top style="thin">
        <color auto="1"/>
      </top>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style="medium">
        <color auto="1"/>
      </right>
      <top style="medium">
        <color indexed="64"/>
      </top>
      <bottom style="medium">
        <color auto="1"/>
      </bottom>
      <diagonal/>
    </border>
    <border>
      <left/>
      <right style="medium">
        <color auto="1"/>
      </right>
      <top style="medium">
        <color indexed="64"/>
      </top>
      <bottom style="thin">
        <color auto="1"/>
      </bottom>
      <diagonal/>
    </border>
    <border>
      <left style="medium">
        <color auto="1"/>
      </left>
      <right style="thin">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indexed="64"/>
      </bottom>
      <diagonal/>
    </border>
    <border>
      <left style="medium">
        <color auto="1"/>
      </left>
      <right style="medium">
        <color auto="1"/>
      </right>
      <top/>
      <bottom style="medium">
        <color auto="1"/>
      </bottom>
      <diagonal/>
    </border>
  </borders>
  <cellStyleXfs count="37">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 fillId="0" borderId="0"/>
    <xf numFmtId="164" fontId="2" fillId="0" borderId="0" applyFill="0" applyBorder="0" applyAlignment="0" applyProtection="0"/>
    <xf numFmtId="9" fontId="2" fillId="0" borderId="0" applyFill="0" applyBorder="0" applyAlignment="0" applyProtection="0"/>
    <xf numFmtId="165" fontId="2" fillId="0" borderId="0" applyFill="0" applyBorder="0" applyAlignment="0" applyProtection="0"/>
    <xf numFmtId="166" fontId="2" fillId="0" borderId="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529">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xf>
    <xf numFmtId="0" fontId="2" fillId="0" borderId="0" xfId="0" applyFont="1" applyAlignment="1" applyProtection="1">
      <alignment vertical="center" wrapText="1"/>
      <protection locked="0"/>
    </xf>
    <xf numFmtId="0" fontId="2" fillId="0" borderId="27"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9" fontId="2" fillId="0" borderId="29" xfId="0" applyNumberFormat="1" applyFont="1" applyFill="1" applyBorder="1" applyAlignment="1" applyProtection="1">
      <alignment vertical="center" wrapText="1"/>
    </xf>
    <xf numFmtId="0" fontId="2" fillId="0" borderId="3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 fillId="0" borderId="0" xfId="0" applyFont="1" applyFill="1" applyProtection="1"/>
    <xf numFmtId="49" fontId="2" fillId="0" borderId="0" xfId="0" applyNumberFormat="1" applyFont="1" applyAlignment="1" applyProtection="1">
      <alignment vertical="center" wrapText="1"/>
    </xf>
    <xf numFmtId="0" fontId="2" fillId="0" borderId="0" xfId="0" applyFont="1" applyAlignment="1" applyProtection="1">
      <alignment vertical="center"/>
    </xf>
    <xf numFmtId="0" fontId="7" fillId="0" borderId="0" xfId="0" applyFont="1" applyFill="1" applyProtection="1"/>
    <xf numFmtId="0" fontId="9" fillId="0" borderId="0" xfId="0" applyFont="1" applyAlignment="1" applyProtection="1">
      <alignment vertical="center" wrapText="1"/>
    </xf>
    <xf numFmtId="0" fontId="8" fillId="0" borderId="17" xfId="20" applyFont="1" applyBorder="1" applyAlignment="1">
      <alignment horizontal="center" vertical="center" wrapText="1"/>
    </xf>
    <xf numFmtId="9" fontId="2" fillId="0" borderId="17" xfId="22" applyBorder="1" applyAlignment="1">
      <alignment horizontal="center" vertical="center" wrapText="1"/>
    </xf>
    <xf numFmtId="0" fontId="2" fillId="0" borderId="0" xfId="20"/>
    <xf numFmtId="0" fontId="3" fillId="0" borderId="34" xfId="20" applyFont="1" applyFill="1" applyBorder="1" applyAlignment="1" applyProtection="1">
      <alignment horizontal="center" vertical="center"/>
    </xf>
    <xf numFmtId="0" fontId="3" fillId="0" borderId="0" xfId="20" applyFont="1" applyFill="1" applyBorder="1" applyAlignment="1" applyProtection="1">
      <alignment horizontal="center" vertical="center"/>
    </xf>
    <xf numFmtId="0" fontId="2" fillId="0" borderId="0" xfId="20" applyFill="1"/>
    <xf numFmtId="0" fontId="4" fillId="0" borderId="34" xfId="20" applyFont="1" applyBorder="1" applyAlignment="1" applyProtection="1">
      <alignment vertical="center"/>
    </xf>
    <xf numFmtId="0" fontId="5" fillId="8" borderId="17" xfId="20" applyFont="1" applyFill="1" applyBorder="1" applyAlignment="1" applyProtection="1">
      <alignment horizontal="center" vertical="center" wrapText="1"/>
    </xf>
    <xf numFmtId="0" fontId="3" fillId="0" borderId="17" xfId="20" applyFont="1" applyBorder="1" applyAlignment="1" applyProtection="1">
      <alignment horizontal="center" vertical="center"/>
    </xf>
    <xf numFmtId="0" fontId="15" fillId="0" borderId="17" xfId="20" applyFont="1" applyBorder="1" applyAlignment="1" applyProtection="1">
      <alignment horizontal="justify" vertical="center" wrapText="1"/>
      <protection locked="0"/>
    </xf>
    <xf numFmtId="3" fontId="7" fillId="9" borderId="17" xfId="20" applyNumberFormat="1" applyFont="1" applyFill="1" applyBorder="1" applyAlignment="1" applyProtection="1">
      <alignment horizontal="center" vertical="center"/>
      <protection locked="0"/>
    </xf>
    <xf numFmtId="9" fontId="7" fillId="9" borderId="17" xfId="20" applyNumberFormat="1" applyFont="1" applyFill="1" applyBorder="1" applyAlignment="1" applyProtection="1">
      <alignment horizontal="center" vertical="center"/>
      <protection locked="0"/>
    </xf>
    <xf numFmtId="166" fontId="7" fillId="0" borderId="17" xfId="24" applyFont="1" applyFill="1" applyBorder="1" applyAlignment="1" applyProtection="1">
      <alignment horizontal="center" vertical="center"/>
      <protection locked="0"/>
    </xf>
    <xf numFmtId="9" fontId="7" fillId="0" borderId="17" xfId="22" applyNumberFormat="1" applyFont="1" applyFill="1" applyBorder="1" applyAlignment="1" applyProtection="1">
      <alignment horizontal="center" vertical="center"/>
      <protection locked="0"/>
    </xf>
    <xf numFmtId="4" fontId="7" fillId="0" borderId="17" xfId="20" applyNumberFormat="1" applyFont="1" applyFill="1" applyBorder="1" applyAlignment="1" applyProtection="1">
      <alignment horizontal="center" vertical="center"/>
      <protection locked="0"/>
    </xf>
    <xf numFmtId="10" fontId="7" fillId="0" borderId="17" xfId="22" applyNumberFormat="1" applyFont="1" applyFill="1" applyBorder="1" applyAlignment="1" applyProtection="1">
      <alignment horizontal="center" vertical="center"/>
      <protection locked="0"/>
    </xf>
    <xf numFmtId="10" fontId="7" fillId="9" borderId="22" xfId="20" applyNumberFormat="1" applyFont="1" applyFill="1" applyBorder="1" applyAlignment="1" applyProtection="1">
      <alignment horizontal="center" vertical="center"/>
      <protection locked="0"/>
    </xf>
    <xf numFmtId="0" fontId="2" fillId="0" borderId="0" xfId="20" applyFont="1" applyBorder="1" applyAlignment="1" applyProtection="1">
      <alignment horizontal="justify" vertical="center"/>
    </xf>
    <xf numFmtId="0" fontId="16" fillId="0" borderId="0" xfId="20" applyFont="1" applyBorder="1" applyAlignment="1" applyProtection="1">
      <alignment horizontal="justify" vertical="center" wrapText="1"/>
    </xf>
    <xf numFmtId="3" fontId="5" fillId="6" borderId="17" xfId="20" applyNumberFormat="1" applyFont="1" applyFill="1" applyBorder="1" applyAlignment="1" applyProtection="1">
      <alignment horizontal="center" vertical="center"/>
    </xf>
    <xf numFmtId="9" fontId="5" fillId="6" borderId="17" xfId="20" applyNumberFormat="1" applyFont="1" applyFill="1" applyBorder="1" applyAlignment="1" applyProtection="1">
      <alignment horizontal="center" vertical="center"/>
    </xf>
    <xf numFmtId="166" fontId="5" fillId="6" borderId="17" xfId="24" applyNumberFormat="1" applyFont="1" applyFill="1" applyBorder="1" applyAlignment="1" applyProtection="1">
      <alignment horizontal="center" vertical="center"/>
    </xf>
    <xf numFmtId="166" fontId="5" fillId="6" borderId="17" xfId="24" applyNumberFormat="1" applyFont="1" applyFill="1" applyBorder="1" applyAlignment="1" applyProtection="1">
      <alignment horizontal="center" vertical="center" wrapText="1"/>
    </xf>
    <xf numFmtId="10" fontId="3" fillId="6" borderId="17" xfId="22" applyNumberFormat="1" applyFont="1" applyFill="1" applyBorder="1" applyAlignment="1" applyProtection="1">
      <alignment horizontal="center" vertical="center" wrapText="1"/>
    </xf>
    <xf numFmtId="3" fontId="5" fillId="6" borderId="17" xfId="20" applyNumberFormat="1" applyFont="1" applyFill="1" applyBorder="1" applyAlignment="1" applyProtection="1">
      <alignment horizontal="center" vertical="center" wrapText="1"/>
    </xf>
    <xf numFmtId="0" fontId="2" fillId="0" borderId="0" xfId="20" applyBorder="1"/>
    <xf numFmtId="166" fontId="2" fillId="0" borderId="0" xfId="20" applyNumberFormat="1" applyBorder="1"/>
    <xf numFmtId="166" fontId="2" fillId="0" borderId="0" xfId="20" applyNumberFormat="1"/>
    <xf numFmtId="9" fontId="2" fillId="0" borderId="0" xfId="22"/>
    <xf numFmtId="0" fontId="5" fillId="5" borderId="17" xfId="20" applyFont="1" applyFill="1" applyBorder="1" applyAlignment="1">
      <alignment horizontal="center" vertical="center" wrapText="1"/>
    </xf>
    <xf numFmtId="0" fontId="8" fillId="0" borderId="17" xfId="20" applyFont="1" applyBorder="1" applyAlignment="1">
      <alignment horizontal="justify" vertical="center" wrapText="1"/>
    </xf>
    <xf numFmtId="9" fontId="17" fillId="0" borderId="17" xfId="22" applyFont="1" applyBorder="1" applyAlignment="1">
      <alignment horizontal="center" vertical="center" wrapText="1"/>
    </xf>
    <xf numFmtId="9" fontId="2" fillId="0" borderId="17" xfId="22" applyFont="1" applyFill="1" applyBorder="1" applyAlignment="1">
      <alignment horizontal="center" vertical="center" wrapText="1"/>
    </xf>
    <xf numFmtId="167" fontId="2" fillId="0" borderId="17" xfId="24" applyNumberFormat="1" applyBorder="1" applyAlignment="1">
      <alignment horizontal="center" vertical="center" wrapText="1"/>
    </xf>
    <xf numFmtId="10" fontId="2" fillId="0" borderId="17" xfId="22" applyNumberFormat="1" applyBorder="1" applyAlignment="1">
      <alignment horizontal="center" vertical="center" wrapText="1"/>
    </xf>
    <xf numFmtId="0" fontId="8" fillId="0" borderId="0" xfId="20" applyFont="1" applyBorder="1" applyAlignment="1">
      <alignment horizontal="justify" vertical="center" wrapText="1"/>
    </xf>
    <xf numFmtId="0" fontId="8" fillId="0" borderId="0" xfId="20" applyFont="1" applyBorder="1" applyAlignment="1">
      <alignment horizontal="center" vertical="center" wrapText="1"/>
    </xf>
    <xf numFmtId="9" fontId="2" fillId="0" borderId="0" xfId="22" applyBorder="1" applyAlignment="1">
      <alignment horizontal="center" vertical="center" wrapText="1"/>
    </xf>
    <xf numFmtId="9" fontId="17" fillId="0" borderId="0" xfId="22" applyFont="1" applyBorder="1" applyAlignment="1">
      <alignment horizontal="center" vertical="center" wrapText="1"/>
    </xf>
    <xf numFmtId="9" fontId="17" fillId="0" borderId="0" xfId="22" applyFont="1" applyFill="1" applyBorder="1" applyAlignment="1">
      <alignment horizontal="center" vertical="center" wrapText="1"/>
    </xf>
    <xf numFmtId="0" fontId="5" fillId="0" borderId="0" xfId="20" applyFont="1" applyFill="1" applyBorder="1" applyAlignment="1">
      <alignment vertical="center" wrapText="1"/>
    </xf>
    <xf numFmtId="0" fontId="4" fillId="0" borderId="17" xfId="20" applyFont="1" applyBorder="1" applyAlignment="1">
      <alignment horizontal="justify" vertical="center" wrapText="1"/>
    </xf>
    <xf numFmtId="167" fontId="3" fillId="0" borderId="17" xfId="20" applyNumberFormat="1" applyFont="1" applyBorder="1" applyAlignment="1">
      <alignment horizontal="justify" vertical="center" wrapText="1"/>
    </xf>
    <xf numFmtId="10" fontId="3" fillId="0" borderId="17" xfId="22" applyNumberFormat="1" applyFont="1" applyBorder="1" applyAlignment="1">
      <alignment horizontal="center" vertical="center" wrapText="1"/>
    </xf>
    <xf numFmtId="167" fontId="2" fillId="0" borderId="0" xfId="24" applyNumberFormat="1" applyBorder="1" applyAlignment="1">
      <alignment horizontal="center" vertical="center" wrapText="1"/>
    </xf>
    <xf numFmtId="9" fontId="2" fillId="0" borderId="0" xfId="22" applyFill="1" applyBorder="1" applyAlignment="1">
      <alignment horizontal="center" vertical="center" wrapText="1"/>
    </xf>
    <xf numFmtId="9" fontId="2" fillId="0" borderId="0" xfId="20" applyNumberFormat="1"/>
    <xf numFmtId="9" fontId="2" fillId="0" borderId="17" xfId="22" applyFont="1" applyBorder="1" applyAlignment="1">
      <alignment horizontal="center" vertical="center" wrapText="1"/>
    </xf>
    <xf numFmtId="0" fontId="5" fillId="0" borderId="0" xfId="20" applyFont="1" applyFill="1" applyBorder="1" applyAlignment="1">
      <alignment horizontal="center" vertical="center" wrapText="1"/>
    </xf>
    <xf numFmtId="0" fontId="3" fillId="0" borderId="0" xfId="0" applyFont="1" applyFill="1" applyProtection="1"/>
    <xf numFmtId="0" fontId="8" fillId="0" borderId="0" xfId="0" applyFont="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wrapText="1"/>
    </xf>
    <xf numFmtId="49" fontId="2" fillId="0" borderId="0" xfId="0" applyNumberFormat="1" applyFont="1" applyFill="1" applyAlignment="1" applyProtection="1">
      <alignment vertical="center" wrapText="1"/>
    </xf>
    <xf numFmtId="0" fontId="2" fillId="0" borderId="0" xfId="0" applyFont="1" applyProtection="1"/>
    <xf numFmtId="0" fontId="18" fillId="0" borderId="0" xfId="0" applyFont="1" applyFill="1" applyBorder="1" applyAlignment="1" applyProtection="1">
      <alignment horizontal="justify" vertical="center" wrapText="1"/>
    </xf>
    <xf numFmtId="0" fontId="18" fillId="0" borderId="0" xfId="0" applyFont="1" applyBorder="1" applyProtection="1"/>
    <xf numFmtId="0" fontId="18" fillId="0" borderId="0" xfId="0" applyFont="1" applyAlignment="1" applyProtection="1">
      <alignment wrapText="1"/>
    </xf>
    <xf numFmtId="0" fontId="4" fillId="0" borderId="0" xfId="0" applyFont="1" applyFill="1" applyBorder="1" applyProtection="1"/>
    <xf numFmtId="0" fontId="8" fillId="0" borderId="0" xfId="0" applyFont="1" applyFill="1" applyBorder="1" applyProtection="1"/>
    <xf numFmtId="0" fontId="2" fillId="0" borderId="0" xfId="0" applyFont="1" applyFill="1" applyBorder="1" applyAlignment="1" applyProtection="1">
      <alignment vertical="center"/>
    </xf>
    <xf numFmtId="0" fontId="19" fillId="0" borderId="0" xfId="0" applyFont="1" applyAlignment="1" applyProtection="1">
      <alignment vertical="center" wrapText="1"/>
    </xf>
    <xf numFmtId="0" fontId="20" fillId="0" borderId="0" xfId="0" applyFont="1" applyFill="1" applyProtection="1"/>
    <xf numFmtId="0" fontId="19" fillId="0" borderId="0" xfId="0" applyFont="1" applyFill="1" applyAlignment="1" applyProtection="1">
      <alignment vertical="center"/>
    </xf>
    <xf numFmtId="0" fontId="19" fillId="0" borderId="0" xfId="0" applyFont="1" applyFill="1" applyBorder="1" applyAlignment="1" applyProtection="1">
      <alignment vertical="center"/>
    </xf>
    <xf numFmtId="1" fontId="21" fillId="0" borderId="43" xfId="0" applyNumberFormat="1" applyFont="1" applyBorder="1" applyAlignment="1">
      <alignment horizontal="center" vertical="center" wrapText="1"/>
    </xf>
    <xf numFmtId="0" fontId="21" fillId="0" borderId="40" xfId="0" applyFont="1" applyBorder="1" applyAlignment="1">
      <alignment horizontal="center" vertical="center" wrapText="1"/>
    </xf>
    <xf numFmtId="9" fontId="21" fillId="0" borderId="40" xfId="0" applyNumberFormat="1" applyFont="1" applyBorder="1" applyAlignment="1">
      <alignment horizontal="center" vertical="center" wrapText="1"/>
    </xf>
    <xf numFmtId="9" fontId="21" fillId="0" borderId="44" xfId="0" applyNumberFormat="1" applyFont="1" applyBorder="1" applyAlignment="1">
      <alignment horizontal="center" vertical="center" wrapText="1"/>
    </xf>
    <xf numFmtId="1" fontId="21" fillId="0" borderId="19" xfId="0" applyNumberFormat="1" applyFont="1" applyBorder="1" applyAlignment="1">
      <alignment horizontal="center" vertical="center" wrapText="1"/>
    </xf>
    <xf numFmtId="0" fontId="21" fillId="0" borderId="20" xfId="0" applyFont="1" applyBorder="1" applyAlignment="1">
      <alignment horizontal="center" vertical="center" wrapText="1"/>
    </xf>
    <xf numFmtId="10" fontId="21" fillId="0" borderId="21" xfId="0" applyNumberFormat="1" applyFont="1" applyBorder="1" applyAlignment="1">
      <alignment vertical="center" wrapText="1"/>
    </xf>
    <xf numFmtId="1" fontId="21" fillId="0" borderId="22" xfId="1" applyNumberFormat="1" applyFont="1" applyFill="1" applyBorder="1" applyAlignment="1">
      <alignment horizontal="center" vertical="center" wrapText="1"/>
    </xf>
    <xf numFmtId="10" fontId="21" fillId="3" borderId="42" xfId="1" applyNumberFormat="1" applyFont="1" applyFill="1" applyBorder="1" applyAlignment="1">
      <alignment horizontal="center" vertical="center" wrapText="1"/>
    </xf>
    <xf numFmtId="1" fontId="21" fillId="0" borderId="2" xfId="0" applyNumberFormat="1" applyFont="1" applyBorder="1" applyAlignment="1">
      <alignment horizontal="center" vertical="center" wrapText="1"/>
    </xf>
    <xf numFmtId="0" fontId="21" fillId="0" borderId="45" xfId="0" applyFont="1" applyBorder="1" applyAlignment="1">
      <alignment horizontal="center" vertical="center" wrapText="1"/>
    </xf>
    <xf numFmtId="9" fontId="21" fillId="0" borderId="45" xfId="0" applyNumberFormat="1" applyFont="1" applyBorder="1" applyAlignment="1">
      <alignment horizontal="center" vertical="center" wrapText="1"/>
    </xf>
    <xf numFmtId="9" fontId="21" fillId="0" borderId="47" xfId="0" applyNumberFormat="1" applyFont="1" applyBorder="1" applyAlignment="1">
      <alignment horizontal="center" vertical="center" wrapText="1"/>
    </xf>
    <xf numFmtId="1" fontId="21" fillId="0" borderId="48" xfId="0" applyNumberFormat="1" applyFont="1" applyBorder="1" applyAlignment="1">
      <alignment horizontal="center" vertical="center" wrapText="1"/>
    </xf>
    <xf numFmtId="10" fontId="21" fillId="0" borderId="47" xfId="0" applyNumberFormat="1" applyFont="1" applyBorder="1" applyAlignment="1">
      <alignment vertical="center" wrapText="1"/>
    </xf>
    <xf numFmtId="10" fontId="21" fillId="3" borderId="46" xfId="1" applyNumberFormat="1" applyFont="1" applyFill="1" applyBorder="1" applyAlignment="1">
      <alignment horizontal="center" vertical="center" wrapText="1"/>
    </xf>
    <xf numFmtId="1" fontId="21" fillId="0" borderId="30" xfId="0" applyNumberFormat="1" applyFont="1" applyBorder="1" applyAlignment="1">
      <alignment horizontal="center" vertical="center" wrapText="1"/>
    </xf>
    <xf numFmtId="0" fontId="21" fillId="0" borderId="28" xfId="0" applyFont="1" applyBorder="1" applyAlignment="1">
      <alignment horizontal="center" vertical="center" wrapText="1"/>
    </xf>
    <xf numFmtId="9" fontId="21" fillId="0" borderId="28" xfId="0" applyNumberFormat="1" applyFont="1" applyBorder="1" applyAlignment="1">
      <alignment horizontal="center" vertical="center" wrapText="1"/>
    </xf>
    <xf numFmtId="9" fontId="21" fillId="0" borderId="29" xfId="0" applyNumberFormat="1" applyFont="1" applyBorder="1" applyAlignment="1">
      <alignment horizontal="center" vertical="center" wrapText="1"/>
    </xf>
    <xf numFmtId="1" fontId="21" fillId="0" borderId="27" xfId="0" applyNumberFormat="1" applyFont="1" applyBorder="1" applyAlignment="1">
      <alignment horizontal="center" vertical="center" wrapText="1"/>
    </xf>
    <xf numFmtId="10" fontId="21" fillId="0" borderId="29" xfId="0" applyNumberFormat="1" applyFont="1" applyBorder="1" applyAlignment="1">
      <alignment vertical="center" wrapText="1"/>
    </xf>
    <xf numFmtId="1" fontId="21" fillId="0" borderId="9" xfId="1" applyNumberFormat="1" applyFont="1" applyFill="1" applyBorder="1" applyAlignment="1">
      <alignment horizontal="center" vertical="center" wrapText="1"/>
    </xf>
    <xf numFmtId="10" fontId="21" fillId="3" borderId="26" xfId="1" applyNumberFormat="1" applyFont="1" applyFill="1" applyBorder="1" applyAlignment="1">
      <alignment horizontal="center" vertical="center" wrapText="1"/>
    </xf>
    <xf numFmtId="3" fontId="21" fillId="0" borderId="40" xfId="0" applyNumberFormat="1" applyFont="1" applyBorder="1" applyAlignment="1">
      <alignment horizontal="center" vertical="center" wrapText="1"/>
    </xf>
    <xf numFmtId="10" fontId="21" fillId="0" borderId="44" xfId="0" applyNumberFormat="1" applyFont="1" applyBorder="1" applyAlignment="1">
      <alignment vertical="center" wrapText="1"/>
    </xf>
    <xf numFmtId="1" fontId="21" fillId="0" borderId="43" xfId="1" applyNumberFormat="1" applyFont="1" applyFill="1" applyBorder="1" applyAlignment="1">
      <alignment horizontal="center" vertical="center" wrapText="1"/>
    </xf>
    <xf numFmtId="10" fontId="21" fillId="3" borderId="49" xfId="1" applyNumberFormat="1" applyFont="1" applyFill="1" applyBorder="1" applyAlignment="1">
      <alignment horizontal="center" vertical="center" wrapText="1"/>
    </xf>
    <xf numFmtId="1" fontId="21" fillId="0" borderId="35" xfId="0" applyNumberFormat="1" applyFont="1" applyBorder="1" applyAlignment="1">
      <alignment horizontal="center" vertical="center" wrapText="1"/>
    </xf>
    <xf numFmtId="0" fontId="21" fillId="0" borderId="31" xfId="0" applyFont="1" applyBorder="1" applyAlignment="1">
      <alignment horizontal="center" vertical="center" wrapText="1"/>
    </xf>
    <xf numFmtId="3" fontId="21" fillId="0" borderId="31" xfId="0" applyNumberFormat="1" applyFont="1" applyBorder="1" applyAlignment="1">
      <alignment horizontal="center" vertical="center" wrapText="1"/>
    </xf>
    <xf numFmtId="9" fontId="21" fillId="0" borderId="31" xfId="0" applyNumberFormat="1" applyFont="1" applyBorder="1" applyAlignment="1">
      <alignment horizontal="center" vertical="center" wrapText="1"/>
    </xf>
    <xf numFmtId="9" fontId="21" fillId="0" borderId="52" xfId="0" applyNumberFormat="1" applyFont="1" applyBorder="1" applyAlignment="1">
      <alignment horizontal="center" vertical="center" wrapText="1"/>
    </xf>
    <xf numFmtId="9" fontId="21" fillId="0" borderId="27" xfId="1" applyFont="1" applyBorder="1" applyAlignment="1">
      <alignment horizontal="center" vertical="center" wrapText="1"/>
    </xf>
    <xf numFmtId="10" fontId="21" fillId="3" borderId="51" xfId="1" applyNumberFormat="1" applyFont="1" applyFill="1" applyBorder="1" applyAlignment="1">
      <alignment horizontal="center" vertical="center" wrapText="1"/>
    </xf>
    <xf numFmtId="168" fontId="22" fillId="0" borderId="43" xfId="0" applyNumberFormat="1" applyFont="1" applyBorder="1" applyAlignment="1">
      <alignment horizontal="center" vertical="center" wrapText="1"/>
    </xf>
    <xf numFmtId="1" fontId="21" fillId="0" borderId="39" xfId="0" applyNumberFormat="1" applyFont="1" applyBorder="1" applyAlignment="1">
      <alignment horizontal="center" vertical="center" wrapText="1"/>
    </xf>
    <xf numFmtId="168" fontId="22" fillId="0" borderId="6" xfId="0" applyNumberFormat="1" applyFont="1" applyBorder="1" applyAlignment="1">
      <alignment horizontal="center" vertical="center" wrapText="1"/>
    </xf>
    <xf numFmtId="0" fontId="21" fillId="0" borderId="17" xfId="0" applyFont="1" applyBorder="1" applyAlignment="1">
      <alignment horizontal="center" vertical="center" wrapText="1"/>
    </xf>
    <xf numFmtId="3" fontId="21" fillId="0" borderId="17" xfId="0" applyNumberFormat="1" applyFont="1" applyBorder="1" applyAlignment="1">
      <alignment horizontal="center" vertical="center" wrapText="1"/>
    </xf>
    <xf numFmtId="9" fontId="21" fillId="0" borderId="17" xfId="0" applyNumberFormat="1" applyFont="1" applyBorder="1" applyAlignment="1">
      <alignment horizontal="center" vertical="center" wrapText="1"/>
    </xf>
    <xf numFmtId="9" fontId="21" fillId="0" borderId="18" xfId="0" applyNumberFormat="1" applyFont="1" applyBorder="1" applyAlignment="1">
      <alignment horizontal="center" vertical="center" wrapText="1"/>
    </xf>
    <xf numFmtId="1" fontId="21" fillId="0" borderId="16" xfId="0" applyNumberFormat="1" applyFont="1" applyBorder="1" applyAlignment="1">
      <alignment horizontal="center" vertical="center" wrapText="1"/>
    </xf>
    <xf numFmtId="10" fontId="21" fillId="0" borderId="18" xfId="0" applyNumberFormat="1" applyFont="1" applyBorder="1" applyAlignment="1">
      <alignment vertical="center" wrapText="1"/>
    </xf>
    <xf numFmtId="10" fontId="21" fillId="3" borderId="15" xfId="1" applyNumberFormat="1" applyFont="1" applyFill="1" applyBorder="1" applyAlignment="1">
      <alignment horizontal="center" vertical="center" wrapText="1"/>
    </xf>
    <xf numFmtId="9" fontId="21" fillId="0" borderId="16" xfId="1" applyFont="1" applyBorder="1" applyAlignment="1">
      <alignment horizontal="center" vertical="center" wrapText="1"/>
    </xf>
    <xf numFmtId="168" fontId="22" fillId="0" borderId="35" xfId="0" applyNumberFormat="1" applyFont="1" applyBorder="1" applyAlignment="1">
      <alignment horizontal="center" vertical="center" wrapText="1"/>
    </xf>
    <xf numFmtId="1" fontId="21" fillId="0" borderId="22" xfId="0" applyNumberFormat="1" applyFont="1" applyBorder="1" applyAlignment="1">
      <alignment horizontal="center" vertical="center" wrapText="1"/>
    </xf>
    <xf numFmtId="3" fontId="21" fillId="0" borderId="20" xfId="0" applyNumberFormat="1" applyFont="1" applyBorder="1" applyAlignment="1">
      <alignment horizontal="center" vertical="center" wrapText="1"/>
    </xf>
    <xf numFmtId="9" fontId="21" fillId="0" borderId="20" xfId="0" applyNumberFormat="1" applyFont="1" applyBorder="1" applyAlignment="1">
      <alignment horizontal="center" vertical="center" wrapText="1"/>
    </xf>
    <xf numFmtId="9" fontId="21" fillId="0" borderId="21" xfId="0" applyNumberFormat="1" applyFont="1" applyBorder="1" applyAlignment="1">
      <alignment horizontal="center" vertical="center" wrapText="1"/>
    </xf>
    <xf numFmtId="9" fontId="21" fillId="0" borderId="19" xfId="1" applyFont="1" applyBorder="1" applyAlignment="1">
      <alignment horizontal="center" vertical="center" wrapText="1"/>
    </xf>
    <xf numFmtId="1" fontId="22" fillId="0" borderId="59" xfId="0" applyNumberFormat="1" applyFont="1" applyBorder="1" applyAlignment="1">
      <alignment horizontal="center" vertical="center" wrapText="1"/>
    </xf>
    <xf numFmtId="1" fontId="22" fillId="0" borderId="62" xfId="0" applyNumberFormat="1" applyFont="1" applyBorder="1" applyAlignment="1">
      <alignment horizontal="center" vertical="center" wrapText="1"/>
    </xf>
    <xf numFmtId="9" fontId="21" fillId="0" borderId="28" xfId="1" applyFont="1" applyBorder="1" applyAlignment="1">
      <alignment horizontal="center" vertical="center" wrapText="1"/>
    </xf>
    <xf numFmtId="9" fontId="21" fillId="0" borderId="20" xfId="1" applyFont="1" applyBorder="1" applyAlignment="1">
      <alignment horizontal="center" vertical="center" wrapText="1"/>
    </xf>
    <xf numFmtId="9" fontId="21" fillId="0" borderId="53" xfId="0" applyNumberFormat="1" applyFont="1" applyBorder="1" applyAlignment="1">
      <alignment horizontal="center" vertical="center" wrapText="1"/>
    </xf>
    <xf numFmtId="9" fontId="21" fillId="0" borderId="61" xfId="0" applyNumberFormat="1" applyFont="1" applyFill="1" applyBorder="1" applyAlignment="1">
      <alignment horizontal="center" vertical="center" wrapText="1"/>
    </xf>
    <xf numFmtId="9" fontId="21" fillId="0" borderId="44" xfId="0" applyNumberFormat="1" applyFont="1" applyBorder="1" applyAlignment="1">
      <alignment vertical="center" wrapText="1"/>
    </xf>
    <xf numFmtId="10" fontId="21" fillId="0" borderId="41" xfId="0" applyNumberFormat="1" applyFont="1" applyBorder="1" applyAlignment="1">
      <alignment vertical="center" wrapText="1"/>
    </xf>
    <xf numFmtId="9" fontId="21" fillId="0" borderId="29" xfId="0" applyNumberFormat="1" applyFont="1" applyFill="1" applyBorder="1" applyAlignment="1">
      <alignment horizontal="center" vertical="center" wrapText="1"/>
    </xf>
    <xf numFmtId="10" fontId="21" fillId="0" borderId="10" xfId="0" applyNumberFormat="1" applyFont="1" applyBorder="1" applyAlignment="1">
      <alignment vertical="center" wrapText="1"/>
    </xf>
    <xf numFmtId="0" fontId="21" fillId="0" borderId="40" xfId="0" applyNumberFormat="1" applyFont="1" applyFill="1" applyBorder="1" applyAlignment="1" applyProtection="1">
      <alignment horizontal="center" vertical="center" wrapText="1"/>
    </xf>
    <xf numFmtId="9" fontId="21" fillId="0" borderId="50" xfId="1" applyFont="1" applyBorder="1" applyAlignment="1">
      <alignment horizontal="center" vertical="center" wrapText="1"/>
    </xf>
    <xf numFmtId="9" fontId="21" fillId="0" borderId="31" xfId="1" applyFont="1" applyBorder="1" applyAlignment="1">
      <alignment horizontal="center" vertical="center" wrapText="1"/>
    </xf>
    <xf numFmtId="9" fontId="21" fillId="0" borderId="52" xfId="1" applyFont="1" applyBorder="1" applyAlignment="1">
      <alignment vertical="center" wrapText="1"/>
    </xf>
    <xf numFmtId="9" fontId="21" fillId="0" borderId="2" xfId="1" applyFont="1" applyFill="1" applyBorder="1" applyAlignment="1">
      <alignment horizontal="center" vertical="center" wrapText="1"/>
    </xf>
    <xf numFmtId="9" fontId="21" fillId="0" borderId="17" xfId="1" applyFont="1" applyBorder="1" applyAlignment="1">
      <alignment horizontal="center" vertical="center" wrapText="1"/>
    </xf>
    <xf numFmtId="9" fontId="21" fillId="0" borderId="18" xfId="1" applyFont="1" applyBorder="1" applyAlignment="1">
      <alignment vertical="center" wrapText="1"/>
    </xf>
    <xf numFmtId="9" fontId="21" fillId="0" borderId="22" xfId="1" applyFont="1" applyFill="1" applyBorder="1" applyAlignment="1">
      <alignment horizontal="center" vertical="center" wrapText="1"/>
    </xf>
    <xf numFmtId="0" fontId="21" fillId="0" borderId="39" xfId="0" applyFont="1" applyBorder="1" applyAlignment="1">
      <alignment horizontal="center" vertical="center" wrapText="1"/>
    </xf>
    <xf numFmtId="0" fontId="21" fillId="0" borderId="27" xfId="0" applyFont="1" applyBorder="1" applyAlignment="1">
      <alignment horizontal="center" vertical="center" wrapText="1"/>
    </xf>
    <xf numFmtId="1" fontId="21" fillId="0" borderId="40" xfId="0" applyNumberFormat="1" applyFont="1" applyBorder="1" applyAlignment="1">
      <alignment horizontal="center" vertical="center" wrapText="1"/>
    </xf>
    <xf numFmtId="1" fontId="21" fillId="0" borderId="28" xfId="0" applyNumberFormat="1" applyFont="1" applyBorder="1" applyAlignment="1">
      <alignment horizontal="center" vertical="center" wrapText="1"/>
    </xf>
    <xf numFmtId="0" fontId="21" fillId="0" borderId="16" xfId="0" applyFont="1" applyBorder="1" applyAlignment="1">
      <alignment horizontal="center" vertical="center" wrapText="1"/>
    </xf>
    <xf numFmtId="1" fontId="21" fillId="0" borderId="43" xfId="0" applyNumberFormat="1" applyFont="1" applyBorder="1" applyAlignment="1">
      <alignment horizontal="center" vertical="center" wrapText="1"/>
    </xf>
    <xf numFmtId="1" fontId="21" fillId="0" borderId="6" xfId="0" applyNumberFormat="1" applyFont="1" applyBorder="1" applyAlignment="1">
      <alignment horizontal="center" vertical="center" wrapText="1"/>
    </xf>
    <xf numFmtId="0" fontId="3" fillId="4" borderId="3" xfId="20" applyFont="1" applyFill="1" applyBorder="1" applyAlignment="1">
      <alignment horizontal="center"/>
    </xf>
    <xf numFmtId="0" fontId="3" fillId="4" borderId="4" xfId="20" applyFont="1" applyFill="1" applyBorder="1" applyAlignment="1">
      <alignment horizontal="center"/>
    </xf>
    <xf numFmtId="0" fontId="3" fillId="4" borderId="6" xfId="20" applyFont="1" applyFill="1" applyBorder="1" applyAlignment="1">
      <alignment horizontal="center"/>
    </xf>
    <xf numFmtId="0" fontId="5" fillId="5" borderId="17" xfId="20" applyFont="1" applyFill="1" applyBorder="1" applyAlignment="1">
      <alignment horizontal="center" vertical="center" wrapText="1"/>
    </xf>
    <xf numFmtId="0" fontId="4" fillId="5" borderId="31" xfId="20" applyFont="1" applyFill="1" applyBorder="1" applyAlignment="1">
      <alignment horizontal="center" vertical="center" wrapText="1"/>
    </xf>
    <xf numFmtId="0" fontId="4" fillId="5" borderId="20" xfId="20" applyFont="1" applyFill="1" applyBorder="1" applyAlignment="1">
      <alignment horizontal="center" vertical="center" wrapText="1"/>
    </xf>
    <xf numFmtId="0" fontId="3" fillId="4" borderId="17" xfId="20" applyFont="1" applyFill="1" applyBorder="1" applyAlignment="1">
      <alignment horizontal="center"/>
    </xf>
    <xf numFmtId="0" fontId="5" fillId="5" borderId="31" xfId="20" applyFont="1" applyFill="1" applyBorder="1" applyAlignment="1">
      <alignment horizontal="center" vertical="center" wrapText="1"/>
    </xf>
    <xf numFmtId="0" fontId="5" fillId="5" borderId="20" xfId="20" applyFont="1" applyFill="1" applyBorder="1" applyAlignment="1">
      <alignment horizontal="center" vertical="center" wrapText="1"/>
    </xf>
    <xf numFmtId="0" fontId="5" fillId="5" borderId="3" xfId="20" applyFont="1" applyFill="1" applyBorder="1" applyAlignment="1">
      <alignment horizontal="center" vertical="center" wrapText="1"/>
    </xf>
    <xf numFmtId="0" fontId="5" fillId="5" borderId="4" xfId="20" applyFont="1" applyFill="1" applyBorder="1" applyAlignment="1">
      <alignment horizontal="center" vertical="center" wrapText="1"/>
    </xf>
    <xf numFmtId="0" fontId="5" fillId="5" borderId="6" xfId="20" applyFont="1" applyFill="1" applyBorder="1" applyAlignment="1">
      <alignment horizontal="center" vertical="center" wrapText="1"/>
    </xf>
    <xf numFmtId="0" fontId="4" fillId="0" borderId="0" xfId="20" applyFont="1" applyBorder="1" applyAlignment="1" applyProtection="1">
      <alignment horizontal="left" vertical="center"/>
    </xf>
    <xf numFmtId="0" fontId="14" fillId="6" borderId="34" xfId="20" applyFont="1" applyFill="1" applyBorder="1" applyAlignment="1" applyProtection="1">
      <alignment horizontal="center" vertical="center" wrapText="1"/>
    </xf>
    <xf numFmtId="0" fontId="14" fillId="6" borderId="0" xfId="20" applyFont="1" applyFill="1" applyBorder="1" applyAlignment="1" applyProtection="1">
      <alignment horizontal="center" vertical="center" wrapText="1"/>
    </xf>
    <xf numFmtId="0" fontId="14" fillId="7" borderId="17" xfId="20" applyFont="1" applyFill="1" applyBorder="1" applyAlignment="1" applyProtection="1">
      <alignment horizontal="center" vertical="center" wrapText="1"/>
      <protection locked="0"/>
    </xf>
    <xf numFmtId="0" fontId="3" fillId="6" borderId="17" xfId="20" applyFont="1" applyFill="1" applyBorder="1" applyAlignment="1" applyProtection="1">
      <alignment horizontal="center" vertical="center" wrapText="1"/>
    </xf>
    <xf numFmtId="0" fontId="13" fillId="0" borderId="33" xfId="20" applyFont="1" applyFill="1" applyBorder="1" applyAlignment="1" applyProtection="1">
      <alignment horizontal="center" vertical="center"/>
    </xf>
    <xf numFmtId="0" fontId="14" fillId="6" borderId="34" xfId="20" applyFont="1" applyFill="1" applyBorder="1" applyAlignment="1" applyProtection="1">
      <alignment horizontal="center" vertical="center"/>
    </xf>
    <xf numFmtId="0" fontId="21" fillId="0" borderId="39"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50" xfId="0" applyFont="1" applyBorder="1" applyAlignment="1">
      <alignment horizontal="center" vertical="center" wrapText="1"/>
    </xf>
    <xf numFmtId="1" fontId="21" fillId="0" borderId="43" xfId="0" applyNumberFormat="1" applyFont="1" applyBorder="1" applyAlignment="1">
      <alignment horizontal="center" vertical="center" wrapText="1"/>
    </xf>
    <xf numFmtId="1" fontId="21" fillId="0" borderId="6" xfId="0" applyNumberFormat="1" applyFont="1" applyBorder="1" applyAlignment="1">
      <alignment horizontal="center" vertical="center" wrapText="1"/>
    </xf>
    <xf numFmtId="1" fontId="21" fillId="0" borderId="35" xfId="0" applyNumberFormat="1" applyFont="1" applyBorder="1" applyAlignment="1">
      <alignment horizontal="center" vertical="center" wrapText="1"/>
    </xf>
    <xf numFmtId="1" fontId="21" fillId="0" borderId="41" xfId="0" applyNumberFormat="1" applyFont="1" applyBorder="1" applyAlignment="1">
      <alignment horizontal="center" vertical="center" wrapText="1"/>
    </xf>
    <xf numFmtId="1" fontId="21" fillId="0" borderId="3" xfId="0" applyNumberFormat="1" applyFont="1" applyBorder="1" applyAlignment="1">
      <alignment horizontal="center" vertical="center" wrapText="1"/>
    </xf>
    <xf numFmtId="1" fontId="21" fillId="0" borderId="37" xfId="0" applyNumberFormat="1" applyFont="1" applyBorder="1" applyAlignment="1">
      <alignment horizontal="center" vertical="center" wrapText="1"/>
    </xf>
    <xf numFmtId="9" fontId="21" fillId="0" borderId="42" xfId="1" applyFont="1" applyBorder="1" applyAlignment="1">
      <alignment horizontal="center" vertical="center" wrapText="1"/>
    </xf>
    <xf numFmtId="9" fontId="21" fillId="0" borderId="15" xfId="1" applyFont="1" applyBorder="1" applyAlignment="1">
      <alignment horizontal="center" vertical="center" wrapText="1"/>
    </xf>
    <xf numFmtId="9" fontId="21" fillId="0" borderId="51" xfId="1" applyFont="1" applyBorder="1" applyAlignment="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23" fillId="0" borderId="55"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59" xfId="0" applyFont="1" applyBorder="1" applyAlignment="1">
      <alignment horizontal="center" vertical="center" textRotation="90" wrapText="1"/>
    </xf>
    <xf numFmtId="0" fontId="23" fillId="0" borderId="60" xfId="0" applyFont="1" applyBorder="1" applyAlignment="1">
      <alignment horizontal="center" vertical="center" textRotation="90" wrapText="1"/>
    </xf>
    <xf numFmtId="0" fontId="23" fillId="0" borderId="38" xfId="0" applyFont="1" applyBorder="1" applyAlignment="1">
      <alignment horizontal="center" vertical="center" textRotation="90" wrapText="1"/>
    </xf>
    <xf numFmtId="0" fontId="23" fillId="0" borderId="4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51" xfId="0" applyFont="1" applyBorder="1" applyAlignment="1">
      <alignment horizontal="center" vertical="center" wrapText="1"/>
    </xf>
    <xf numFmtId="0" fontId="3" fillId="0" borderId="56" xfId="0" applyFont="1" applyBorder="1" applyAlignment="1" applyProtection="1">
      <alignment horizontal="center" vertical="center" wrapText="1"/>
    </xf>
    <xf numFmtId="0" fontId="3" fillId="0" borderId="57" xfId="0" applyFont="1" applyBorder="1" applyAlignment="1" applyProtection="1">
      <alignment horizontal="center" vertical="center" wrapText="1"/>
    </xf>
    <xf numFmtId="0" fontId="3" fillId="0" borderId="58" xfId="0" applyFont="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textRotation="90" wrapText="1"/>
    </xf>
    <xf numFmtId="0" fontId="3" fillId="0" borderId="16" xfId="0" applyFont="1" applyFill="1" applyBorder="1" applyAlignment="1" applyProtection="1">
      <alignment horizontal="center" vertical="center" textRotation="90" wrapText="1"/>
    </xf>
    <xf numFmtId="0" fontId="3" fillId="0" borderId="27" xfId="0" applyFont="1" applyFill="1" applyBorder="1" applyAlignment="1" applyProtection="1">
      <alignment horizontal="center" vertical="center" textRotation="90" wrapText="1"/>
    </xf>
    <xf numFmtId="0" fontId="3" fillId="0" borderId="14"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textRotation="90" wrapText="1"/>
    </xf>
    <xf numFmtId="0" fontId="3" fillId="0" borderId="17" xfId="0" applyFont="1" applyFill="1" applyBorder="1" applyAlignment="1" applyProtection="1">
      <alignment horizontal="center" vertical="center" textRotation="90" wrapText="1"/>
    </xf>
    <xf numFmtId="0" fontId="3" fillId="0" borderId="28" xfId="0" applyFont="1" applyFill="1" applyBorder="1" applyAlignment="1" applyProtection="1">
      <alignment horizontal="center" vertical="center" textRotation="90" wrapText="1"/>
    </xf>
    <xf numFmtId="0" fontId="3" fillId="0" borderId="20" xfId="0" applyFont="1" applyFill="1" applyBorder="1" applyAlignment="1" applyProtection="1">
      <alignment horizontal="center" vertical="center" wrapText="1"/>
    </xf>
    <xf numFmtId="0" fontId="4" fillId="3" borderId="5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9" fontId="6" fillId="0" borderId="28" xfId="0" applyNumberFormat="1" applyFont="1" applyBorder="1" applyAlignment="1" applyProtection="1">
      <alignment horizontal="center" vertical="center" wrapText="1"/>
    </xf>
    <xf numFmtId="9" fontId="6" fillId="0" borderId="29" xfId="0" applyNumberFormat="1"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2" fillId="0" borderId="16" xfId="0" applyFont="1" applyBorder="1" applyAlignment="1" applyProtection="1">
      <alignment horizontal="center" vertical="justify"/>
    </xf>
    <xf numFmtId="0" fontId="2" fillId="0" borderId="17" xfId="0" applyFont="1" applyBorder="1" applyAlignment="1" applyProtection="1">
      <alignment horizontal="center" vertical="justify"/>
    </xf>
    <xf numFmtId="0" fontId="2" fillId="0" borderId="18" xfId="0" applyFont="1" applyBorder="1" applyAlignment="1" applyProtection="1">
      <alignment horizontal="center" vertical="justify"/>
    </xf>
    <xf numFmtId="0" fontId="2" fillId="0" borderId="37"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0" fontId="3" fillId="0" borderId="44"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21" fillId="0" borderId="27" xfId="0" applyFont="1" applyBorder="1" applyAlignment="1">
      <alignment horizontal="center" vertical="center" wrapText="1"/>
    </xf>
    <xf numFmtId="1" fontId="21" fillId="0" borderId="40" xfId="0" applyNumberFormat="1" applyFont="1" applyBorder="1" applyAlignment="1">
      <alignment horizontal="center" vertical="center" wrapText="1"/>
    </xf>
    <xf numFmtId="1" fontId="21" fillId="0" borderId="28" xfId="0" applyNumberFormat="1" applyFont="1" applyBorder="1" applyAlignment="1">
      <alignment horizontal="center" vertical="center" wrapText="1"/>
    </xf>
    <xf numFmtId="1" fontId="21" fillId="0" borderId="10" xfId="0" applyNumberFormat="1" applyFont="1" applyBorder="1" applyAlignment="1">
      <alignment horizontal="center" vertical="center" wrapText="1"/>
    </xf>
    <xf numFmtId="9" fontId="21" fillId="0" borderId="26" xfId="1" applyFont="1" applyBorder="1" applyAlignment="1">
      <alignment horizontal="center" vertical="center" wrapText="1"/>
    </xf>
    <xf numFmtId="0" fontId="21" fillId="0" borderId="24" xfId="0" applyFont="1" applyBorder="1" applyAlignment="1">
      <alignment horizontal="center" vertical="center" wrapText="1"/>
    </xf>
    <xf numFmtId="1" fontId="21" fillId="0" borderId="45" xfId="0" applyNumberFormat="1" applyFont="1" applyBorder="1" applyAlignment="1">
      <alignment horizontal="center" vertical="center" wrapText="1"/>
    </xf>
    <xf numFmtId="1" fontId="21" fillId="0" borderId="25" xfId="0" applyNumberFormat="1" applyFont="1" applyBorder="1" applyAlignment="1">
      <alignment horizontal="center" vertical="center" wrapText="1"/>
    </xf>
    <xf numFmtId="9" fontId="21" fillId="0" borderId="46" xfId="1" applyFont="1" applyBorder="1" applyAlignment="1">
      <alignment horizontal="center" vertical="center" wrapText="1"/>
    </xf>
    <xf numFmtId="0" fontId="21" fillId="0" borderId="19" xfId="0" applyFont="1" applyBorder="1" applyAlignment="1">
      <alignment horizontal="center" vertical="center" wrapText="1"/>
    </xf>
    <xf numFmtId="1" fontId="21" fillId="0" borderId="20" xfId="0" applyNumberFormat="1" applyFont="1" applyBorder="1" applyAlignment="1">
      <alignment horizontal="center" vertical="center" wrapText="1"/>
    </xf>
    <xf numFmtId="1" fontId="21" fillId="0" borderId="31" xfId="0" applyNumberFormat="1" applyFont="1" applyBorder="1" applyAlignment="1">
      <alignment horizontal="center" vertical="center" wrapText="1"/>
    </xf>
    <xf numFmtId="1" fontId="21" fillId="0" borderId="23" xfId="0" applyNumberFormat="1" applyFont="1" applyBorder="1" applyAlignment="1">
      <alignment horizontal="center" vertical="center" wrapText="1"/>
    </xf>
    <xf numFmtId="9" fontId="21" fillId="0" borderId="49" xfId="1" applyFont="1" applyBorder="1" applyAlignment="1">
      <alignment horizontal="center" vertical="center" wrapText="1"/>
    </xf>
    <xf numFmtId="0" fontId="24" fillId="0" borderId="40" xfId="0" applyFont="1" applyBorder="1" applyAlignment="1">
      <alignment horizontal="center" vertical="center" wrapText="1"/>
    </xf>
    <xf numFmtId="9" fontId="21" fillId="0" borderId="41" xfId="0" applyNumberFormat="1" applyFont="1" applyBorder="1" applyAlignment="1">
      <alignment horizontal="center" vertical="center" wrapText="1"/>
    </xf>
    <xf numFmtId="0" fontId="21" fillId="0" borderId="43" xfId="0" applyFont="1" applyBorder="1" applyAlignment="1">
      <alignment horizontal="center" vertical="center" wrapText="1"/>
    </xf>
    <xf numFmtId="1" fontId="21" fillId="0" borderId="39" xfId="1" applyNumberFormat="1" applyFont="1" applyBorder="1" applyAlignment="1">
      <alignment horizontal="center" vertical="center" wrapText="1"/>
    </xf>
    <xf numFmtId="0" fontId="25" fillId="0" borderId="40" xfId="0" applyFont="1" applyBorder="1" applyAlignment="1">
      <alignment horizontal="center" vertical="center" wrapText="1"/>
    </xf>
    <xf numFmtId="10" fontId="25" fillId="3" borderId="54" xfId="1" applyNumberFormat="1" applyFont="1" applyFill="1" applyBorder="1" applyAlignment="1">
      <alignment horizontal="center" vertical="center" wrapText="1"/>
    </xf>
    <xf numFmtId="1" fontId="21" fillId="0" borderId="17" xfId="0" applyNumberFormat="1" applyFont="1" applyBorder="1" applyAlignment="1">
      <alignment horizontal="center" vertical="center" wrapText="1"/>
    </xf>
    <xf numFmtId="0" fontId="24" fillId="0" borderId="17" xfId="0" applyFont="1" applyBorder="1" applyAlignment="1">
      <alignment horizontal="center" vertical="center" wrapText="1"/>
    </xf>
    <xf numFmtId="1" fontId="21" fillId="0" borderId="17" xfId="0" applyNumberFormat="1" applyFont="1" applyBorder="1" applyAlignment="1">
      <alignment horizontal="center" vertical="center" wrapText="1"/>
    </xf>
    <xf numFmtId="9" fontId="21" fillId="0" borderId="3" xfId="0" applyNumberFormat="1" applyFont="1" applyBorder="1" applyAlignment="1">
      <alignment horizontal="center" vertical="center" wrapText="1"/>
    </xf>
    <xf numFmtId="0" fontId="21" fillId="0" borderId="6" xfId="0" applyFont="1" applyBorder="1" applyAlignment="1">
      <alignment horizontal="center" vertical="center" wrapText="1"/>
    </xf>
    <xf numFmtId="1" fontId="21" fillId="0" borderId="16" xfId="1" applyNumberFormat="1" applyFont="1" applyBorder="1" applyAlignment="1">
      <alignment horizontal="center" vertical="center" wrapText="1"/>
    </xf>
    <xf numFmtId="0" fontId="25" fillId="0" borderId="17" xfId="0" applyFont="1" applyBorder="1" applyAlignment="1">
      <alignment horizontal="center" vertical="center" wrapText="1"/>
    </xf>
    <xf numFmtId="10" fontId="25" fillId="3" borderId="5" xfId="1" applyNumberFormat="1" applyFont="1" applyFill="1" applyBorder="1" applyAlignment="1">
      <alignment horizontal="center" vertical="center" wrapText="1"/>
    </xf>
    <xf numFmtId="168" fontId="21" fillId="0" borderId="6" xfId="0" applyNumberFormat="1" applyFont="1" applyBorder="1" applyAlignment="1">
      <alignment horizontal="center" vertical="center" wrapText="1"/>
    </xf>
    <xf numFmtId="169" fontId="21" fillId="0" borderId="17" xfId="0" applyNumberFormat="1" applyFont="1" applyBorder="1" applyAlignment="1">
      <alignment horizontal="center" vertical="center" wrapText="1"/>
    </xf>
    <xf numFmtId="9" fontId="21" fillId="0" borderId="16" xfId="0" applyNumberFormat="1" applyFont="1" applyBorder="1" applyAlignment="1" applyProtection="1">
      <alignment horizontal="center" vertical="center" wrapText="1"/>
      <protection locked="0"/>
    </xf>
    <xf numFmtId="9" fontId="21" fillId="0" borderId="6"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1" fontId="21" fillId="0" borderId="17" xfId="1" applyNumberFormat="1" applyFont="1" applyBorder="1" applyAlignment="1">
      <alignment horizontal="center" vertical="center" wrapText="1"/>
    </xf>
    <xf numFmtId="168" fontId="21" fillId="0" borderId="35" xfId="0" applyNumberFormat="1" applyFont="1" applyBorder="1" applyAlignment="1">
      <alignment horizontal="center" vertical="center" wrapText="1"/>
    </xf>
    <xf numFmtId="9" fontId="21" fillId="0" borderId="37" xfId="0" applyNumberFormat="1" applyFont="1" applyBorder="1" applyAlignment="1">
      <alignment horizontal="center" vertical="center" wrapText="1"/>
    </xf>
    <xf numFmtId="169" fontId="21" fillId="0" borderId="27" xfId="1" applyNumberFormat="1" applyFont="1" applyBorder="1" applyAlignment="1">
      <alignment horizontal="center" vertical="center" wrapText="1"/>
    </xf>
    <xf numFmtId="10" fontId="21" fillId="0" borderId="28" xfId="1" applyNumberFormat="1" applyFont="1" applyBorder="1" applyAlignment="1">
      <alignment horizontal="center" vertical="center" wrapText="1"/>
    </xf>
    <xf numFmtId="169" fontId="21" fillId="0" borderId="62" xfId="1" applyNumberFormat="1" applyFont="1" applyBorder="1" applyAlignment="1">
      <alignment horizontal="center" vertical="center" wrapText="1"/>
    </xf>
    <xf numFmtId="169" fontId="21" fillId="0" borderId="28" xfId="1" applyNumberFormat="1" applyFont="1" applyBorder="1" applyAlignment="1">
      <alignment horizontal="center" vertical="center" wrapText="1"/>
    </xf>
    <xf numFmtId="1" fontId="21" fillId="0" borderId="27" xfId="1" applyNumberFormat="1" applyFont="1" applyBorder="1" applyAlignment="1">
      <alignment horizontal="center" vertical="center" wrapText="1"/>
    </xf>
    <xf numFmtId="0" fontId="25" fillId="0" borderId="28" xfId="0" applyFont="1" applyBorder="1" applyAlignment="1">
      <alignment horizontal="center" vertical="center" wrapText="1"/>
    </xf>
    <xf numFmtId="9" fontId="21" fillId="0" borderId="39" xfId="1" applyFont="1" applyBorder="1" applyAlignment="1">
      <alignment horizontal="center" vertical="center" wrapText="1"/>
    </xf>
    <xf numFmtId="169" fontId="21" fillId="0" borderId="20" xfId="1" applyNumberFormat="1" applyFont="1" applyBorder="1" applyAlignment="1">
      <alignment horizontal="center" vertical="center" wrapText="1"/>
    </xf>
    <xf numFmtId="169" fontId="21" fillId="0" borderId="40" xfId="1" applyNumberFormat="1" applyFont="1" applyBorder="1" applyAlignment="1">
      <alignment horizontal="center" vertical="center" wrapText="1"/>
    </xf>
    <xf numFmtId="0" fontId="25" fillId="0" borderId="20" xfId="0" applyFont="1" applyBorder="1" applyAlignment="1">
      <alignment horizontal="center" vertical="center" wrapText="1"/>
    </xf>
    <xf numFmtId="169" fontId="21" fillId="0" borderId="17" xfId="1" applyNumberFormat="1" applyFont="1" applyBorder="1" applyAlignment="1">
      <alignment horizontal="center" vertical="center" wrapText="1"/>
    </xf>
    <xf numFmtId="9" fontId="21" fillId="0" borderId="31" xfId="0" applyNumberFormat="1" applyFont="1" applyBorder="1" applyAlignment="1" applyProtection="1">
      <alignment horizontal="center" vertical="center" wrapText="1"/>
      <protection locked="0"/>
    </xf>
    <xf numFmtId="169" fontId="21" fillId="0" borderId="31" xfId="1" applyNumberFormat="1" applyFont="1" applyBorder="1" applyAlignment="1">
      <alignment horizontal="center" vertical="center" wrapText="1"/>
    </xf>
    <xf numFmtId="0" fontId="25" fillId="0" borderId="31" xfId="0" applyFont="1" applyBorder="1" applyAlignment="1">
      <alignment horizontal="center" vertical="center" wrapText="1"/>
    </xf>
    <xf numFmtId="10" fontId="25" fillId="3" borderId="63" xfId="1" applyNumberFormat="1" applyFont="1" applyFill="1" applyBorder="1" applyAlignment="1">
      <alignment horizontal="center" vertical="center" wrapText="1"/>
    </xf>
    <xf numFmtId="0" fontId="21" fillId="0" borderId="64" xfId="0" applyFont="1" applyBorder="1" applyAlignment="1">
      <alignment horizontal="center" vertical="center" wrapText="1"/>
    </xf>
    <xf numFmtId="1" fontId="21" fillId="0" borderId="65" xfId="0" applyNumberFormat="1" applyFont="1" applyBorder="1" applyAlignment="1">
      <alignment horizontal="center" vertical="center" wrapText="1"/>
    </xf>
    <xf numFmtId="1" fontId="21" fillId="0" borderId="66" xfId="0" applyNumberFormat="1" applyFont="1" applyBorder="1" applyAlignment="1">
      <alignment horizontal="center" vertical="center" wrapText="1"/>
    </xf>
    <xf numFmtId="9" fontId="21" fillId="0" borderId="67" xfId="1" applyFont="1" applyBorder="1" applyAlignment="1">
      <alignment horizontal="center" vertical="center" wrapText="1"/>
    </xf>
    <xf numFmtId="1" fontId="21" fillId="0" borderId="68" xfId="0" applyNumberFormat="1" applyFont="1" applyBorder="1" applyAlignment="1">
      <alignment horizontal="center" vertical="center" wrapText="1"/>
    </xf>
    <xf numFmtId="0" fontId="21" fillId="10" borderId="65" xfId="0" applyFont="1" applyFill="1" applyBorder="1" applyAlignment="1">
      <alignment horizontal="center" vertical="center" wrapText="1"/>
    </xf>
    <xf numFmtId="0" fontId="21" fillId="0" borderId="65" xfId="0" applyFont="1" applyBorder="1" applyAlignment="1">
      <alignment horizontal="center" vertical="center" wrapText="1"/>
    </xf>
    <xf numFmtId="9" fontId="21" fillId="0" borderId="65" xfId="0" applyNumberFormat="1" applyFont="1" applyBorder="1" applyAlignment="1">
      <alignment horizontal="center" vertical="center" wrapText="1"/>
    </xf>
    <xf numFmtId="9" fontId="21" fillId="0" borderId="69" xfId="0" applyNumberFormat="1" applyFont="1" applyBorder="1" applyAlignment="1">
      <alignment horizontal="center" vertical="center" wrapText="1"/>
    </xf>
    <xf numFmtId="9" fontId="21" fillId="0" borderId="64" xfId="1" applyFont="1" applyBorder="1" applyAlignment="1">
      <alignment horizontal="center" vertical="center" wrapText="1"/>
    </xf>
    <xf numFmtId="9" fontId="21" fillId="0" borderId="65" xfId="1" applyFont="1" applyBorder="1" applyAlignment="1">
      <alignment horizontal="center" vertical="center" wrapText="1"/>
    </xf>
    <xf numFmtId="0" fontId="25" fillId="0" borderId="65" xfId="0" applyFont="1" applyBorder="1" applyAlignment="1">
      <alignment horizontal="center" vertical="center" wrapText="1"/>
    </xf>
    <xf numFmtId="10" fontId="25" fillId="3" borderId="58" xfId="1" applyNumberFormat="1" applyFont="1" applyFill="1" applyBorder="1" applyAlignment="1">
      <alignment horizontal="center" vertical="center" wrapText="1"/>
    </xf>
    <xf numFmtId="9" fontId="21" fillId="10" borderId="40" xfId="0" applyNumberFormat="1" applyFont="1" applyFill="1" applyBorder="1" applyAlignment="1">
      <alignment horizontal="center" vertical="center" wrapText="1"/>
    </xf>
    <xf numFmtId="10" fontId="25" fillId="3" borderId="70" xfId="1" applyNumberFormat="1" applyFont="1" applyFill="1" applyBorder="1" applyAlignment="1">
      <alignment horizontal="center" vertical="center" wrapText="1"/>
    </xf>
    <xf numFmtId="168" fontId="21" fillId="0" borderId="30" xfId="0" applyNumberFormat="1" applyFont="1" applyBorder="1" applyAlignment="1">
      <alignment horizontal="center" vertical="center" wrapText="1"/>
    </xf>
    <xf numFmtId="0" fontId="21" fillId="10" borderId="28" xfId="0" applyFont="1" applyFill="1" applyBorder="1" applyAlignment="1">
      <alignment horizontal="center" vertical="center" wrapText="1"/>
    </xf>
    <xf numFmtId="9" fontId="21" fillId="0" borderId="27" xfId="0" applyNumberFormat="1" applyFont="1" applyBorder="1" applyAlignment="1">
      <alignment horizontal="center" vertical="center" wrapText="1"/>
    </xf>
    <xf numFmtId="9" fontId="21" fillId="0" borderId="10" xfId="0" applyNumberFormat="1" applyFont="1" applyBorder="1" applyAlignment="1">
      <alignment horizontal="center" vertical="center" wrapText="1"/>
    </xf>
    <xf numFmtId="10" fontId="25" fillId="3" borderId="11" xfId="1" applyNumberFormat="1" applyFont="1" applyFill="1" applyBorder="1" applyAlignment="1">
      <alignment horizontal="center" vertical="center" wrapText="1"/>
    </xf>
    <xf numFmtId="0" fontId="21" fillId="10" borderId="39" xfId="0" applyFont="1" applyFill="1" applyBorder="1" applyAlignment="1">
      <alignment horizontal="center" vertical="center" wrapText="1"/>
    </xf>
    <xf numFmtId="9" fontId="21" fillId="0" borderId="42" xfId="0" applyNumberFormat="1" applyFont="1" applyBorder="1" applyAlignment="1">
      <alignment horizontal="center" vertical="center" wrapText="1"/>
    </xf>
    <xf numFmtId="1" fontId="21" fillId="0" borderId="43" xfId="1" applyNumberFormat="1" applyFont="1" applyBorder="1" applyAlignment="1">
      <alignment horizontal="center" vertical="center" wrapText="1"/>
    </xf>
    <xf numFmtId="9" fontId="21" fillId="0" borderId="40" xfId="1" applyFont="1" applyBorder="1" applyAlignment="1">
      <alignment horizontal="center" vertical="center" wrapText="1"/>
    </xf>
    <xf numFmtId="9" fontId="21" fillId="0" borderId="43" xfId="1" applyFont="1" applyBorder="1" applyAlignment="1">
      <alignment horizontal="center" vertical="center" wrapText="1"/>
    </xf>
    <xf numFmtId="0" fontId="21" fillId="10" borderId="16" xfId="0" applyFont="1" applyFill="1" applyBorder="1" applyAlignment="1">
      <alignment horizontal="center" vertical="center" wrapText="1"/>
    </xf>
    <xf numFmtId="9" fontId="21" fillId="0" borderId="15" xfId="0" applyNumberFormat="1" applyFont="1" applyBorder="1" applyAlignment="1">
      <alignment horizontal="center" vertical="center" wrapText="1"/>
    </xf>
    <xf numFmtId="1" fontId="21" fillId="0" borderId="6" xfId="1" applyNumberFormat="1" applyFont="1" applyBorder="1" applyAlignment="1">
      <alignment horizontal="center" vertical="center" wrapText="1"/>
    </xf>
    <xf numFmtId="0" fontId="21" fillId="10" borderId="17" xfId="0" applyFont="1" applyFill="1" applyBorder="1" applyAlignment="1">
      <alignment horizontal="center" vertical="center" wrapText="1"/>
    </xf>
    <xf numFmtId="9" fontId="21" fillId="0" borderId="6" xfId="1" applyFont="1" applyBorder="1" applyAlignment="1">
      <alignment horizontal="center" vertical="center" wrapText="1"/>
    </xf>
    <xf numFmtId="0" fontId="21" fillId="10" borderId="50" xfId="0" applyFont="1" applyFill="1" applyBorder="1" applyAlignment="1">
      <alignment horizontal="center" vertical="center" wrapText="1"/>
    </xf>
    <xf numFmtId="9" fontId="21" fillId="0" borderId="51" xfId="0" applyNumberFormat="1" applyFont="1" applyBorder="1" applyAlignment="1">
      <alignment horizontal="center" vertical="center" wrapText="1"/>
    </xf>
    <xf numFmtId="1" fontId="21" fillId="0" borderId="35" xfId="1" applyNumberFormat="1" applyFont="1" applyBorder="1" applyAlignment="1">
      <alignment horizontal="center" vertical="center" wrapText="1"/>
    </xf>
    <xf numFmtId="0" fontId="21" fillId="10" borderId="31" xfId="0" applyFont="1" applyFill="1" applyBorder="1" applyAlignment="1">
      <alignment horizontal="center" vertical="center" wrapText="1"/>
    </xf>
    <xf numFmtId="9" fontId="21" fillId="0" borderId="35" xfId="1" applyFont="1" applyBorder="1" applyAlignment="1">
      <alignment horizontal="center" vertical="center" wrapText="1"/>
    </xf>
    <xf numFmtId="0" fontId="21" fillId="10" borderId="71" xfId="0" applyFont="1" applyFill="1" applyBorder="1" applyAlignment="1">
      <alignment horizontal="center" vertical="center" wrapText="1"/>
    </xf>
    <xf numFmtId="1" fontId="21" fillId="0" borderId="53" xfId="0" applyNumberFormat="1" applyFont="1" applyBorder="1" applyAlignment="1">
      <alignment horizontal="center" vertical="center" wrapText="1"/>
    </xf>
    <xf numFmtId="0" fontId="21" fillId="0" borderId="61" xfId="0" applyFont="1" applyBorder="1" applyAlignment="1">
      <alignment horizontal="center" vertical="center" wrapText="1"/>
    </xf>
    <xf numFmtId="9" fontId="21" fillId="0" borderId="72" xfId="0" applyNumberFormat="1" applyFont="1" applyBorder="1" applyAlignment="1">
      <alignment horizontal="center" vertical="center" wrapText="1"/>
    </xf>
    <xf numFmtId="1" fontId="21" fillId="0" borderId="71" xfId="0" applyNumberFormat="1" applyFont="1" applyBorder="1" applyAlignment="1">
      <alignment horizontal="center" vertical="center" wrapText="1"/>
    </xf>
    <xf numFmtId="0" fontId="21" fillId="11" borderId="55" xfId="0" applyFont="1" applyFill="1" applyBorder="1" applyAlignment="1">
      <alignment horizontal="center" vertical="center" wrapText="1"/>
    </xf>
    <xf numFmtId="10" fontId="21" fillId="10" borderId="39" xfId="0" applyNumberFormat="1" applyFont="1" applyFill="1" applyBorder="1" applyAlignment="1">
      <alignment horizontal="center" vertical="center" wrapText="1"/>
    </xf>
    <xf numFmtId="9" fontId="21" fillId="0" borderId="35" xfId="1" applyFont="1" applyBorder="1" applyAlignment="1">
      <alignment horizontal="center" vertical="center" wrapText="1"/>
    </xf>
    <xf numFmtId="9" fontId="25" fillId="0" borderId="53" xfId="1" applyFont="1" applyBorder="1" applyAlignment="1">
      <alignment horizontal="center" vertical="center" wrapText="1"/>
    </xf>
    <xf numFmtId="9" fontId="21" fillId="0" borderId="61" xfId="0" applyNumberFormat="1" applyFont="1" applyBorder="1" applyAlignment="1">
      <alignment horizontal="center" vertical="center" wrapText="1"/>
    </xf>
    <xf numFmtId="9" fontId="21" fillId="0" borderId="71" xfId="1" applyFont="1" applyBorder="1" applyAlignment="1">
      <alignment horizontal="center" vertical="center" wrapText="1"/>
    </xf>
    <xf numFmtId="0" fontId="25" fillId="0" borderId="53" xfId="0" applyFont="1" applyBorder="1" applyAlignment="1">
      <alignment horizontal="center" vertical="center" wrapText="1"/>
    </xf>
    <xf numFmtId="10" fontId="25" fillId="3" borderId="73" xfId="1" applyNumberFormat="1" applyFont="1" applyFill="1" applyBorder="1" applyAlignment="1">
      <alignment horizontal="center" vertical="center" wrapText="1"/>
    </xf>
    <xf numFmtId="0" fontId="21" fillId="10" borderId="74" xfId="0" applyFont="1" applyFill="1" applyBorder="1" applyAlignment="1">
      <alignment horizontal="center" vertical="center" wrapText="1"/>
    </xf>
    <xf numFmtId="1" fontId="21" fillId="0" borderId="75" xfId="0" applyNumberFormat="1" applyFont="1" applyBorder="1" applyAlignment="1">
      <alignment horizontal="center" vertical="center" wrapText="1"/>
    </xf>
    <xf numFmtId="0" fontId="21" fillId="0" borderId="76" xfId="0" applyFont="1" applyBorder="1" applyAlignment="1">
      <alignment horizontal="center" vertical="center" wrapText="1"/>
    </xf>
    <xf numFmtId="9" fontId="21" fillId="0" borderId="7" xfId="0" applyNumberFormat="1" applyFont="1" applyBorder="1" applyAlignment="1">
      <alignment horizontal="center" vertical="center" wrapText="1"/>
    </xf>
    <xf numFmtId="1" fontId="21" fillId="0" borderId="74" xfId="0" applyNumberFormat="1" applyFont="1" applyBorder="1" applyAlignment="1">
      <alignment horizontal="center" vertical="center" wrapText="1"/>
    </xf>
    <xf numFmtId="0" fontId="21" fillId="11" borderId="77" xfId="0" applyFont="1" applyFill="1" applyBorder="1" applyAlignment="1">
      <alignment horizontal="center" vertical="center" wrapText="1"/>
    </xf>
    <xf numFmtId="10" fontId="21" fillId="10" borderId="27" xfId="0" applyNumberFormat="1" applyFont="1" applyFill="1" applyBorder="1" applyAlignment="1">
      <alignment horizontal="center" vertical="center" wrapText="1"/>
    </xf>
    <xf numFmtId="9" fontId="21" fillId="0" borderId="9" xfId="1" applyFont="1" applyBorder="1" applyAlignment="1">
      <alignment horizontal="center" vertical="center" wrapText="1"/>
    </xf>
    <xf numFmtId="9" fontId="25" fillId="0" borderId="75" xfId="1" applyFont="1" applyBorder="1" applyAlignment="1">
      <alignment horizontal="center" vertical="center" wrapText="1"/>
    </xf>
    <xf numFmtId="9" fontId="21" fillId="0" borderId="76" xfId="0" applyNumberFormat="1" applyFont="1" applyBorder="1" applyAlignment="1">
      <alignment horizontal="center" vertical="center" wrapText="1"/>
    </xf>
    <xf numFmtId="9" fontId="21" fillId="0" borderId="74" xfId="1" applyFont="1" applyBorder="1" applyAlignment="1">
      <alignment horizontal="center" vertical="center" wrapText="1"/>
    </xf>
    <xf numFmtId="0" fontId="25" fillId="0" borderId="75" xfId="0" applyFont="1" applyBorder="1" applyAlignment="1">
      <alignment horizontal="center" vertical="center" wrapText="1"/>
    </xf>
    <xf numFmtId="10" fontId="25" fillId="3" borderId="78" xfId="1" applyNumberFormat="1" applyFont="1" applyFill="1" applyBorder="1" applyAlignment="1">
      <alignment horizontal="center" vertical="center" wrapText="1"/>
    </xf>
    <xf numFmtId="9" fontId="21" fillId="0" borderId="17" xfId="1" applyFont="1" applyBorder="1" applyAlignment="1">
      <alignment horizontal="center" vertical="center" wrapText="1"/>
    </xf>
    <xf numFmtId="0" fontId="21" fillId="0" borderId="17" xfId="1" applyNumberFormat="1" applyFont="1" applyBorder="1" applyAlignment="1">
      <alignment horizontal="center" vertical="center" wrapText="1"/>
    </xf>
    <xf numFmtId="0" fontId="21" fillId="0" borderId="18" xfId="0" applyFont="1" applyBorder="1" applyAlignment="1">
      <alignment horizontal="center" vertical="center" wrapText="1"/>
    </xf>
    <xf numFmtId="3" fontId="21" fillId="0" borderId="6" xfId="0" applyNumberFormat="1" applyFont="1" applyBorder="1" applyAlignment="1">
      <alignment horizontal="center" vertical="center" wrapText="1"/>
    </xf>
    <xf numFmtId="169" fontId="26" fillId="12" borderId="18" xfId="0" applyNumberFormat="1" applyFont="1" applyFill="1" applyBorder="1" applyAlignment="1">
      <alignment horizontal="center" vertical="center" wrapText="1"/>
    </xf>
    <xf numFmtId="10" fontId="26" fillId="0" borderId="18" xfId="0" applyNumberFormat="1" applyFont="1" applyBorder="1" applyAlignment="1">
      <alignment horizontal="center" vertical="center" wrapText="1"/>
    </xf>
    <xf numFmtId="1" fontId="26" fillId="0" borderId="39" xfId="1" applyNumberFormat="1" applyFont="1" applyBorder="1" applyAlignment="1">
      <alignment horizontal="center" vertical="center" wrapText="1"/>
    </xf>
    <xf numFmtId="0" fontId="26" fillId="0" borderId="40" xfId="0" applyFont="1" applyBorder="1" applyAlignment="1">
      <alignment horizontal="center" vertical="center" wrapText="1"/>
    </xf>
    <xf numFmtId="10" fontId="26" fillId="0" borderId="44" xfId="1" applyNumberFormat="1" applyFont="1" applyBorder="1" applyAlignment="1">
      <alignment horizontal="center" vertical="center" wrapText="1"/>
    </xf>
    <xf numFmtId="10" fontId="21" fillId="0" borderId="59" xfId="1" applyNumberFormat="1" applyFont="1" applyBorder="1" applyAlignment="1">
      <alignment horizontal="center" vertical="center" wrapText="1"/>
    </xf>
    <xf numFmtId="10" fontId="22" fillId="0" borderId="19" xfId="0" applyNumberFormat="1" applyFont="1" applyBorder="1" applyAlignment="1">
      <alignment horizontal="center" vertical="center" wrapText="1"/>
    </xf>
    <xf numFmtId="1" fontId="22" fillId="0" borderId="20" xfId="0" applyNumberFormat="1" applyFont="1" applyBorder="1" applyAlignment="1">
      <alignment horizontal="center" vertical="center" wrapText="1"/>
    </xf>
    <xf numFmtId="10" fontId="22" fillId="0" borderId="23" xfId="0" applyNumberFormat="1" applyFont="1" applyBorder="1" applyAlignment="1">
      <alignment horizontal="center" vertical="center" wrapText="1"/>
    </xf>
    <xf numFmtId="10" fontId="22" fillId="0" borderId="49" xfId="0" applyNumberFormat="1" applyFont="1" applyBorder="1" applyAlignment="1" applyProtection="1">
      <alignment horizontal="center" vertical="center" wrapText="1"/>
      <protection locked="0"/>
    </xf>
    <xf numFmtId="0" fontId="22" fillId="0" borderId="19" xfId="0" applyFont="1" applyBorder="1" applyAlignment="1">
      <alignment horizontal="center" vertical="center" wrapText="1"/>
    </xf>
    <xf numFmtId="1" fontId="22" fillId="0" borderId="21" xfId="0" applyNumberFormat="1" applyFont="1" applyBorder="1" applyAlignment="1">
      <alignment horizontal="center" vertical="center" wrapText="1"/>
    </xf>
    <xf numFmtId="0" fontId="0" fillId="0" borderId="49" xfId="0" applyBorder="1" applyAlignment="1">
      <alignment horizontal="left" vertical="center" wrapText="1"/>
    </xf>
    <xf numFmtId="0" fontId="22" fillId="0" borderId="19" xfId="0" applyFont="1" applyBorder="1" applyAlignment="1" applyProtection="1">
      <alignment horizontal="center" vertical="center" wrapText="1"/>
      <protection locked="0"/>
    </xf>
    <xf numFmtId="1" fontId="22" fillId="0" borderId="21" xfId="0" applyNumberFormat="1" applyFont="1" applyBorder="1" applyAlignment="1" applyProtection="1">
      <alignment horizontal="center" vertical="center" wrapText="1"/>
      <protection locked="0"/>
    </xf>
    <xf numFmtId="0" fontId="22" fillId="0" borderId="49" xfId="0" applyFont="1" applyBorder="1" applyAlignment="1" applyProtection="1">
      <alignment horizontal="justify" vertical="center" wrapText="1"/>
      <protection locked="0"/>
    </xf>
    <xf numFmtId="1" fontId="22" fillId="0" borderId="20" xfId="0" applyNumberFormat="1" applyFont="1" applyBorder="1" applyAlignment="1" applyProtection="1">
      <alignment horizontal="center" vertical="center" wrapText="1"/>
      <protection locked="0"/>
    </xf>
    <xf numFmtId="0" fontId="22" fillId="0" borderId="21" xfId="0" applyFont="1" applyBorder="1" applyAlignment="1" applyProtection="1">
      <alignment horizontal="justify" vertical="center" wrapText="1"/>
      <protection locked="0"/>
    </xf>
    <xf numFmtId="1" fontId="26" fillId="0" borderId="16" xfId="1" applyNumberFormat="1" applyFont="1" applyBorder="1" applyAlignment="1">
      <alignment horizontal="center" vertical="center" wrapText="1"/>
    </xf>
    <xf numFmtId="0" fontId="26" fillId="0" borderId="17" xfId="0" applyFont="1" applyBorder="1" applyAlignment="1">
      <alignment horizontal="center" vertical="center" wrapText="1"/>
    </xf>
    <xf numFmtId="10" fontId="26" fillId="0" borderId="18" xfId="1" applyNumberFormat="1" applyFont="1" applyBorder="1" applyAlignment="1">
      <alignment horizontal="center" vertical="center" wrapText="1"/>
    </xf>
    <xf numFmtId="10" fontId="21" fillId="0" borderId="60" xfId="1" applyNumberFormat="1" applyFont="1" applyBorder="1" applyAlignment="1">
      <alignment horizontal="center" vertical="center" wrapText="1"/>
    </xf>
    <xf numFmtId="10" fontId="22" fillId="0" borderId="16" xfId="0" applyNumberFormat="1" applyFont="1" applyBorder="1" applyAlignment="1">
      <alignment horizontal="center" vertical="center" wrapText="1"/>
    </xf>
    <xf numFmtId="1" fontId="22" fillId="0" borderId="17" xfId="0" applyNumberFormat="1" applyFont="1" applyBorder="1" applyAlignment="1">
      <alignment horizontal="center" vertical="center" wrapText="1"/>
    </xf>
    <xf numFmtId="10" fontId="22" fillId="0" borderId="3" xfId="0" applyNumberFormat="1" applyFont="1" applyBorder="1" applyAlignment="1">
      <alignment horizontal="center" vertical="center" wrapText="1"/>
    </xf>
    <xf numFmtId="10" fontId="22" fillId="0" borderId="15" xfId="0" applyNumberFormat="1" applyFont="1" applyBorder="1" applyAlignment="1" applyProtection="1">
      <alignment horizontal="center" vertical="center" wrapText="1"/>
      <protection locked="0"/>
    </xf>
    <xf numFmtId="0" fontId="22" fillId="0" borderId="16" xfId="0" applyFont="1" applyBorder="1" applyAlignment="1">
      <alignment horizontal="center" vertical="center" wrapText="1"/>
    </xf>
    <xf numFmtId="1" fontId="22" fillId="0" borderId="18" xfId="0" applyNumberFormat="1" applyFont="1" applyBorder="1" applyAlignment="1">
      <alignment horizontal="center" vertical="center" wrapText="1"/>
    </xf>
    <xf numFmtId="0" fontId="0" fillId="0" borderId="15" xfId="0" applyBorder="1" applyAlignment="1">
      <alignment wrapText="1"/>
    </xf>
    <xf numFmtId="1" fontId="22" fillId="0" borderId="18" xfId="0" applyNumberFormat="1" applyFont="1" applyBorder="1" applyAlignment="1" applyProtection="1">
      <alignment horizontal="center" vertical="center" wrapText="1"/>
      <protection locked="0"/>
    </xf>
    <xf numFmtId="1" fontId="22" fillId="0" borderId="17" xfId="0" applyNumberFormat="1" applyFont="1" applyBorder="1" applyAlignment="1" applyProtection="1">
      <alignment horizontal="center" vertical="center" wrapText="1"/>
      <protection locked="0"/>
    </xf>
    <xf numFmtId="169" fontId="26" fillId="13" borderId="18" xfId="0" applyNumberFormat="1" applyFont="1" applyFill="1" applyBorder="1" applyAlignment="1">
      <alignment horizontal="center" vertical="center" wrapText="1"/>
    </xf>
    <xf numFmtId="0" fontId="0" fillId="0" borderId="3" xfId="0" applyBorder="1" applyAlignment="1">
      <alignment horizontal="center" vertical="center" wrapText="1"/>
    </xf>
    <xf numFmtId="10" fontId="22" fillId="0" borderId="50" xfId="0" applyNumberFormat="1" applyFont="1" applyBorder="1" applyAlignment="1">
      <alignment horizontal="center" vertical="center" wrapText="1"/>
    </xf>
    <xf numFmtId="1" fontId="22" fillId="0" borderId="31" xfId="0" applyNumberFormat="1" applyFont="1" applyBorder="1" applyAlignment="1">
      <alignment horizontal="center" vertical="center" wrapText="1"/>
    </xf>
    <xf numFmtId="10" fontId="22" fillId="0" borderId="37" xfId="0" applyNumberFormat="1" applyFont="1" applyBorder="1" applyAlignment="1">
      <alignment horizontal="center" vertical="center" wrapText="1"/>
    </xf>
    <xf numFmtId="10" fontId="22" fillId="0" borderId="51" xfId="0" applyNumberFormat="1" applyFont="1" applyBorder="1" applyAlignment="1" applyProtection="1">
      <alignment horizontal="center" vertical="center" wrapText="1"/>
      <protection locked="0"/>
    </xf>
    <xf numFmtId="0" fontId="22" fillId="0" borderId="27" xfId="0" applyFont="1" applyBorder="1" applyAlignment="1">
      <alignment horizontal="center" vertical="center" wrapText="1"/>
    </xf>
    <xf numFmtId="1" fontId="22" fillId="0" borderId="29" xfId="0" applyNumberFormat="1" applyFont="1" applyBorder="1" applyAlignment="1">
      <alignment horizontal="center" vertical="center" wrapText="1"/>
    </xf>
    <xf numFmtId="0" fontId="0" fillId="0" borderId="26" xfId="0" applyBorder="1" applyAlignment="1">
      <alignment wrapText="1"/>
    </xf>
    <xf numFmtId="1" fontId="22" fillId="0" borderId="29" xfId="0" applyNumberFormat="1" applyFont="1" applyBorder="1" applyAlignment="1" applyProtection="1">
      <alignment horizontal="center" vertical="center" wrapText="1"/>
      <protection locked="0"/>
    </xf>
    <xf numFmtId="0" fontId="22" fillId="0" borderId="78" xfId="0" applyFont="1" applyBorder="1" applyAlignment="1" applyProtection="1">
      <alignment horizontal="justify" vertical="center" wrapText="1"/>
      <protection locked="0"/>
    </xf>
    <xf numFmtId="0" fontId="22" fillId="0" borderId="74" xfId="0" applyFont="1" applyBorder="1" applyAlignment="1" applyProtection="1">
      <alignment horizontal="center" vertical="center" wrapText="1"/>
      <protection locked="0"/>
    </xf>
    <xf numFmtId="1" fontId="22" fillId="0" borderId="28" xfId="0" applyNumberFormat="1" applyFont="1" applyBorder="1" applyAlignment="1" applyProtection="1">
      <alignment horizontal="center" vertical="center" wrapText="1"/>
      <protection locked="0"/>
    </xf>
    <xf numFmtId="0" fontId="22" fillId="0" borderId="76" xfId="0" applyFont="1" applyBorder="1" applyAlignment="1" applyProtection="1">
      <alignment horizontal="justify" vertical="center" wrapText="1"/>
      <protection locked="0"/>
    </xf>
    <xf numFmtId="169" fontId="26" fillId="0" borderId="18" xfId="0" applyNumberFormat="1" applyFont="1" applyBorder="1" applyAlignment="1">
      <alignment horizontal="center" vertical="center" wrapText="1"/>
    </xf>
    <xf numFmtId="10" fontId="22" fillId="0" borderId="71" xfId="0" applyNumberFormat="1" applyFont="1" applyBorder="1" applyAlignment="1">
      <alignment horizontal="center" vertical="center" wrapText="1"/>
    </xf>
    <xf numFmtId="1" fontId="22" fillId="0" borderId="53" xfId="0" applyNumberFormat="1" applyFont="1" applyBorder="1" applyAlignment="1">
      <alignment horizontal="center" vertical="center" wrapText="1"/>
    </xf>
    <xf numFmtId="10" fontId="22" fillId="0" borderId="55" xfId="0" applyNumberFormat="1" applyFont="1" applyBorder="1" applyAlignment="1">
      <alignment horizontal="center" vertical="center" wrapText="1"/>
    </xf>
    <xf numFmtId="10" fontId="22" fillId="0" borderId="73" xfId="0" applyNumberFormat="1" applyFont="1" applyBorder="1" applyAlignment="1" applyProtection="1">
      <alignment horizontal="center" vertical="center" wrapText="1"/>
      <protection locked="0"/>
    </xf>
    <xf numFmtId="0" fontId="22" fillId="0" borderId="64" xfId="0" applyFont="1" applyBorder="1" applyAlignment="1">
      <alignment horizontal="center" vertical="center" wrapText="1"/>
    </xf>
    <xf numFmtId="1" fontId="22" fillId="0" borderId="69" xfId="0" applyNumberFormat="1" applyFont="1" applyBorder="1" applyAlignment="1">
      <alignment horizontal="center" vertical="center" wrapText="1"/>
    </xf>
    <xf numFmtId="0" fontId="0" fillId="0" borderId="54" xfId="0" applyBorder="1" applyAlignment="1">
      <alignment vertical="center" wrapText="1"/>
    </xf>
    <xf numFmtId="0" fontId="22" fillId="0" borderId="64" xfId="0" applyFont="1" applyBorder="1" applyAlignment="1" applyProtection="1">
      <alignment horizontal="center" vertical="center" wrapText="1"/>
      <protection locked="0"/>
    </xf>
    <xf numFmtId="1" fontId="22" fillId="0" borderId="66" xfId="0" applyNumberFormat="1" applyFont="1" applyBorder="1" applyAlignment="1" applyProtection="1">
      <alignment horizontal="center" vertical="center" wrapText="1"/>
      <protection locked="0"/>
    </xf>
    <xf numFmtId="0" fontId="22" fillId="0" borderId="67" xfId="0" applyFont="1" applyBorder="1" applyAlignment="1" applyProtection="1">
      <alignment horizontal="justify" vertical="center" wrapText="1"/>
      <protection locked="0"/>
    </xf>
    <xf numFmtId="1" fontId="22" fillId="0" borderId="65" xfId="0" applyNumberFormat="1" applyFont="1" applyBorder="1" applyAlignment="1" applyProtection="1">
      <alignment horizontal="center" vertical="center" wrapText="1"/>
      <protection locked="0"/>
    </xf>
    <xf numFmtId="0" fontId="22" fillId="0" borderId="69" xfId="0" applyFont="1" applyBorder="1" applyAlignment="1" applyProtection="1">
      <alignment horizontal="justify" vertical="center" wrapText="1"/>
      <protection locked="0"/>
    </xf>
    <xf numFmtId="0" fontId="0" fillId="0" borderId="5" xfId="0" applyBorder="1" applyAlignment="1">
      <alignment horizontal="left" vertical="center" wrapText="1"/>
    </xf>
    <xf numFmtId="10" fontId="22" fillId="0" borderId="39" xfId="0" applyNumberFormat="1" applyFont="1" applyBorder="1" applyAlignment="1">
      <alignment horizontal="center" vertical="center" wrapText="1"/>
    </xf>
    <xf numFmtId="1" fontId="22" fillId="0" borderId="40" xfId="0" applyNumberFormat="1" applyFont="1" applyBorder="1" applyAlignment="1">
      <alignment horizontal="center" vertical="center" wrapText="1"/>
    </xf>
    <xf numFmtId="10" fontId="22" fillId="0" borderId="41" xfId="0" applyNumberFormat="1" applyFont="1" applyBorder="1" applyAlignment="1">
      <alignment horizontal="center" vertical="center" wrapText="1"/>
    </xf>
    <xf numFmtId="10" fontId="22" fillId="0" borderId="42" xfId="0" applyNumberFormat="1" applyFont="1" applyBorder="1" applyAlignment="1" applyProtection="1">
      <alignment horizontal="center" vertical="center" wrapText="1"/>
      <protection locked="0"/>
    </xf>
    <xf numFmtId="0" fontId="22" fillId="0" borderId="39" xfId="0" applyFont="1" applyBorder="1" applyAlignment="1">
      <alignment horizontal="center" vertical="center" wrapText="1"/>
    </xf>
    <xf numFmtId="1" fontId="22" fillId="0" borderId="44" xfId="0" applyNumberFormat="1" applyFont="1" applyBorder="1" applyAlignment="1">
      <alignment horizontal="center" vertical="center" wrapText="1"/>
    </xf>
    <xf numFmtId="0" fontId="22" fillId="0" borderId="39" xfId="0" applyFont="1" applyBorder="1" applyAlignment="1" applyProtection="1">
      <alignment horizontal="center" vertical="center" wrapText="1"/>
      <protection locked="0"/>
    </xf>
    <xf numFmtId="1" fontId="22" fillId="0" borderId="40" xfId="0" applyNumberFormat="1" applyFont="1" applyBorder="1" applyAlignment="1" applyProtection="1">
      <alignment horizontal="center" vertical="center" wrapText="1"/>
      <protection locked="0"/>
    </xf>
    <xf numFmtId="0" fontId="22" fillId="0" borderId="44" xfId="0" applyFont="1" applyBorder="1" applyAlignment="1" applyProtection="1">
      <alignment horizontal="justify" vertical="center" wrapText="1"/>
      <protection locked="0"/>
    </xf>
    <xf numFmtId="9" fontId="26" fillId="12" borderId="18" xfId="1" applyFont="1" applyFill="1" applyBorder="1" applyAlignment="1">
      <alignment horizontal="center" vertical="center" wrapText="1"/>
    </xf>
    <xf numFmtId="9" fontId="26" fillId="0" borderId="18" xfId="1" applyFont="1" applyBorder="1" applyAlignment="1">
      <alignment horizontal="center" vertical="center" wrapText="1"/>
    </xf>
    <xf numFmtId="0" fontId="26" fillId="0" borderId="18" xfId="0" applyFont="1" applyBorder="1" applyAlignment="1">
      <alignment horizontal="center" vertical="center" wrapText="1"/>
    </xf>
    <xf numFmtId="0" fontId="0" fillId="0" borderId="5" xfId="0" applyBorder="1" applyAlignment="1">
      <alignment vertical="center" wrapText="1"/>
    </xf>
    <xf numFmtId="0" fontId="22" fillId="10" borderId="16" xfId="0" applyFont="1" applyFill="1" applyBorder="1" applyAlignment="1" applyProtection="1">
      <alignment horizontal="center" vertical="center" wrapText="1"/>
      <protection locked="0"/>
    </xf>
    <xf numFmtId="9" fontId="26" fillId="14" borderId="18" xfId="0" applyNumberFormat="1" applyFont="1" applyFill="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17" xfId="1" applyFont="1" applyBorder="1" applyAlignment="1">
      <alignment horizontal="center" vertical="center" wrapText="1"/>
    </xf>
    <xf numFmtId="9" fontId="22" fillId="0" borderId="27" xfId="1" applyFont="1" applyBorder="1" applyAlignment="1" applyProtection="1">
      <alignment horizontal="center" vertical="center" wrapText="1"/>
      <protection locked="0"/>
    </xf>
    <xf numFmtId="9" fontId="22" fillId="0" borderId="29" xfId="1" applyFont="1" applyBorder="1" applyAlignment="1" applyProtection="1">
      <alignment horizontal="center" vertical="center" wrapText="1"/>
      <protection locked="0"/>
    </xf>
    <xf numFmtId="9" fontId="22" fillId="0" borderId="28" xfId="1" applyFont="1" applyBorder="1" applyAlignment="1" applyProtection="1">
      <alignment horizontal="center" vertical="center" wrapText="1"/>
      <protection locked="0"/>
    </xf>
    <xf numFmtId="9" fontId="22" fillId="0" borderId="17" xfId="1" applyFont="1" applyBorder="1" applyAlignment="1" applyProtection="1">
      <alignment horizontal="center" vertical="center" wrapText="1"/>
      <protection locked="0"/>
    </xf>
    <xf numFmtId="0" fontId="22" fillId="0" borderId="18" xfId="0" applyFont="1" applyBorder="1" applyAlignment="1">
      <alignment horizontal="center" vertical="center" wrapText="1"/>
    </xf>
    <xf numFmtId="0" fontId="22" fillId="0" borderId="6" xfId="0" applyFont="1" applyBorder="1" applyAlignment="1">
      <alignment horizontal="center" vertical="center" wrapText="1"/>
    </xf>
    <xf numFmtId="9" fontId="22" fillId="0" borderId="17" xfId="0" applyNumberFormat="1" applyFont="1" applyBorder="1" applyAlignment="1">
      <alignment horizontal="center" vertical="center" wrapText="1"/>
    </xf>
    <xf numFmtId="9" fontId="22" fillId="0" borderId="3" xfId="0" applyNumberFormat="1" applyFont="1" applyBorder="1" applyAlignment="1">
      <alignment horizontal="center" vertical="center" wrapText="1"/>
    </xf>
    <xf numFmtId="9" fontId="26" fillId="14" borderId="18" xfId="1" applyFont="1" applyFill="1" applyBorder="1" applyAlignment="1">
      <alignment horizontal="center" vertical="center" wrapText="1"/>
    </xf>
    <xf numFmtId="0" fontId="26" fillId="0" borderId="18" xfId="1" applyNumberFormat="1" applyFont="1" applyBorder="1" applyAlignment="1">
      <alignment horizontal="center" vertical="center" wrapText="1"/>
    </xf>
    <xf numFmtId="1" fontId="22" fillId="0" borderId="39" xfId="0" applyNumberFormat="1" applyFont="1" applyBorder="1" applyAlignment="1" applyProtection="1">
      <alignment horizontal="center" vertical="center" wrapText="1"/>
      <protection locked="0"/>
    </xf>
    <xf numFmtId="1" fontId="22" fillId="0" borderId="44" xfId="0" applyNumberFormat="1" applyFont="1" applyBorder="1" applyAlignment="1" applyProtection="1">
      <alignment horizontal="center" vertical="center" wrapText="1"/>
      <protection locked="0"/>
    </xf>
    <xf numFmtId="0" fontId="0" fillId="0" borderId="5" xfId="0" applyBorder="1" applyAlignment="1">
      <alignment wrapText="1"/>
    </xf>
    <xf numFmtId="9" fontId="22" fillId="0" borderId="16" xfId="1" applyFont="1" applyBorder="1" applyAlignment="1" applyProtection="1">
      <alignment horizontal="center" vertical="center" wrapText="1"/>
      <protection locked="0"/>
    </xf>
    <xf numFmtId="9" fontId="22" fillId="0" borderId="18" xfId="1" applyFont="1" applyBorder="1" applyAlignment="1" applyProtection="1">
      <alignment horizontal="center" vertical="center" wrapText="1"/>
      <protection locked="0"/>
    </xf>
    <xf numFmtId="9" fontId="22" fillId="0" borderId="16" xfId="0" applyNumberFormat="1" applyFont="1" applyBorder="1" applyAlignment="1" applyProtection="1">
      <alignment horizontal="center" vertical="center" wrapText="1"/>
      <protection locked="0"/>
    </xf>
    <xf numFmtId="9" fontId="22" fillId="0" borderId="27" xfId="0" applyNumberFormat="1" applyFont="1" applyBorder="1" applyAlignment="1" applyProtection="1">
      <alignment horizontal="center" vertical="center" wrapText="1"/>
      <protection locked="0"/>
    </xf>
    <xf numFmtId="9" fontId="21" fillId="0" borderId="28" xfId="1" applyFont="1" applyBorder="1" applyAlignment="1">
      <alignment horizontal="center" vertical="center" wrapText="1"/>
    </xf>
    <xf numFmtId="0" fontId="21" fillId="0" borderId="28" xfId="1" applyNumberFormat="1" applyFont="1" applyBorder="1" applyAlignment="1">
      <alignment horizontal="center" vertical="center" wrapText="1"/>
    </xf>
    <xf numFmtId="0" fontId="21" fillId="0" borderId="29" xfId="0" applyFont="1" applyBorder="1" applyAlignment="1">
      <alignment horizontal="center" vertical="center" wrapText="1"/>
    </xf>
    <xf numFmtId="3" fontId="21" fillId="0" borderId="30" xfId="0" applyNumberFormat="1" applyFont="1" applyBorder="1" applyAlignment="1">
      <alignment horizontal="center" vertical="center" wrapText="1"/>
    </xf>
    <xf numFmtId="169" fontId="26" fillId="13" borderId="29" xfId="0" applyNumberFormat="1" applyFont="1" applyFill="1" applyBorder="1" applyAlignment="1">
      <alignment horizontal="center" vertical="center" wrapText="1"/>
    </xf>
    <xf numFmtId="10" fontId="26" fillId="0" borderId="29" xfId="0" applyNumberFormat="1" applyFont="1" applyBorder="1" applyAlignment="1">
      <alignment horizontal="center" vertical="center" wrapText="1"/>
    </xf>
    <xf numFmtId="1" fontId="26" fillId="0" borderId="27" xfId="1" applyNumberFormat="1" applyFont="1" applyBorder="1" applyAlignment="1">
      <alignment horizontal="center" vertical="center" wrapText="1"/>
    </xf>
    <xf numFmtId="0" fontId="26" fillId="0" borderId="28" xfId="0" applyFont="1" applyBorder="1" applyAlignment="1">
      <alignment horizontal="center" vertical="center" wrapText="1"/>
    </xf>
    <xf numFmtId="10" fontId="26" fillId="0" borderId="29" xfId="1" applyNumberFormat="1" applyFont="1" applyBorder="1" applyAlignment="1">
      <alignment horizontal="center" vertical="center" wrapText="1"/>
    </xf>
    <xf numFmtId="10" fontId="21" fillId="0" borderId="62" xfId="1" applyNumberFormat="1" applyFont="1" applyBorder="1" applyAlignment="1">
      <alignment horizontal="center" vertical="center" wrapText="1"/>
    </xf>
    <xf numFmtId="10" fontId="22" fillId="0" borderId="27" xfId="0" applyNumberFormat="1" applyFont="1" applyBorder="1" applyAlignment="1">
      <alignment horizontal="center" vertical="center" wrapText="1"/>
    </xf>
    <xf numFmtId="1" fontId="22" fillId="0" borderId="28" xfId="0" applyNumberFormat="1" applyFont="1" applyBorder="1" applyAlignment="1">
      <alignment horizontal="center" vertical="center" wrapText="1"/>
    </xf>
    <xf numFmtId="10" fontId="22" fillId="0" borderId="10" xfId="0" applyNumberFormat="1" applyFont="1" applyBorder="1" applyAlignment="1">
      <alignment horizontal="center" vertical="center" wrapText="1"/>
    </xf>
    <xf numFmtId="10" fontId="22" fillId="0" borderId="26" xfId="0" applyNumberFormat="1" applyFont="1" applyBorder="1" applyAlignment="1" applyProtection="1">
      <alignment horizontal="center" vertical="center" wrapText="1"/>
      <protection locked="0"/>
    </xf>
    <xf numFmtId="0" fontId="0" fillId="0" borderId="11" xfId="0" applyBorder="1" applyAlignment="1">
      <alignment wrapText="1"/>
    </xf>
    <xf numFmtId="0" fontId="22" fillId="0" borderId="27" xfId="0" applyFont="1" applyBorder="1" applyAlignment="1" applyProtection="1">
      <alignment horizontal="center" vertical="center" wrapText="1"/>
      <protection locked="0"/>
    </xf>
    <xf numFmtId="9" fontId="21" fillId="12" borderId="44" xfId="0" applyNumberFormat="1" applyFont="1" applyFill="1" applyBorder="1" applyAlignment="1">
      <alignment horizontal="center" vertical="center" wrapText="1"/>
    </xf>
    <xf numFmtId="9" fontId="21" fillId="14" borderId="18" xfId="0" applyNumberFormat="1" applyFont="1" applyFill="1" applyBorder="1" applyAlignment="1">
      <alignment horizontal="center" vertical="center" wrapText="1"/>
    </xf>
    <xf numFmtId="9" fontId="21" fillId="12" borderId="18" xfId="0" applyNumberFormat="1" applyFont="1" applyFill="1" applyBorder="1" applyAlignment="1">
      <alignment horizontal="center" vertical="center" wrapText="1"/>
    </xf>
    <xf numFmtId="9" fontId="21" fillId="13" borderId="18" xfId="0" applyNumberFormat="1" applyFont="1" applyFill="1" applyBorder="1" applyAlignment="1">
      <alignment horizontal="center" vertical="center" wrapText="1"/>
    </xf>
    <xf numFmtId="9" fontId="21" fillId="14" borderId="29" xfId="0" applyNumberFormat="1" applyFont="1" applyFill="1" applyBorder="1" applyAlignment="1">
      <alignment horizontal="center" vertical="center" wrapText="1"/>
    </xf>
    <xf numFmtId="9" fontId="21" fillId="12" borderId="21" xfId="0" applyNumberFormat="1" applyFont="1" applyFill="1" applyBorder="1" applyAlignment="1">
      <alignment horizontal="center" vertical="center" wrapText="1"/>
    </xf>
    <xf numFmtId="9" fontId="21" fillId="14" borderId="52" xfId="0" applyNumberFormat="1" applyFont="1" applyFill="1" applyBorder="1" applyAlignment="1">
      <alignment horizontal="center" vertical="center" wrapText="1"/>
    </xf>
    <xf numFmtId="9" fontId="21" fillId="14" borderId="69" xfId="0" applyNumberFormat="1" applyFont="1" applyFill="1" applyBorder="1" applyAlignment="1">
      <alignment horizontal="center" vertical="center" wrapText="1"/>
    </xf>
    <xf numFmtId="9" fontId="21" fillId="13" borderId="44" xfId="0" applyNumberFormat="1" applyFont="1" applyFill="1" applyBorder="1" applyAlignment="1">
      <alignment horizontal="center" vertical="center" wrapText="1"/>
    </xf>
    <xf numFmtId="9" fontId="21" fillId="14" borderId="44" xfId="0" applyNumberFormat="1" applyFont="1" applyFill="1" applyBorder="1" applyAlignment="1">
      <alignment horizontal="center" vertical="center" wrapText="1"/>
    </xf>
    <xf numFmtId="9" fontId="21" fillId="12" borderId="61" xfId="0" applyNumberFormat="1" applyFont="1" applyFill="1" applyBorder="1" applyAlignment="1">
      <alignment horizontal="center" vertical="center" wrapText="1"/>
    </xf>
    <xf numFmtId="9" fontId="21" fillId="12" borderId="76" xfId="0" applyNumberFormat="1" applyFont="1" applyFill="1" applyBorder="1" applyAlignment="1">
      <alignment horizontal="center" vertical="center" wrapText="1"/>
    </xf>
    <xf numFmtId="10" fontId="21" fillId="14" borderId="44" xfId="0" applyNumberFormat="1" applyFont="1" applyFill="1" applyBorder="1" applyAlignment="1">
      <alignment vertical="center" wrapText="1"/>
    </xf>
    <xf numFmtId="9" fontId="21" fillId="12" borderId="17" xfId="1" applyFont="1" applyFill="1" applyBorder="1" applyAlignment="1">
      <alignment horizontal="center" vertical="center" wrapText="1"/>
    </xf>
    <xf numFmtId="9" fontId="21" fillId="14" borderId="17" xfId="1" applyFont="1" applyFill="1" applyBorder="1" applyAlignment="1">
      <alignment horizontal="center" vertical="center" wrapText="1"/>
    </xf>
    <xf numFmtId="9" fontId="21" fillId="13" borderId="31" xfId="1" applyFont="1" applyFill="1" applyBorder="1" applyAlignment="1">
      <alignment horizontal="center" vertical="center" wrapText="1"/>
    </xf>
    <xf numFmtId="9" fontId="21" fillId="14" borderId="29" xfId="0" applyNumberFormat="1" applyFont="1" applyFill="1" applyBorder="1" applyAlignment="1">
      <alignment vertical="center" wrapText="1"/>
    </xf>
    <xf numFmtId="10" fontId="21" fillId="14" borderId="21" xfId="0" applyNumberFormat="1" applyFont="1" applyFill="1" applyBorder="1" applyAlignment="1">
      <alignment vertical="center" wrapText="1"/>
    </xf>
    <xf numFmtId="10" fontId="21" fillId="14" borderId="29" xfId="0" applyNumberFormat="1" applyFont="1" applyFill="1" applyBorder="1" applyAlignment="1">
      <alignment vertical="center" wrapText="1"/>
    </xf>
    <xf numFmtId="10" fontId="21" fillId="13" borderId="29" xfId="0" applyNumberFormat="1" applyFont="1" applyFill="1" applyBorder="1" applyAlignment="1">
      <alignment vertical="center" wrapText="1"/>
    </xf>
    <xf numFmtId="9" fontId="21" fillId="12" borderId="52" xfId="0" applyNumberFormat="1" applyFont="1" applyFill="1" applyBorder="1" applyAlignment="1">
      <alignment horizontal="center" vertical="center" wrapText="1"/>
    </xf>
    <xf numFmtId="9" fontId="21" fillId="12" borderId="29" xfId="0" applyNumberFormat="1" applyFont="1" applyFill="1" applyBorder="1" applyAlignment="1">
      <alignment horizontal="center" vertical="center" wrapText="1"/>
    </xf>
    <xf numFmtId="9" fontId="21" fillId="14" borderId="61" xfId="0" applyNumberFormat="1" applyFont="1" applyFill="1" applyBorder="1" applyAlignment="1">
      <alignment horizontal="center" vertical="center" wrapText="1"/>
    </xf>
    <xf numFmtId="9" fontId="21" fillId="14" borderId="76" xfId="0" applyNumberFormat="1" applyFont="1" applyFill="1" applyBorder="1" applyAlignment="1">
      <alignment horizontal="center" vertical="center" wrapText="1"/>
    </xf>
    <xf numFmtId="9" fontId="21" fillId="13" borderId="17" xfId="1" applyFont="1" applyFill="1" applyBorder="1" applyAlignment="1">
      <alignment horizontal="center" vertical="center" wrapText="1"/>
    </xf>
    <xf numFmtId="9" fontId="21" fillId="13" borderId="44" xfId="0" applyNumberFormat="1" applyFont="1" applyFill="1" applyBorder="1" applyAlignment="1">
      <alignment vertical="center" wrapText="1"/>
    </xf>
    <xf numFmtId="9" fontId="21" fillId="13" borderId="29" xfId="0" applyNumberFormat="1" applyFont="1" applyFill="1" applyBorder="1" applyAlignment="1">
      <alignment vertical="center" wrapText="1"/>
    </xf>
    <xf numFmtId="10" fontId="21" fillId="14" borderId="47" xfId="0" applyNumberFormat="1" applyFont="1" applyFill="1" applyBorder="1" applyAlignment="1">
      <alignment vertical="center" wrapText="1"/>
    </xf>
    <xf numFmtId="10" fontId="26" fillId="12" borderId="18" xfId="0" applyNumberFormat="1" applyFont="1" applyFill="1" applyBorder="1" applyAlignment="1">
      <alignment horizontal="center" vertical="center" wrapText="1"/>
    </xf>
    <xf numFmtId="10" fontId="26" fillId="14" borderId="18" xfId="0" applyNumberFormat="1" applyFont="1" applyFill="1" applyBorder="1" applyAlignment="1">
      <alignment horizontal="center" vertical="center" wrapText="1"/>
    </xf>
    <xf numFmtId="10" fontId="26" fillId="13" borderId="18" xfId="0" applyNumberFormat="1" applyFont="1" applyFill="1" applyBorder="1" applyAlignment="1">
      <alignment horizontal="center" vertical="center" wrapText="1"/>
    </xf>
    <xf numFmtId="10" fontId="26" fillId="13" borderId="29" xfId="0" applyNumberFormat="1" applyFont="1" applyFill="1" applyBorder="1" applyAlignment="1">
      <alignment horizontal="center" vertical="center" wrapText="1"/>
    </xf>
    <xf numFmtId="10" fontId="25" fillId="0" borderId="44" xfId="0" applyNumberFormat="1" applyFont="1" applyFill="1" applyBorder="1" applyAlignment="1">
      <alignment vertical="center" wrapText="1"/>
    </xf>
    <xf numFmtId="10" fontId="25" fillId="0" borderId="18" xfId="0" applyNumberFormat="1" applyFont="1" applyFill="1" applyBorder="1" applyAlignment="1">
      <alignment vertical="center" wrapText="1"/>
    </xf>
    <xf numFmtId="10" fontId="25" fillId="0" borderId="29" xfId="0" applyNumberFormat="1" applyFont="1" applyFill="1" applyBorder="1" applyAlignment="1">
      <alignment vertical="center" wrapText="1"/>
    </xf>
    <xf numFmtId="10" fontId="25" fillId="0" borderId="21" xfId="0" applyNumberFormat="1" applyFont="1" applyFill="1" applyBorder="1" applyAlignment="1">
      <alignment vertical="center" wrapText="1"/>
    </xf>
    <xf numFmtId="10" fontId="25" fillId="0" borderId="52" xfId="0" applyNumberFormat="1" applyFont="1" applyFill="1" applyBorder="1" applyAlignment="1">
      <alignment vertical="center" wrapText="1"/>
    </xf>
    <xf numFmtId="10" fontId="25" fillId="0" borderId="69" xfId="0" applyNumberFormat="1" applyFont="1" applyFill="1" applyBorder="1" applyAlignment="1">
      <alignment vertical="center" wrapText="1"/>
    </xf>
    <xf numFmtId="10" fontId="25" fillId="0" borderId="61" xfId="0" applyNumberFormat="1" applyFont="1" applyFill="1" applyBorder="1" applyAlignment="1">
      <alignment horizontal="center" vertical="center" wrapText="1"/>
    </xf>
    <xf numFmtId="10" fontId="25" fillId="0" borderId="76" xfId="0" applyNumberFormat="1" applyFont="1" applyFill="1" applyBorder="1" applyAlignment="1">
      <alignment horizontal="center" vertical="center" wrapText="1"/>
    </xf>
    <xf numFmtId="10" fontId="21" fillId="0" borderId="44" xfId="0" applyNumberFormat="1" applyFont="1" applyFill="1" applyBorder="1" applyAlignment="1">
      <alignment vertical="center" wrapText="1"/>
    </xf>
    <xf numFmtId="10" fontId="21" fillId="0" borderId="18" xfId="0" applyNumberFormat="1" applyFont="1" applyFill="1" applyBorder="1" applyAlignment="1">
      <alignment vertical="center" wrapText="1"/>
    </xf>
    <xf numFmtId="9" fontId="21" fillId="0" borderId="18" xfId="1" applyFont="1" applyFill="1" applyBorder="1" applyAlignment="1">
      <alignment vertical="center" wrapText="1"/>
    </xf>
    <xf numFmtId="9" fontId="21" fillId="0" borderId="52" xfId="1" applyFont="1" applyFill="1" applyBorder="1" applyAlignment="1">
      <alignment vertical="center" wrapText="1"/>
    </xf>
  </cellXfs>
  <cellStyles count="37">
    <cellStyle name="Comma 2" xfId="21" xr:uid="{00000000-0005-0000-0000-000000000000}"/>
    <cellStyle name="Currency 2" xfId="24" xr:uid="{00000000-0005-0000-0000-000001000000}"/>
    <cellStyle name="Euro" xfId="23" xr:uid="{00000000-0005-0000-0000-000002000000}"/>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Normal" xfId="0" builtinId="0"/>
    <cellStyle name="Normal 2" xfId="20" xr:uid="{00000000-0005-0000-0000-000022000000}"/>
    <cellStyle name="Percent 2" xfId="22" xr:uid="{00000000-0005-0000-0000-000023000000}"/>
    <cellStyle name="Porcentaje" xfId="1" builtinId="5"/>
  </cellStyles>
  <dxfs count="20">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54429</xdr:colOff>
      <xdr:row>0</xdr:row>
      <xdr:rowOff>0</xdr:rowOff>
    </xdr:from>
    <xdr:to>
      <xdr:col>2</xdr:col>
      <xdr:colOff>557893</xdr:colOff>
      <xdr:row>2</xdr:row>
      <xdr:rowOff>260272</xdr:rowOff>
    </xdr:to>
    <xdr:pic>
      <xdr:nvPicPr>
        <xdr:cNvPr id="3" name="Imagen 1">
          <a:extLst>
            <a:ext uri="{FF2B5EF4-FFF2-40B4-BE49-F238E27FC236}">
              <a16:creationId xmlns:a16="http://schemas.microsoft.com/office/drawing/2014/main" id="{F0ABEA55-8562-4C62-9A53-FED6C51EEE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608" y="0"/>
          <a:ext cx="898071" cy="967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163286</xdr:colOff>
      <xdr:row>0</xdr:row>
      <xdr:rowOff>163286</xdr:rowOff>
    </xdr:from>
    <xdr:to>
      <xdr:col>25</xdr:col>
      <xdr:colOff>209097</xdr:colOff>
      <xdr:row>2</xdr:row>
      <xdr:rowOff>103415</xdr:rowOff>
    </xdr:to>
    <xdr:pic>
      <xdr:nvPicPr>
        <xdr:cNvPr id="4" name="Imagen 3">
          <a:extLst>
            <a:ext uri="{FF2B5EF4-FFF2-40B4-BE49-F238E27FC236}">
              <a16:creationId xmlns:a16="http://schemas.microsoft.com/office/drawing/2014/main" id="{54B904ED-9E2F-42D0-8F6D-BBD9DC4B6EA8}"/>
            </a:ext>
            <a:ext uri="{147F2762-F138-4A5C-976F-8EAC2B608ADB}">
              <a16:predDERef xmlns:a16="http://schemas.microsoft.com/office/drawing/2014/main" pred="{00000000-0008-0000-0800-000008000000}"/>
            </a:ext>
          </a:extLst>
        </xdr:cNvPr>
        <xdr:cNvPicPr>
          <a:picLocks noChangeAspect="1"/>
        </xdr:cNvPicPr>
      </xdr:nvPicPr>
      <xdr:blipFill>
        <a:blip xmlns:r="http://schemas.openxmlformats.org/officeDocument/2006/relationships" r:embed="rId2"/>
        <a:stretch>
          <a:fillRect/>
        </a:stretch>
      </xdr:blipFill>
      <xdr:spPr>
        <a:xfrm>
          <a:off x="19798393" y="163286"/>
          <a:ext cx="1787525"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view="pageLayout" topLeftCell="A4" workbookViewId="0">
      <selection activeCell="A24" sqref="A24"/>
    </sheetView>
  </sheetViews>
  <sheetFormatPr baseColWidth="10" defaultColWidth="10.875" defaultRowHeight="12.75" x14ac:dyDescent="0.2"/>
  <cols>
    <col min="1" max="1" width="29.5" style="18" customWidth="1"/>
    <col min="2" max="2" width="25" style="18" customWidth="1"/>
    <col min="3" max="3" width="15.625" style="18" customWidth="1"/>
    <col min="4" max="4" width="13" style="18" customWidth="1"/>
    <col min="5" max="6" width="13.625" style="18" customWidth="1"/>
    <col min="7" max="7" width="15.875" style="18" customWidth="1"/>
    <col min="8" max="8" width="9.375" style="18" customWidth="1"/>
    <col min="9" max="9" width="10.375" style="18" customWidth="1"/>
    <col min="10" max="10" width="11.5" style="18" customWidth="1"/>
    <col min="11" max="11" width="10.125" style="18" customWidth="1"/>
    <col min="12" max="12" width="8.125" style="18" customWidth="1"/>
    <col min="13" max="14" width="7.5" style="18" customWidth="1"/>
    <col min="15" max="15" width="7.875" style="18" customWidth="1"/>
    <col min="16" max="16" width="6.625" style="18" customWidth="1"/>
    <col min="17" max="18" width="10.875" style="18"/>
    <col min="19" max="19" width="11.375" style="18" customWidth="1"/>
    <col min="20" max="20" width="11.5" style="18" hidden="1" customWidth="1"/>
    <col min="21" max="21" width="28.5" style="18" customWidth="1"/>
    <col min="22" max="22" width="15.375" style="18" customWidth="1"/>
    <col min="23" max="24" width="14.125" style="18" customWidth="1"/>
    <col min="25" max="26" width="8" style="18" customWidth="1"/>
    <col min="27" max="27" width="7.5" style="18" customWidth="1"/>
    <col min="28" max="28" width="7.625" style="18" customWidth="1"/>
    <col min="29" max="29" width="10.5" style="18" customWidth="1"/>
    <col min="30" max="30" width="10.875" style="18"/>
    <col min="31" max="31" width="22.125" style="18" customWidth="1"/>
    <col min="32" max="32" width="19.625" style="18" customWidth="1"/>
    <col min="33" max="33" width="10.875" style="18"/>
    <col min="34" max="34" width="13.125" style="18" customWidth="1"/>
    <col min="35" max="36" width="10.875" style="18"/>
    <col min="37" max="37" width="19.125" style="18" customWidth="1"/>
    <col min="38" max="38" width="23.125" style="18" customWidth="1"/>
    <col min="39" max="41" width="10.875" style="18"/>
    <col min="42" max="43" width="0" style="18" hidden="1" customWidth="1"/>
    <col min="44" max="45" width="10.875" style="18"/>
    <col min="46" max="46" width="0" style="18" hidden="1" customWidth="1"/>
    <col min="47" max="47" width="6" style="18" customWidth="1"/>
    <col min="48" max="48" width="6.125" style="18" customWidth="1"/>
    <col min="49" max="49" width="6.625" style="18" customWidth="1"/>
    <col min="50" max="50" width="4.625" style="18" customWidth="1"/>
    <col min="51" max="51" width="6.125" style="18" customWidth="1"/>
    <col min="52" max="53" width="10.875" style="18"/>
    <col min="54" max="54" width="21.5" style="18" customWidth="1"/>
    <col min="55" max="55" width="20" style="18" customWidth="1"/>
    <col min="56" max="60" width="10.875" style="18"/>
    <col min="61" max="65" width="5" style="18" bestFit="1" customWidth="1"/>
    <col min="66" max="16384" width="10.875" style="18"/>
  </cols>
  <sheetData>
    <row r="1" spans="1:65" ht="12.75" customHeight="1" x14ac:dyDescent="0.2">
      <c r="A1" s="158" t="s">
        <v>84</v>
      </c>
      <c r="B1" s="159"/>
      <c r="C1" s="159"/>
      <c r="D1" s="159"/>
      <c r="E1" s="159"/>
      <c r="F1" s="159"/>
      <c r="G1" s="159"/>
      <c r="H1" s="159"/>
      <c r="I1" s="159"/>
      <c r="J1" s="159"/>
      <c r="K1" s="159"/>
      <c r="L1" s="159"/>
      <c r="M1" s="159"/>
      <c r="N1" s="159"/>
      <c r="O1" s="159"/>
      <c r="P1" s="160"/>
      <c r="U1" s="164" t="s">
        <v>84</v>
      </c>
      <c r="V1" s="164"/>
      <c r="W1" s="164"/>
      <c r="X1" s="164"/>
      <c r="Y1" s="164"/>
      <c r="Z1" s="164"/>
      <c r="AA1" s="164"/>
      <c r="AB1" s="164"/>
      <c r="AC1" s="164"/>
      <c r="AD1" s="164"/>
      <c r="AE1" s="164" t="s">
        <v>85</v>
      </c>
      <c r="AF1" s="164"/>
      <c r="AG1" s="164"/>
      <c r="AK1" s="158" t="s">
        <v>84</v>
      </c>
      <c r="AL1" s="159"/>
      <c r="AM1" s="159"/>
      <c r="AN1" s="159"/>
      <c r="AO1" s="159"/>
      <c r="AP1" s="159"/>
      <c r="AQ1" s="159"/>
      <c r="AR1" s="159"/>
      <c r="AS1" s="159"/>
      <c r="AT1" s="159"/>
      <c r="AU1" s="159"/>
      <c r="AV1" s="159"/>
      <c r="AW1" s="159"/>
      <c r="AX1" s="159"/>
      <c r="AY1" s="160"/>
      <c r="BB1" s="158" t="s">
        <v>84</v>
      </c>
      <c r="BC1" s="159"/>
      <c r="BD1" s="159"/>
      <c r="BE1" s="159"/>
      <c r="BF1" s="159"/>
      <c r="BG1" s="159"/>
      <c r="BH1" s="159"/>
      <c r="BI1" s="159"/>
      <c r="BJ1" s="159"/>
      <c r="BK1" s="159"/>
      <c r="BL1" s="159"/>
      <c r="BM1" s="160"/>
    </row>
    <row r="2" spans="1:65" ht="33" customHeight="1" x14ac:dyDescent="0.2">
      <c r="A2" s="161" t="s">
        <v>86</v>
      </c>
      <c r="B2" s="162" t="s">
        <v>87</v>
      </c>
      <c r="C2" s="162" t="s">
        <v>88</v>
      </c>
      <c r="D2" s="162" t="s">
        <v>89</v>
      </c>
      <c r="E2" s="161" t="s">
        <v>90</v>
      </c>
      <c r="F2" s="165" t="s">
        <v>125</v>
      </c>
      <c r="G2" s="161" t="s">
        <v>91</v>
      </c>
      <c r="H2" s="162" t="s">
        <v>92</v>
      </c>
      <c r="I2" s="162" t="s">
        <v>93</v>
      </c>
      <c r="J2" s="162" t="s">
        <v>121</v>
      </c>
      <c r="K2" s="162" t="s">
        <v>122</v>
      </c>
      <c r="L2" s="167" t="s">
        <v>94</v>
      </c>
      <c r="M2" s="168"/>
      <c r="N2" s="168"/>
      <c r="O2" s="168"/>
      <c r="P2" s="169"/>
      <c r="U2" s="161" t="s">
        <v>86</v>
      </c>
      <c r="V2" s="161" t="s">
        <v>91</v>
      </c>
      <c r="W2" s="165" t="s">
        <v>95</v>
      </c>
      <c r="X2" s="165" t="s">
        <v>96</v>
      </c>
      <c r="Y2" s="167" t="s">
        <v>94</v>
      </c>
      <c r="Z2" s="168"/>
      <c r="AA2" s="168"/>
      <c r="AB2" s="168"/>
      <c r="AC2" s="169"/>
      <c r="AD2" s="161" t="s">
        <v>97</v>
      </c>
      <c r="AE2" s="161" t="s">
        <v>98</v>
      </c>
      <c r="AF2" s="161" t="s">
        <v>99</v>
      </c>
      <c r="AG2" s="161" t="s">
        <v>100</v>
      </c>
      <c r="AK2" s="161" t="s">
        <v>86</v>
      </c>
      <c r="AL2" s="162" t="s">
        <v>87</v>
      </c>
      <c r="AM2" s="162" t="s">
        <v>88</v>
      </c>
      <c r="AN2" s="162" t="s">
        <v>89</v>
      </c>
      <c r="AO2" s="161" t="s">
        <v>90</v>
      </c>
      <c r="AP2" s="165" t="s">
        <v>101</v>
      </c>
      <c r="AQ2" s="161" t="s">
        <v>91</v>
      </c>
      <c r="AR2" s="162" t="s">
        <v>92</v>
      </c>
      <c r="AS2" s="162" t="s">
        <v>93</v>
      </c>
      <c r="AT2" s="162" t="s">
        <v>102</v>
      </c>
      <c r="AU2" s="167" t="s">
        <v>94</v>
      </c>
      <c r="AV2" s="168"/>
      <c r="AW2" s="168"/>
      <c r="AX2" s="168"/>
      <c r="AY2" s="169"/>
      <c r="BB2" s="161" t="s">
        <v>86</v>
      </c>
      <c r="BC2" s="165" t="s">
        <v>87</v>
      </c>
      <c r="BD2" s="165" t="s">
        <v>88</v>
      </c>
      <c r="BE2" s="165" t="s">
        <v>89</v>
      </c>
      <c r="BF2" s="161" t="s">
        <v>90</v>
      </c>
      <c r="BG2" s="165" t="s">
        <v>103</v>
      </c>
      <c r="BH2" s="165" t="s">
        <v>104</v>
      </c>
      <c r="BI2" s="167" t="s">
        <v>94</v>
      </c>
      <c r="BJ2" s="168"/>
      <c r="BK2" s="168"/>
      <c r="BL2" s="168"/>
      <c r="BM2" s="169"/>
    </row>
    <row r="3" spans="1:65" ht="50.25" customHeight="1" x14ac:dyDescent="0.2">
      <c r="A3" s="161"/>
      <c r="B3" s="163"/>
      <c r="C3" s="163"/>
      <c r="D3" s="163"/>
      <c r="E3" s="161"/>
      <c r="F3" s="166"/>
      <c r="G3" s="161"/>
      <c r="H3" s="163"/>
      <c r="I3" s="163"/>
      <c r="J3" s="163"/>
      <c r="K3" s="163"/>
      <c r="L3" s="45">
        <v>2008</v>
      </c>
      <c r="M3" s="45">
        <v>2009</v>
      </c>
      <c r="N3" s="45">
        <v>2010</v>
      </c>
      <c r="O3" s="45">
        <v>2011</v>
      </c>
      <c r="P3" s="45">
        <v>2012</v>
      </c>
      <c r="U3" s="161"/>
      <c r="V3" s="161"/>
      <c r="W3" s="166"/>
      <c r="X3" s="166"/>
      <c r="Y3" s="45">
        <v>2008</v>
      </c>
      <c r="Z3" s="45">
        <v>2009</v>
      </c>
      <c r="AA3" s="45">
        <v>2010</v>
      </c>
      <c r="AB3" s="45">
        <v>2011</v>
      </c>
      <c r="AC3" s="45">
        <v>2012</v>
      </c>
      <c r="AD3" s="161"/>
      <c r="AE3" s="161"/>
      <c r="AF3" s="161"/>
      <c r="AG3" s="161"/>
      <c r="AK3" s="161"/>
      <c r="AL3" s="163"/>
      <c r="AM3" s="163"/>
      <c r="AN3" s="163"/>
      <c r="AO3" s="161"/>
      <c r="AP3" s="166"/>
      <c r="AQ3" s="161"/>
      <c r="AR3" s="163"/>
      <c r="AS3" s="163"/>
      <c r="AT3" s="163"/>
      <c r="AU3" s="45">
        <v>2008</v>
      </c>
      <c r="AV3" s="45">
        <v>2009</v>
      </c>
      <c r="AW3" s="45">
        <v>2010</v>
      </c>
      <c r="AX3" s="45">
        <v>2011</v>
      </c>
      <c r="AY3" s="45">
        <v>2012</v>
      </c>
      <c r="BB3" s="161"/>
      <c r="BC3" s="166"/>
      <c r="BD3" s="166"/>
      <c r="BE3" s="166"/>
      <c r="BF3" s="161"/>
      <c r="BG3" s="166"/>
      <c r="BH3" s="166"/>
      <c r="BI3" s="45">
        <v>2008</v>
      </c>
      <c r="BJ3" s="45">
        <v>2009</v>
      </c>
      <c r="BK3" s="45">
        <v>2010</v>
      </c>
      <c r="BL3" s="45">
        <v>2011</v>
      </c>
      <c r="BM3" s="45">
        <v>2012</v>
      </c>
    </row>
    <row r="4" spans="1:65" ht="48" customHeight="1" x14ac:dyDescent="0.2">
      <c r="A4" s="46" t="s">
        <v>105</v>
      </c>
      <c r="B4" s="46" t="s">
        <v>106</v>
      </c>
      <c r="C4" s="16" t="s">
        <v>107</v>
      </c>
      <c r="D4" s="16" t="s">
        <v>108</v>
      </c>
      <c r="E4" s="17">
        <f>+L4+M4+N4+O4+P4</f>
        <v>1</v>
      </c>
      <c r="F4" s="17">
        <f>+J4*E4/I4</f>
        <v>0.84444444444444444</v>
      </c>
      <c r="G4" s="17">
        <f>L4+M4+N4+J4</f>
        <v>0.88</v>
      </c>
      <c r="H4" s="17">
        <f>+L4+M4+N4+O4</f>
        <v>0.95</v>
      </c>
      <c r="I4" s="47">
        <f>+O4</f>
        <v>0.45</v>
      </c>
      <c r="J4" s="17">
        <v>0.38</v>
      </c>
      <c r="K4" s="17">
        <v>0.23</v>
      </c>
      <c r="L4" s="17">
        <v>0.1</v>
      </c>
      <c r="M4" s="17">
        <v>0.15</v>
      </c>
      <c r="N4" s="48">
        <v>0.25</v>
      </c>
      <c r="O4" s="47">
        <v>0.45</v>
      </c>
      <c r="P4" s="17">
        <v>0.05</v>
      </c>
      <c r="U4" s="46" t="s">
        <v>106</v>
      </c>
      <c r="V4" s="17">
        <f>+Y4+Z4+AA4+AD4</f>
        <v>0.88</v>
      </c>
      <c r="W4" s="17">
        <f>+G8</f>
        <v>0.38</v>
      </c>
      <c r="X4" s="17">
        <f>+SUM(Y4:AB4)</f>
        <v>0.95</v>
      </c>
      <c r="Y4" s="17">
        <v>0.1</v>
      </c>
      <c r="Z4" s="17">
        <v>0.15</v>
      </c>
      <c r="AA4" s="48">
        <v>0.25</v>
      </c>
      <c r="AB4" s="47">
        <v>0.45</v>
      </c>
      <c r="AC4" s="17">
        <v>0.05</v>
      </c>
      <c r="AD4" s="17">
        <v>0.38</v>
      </c>
      <c r="AE4" s="49">
        <f>+'[1]METAS-ACT '!S24+'[1]METAS-ACT '!S26</f>
        <v>1090000000</v>
      </c>
      <c r="AF4" s="49">
        <v>882716713</v>
      </c>
      <c r="AG4" s="50">
        <f>+AF4/AE4</f>
        <v>0.80983184678899078</v>
      </c>
      <c r="AK4" s="46" t="s">
        <v>105</v>
      </c>
      <c r="AL4" s="46" t="s">
        <v>106</v>
      </c>
      <c r="AM4" s="16" t="s">
        <v>107</v>
      </c>
      <c r="AN4" s="16" t="s">
        <v>108</v>
      </c>
      <c r="AO4" s="17">
        <f>+AU4+AV4+AW4+AX4+AY4</f>
        <v>1</v>
      </c>
      <c r="AP4" s="17">
        <f>+AT4*AO4/AS4</f>
        <v>0.15555555555555556</v>
      </c>
      <c r="AQ4" s="17">
        <f>AU4+AV4+AW4+AT4</f>
        <v>0.57000000000000006</v>
      </c>
      <c r="AR4" s="17">
        <f>+AU4+AV4+AW4+AX4</f>
        <v>0.95</v>
      </c>
      <c r="AS4" s="47">
        <f>+AX4</f>
        <v>0.45</v>
      </c>
      <c r="AT4" s="17">
        <v>7.0000000000000007E-2</v>
      </c>
      <c r="AU4" s="17">
        <v>0.1</v>
      </c>
      <c r="AV4" s="17">
        <v>0.15</v>
      </c>
      <c r="AW4" s="48">
        <v>0.25</v>
      </c>
      <c r="AX4" s="47">
        <v>0.45</v>
      </c>
      <c r="AY4" s="17">
        <v>0.05</v>
      </c>
      <c r="BB4" s="46" t="s">
        <v>57</v>
      </c>
      <c r="BC4" s="46" t="s">
        <v>109</v>
      </c>
      <c r="BD4" s="16" t="s">
        <v>110</v>
      </c>
      <c r="BE4" s="16" t="s">
        <v>111</v>
      </c>
      <c r="BF4" s="17">
        <f>+BI4+BJ4+BK4+BL4+BM4</f>
        <v>1</v>
      </c>
      <c r="BG4" s="17">
        <f>+SUM(BI4+BJ4+BK4+BL4)</f>
        <v>1</v>
      </c>
      <c r="BH4" s="47">
        <f>+BL4</f>
        <v>0.56999999999999995</v>
      </c>
      <c r="BI4" s="17">
        <v>0</v>
      </c>
      <c r="BJ4" s="17">
        <v>0.25</v>
      </c>
      <c r="BK4" s="48">
        <v>0.18</v>
      </c>
      <c r="BL4" s="47">
        <v>0.56999999999999995</v>
      </c>
      <c r="BM4" s="17">
        <v>0</v>
      </c>
    </row>
    <row r="5" spans="1:65" ht="22.5" x14ac:dyDescent="0.2">
      <c r="A5" s="51"/>
      <c r="B5" s="51"/>
      <c r="C5" s="52"/>
      <c r="D5" s="52"/>
      <c r="E5" s="53"/>
      <c r="F5" s="53"/>
      <c r="G5" s="53"/>
      <c r="H5" s="53"/>
      <c r="I5" s="54"/>
      <c r="J5" s="53"/>
      <c r="K5" s="53"/>
      <c r="L5" s="53"/>
      <c r="M5" s="53"/>
      <c r="N5" s="55"/>
      <c r="O5" s="53"/>
      <c r="P5" s="53"/>
      <c r="U5" s="46" t="s">
        <v>57</v>
      </c>
      <c r="V5" s="17">
        <f>+Y5+Z5+AA5+AD5</f>
        <v>0.78</v>
      </c>
      <c r="W5" s="17">
        <f>+J14</f>
        <v>0.35</v>
      </c>
      <c r="X5" s="17">
        <f>+SUM(Y5:AB5)</f>
        <v>1</v>
      </c>
      <c r="Y5" s="17">
        <v>0</v>
      </c>
      <c r="Z5" s="17">
        <v>0.25</v>
      </c>
      <c r="AA5" s="48">
        <v>0.18</v>
      </c>
      <c r="AB5" s="47">
        <v>0.56999999999999995</v>
      </c>
      <c r="AC5" s="17">
        <v>0</v>
      </c>
      <c r="AD5" s="17">
        <v>0.35</v>
      </c>
      <c r="AE5" s="49">
        <f>+'[1]METAS PROYECTO'!F17</f>
        <v>0</v>
      </c>
      <c r="AF5" s="49">
        <f>+'[1]METAS PROYECTO'!G17</f>
        <v>0</v>
      </c>
      <c r="AG5" s="17">
        <v>0</v>
      </c>
    </row>
    <row r="6" spans="1:65" ht="22.5" customHeight="1" x14ac:dyDescent="0.2">
      <c r="A6" s="161" t="s">
        <v>86</v>
      </c>
      <c r="B6" s="161" t="s">
        <v>90</v>
      </c>
      <c r="C6" s="161" t="s">
        <v>91</v>
      </c>
      <c r="D6" s="165" t="s">
        <v>112</v>
      </c>
      <c r="E6" s="165" t="s">
        <v>113</v>
      </c>
      <c r="F6" s="165" t="s">
        <v>114</v>
      </c>
      <c r="G6" s="165" t="s">
        <v>123</v>
      </c>
      <c r="H6" s="161" t="s">
        <v>94</v>
      </c>
      <c r="I6" s="161"/>
      <c r="J6" s="161"/>
      <c r="K6" s="161"/>
      <c r="L6" s="161"/>
      <c r="M6" s="56"/>
      <c r="N6" s="41"/>
      <c r="O6" s="41"/>
      <c r="U6" s="57" t="s">
        <v>115</v>
      </c>
      <c r="AE6" s="58">
        <f>+AE4+AE5</f>
        <v>1090000000</v>
      </c>
      <c r="AF6" s="58">
        <f>+AF4</f>
        <v>882716713</v>
      </c>
      <c r="AG6" s="59">
        <f>+AF6/AE6</f>
        <v>0.80983184678899078</v>
      </c>
    </row>
    <row r="7" spans="1:65" ht="39" customHeight="1" x14ac:dyDescent="0.2">
      <c r="A7" s="161"/>
      <c r="B7" s="161"/>
      <c r="C7" s="161"/>
      <c r="D7" s="166"/>
      <c r="E7" s="166"/>
      <c r="F7" s="166"/>
      <c r="G7" s="166"/>
      <c r="H7" s="45">
        <v>2008</v>
      </c>
      <c r="I7" s="45">
        <v>2009</v>
      </c>
      <c r="J7" s="45">
        <v>2010</v>
      </c>
      <c r="K7" s="45">
        <v>2011</v>
      </c>
      <c r="L7" s="45">
        <v>2012</v>
      </c>
      <c r="N7" s="41"/>
      <c r="O7" s="41"/>
      <c r="U7" s="51"/>
      <c r="V7" s="53"/>
      <c r="W7" s="53"/>
      <c r="X7" s="53"/>
      <c r="Y7" s="53"/>
      <c r="Z7" s="53"/>
      <c r="AA7" s="54"/>
      <c r="AB7" s="53"/>
      <c r="AC7" s="53"/>
      <c r="AD7" s="53"/>
      <c r="AE7" s="60"/>
      <c r="AF7" s="60"/>
      <c r="AG7" s="53"/>
    </row>
    <row r="8" spans="1:65" ht="22.5" x14ac:dyDescent="0.2">
      <c r="A8" s="46" t="s">
        <v>105</v>
      </c>
      <c r="B8" s="17">
        <v>1</v>
      </c>
      <c r="C8" s="17">
        <f>+H8+I8+J8+G8</f>
        <v>0.88</v>
      </c>
      <c r="D8" s="17">
        <f>+SUM(H8:K8)</f>
        <v>0.95</v>
      </c>
      <c r="E8" s="47">
        <f>+K8</f>
        <v>0.45</v>
      </c>
      <c r="F8" s="47">
        <f>(B8*G8)/E8</f>
        <v>0.84444444444444444</v>
      </c>
      <c r="G8" s="17">
        <f>+J4</f>
        <v>0.38</v>
      </c>
      <c r="H8" s="17">
        <v>0.1</v>
      </c>
      <c r="I8" s="17">
        <v>0.15</v>
      </c>
      <c r="J8" s="48">
        <v>0.25</v>
      </c>
      <c r="K8" s="47">
        <v>0.45</v>
      </c>
      <c r="L8" s="17">
        <v>0.05</v>
      </c>
      <c r="N8" s="41"/>
      <c r="O8" s="61"/>
      <c r="U8" s="51"/>
      <c r="V8" s="53"/>
      <c r="W8" s="53"/>
      <c r="X8" s="53"/>
      <c r="Y8" s="53"/>
      <c r="Z8" s="53"/>
      <c r="AA8" s="54"/>
      <c r="AB8" s="53"/>
      <c r="AC8" s="53"/>
      <c r="AD8" s="53"/>
      <c r="AE8" s="60"/>
      <c r="AF8" s="60"/>
      <c r="AG8" s="53"/>
    </row>
    <row r="9" spans="1:65" x14ac:dyDescent="0.2">
      <c r="J9" s="62"/>
      <c r="K9" s="62"/>
    </row>
    <row r="10" spans="1:65" x14ac:dyDescent="0.2">
      <c r="H10" s="62"/>
    </row>
    <row r="11" spans="1:65" x14ac:dyDescent="0.2">
      <c r="A11" s="158" t="s">
        <v>84</v>
      </c>
      <c r="B11" s="159"/>
      <c r="C11" s="159"/>
      <c r="D11" s="159"/>
      <c r="E11" s="159"/>
      <c r="F11" s="159"/>
      <c r="G11" s="159"/>
      <c r="H11" s="159"/>
      <c r="I11" s="159"/>
      <c r="J11" s="159"/>
      <c r="K11" s="159"/>
      <c r="L11" s="159"/>
      <c r="M11" s="159"/>
      <c r="N11" s="159"/>
      <c r="O11" s="159"/>
      <c r="P11" s="160"/>
    </row>
    <row r="12" spans="1:65" ht="27.75" customHeight="1" x14ac:dyDescent="0.2">
      <c r="A12" s="161" t="s">
        <v>86</v>
      </c>
      <c r="B12" s="165" t="s">
        <v>87</v>
      </c>
      <c r="C12" s="165" t="s">
        <v>88</v>
      </c>
      <c r="D12" s="165" t="s">
        <v>89</v>
      </c>
      <c r="E12" s="161" t="s">
        <v>90</v>
      </c>
      <c r="F12" s="165" t="s">
        <v>114</v>
      </c>
      <c r="G12" s="161" t="s">
        <v>116</v>
      </c>
      <c r="H12" s="165" t="s">
        <v>117</v>
      </c>
      <c r="I12" s="165" t="s">
        <v>104</v>
      </c>
      <c r="J12" s="162" t="s">
        <v>121</v>
      </c>
      <c r="K12" s="162" t="s">
        <v>122</v>
      </c>
      <c r="L12" s="167" t="s">
        <v>94</v>
      </c>
      <c r="M12" s="168"/>
      <c r="N12" s="168"/>
      <c r="O12" s="168"/>
      <c r="P12" s="169"/>
    </row>
    <row r="13" spans="1:65" ht="69.75" customHeight="1" x14ac:dyDescent="0.2">
      <c r="A13" s="161"/>
      <c r="B13" s="166"/>
      <c r="C13" s="166"/>
      <c r="D13" s="166"/>
      <c r="E13" s="161"/>
      <c r="F13" s="166"/>
      <c r="G13" s="161"/>
      <c r="H13" s="166"/>
      <c r="I13" s="166"/>
      <c r="J13" s="163"/>
      <c r="K13" s="163"/>
      <c r="L13" s="45">
        <v>2008</v>
      </c>
      <c r="M13" s="45">
        <v>2009</v>
      </c>
      <c r="N13" s="45">
        <v>2010</v>
      </c>
      <c r="O13" s="45">
        <v>2011</v>
      </c>
      <c r="P13" s="45">
        <v>2012</v>
      </c>
    </row>
    <row r="14" spans="1:65" ht="43.5" customHeight="1" x14ac:dyDescent="0.2">
      <c r="A14" s="46" t="s">
        <v>57</v>
      </c>
      <c r="B14" s="46" t="s">
        <v>109</v>
      </c>
      <c r="C14" s="16" t="s">
        <v>110</v>
      </c>
      <c r="D14" s="16" t="s">
        <v>111</v>
      </c>
      <c r="E14" s="17">
        <f>+L14+M14+N14+O14+P14</f>
        <v>1</v>
      </c>
      <c r="F14" s="17">
        <f>+J14*E14/I14</f>
        <v>0.61403508771929827</v>
      </c>
      <c r="G14" s="17">
        <f>+SUM(L14:N14)+J14</f>
        <v>0.78</v>
      </c>
      <c r="H14" s="17">
        <f>+SUM(L14+M14+N14+O14)</f>
        <v>1</v>
      </c>
      <c r="I14" s="47">
        <f>+O14</f>
        <v>0.56999999999999995</v>
      </c>
      <c r="J14" s="63">
        <f>15%+K14</f>
        <v>0.35</v>
      </c>
      <c r="K14" s="63">
        <v>0.2</v>
      </c>
      <c r="L14" s="17">
        <v>0</v>
      </c>
      <c r="M14" s="17">
        <v>0.25</v>
      </c>
      <c r="N14" s="48">
        <v>0.18</v>
      </c>
      <c r="O14" s="47">
        <v>0.56999999999999995</v>
      </c>
      <c r="P14" s="17">
        <v>0</v>
      </c>
    </row>
    <row r="17" spans="1:13" x14ac:dyDescent="0.2">
      <c r="H17" s="18" t="s">
        <v>118</v>
      </c>
    </row>
    <row r="18" spans="1:13" ht="23.25" customHeight="1" x14ac:dyDescent="0.2">
      <c r="A18" s="161" t="s">
        <v>86</v>
      </c>
      <c r="B18" s="165" t="s">
        <v>90</v>
      </c>
      <c r="C18" s="165" t="s">
        <v>116</v>
      </c>
      <c r="D18" s="165" t="s">
        <v>119</v>
      </c>
      <c r="E18" s="165" t="s">
        <v>120</v>
      </c>
      <c r="F18" s="162" t="s">
        <v>124</v>
      </c>
      <c r="G18" s="162" t="s">
        <v>121</v>
      </c>
      <c r="H18" s="161" t="s">
        <v>94</v>
      </c>
      <c r="I18" s="161"/>
      <c r="J18" s="161"/>
      <c r="K18" s="161"/>
      <c r="L18" s="161"/>
      <c r="M18" s="56"/>
    </row>
    <row r="19" spans="1:13" ht="50.25" customHeight="1" x14ac:dyDescent="0.2">
      <c r="A19" s="161"/>
      <c r="B19" s="166"/>
      <c r="C19" s="166"/>
      <c r="D19" s="166"/>
      <c r="E19" s="166"/>
      <c r="F19" s="163"/>
      <c r="G19" s="163"/>
      <c r="H19" s="45">
        <v>2008</v>
      </c>
      <c r="I19" s="45">
        <v>2009</v>
      </c>
      <c r="J19" s="45">
        <v>2010</v>
      </c>
      <c r="K19" s="45">
        <v>2011</v>
      </c>
      <c r="L19" s="45">
        <v>2012</v>
      </c>
      <c r="M19" s="64"/>
    </row>
    <row r="20" spans="1:13" ht="30" customHeight="1" x14ac:dyDescent="0.2">
      <c r="A20" s="46" t="s">
        <v>57</v>
      </c>
      <c r="B20" s="17">
        <v>1</v>
      </c>
      <c r="C20" s="17">
        <f>+H20+I20+J20+G20</f>
        <v>0.78</v>
      </c>
      <c r="D20" s="17">
        <f>+H20+I20+J20+L20+K20</f>
        <v>1</v>
      </c>
      <c r="E20" s="47">
        <f>+K20</f>
        <v>0.56999999999999995</v>
      </c>
      <c r="F20" s="47">
        <f>(B20*G20)/E20</f>
        <v>0.61403508771929827</v>
      </c>
      <c r="G20" s="17">
        <f>+J14</f>
        <v>0.35</v>
      </c>
      <c r="H20" s="17">
        <v>0</v>
      </c>
      <c r="I20" s="17">
        <v>0.25</v>
      </c>
      <c r="J20" s="63">
        <v>0.18</v>
      </c>
      <c r="K20" s="17">
        <v>0.56999999999999995</v>
      </c>
      <c r="L20" s="17">
        <v>0</v>
      </c>
      <c r="M20" s="61"/>
    </row>
    <row r="24" spans="1:13" x14ac:dyDescent="0.2">
      <c r="C24" s="62"/>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2" type="noConversion"/>
  <pageMargins left="0.75" right="0.75" top="1" bottom="1" header="0" footer="0"/>
  <pageSetup paperSize="120"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Layout" topLeftCell="A13" workbookViewId="0">
      <selection activeCell="I17" sqref="I17"/>
    </sheetView>
  </sheetViews>
  <sheetFormatPr baseColWidth="10" defaultColWidth="10.875" defaultRowHeight="12.75" x14ac:dyDescent="0.2"/>
  <cols>
    <col min="1" max="1" width="12" style="18" bestFit="1" customWidth="1"/>
    <col min="2" max="2" width="41.875" style="18" customWidth="1"/>
    <col min="3" max="3" width="8.5" style="18" hidden="1" customWidth="1"/>
    <col min="4" max="4" width="11.125" style="18" hidden="1" customWidth="1"/>
    <col min="5" max="5" width="8.5" style="18" hidden="1" customWidth="1"/>
    <col min="6" max="6" width="21.5" style="18" customWidth="1"/>
    <col min="7" max="7" width="20.125" style="18" bestFit="1" customWidth="1"/>
    <col min="8" max="8" width="12.625" style="18" bestFit="1" customWidth="1"/>
    <col min="9" max="9" width="13.5" style="18" bestFit="1" customWidth="1"/>
    <col min="10" max="10" width="92.625" style="18" customWidth="1"/>
    <col min="11" max="16384" width="10.875" style="18"/>
  </cols>
  <sheetData>
    <row r="1" spans="1:10" ht="13.5" thickBot="1" x14ac:dyDescent="0.25">
      <c r="A1" s="175" t="s">
        <v>58</v>
      </c>
      <c r="B1" s="175"/>
      <c r="C1" s="175"/>
      <c r="D1" s="175"/>
      <c r="E1" s="175"/>
      <c r="F1" s="175"/>
      <c r="G1" s="175"/>
      <c r="H1" s="175"/>
      <c r="I1" s="175"/>
      <c r="J1" s="175"/>
    </row>
    <row r="2" spans="1:10" x14ac:dyDescent="0.2">
      <c r="A2" s="175"/>
      <c r="B2" s="175"/>
      <c r="C2" s="175"/>
      <c r="D2" s="175"/>
      <c r="E2" s="175"/>
      <c r="F2" s="175"/>
      <c r="G2" s="175"/>
      <c r="H2" s="175"/>
      <c r="I2" s="175"/>
      <c r="J2" s="175"/>
    </row>
    <row r="3" spans="1:10" ht="15" x14ac:dyDescent="0.2">
      <c r="A3" s="176" t="s">
        <v>59</v>
      </c>
      <c r="B3" s="176"/>
      <c r="C3" s="176"/>
      <c r="D3" s="176"/>
      <c r="E3" s="176"/>
      <c r="F3" s="176"/>
      <c r="G3" s="176"/>
      <c r="H3" s="176"/>
      <c r="I3" s="176"/>
      <c r="J3" s="176"/>
    </row>
    <row r="4" spans="1:10" s="21" customFormat="1" x14ac:dyDescent="0.2">
      <c r="A4" s="19"/>
      <c r="B4" s="20"/>
      <c r="C4" s="20"/>
      <c r="D4" s="20"/>
      <c r="E4" s="20"/>
      <c r="F4" s="20"/>
      <c r="G4" s="20"/>
      <c r="H4" s="20"/>
      <c r="I4" s="20"/>
      <c r="J4" s="20"/>
    </row>
    <row r="5" spans="1:10" x14ac:dyDescent="0.2">
      <c r="A5" s="22" t="s">
        <v>60</v>
      </c>
      <c r="B5" s="170" t="s">
        <v>61</v>
      </c>
      <c r="C5" s="170"/>
      <c r="D5" s="170"/>
      <c r="E5" s="170"/>
      <c r="F5" s="170"/>
      <c r="G5" s="170"/>
      <c r="H5" s="170"/>
      <c r="I5" s="170"/>
      <c r="J5" s="170"/>
    </row>
    <row r="6" spans="1:10" x14ac:dyDescent="0.2">
      <c r="A6" s="22" t="s">
        <v>62</v>
      </c>
      <c r="B6" s="170" t="s">
        <v>63</v>
      </c>
      <c r="C6" s="170"/>
      <c r="D6" s="170"/>
      <c r="E6" s="170"/>
      <c r="F6" s="170"/>
      <c r="G6" s="170"/>
      <c r="H6" s="170"/>
      <c r="I6" s="170"/>
      <c r="J6" s="170"/>
    </row>
    <row r="7" spans="1:10" x14ac:dyDescent="0.2">
      <c r="A7" s="22" t="s">
        <v>64</v>
      </c>
      <c r="B7" s="170" t="s">
        <v>65</v>
      </c>
      <c r="C7" s="170"/>
      <c r="D7" s="170"/>
      <c r="E7" s="170"/>
      <c r="F7" s="170"/>
      <c r="G7" s="170"/>
      <c r="H7" s="170"/>
      <c r="I7" s="170"/>
      <c r="J7" s="170"/>
    </row>
    <row r="8" spans="1:10" x14ac:dyDescent="0.2">
      <c r="A8" s="22" t="s">
        <v>66</v>
      </c>
      <c r="B8" s="170" t="s">
        <v>67</v>
      </c>
      <c r="C8" s="170"/>
      <c r="D8" s="170"/>
      <c r="E8" s="170"/>
      <c r="F8" s="170"/>
      <c r="G8" s="170"/>
      <c r="H8" s="170"/>
      <c r="I8" s="170"/>
      <c r="J8" s="170"/>
    </row>
    <row r="9" spans="1:10" x14ac:dyDescent="0.2">
      <c r="A9" s="22" t="s">
        <v>68</v>
      </c>
      <c r="B9" s="170" t="s">
        <v>69</v>
      </c>
      <c r="C9" s="170"/>
      <c r="D9" s="170"/>
      <c r="E9" s="170"/>
      <c r="F9" s="170"/>
      <c r="G9" s="170"/>
      <c r="H9" s="170"/>
      <c r="I9" s="170"/>
      <c r="J9" s="170"/>
    </row>
    <row r="10" spans="1:10" ht="15" x14ac:dyDescent="0.2">
      <c r="A10" s="171" t="s">
        <v>70</v>
      </c>
      <c r="B10" s="172"/>
      <c r="C10" s="172"/>
      <c r="D10" s="172"/>
      <c r="E10" s="172"/>
      <c r="F10" s="172"/>
      <c r="G10" s="172"/>
      <c r="H10" s="172"/>
      <c r="I10" s="172"/>
      <c r="J10" s="172"/>
    </row>
    <row r="12" spans="1:10" x14ac:dyDescent="0.2">
      <c r="A12" s="173" t="s">
        <v>71</v>
      </c>
      <c r="B12" s="173"/>
      <c r="C12" s="173"/>
      <c r="D12" s="173"/>
      <c r="E12" s="173"/>
      <c r="F12" s="173"/>
      <c r="G12" s="173"/>
      <c r="H12" s="173"/>
      <c r="I12" s="173"/>
      <c r="J12" s="173"/>
    </row>
    <row r="13" spans="1:10" x14ac:dyDescent="0.2">
      <c r="A13" s="173"/>
      <c r="B13" s="173"/>
      <c r="C13" s="173"/>
      <c r="D13" s="173"/>
      <c r="E13" s="173"/>
      <c r="F13" s="173"/>
      <c r="G13" s="173"/>
      <c r="H13" s="173"/>
      <c r="I13" s="173"/>
      <c r="J13" s="173"/>
    </row>
    <row r="14" spans="1:10" ht="42.75" customHeight="1" x14ac:dyDescent="0.2">
      <c r="A14" s="174" t="s">
        <v>72</v>
      </c>
      <c r="B14" s="174"/>
      <c r="C14" s="23" t="s">
        <v>73</v>
      </c>
      <c r="D14" s="23" t="s">
        <v>74</v>
      </c>
      <c r="E14" s="23" t="s">
        <v>75</v>
      </c>
      <c r="F14" s="23" t="s">
        <v>76</v>
      </c>
      <c r="G14" s="23" t="s">
        <v>77</v>
      </c>
      <c r="H14" s="23" t="s">
        <v>78</v>
      </c>
      <c r="I14" s="23" t="s">
        <v>79</v>
      </c>
      <c r="J14" s="23" t="s">
        <v>80</v>
      </c>
    </row>
    <row r="15" spans="1:10" ht="89.25" customHeight="1" x14ac:dyDescent="0.2">
      <c r="A15" s="24">
        <v>1</v>
      </c>
      <c r="B15" s="25" t="str">
        <f>+'[1]PROCESOS CONTRATACION'!D11</f>
        <v>Adelantar un (1)  programa para cubrir los Gastos Operativos de Inversión correspondientes a la Coordinación, control y supervisión del NUSE 123</v>
      </c>
      <c r="C15" s="26">
        <v>1</v>
      </c>
      <c r="D15" s="26">
        <v>1</v>
      </c>
      <c r="E15" s="27">
        <f>F15/G18</f>
        <v>0.31861889637623803</v>
      </c>
      <c r="F15" s="28">
        <f>+'[1]PROCESOS CONTRATACION'!F11</f>
        <v>271150006</v>
      </c>
      <c r="G15" s="28">
        <f>+'[1]PROCESOS CONTRATACION'!F12-'[1]PROCESOS CONTRATACION'!F87</f>
        <v>37027011</v>
      </c>
      <c r="H15" s="29">
        <f>+G15/F15</f>
        <v>0.13655544967976138</v>
      </c>
      <c r="I15" s="30">
        <v>0.7</v>
      </c>
      <c r="J15" s="25" t="s">
        <v>81</v>
      </c>
    </row>
    <row r="16" spans="1:10" ht="288" customHeight="1" x14ac:dyDescent="0.2">
      <c r="A16" s="24">
        <v>2</v>
      </c>
      <c r="B16" s="25"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26">
        <v>1</v>
      </c>
      <c r="D16" s="26">
        <v>1</v>
      </c>
      <c r="E16" s="27">
        <f>F16/G18</f>
        <v>0.96220201221743329</v>
      </c>
      <c r="F16" s="28">
        <f>+'[1]PROCESOS CONTRATACION'!F44</f>
        <v>818849994</v>
      </c>
      <c r="G16" s="28">
        <f>+'[1]PROCESOS CONTRATACION'!F45</f>
        <v>813989702.33333337</v>
      </c>
      <c r="H16" s="31">
        <f>+G16/F16</f>
        <v>0.9940644908074987</v>
      </c>
      <c r="I16" s="30">
        <v>0.75</v>
      </c>
      <c r="J16" s="25" t="s">
        <v>82</v>
      </c>
    </row>
    <row r="17" spans="1:10" ht="64.5" customHeight="1" x14ac:dyDescent="0.2">
      <c r="A17" s="24">
        <v>3</v>
      </c>
      <c r="B17" s="25" t="str">
        <f>+'[1]PROCESOS CONTRATACION'!D75</f>
        <v>Adelantar un (1)  programa de dotación de la Infraestructura Tecnológica de la Sala de Crisis de Bogota.</v>
      </c>
      <c r="C17" s="26">
        <v>1</v>
      </c>
      <c r="D17" s="26">
        <v>1</v>
      </c>
      <c r="E17" s="32">
        <f>F17/G18</f>
        <v>0</v>
      </c>
      <c r="F17" s="28">
        <f>+'[1]PROCESOS CONTRATACION'!F75</f>
        <v>0</v>
      </c>
      <c r="G17" s="28">
        <v>0</v>
      </c>
      <c r="H17" s="31"/>
      <c r="I17" s="30">
        <v>0.73</v>
      </c>
      <c r="J17" s="25" t="s">
        <v>83</v>
      </c>
    </row>
    <row r="18" spans="1:10" ht="22.5" customHeight="1" x14ac:dyDescent="0.2">
      <c r="A18" s="33"/>
      <c r="B18" s="34"/>
      <c r="C18" s="35"/>
      <c r="D18" s="35"/>
      <c r="E18" s="36">
        <f>SUM(E15:E17)</f>
        <v>1.2808209085936713</v>
      </c>
      <c r="F18" s="37">
        <f>SUM(F15:F17)</f>
        <v>1090000000</v>
      </c>
      <c r="G18" s="38">
        <f>SUM(G15:G17)</f>
        <v>851016713.33333337</v>
      </c>
      <c r="H18" s="39">
        <f>+G18/F18</f>
        <v>0.78074927828746177</v>
      </c>
      <c r="I18" s="35"/>
      <c r="J18" s="40"/>
    </row>
    <row r="19" spans="1:10" x14ac:dyDescent="0.2">
      <c r="B19" s="41"/>
      <c r="C19" s="41"/>
      <c r="D19" s="41"/>
      <c r="E19" s="41"/>
      <c r="F19" s="41"/>
      <c r="G19" s="42"/>
      <c r="H19" s="41"/>
    </row>
    <row r="20" spans="1:10" x14ac:dyDescent="0.2">
      <c r="C20" s="41"/>
      <c r="D20" s="41"/>
      <c r="E20" s="41"/>
      <c r="F20" s="41"/>
      <c r="G20" s="42"/>
      <c r="H20" s="41"/>
    </row>
    <row r="21" spans="1:10" x14ac:dyDescent="0.2">
      <c r="F21" s="43"/>
      <c r="G21" s="43"/>
      <c r="H21" s="44"/>
    </row>
    <row r="29" spans="1:10" x14ac:dyDescent="0.2">
      <c r="F29" s="43"/>
      <c r="G29" s="44"/>
      <c r="H29" s="44"/>
    </row>
    <row r="30" spans="1:10" x14ac:dyDescent="0.2">
      <c r="F30" s="43"/>
    </row>
  </sheetData>
  <mergeCells count="10">
    <mergeCell ref="B9:J9"/>
    <mergeCell ref="A10:J10"/>
    <mergeCell ref="A12:J13"/>
    <mergeCell ref="A14:B14"/>
    <mergeCell ref="A1:J2"/>
    <mergeCell ref="A3:J3"/>
    <mergeCell ref="B5:J5"/>
    <mergeCell ref="B6:J6"/>
    <mergeCell ref="B7:J7"/>
    <mergeCell ref="B8:J8"/>
  </mergeCells>
  <phoneticPr fontId="12" type="noConversion"/>
  <printOptions horizontalCentered="1" verticalCentered="1"/>
  <pageMargins left="0.78740157480314965" right="0.78740157480314965" top="0.35" bottom="0.98425196850393704" header="0" footer="0"/>
  <pageSetup paperSize="120"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193"/>
  <sheetViews>
    <sheetView tabSelected="1" topLeftCell="F1" zoomScale="70" zoomScaleNormal="70" workbookViewId="0">
      <selection activeCell="X1" sqref="X1:Z3"/>
    </sheetView>
  </sheetViews>
  <sheetFormatPr baseColWidth="10" defaultColWidth="11.5" defaultRowHeight="12.75" x14ac:dyDescent="0.25"/>
  <cols>
    <col min="1" max="1" width="29" style="2" customWidth="1"/>
    <col min="2" max="2" width="5.125" style="2" customWidth="1"/>
    <col min="3" max="3" width="29.5" style="2" customWidth="1"/>
    <col min="4" max="4" width="6" style="2" customWidth="1"/>
    <col min="5" max="5" width="10.625" style="2" customWidth="1"/>
    <col min="6" max="6" width="31.5" style="2" customWidth="1"/>
    <col min="7" max="7" width="10.375" style="2" customWidth="1"/>
    <col min="8" max="8" width="11.375" style="2" customWidth="1"/>
    <col min="9" max="9" width="10.125" style="2" customWidth="1"/>
    <col min="10" max="10" width="10.75" style="2" customWidth="1"/>
    <col min="11" max="11" width="11.875" style="2" customWidth="1"/>
    <col min="12" max="12" width="9.875" style="2" customWidth="1"/>
    <col min="13" max="13" width="10.625" style="2" customWidth="1"/>
    <col min="14" max="14" width="8" style="2" customWidth="1"/>
    <col min="15" max="15" width="8.5" style="2" customWidth="1"/>
    <col min="16" max="16" width="9.25" style="2" customWidth="1"/>
    <col min="17" max="17" width="7.75" style="2" customWidth="1"/>
    <col min="18" max="19" width="7.5" style="2" customWidth="1"/>
    <col min="20" max="20" width="8.125" style="2" customWidth="1"/>
    <col min="21" max="21" width="8.875" style="2" customWidth="1"/>
    <col min="22" max="22" width="8" style="2" customWidth="1"/>
    <col min="23" max="16384" width="11.5" style="1"/>
  </cols>
  <sheetData>
    <row r="1" spans="1:26" ht="27.75" customHeight="1" x14ac:dyDescent="0.25">
      <c r="A1" s="245"/>
      <c r="B1" s="246"/>
      <c r="C1" s="246"/>
      <c r="D1" s="256" t="s">
        <v>126</v>
      </c>
      <c r="E1" s="254"/>
      <c r="F1" s="254"/>
      <c r="G1" s="254"/>
      <c r="H1" s="254"/>
      <c r="I1" s="254"/>
      <c r="J1" s="254"/>
      <c r="K1" s="254"/>
      <c r="L1" s="254"/>
      <c r="M1" s="254"/>
      <c r="N1" s="254"/>
      <c r="O1" s="254"/>
      <c r="P1" s="254"/>
      <c r="Q1" s="254"/>
      <c r="R1" s="254"/>
      <c r="S1" s="254"/>
      <c r="T1" s="254"/>
      <c r="U1" s="254"/>
      <c r="V1" s="254"/>
      <c r="W1" s="254"/>
      <c r="X1" s="254"/>
      <c r="Y1" s="254"/>
      <c r="Z1" s="255"/>
    </row>
    <row r="2" spans="1:26" ht="27.75" customHeight="1" x14ac:dyDescent="0.25">
      <c r="A2" s="247"/>
      <c r="B2" s="248"/>
      <c r="C2" s="248"/>
      <c r="D2" s="253" t="s">
        <v>0</v>
      </c>
      <c r="E2" s="214"/>
      <c r="F2" s="214"/>
      <c r="G2" s="214"/>
      <c r="H2" s="214"/>
      <c r="I2" s="214"/>
      <c r="J2" s="214"/>
      <c r="K2" s="214"/>
      <c r="L2" s="214"/>
      <c r="M2" s="214"/>
      <c r="N2" s="214"/>
      <c r="O2" s="214"/>
      <c r="P2" s="214"/>
      <c r="Q2" s="214"/>
      <c r="R2" s="214"/>
      <c r="S2" s="214"/>
      <c r="T2" s="214"/>
      <c r="U2" s="214"/>
      <c r="V2" s="214"/>
      <c r="W2" s="214"/>
      <c r="X2" s="214"/>
      <c r="Y2" s="214"/>
      <c r="Z2" s="193"/>
    </row>
    <row r="3" spans="1:26" ht="27.75" customHeight="1" x14ac:dyDescent="0.25">
      <c r="A3" s="249"/>
      <c r="B3" s="250"/>
      <c r="C3" s="250"/>
      <c r="D3" s="253" t="s">
        <v>183</v>
      </c>
      <c r="E3" s="214"/>
      <c r="F3" s="214"/>
      <c r="G3" s="214"/>
      <c r="H3" s="214"/>
      <c r="I3" s="214"/>
      <c r="J3" s="214" t="s">
        <v>184</v>
      </c>
      <c r="K3" s="214"/>
      <c r="L3" s="214"/>
      <c r="M3" s="214"/>
      <c r="N3" s="214"/>
      <c r="O3" s="214"/>
      <c r="P3" s="214"/>
      <c r="Q3" s="214"/>
      <c r="R3" s="214"/>
      <c r="S3" s="214"/>
      <c r="T3" s="214"/>
      <c r="U3" s="214"/>
      <c r="V3" s="214"/>
      <c r="W3" s="214"/>
      <c r="X3" s="214"/>
      <c r="Y3" s="214"/>
      <c r="Z3" s="193"/>
    </row>
    <row r="4" spans="1:26" ht="27.75" customHeight="1" x14ac:dyDescent="0.25">
      <c r="A4" s="251" t="s">
        <v>185</v>
      </c>
      <c r="B4" s="252"/>
      <c r="C4" s="252"/>
      <c r="D4" s="257"/>
      <c r="E4" s="258"/>
      <c r="F4" s="258"/>
      <c r="G4" s="258"/>
      <c r="H4" s="258"/>
      <c r="I4" s="258"/>
      <c r="J4" s="258"/>
      <c r="K4" s="258"/>
      <c r="L4" s="258"/>
      <c r="M4" s="258"/>
      <c r="N4" s="258"/>
      <c r="O4" s="258"/>
      <c r="P4" s="258"/>
      <c r="Q4" s="258"/>
      <c r="R4" s="258"/>
      <c r="S4" s="258"/>
      <c r="T4" s="258"/>
      <c r="U4" s="258"/>
      <c r="V4" s="258"/>
      <c r="W4" s="258"/>
      <c r="X4" s="258"/>
      <c r="Y4" s="258"/>
      <c r="Z4" s="259"/>
    </row>
    <row r="5" spans="1:26" s="2" customFormat="1" ht="27.75" customHeight="1" x14ac:dyDescent="0.25">
      <c r="A5" s="228" t="s">
        <v>1</v>
      </c>
      <c r="B5" s="229"/>
      <c r="C5" s="229"/>
      <c r="D5" s="242" t="s">
        <v>182</v>
      </c>
      <c r="E5" s="243"/>
      <c r="F5" s="243"/>
      <c r="G5" s="243"/>
      <c r="H5" s="243"/>
      <c r="I5" s="243"/>
      <c r="J5" s="243"/>
      <c r="K5" s="243"/>
      <c r="L5" s="243"/>
      <c r="M5" s="243"/>
      <c r="N5" s="243"/>
      <c r="O5" s="243"/>
      <c r="P5" s="243"/>
      <c r="Q5" s="243"/>
      <c r="R5" s="243"/>
      <c r="S5" s="243"/>
      <c r="T5" s="243"/>
      <c r="U5" s="243"/>
      <c r="V5" s="243"/>
      <c r="W5" s="243"/>
      <c r="X5" s="243"/>
      <c r="Y5" s="243"/>
      <c r="Z5" s="244"/>
    </row>
    <row r="6" spans="1:26" s="3" customFormat="1" ht="27.75" customHeight="1" x14ac:dyDescent="0.25">
      <c r="A6" s="228" t="s">
        <v>2</v>
      </c>
      <c r="B6" s="229"/>
      <c r="C6" s="229"/>
      <c r="D6" s="240"/>
      <c r="E6" s="241"/>
      <c r="F6" s="241"/>
      <c r="G6" s="241"/>
      <c r="H6" s="241"/>
      <c r="I6" s="241"/>
      <c r="J6" s="241"/>
      <c r="K6" s="241"/>
      <c r="L6" s="241"/>
      <c r="M6" s="241"/>
      <c r="N6" s="241"/>
      <c r="O6" s="241"/>
      <c r="P6" s="241"/>
      <c r="Q6" s="241"/>
      <c r="R6" s="241" t="s">
        <v>3</v>
      </c>
      <c r="S6" s="241"/>
      <c r="T6" s="238" t="str">
        <f>IF(ISERROR(VLOOKUP($D$6,$C$108:$H$122,6,0))," ",VLOOKUP($D$6,$C$108:$H$122,6,0))</f>
        <v xml:space="preserve"> </v>
      </c>
      <c r="U6" s="238"/>
      <c r="V6" s="238"/>
      <c r="W6" s="238"/>
      <c r="X6" s="238"/>
      <c r="Y6" s="238"/>
      <c r="Z6" s="239"/>
    </row>
    <row r="7" spans="1:26" s="3" customFormat="1" ht="27.75" customHeight="1" x14ac:dyDescent="0.25">
      <c r="A7" s="228" t="s">
        <v>4</v>
      </c>
      <c r="B7" s="229"/>
      <c r="C7" s="229"/>
      <c r="D7" s="237" t="str">
        <f>IF(ISERROR(VLOOKUP(D6,C109:I122,7,0))," ",(VLOOKUP(D6,C109:I122,7,0)))</f>
        <v xml:space="preserve"> </v>
      </c>
      <c r="E7" s="238"/>
      <c r="F7" s="238"/>
      <c r="G7" s="238"/>
      <c r="H7" s="238"/>
      <c r="I7" s="238"/>
      <c r="J7" s="238"/>
      <c r="K7" s="238"/>
      <c r="L7" s="238"/>
      <c r="M7" s="238"/>
      <c r="N7" s="238"/>
      <c r="O7" s="238"/>
      <c r="P7" s="238"/>
      <c r="Q7" s="238"/>
      <c r="R7" s="238"/>
      <c r="S7" s="238"/>
      <c r="T7" s="238"/>
      <c r="U7" s="238"/>
      <c r="V7" s="238"/>
      <c r="W7" s="238"/>
      <c r="X7" s="238"/>
      <c r="Y7" s="238"/>
      <c r="Z7" s="239"/>
    </row>
    <row r="8" spans="1:26" s="3" customFormat="1" ht="27.75" customHeight="1" thickBot="1" x14ac:dyDescent="0.3">
      <c r="A8" s="230" t="s">
        <v>5</v>
      </c>
      <c r="B8" s="231"/>
      <c r="C8" s="231"/>
      <c r="D8" s="232" t="str">
        <f>IF(ISERROR(VLOOKUP(D6,C109:F122,4,0))," ",VLOOKUP(D6,C109:F122,4,0))</f>
        <v xml:space="preserve"> </v>
      </c>
      <c r="E8" s="233"/>
      <c r="F8" s="233"/>
      <c r="G8" s="233"/>
      <c r="H8" s="233"/>
      <c r="I8" s="233"/>
      <c r="J8" s="233"/>
      <c r="K8" s="233"/>
      <c r="L8" s="233"/>
      <c r="M8" s="233"/>
      <c r="N8" s="233"/>
      <c r="O8" s="233"/>
      <c r="P8" s="233"/>
      <c r="Q8" s="233"/>
      <c r="R8" s="234" t="s">
        <v>6</v>
      </c>
      <c r="S8" s="234"/>
      <c r="T8" s="234"/>
      <c r="U8" s="234"/>
      <c r="V8" s="235"/>
      <c r="W8" s="235"/>
      <c r="X8" s="235"/>
      <c r="Y8" s="235"/>
      <c r="Z8" s="236"/>
    </row>
    <row r="9" spans="1:26" s="3" customFormat="1" ht="13.5" customHeight="1" thickBot="1" x14ac:dyDescent="0.3">
      <c r="A9" s="207" t="s">
        <v>7</v>
      </c>
      <c r="B9" s="210" t="s">
        <v>8</v>
      </c>
      <c r="C9" s="213" t="s">
        <v>9</v>
      </c>
      <c r="D9" s="216" t="s">
        <v>10</v>
      </c>
      <c r="E9" s="219" t="s">
        <v>11</v>
      </c>
      <c r="F9" s="192" t="s">
        <v>12</v>
      </c>
      <c r="G9" s="195" t="s">
        <v>214</v>
      </c>
      <c r="H9" s="197" t="s">
        <v>10</v>
      </c>
      <c r="I9" s="200" t="s">
        <v>11</v>
      </c>
      <c r="J9" s="200" t="s">
        <v>12</v>
      </c>
      <c r="K9" s="204" t="s">
        <v>13</v>
      </c>
      <c r="L9" s="205"/>
      <c r="M9" s="205"/>
      <c r="N9" s="205"/>
      <c r="O9" s="205"/>
      <c r="P9" s="205"/>
      <c r="Q9" s="205"/>
      <c r="R9" s="205"/>
      <c r="S9" s="205"/>
      <c r="T9" s="205"/>
      <c r="U9" s="205"/>
      <c r="V9" s="205"/>
      <c r="W9" s="205"/>
      <c r="X9" s="205"/>
      <c r="Y9" s="206"/>
      <c r="Z9" s="220" t="s">
        <v>14</v>
      </c>
    </row>
    <row r="10" spans="1:26" s="3" customFormat="1" ht="12.75" customHeight="1" x14ac:dyDescent="0.25">
      <c r="A10" s="208"/>
      <c r="B10" s="211"/>
      <c r="C10" s="214"/>
      <c r="D10" s="217"/>
      <c r="E10" s="214"/>
      <c r="F10" s="193"/>
      <c r="G10" s="196"/>
      <c r="H10" s="198"/>
      <c r="I10" s="201"/>
      <c r="J10" s="201"/>
      <c r="K10" s="223" t="s">
        <v>15</v>
      </c>
      <c r="L10" s="224"/>
      <c r="M10" s="225"/>
      <c r="N10" s="226" t="s">
        <v>16</v>
      </c>
      <c r="O10" s="224"/>
      <c r="P10" s="227"/>
      <c r="Q10" s="223" t="s">
        <v>17</v>
      </c>
      <c r="R10" s="224"/>
      <c r="S10" s="225"/>
      <c r="T10" s="226" t="s">
        <v>18</v>
      </c>
      <c r="U10" s="224"/>
      <c r="V10" s="227"/>
      <c r="W10" s="189" t="s">
        <v>19</v>
      </c>
      <c r="X10" s="190"/>
      <c r="Y10" s="191"/>
      <c r="Z10" s="221"/>
    </row>
    <row r="11" spans="1:26" s="3" customFormat="1" ht="24.75" customHeight="1" thickBot="1" x14ac:dyDescent="0.3">
      <c r="A11" s="209"/>
      <c r="B11" s="212"/>
      <c r="C11" s="215"/>
      <c r="D11" s="218"/>
      <c r="E11" s="215"/>
      <c r="F11" s="194"/>
      <c r="G11" s="196"/>
      <c r="H11" s="199"/>
      <c r="I11" s="202"/>
      <c r="J11" s="203"/>
      <c r="K11" s="4" t="s">
        <v>20</v>
      </c>
      <c r="L11" s="5" t="s">
        <v>21</v>
      </c>
      <c r="M11" s="6" t="s">
        <v>22</v>
      </c>
      <c r="N11" s="7" t="s">
        <v>20</v>
      </c>
      <c r="O11" s="5" t="s">
        <v>21</v>
      </c>
      <c r="P11" s="8" t="s">
        <v>22</v>
      </c>
      <c r="Q11" s="4" t="s">
        <v>20</v>
      </c>
      <c r="R11" s="5" t="s">
        <v>21</v>
      </c>
      <c r="S11" s="6" t="s">
        <v>22</v>
      </c>
      <c r="T11" s="7" t="s">
        <v>20</v>
      </c>
      <c r="U11" s="5" t="s">
        <v>21</v>
      </c>
      <c r="V11" s="8" t="s">
        <v>22</v>
      </c>
      <c r="W11" s="4" t="s">
        <v>23</v>
      </c>
      <c r="X11" s="9" t="s">
        <v>24</v>
      </c>
      <c r="Y11" s="10" t="s">
        <v>22</v>
      </c>
      <c r="Z11" s="222"/>
    </row>
    <row r="12" spans="1:26" customFormat="1" ht="121.5" customHeight="1" x14ac:dyDescent="0.25">
      <c r="A12" s="177" t="s">
        <v>164</v>
      </c>
      <c r="B12" s="261">
        <v>1</v>
      </c>
      <c r="C12" s="183" t="s">
        <v>215</v>
      </c>
      <c r="D12" s="186">
        <v>0.08</v>
      </c>
      <c r="E12" s="156" t="s">
        <v>216</v>
      </c>
      <c r="F12" s="274" t="s">
        <v>217</v>
      </c>
      <c r="G12" s="153">
        <v>25</v>
      </c>
      <c r="H12" s="83">
        <v>0.2</v>
      </c>
      <c r="I12" s="83" t="s">
        <v>28</v>
      </c>
      <c r="J12" s="275" t="s">
        <v>26</v>
      </c>
      <c r="K12" s="151">
        <v>4</v>
      </c>
      <c r="L12" s="82">
        <v>3</v>
      </c>
      <c r="M12" s="485">
        <f>IF(ISERROR(L12/K12),0,(L12/K12))</f>
        <v>0.75</v>
      </c>
      <c r="N12" s="276">
        <v>12</v>
      </c>
      <c r="O12" s="82">
        <v>11</v>
      </c>
      <c r="P12" s="494">
        <f>IF(ISERROR(O12/N12),0,(O12/N12))</f>
        <v>0.91666666666666663</v>
      </c>
      <c r="Q12" s="151">
        <v>0</v>
      </c>
      <c r="R12" s="82"/>
      <c r="S12" s="84">
        <f>IF(ISERROR(R12/Q12),0,(R12/Q12))</f>
        <v>0</v>
      </c>
      <c r="T12" s="151">
        <v>0</v>
      </c>
      <c r="U12" s="82"/>
      <c r="V12" s="84">
        <f>IF(ISERROR(U12/T12),0,(U12/T12))</f>
        <v>0</v>
      </c>
      <c r="W12" s="277">
        <f>K12+N12+Q12+T12</f>
        <v>16</v>
      </c>
      <c r="X12" s="278">
        <f t="shared" ref="X12:X32" si="0">IF(ISERROR(AVERAGE(L12,O12,R12,U12)),0,IF(J12="Suma",(L12+O12+R12+U12),AVERAGE(L12,O12,R12,U12)))</f>
        <v>14</v>
      </c>
      <c r="Y12" s="517">
        <f>IF(ISERROR(X12/W12),0,(X12/W12))</f>
        <v>0.875</v>
      </c>
      <c r="Z12" s="279">
        <f t="shared" ref="Z12:Z33" si="1">+Y12*H12</f>
        <v>0.17500000000000002</v>
      </c>
    </row>
    <row r="13" spans="1:26" customFormat="1" ht="45" x14ac:dyDescent="0.25">
      <c r="A13" s="178"/>
      <c r="B13" s="280"/>
      <c r="C13" s="184"/>
      <c r="D13" s="187"/>
      <c r="E13" s="157" t="s">
        <v>218</v>
      </c>
      <c r="F13" s="281" t="s">
        <v>219</v>
      </c>
      <c r="G13" s="282">
        <v>17</v>
      </c>
      <c r="H13" s="121">
        <v>0.2</v>
      </c>
      <c r="I13" s="121" t="s">
        <v>28</v>
      </c>
      <c r="J13" s="283" t="s">
        <v>26</v>
      </c>
      <c r="K13" s="155">
        <v>2</v>
      </c>
      <c r="L13" s="119">
        <v>2</v>
      </c>
      <c r="M13" s="486">
        <f>IF(ISERROR(L13/K13),0,(L13/K13))</f>
        <v>1</v>
      </c>
      <c r="N13" s="284">
        <v>6</v>
      </c>
      <c r="O13" s="119">
        <v>5</v>
      </c>
      <c r="P13" s="487">
        <f>IF(ISERROR(O13/N13),0,(O13/N13))</f>
        <v>0.83333333333333337</v>
      </c>
      <c r="Q13" s="155">
        <v>0</v>
      </c>
      <c r="R13" s="119"/>
      <c r="S13" s="122">
        <f>IF(ISERROR(R13/Q13),0,(R13/Q13))</f>
        <v>0</v>
      </c>
      <c r="T13" s="155">
        <v>0</v>
      </c>
      <c r="U13" s="119"/>
      <c r="V13" s="122">
        <f>IF(ISERROR(U13/T13),0,(U13/T13))</f>
        <v>0</v>
      </c>
      <c r="W13" s="285">
        <f t="shared" ref="W13:W22" si="2">K13+N13+Q13+T13</f>
        <v>8</v>
      </c>
      <c r="X13" s="286">
        <f t="shared" si="0"/>
        <v>7</v>
      </c>
      <c r="Y13" s="518">
        <f t="shared" ref="Y13:Y33" si="3">IF(ISERROR(X13/W13),0,(X13/W13))</f>
        <v>0.875</v>
      </c>
      <c r="Z13" s="287">
        <f t="shared" si="1"/>
        <v>0.17500000000000002</v>
      </c>
    </row>
    <row r="14" spans="1:26" customFormat="1" ht="30" x14ac:dyDescent="0.25">
      <c r="A14" s="178"/>
      <c r="B14" s="280"/>
      <c r="C14" s="184"/>
      <c r="D14" s="187"/>
      <c r="E14" s="288">
        <v>1.3</v>
      </c>
      <c r="F14" s="281" t="s">
        <v>220</v>
      </c>
      <c r="G14" s="289">
        <v>0.02</v>
      </c>
      <c r="H14" s="121">
        <v>0.2</v>
      </c>
      <c r="I14" s="121" t="s">
        <v>25</v>
      </c>
      <c r="J14" s="283" t="s">
        <v>56</v>
      </c>
      <c r="K14" s="290">
        <v>0.03</v>
      </c>
      <c r="L14" s="121">
        <v>7.179487179487179E-2</v>
      </c>
      <c r="M14" s="487">
        <f>IF(ISERROR(L14/K14),0,(L14/K14))</f>
        <v>2.3931623931623931</v>
      </c>
      <c r="N14" s="291">
        <v>0.03</v>
      </c>
      <c r="O14" s="289">
        <v>1.8181818181818181E-2</v>
      </c>
      <c r="P14" s="488">
        <f t="shared" ref="P14:P16" si="4">IF(ISERROR(O14/N14),0,(O14/N14))</f>
        <v>0.60606060606060608</v>
      </c>
      <c r="Q14" s="292">
        <v>0</v>
      </c>
      <c r="R14" s="119"/>
      <c r="S14" s="122">
        <f t="shared" ref="S14:S16" si="5">IF(ISERROR(R14/Q14),0,(R14/Q14))</f>
        <v>0</v>
      </c>
      <c r="T14" s="292">
        <v>0</v>
      </c>
      <c r="U14" s="119"/>
      <c r="V14" s="122">
        <f t="shared" ref="V14:V15" si="6">IF(ISERROR(U14/T14),0,(U14/T14))</f>
        <v>0</v>
      </c>
      <c r="W14" s="285">
        <f t="shared" si="2"/>
        <v>0.06</v>
      </c>
      <c r="X14" s="286">
        <f t="shared" si="0"/>
        <v>4.4988344988344989E-2</v>
      </c>
      <c r="Y14" s="518">
        <f t="shared" si="3"/>
        <v>0.74980574980574988</v>
      </c>
      <c r="Z14" s="287">
        <f>+Y14*H14</f>
        <v>0.14996114996114998</v>
      </c>
    </row>
    <row r="15" spans="1:26" customFormat="1" ht="45" x14ac:dyDescent="0.25">
      <c r="A15" s="178"/>
      <c r="B15" s="280"/>
      <c r="C15" s="184"/>
      <c r="D15" s="187"/>
      <c r="E15" s="288">
        <v>1.4</v>
      </c>
      <c r="F15" s="281" t="s">
        <v>221</v>
      </c>
      <c r="G15" s="119">
        <v>63</v>
      </c>
      <c r="H15" s="121">
        <v>0.2</v>
      </c>
      <c r="I15" s="121" t="s">
        <v>28</v>
      </c>
      <c r="J15" s="283" t="s">
        <v>26</v>
      </c>
      <c r="K15" s="285">
        <v>21</v>
      </c>
      <c r="L15" s="293">
        <v>7</v>
      </c>
      <c r="M15" s="488">
        <f t="shared" ref="M15:M16" si="7">IF(ISERROR(L15/K15),0,(L15/K15))</f>
        <v>0.33333333333333331</v>
      </c>
      <c r="N15" s="284">
        <v>11</v>
      </c>
      <c r="O15" s="282">
        <v>4</v>
      </c>
      <c r="P15" s="488">
        <f t="shared" si="4"/>
        <v>0.36363636363636365</v>
      </c>
      <c r="Q15" s="155">
        <v>0</v>
      </c>
      <c r="R15" s="119"/>
      <c r="S15" s="122">
        <f t="shared" si="5"/>
        <v>0</v>
      </c>
      <c r="T15" s="155">
        <v>0</v>
      </c>
      <c r="U15" s="119"/>
      <c r="V15" s="122">
        <f t="shared" si="6"/>
        <v>0</v>
      </c>
      <c r="W15" s="285">
        <f t="shared" si="2"/>
        <v>32</v>
      </c>
      <c r="X15" s="286">
        <f t="shared" si="0"/>
        <v>11</v>
      </c>
      <c r="Y15" s="518">
        <f t="shared" si="3"/>
        <v>0.34375</v>
      </c>
      <c r="Z15" s="287">
        <f t="shared" si="1"/>
        <v>6.8750000000000006E-2</v>
      </c>
    </row>
    <row r="16" spans="1:26" customFormat="1" ht="60.75" thickBot="1" x14ac:dyDescent="0.3">
      <c r="A16" s="179"/>
      <c r="B16" s="271"/>
      <c r="C16" s="185"/>
      <c r="D16" s="188"/>
      <c r="E16" s="294">
        <v>1.5</v>
      </c>
      <c r="F16" s="110" t="s">
        <v>222</v>
      </c>
      <c r="G16" s="112">
        <v>0.88</v>
      </c>
      <c r="H16" s="112">
        <v>0.2</v>
      </c>
      <c r="I16" s="112" t="s">
        <v>25</v>
      </c>
      <c r="J16" s="295" t="s">
        <v>26</v>
      </c>
      <c r="K16" s="296">
        <v>0.95</v>
      </c>
      <c r="L16" s="297">
        <v>0.89749999999999996</v>
      </c>
      <c r="M16" s="489">
        <f t="shared" si="7"/>
        <v>0.94473684210526321</v>
      </c>
      <c r="N16" s="296">
        <v>0.95</v>
      </c>
      <c r="O16" s="297">
        <v>0.89749999999999996</v>
      </c>
      <c r="P16" s="489">
        <f t="shared" si="4"/>
        <v>0.94473684210526321</v>
      </c>
      <c r="Q16" s="296">
        <v>0</v>
      </c>
      <c r="R16" s="297"/>
      <c r="S16" s="100">
        <f t="shared" si="5"/>
        <v>0</v>
      </c>
      <c r="T16" s="298">
        <v>0</v>
      </c>
      <c r="U16" s="299"/>
      <c r="V16" s="297">
        <v>0.89749999999999996</v>
      </c>
      <c r="W16" s="300">
        <f t="shared" si="2"/>
        <v>1.9</v>
      </c>
      <c r="X16" s="301">
        <f t="shared" si="0"/>
        <v>1.7949999999999999</v>
      </c>
      <c r="Y16" s="519">
        <f t="shared" si="3"/>
        <v>0.94473684210526321</v>
      </c>
      <c r="Z16" s="287">
        <f t="shared" si="1"/>
        <v>0.18894736842105264</v>
      </c>
    </row>
    <row r="17" spans="1:26" customFormat="1" ht="30" x14ac:dyDescent="0.25">
      <c r="A17" s="177" t="s">
        <v>223</v>
      </c>
      <c r="B17" s="261">
        <v>2</v>
      </c>
      <c r="C17" s="183" t="s">
        <v>215</v>
      </c>
      <c r="D17" s="186">
        <v>9.4799999999999995E-2</v>
      </c>
      <c r="E17" s="156" t="s">
        <v>224</v>
      </c>
      <c r="F17" s="82" t="s">
        <v>225</v>
      </c>
      <c r="G17" s="83">
        <v>0.97519999999999996</v>
      </c>
      <c r="H17" s="83">
        <v>0.2</v>
      </c>
      <c r="I17" s="83" t="s">
        <v>25</v>
      </c>
      <c r="J17" s="84" t="s">
        <v>26</v>
      </c>
      <c r="K17" s="302">
        <v>0.5</v>
      </c>
      <c r="L17" s="303">
        <v>0.36699999999999999</v>
      </c>
      <c r="M17" s="490">
        <f>IF(ISERROR(L17/K17),0,(L17/K17))</f>
        <v>0.73399999999999999</v>
      </c>
      <c r="N17" s="302">
        <v>0.5</v>
      </c>
      <c r="O17" s="304">
        <v>0.56375518648256795</v>
      </c>
      <c r="P17" s="490">
        <f>IF(ISERROR(O17/N17),0,(O17/N17))</f>
        <v>1.1275103729651359</v>
      </c>
      <c r="Q17" s="302">
        <v>0</v>
      </c>
      <c r="R17" s="82"/>
      <c r="S17" s="131">
        <f>IF(ISERROR(R17/Q17),0,(R17/Q17))</f>
        <v>0</v>
      </c>
      <c r="T17" s="302">
        <v>0</v>
      </c>
      <c r="U17" s="82"/>
      <c r="V17" s="131">
        <f>IF(ISERROR(U17/T17),0,(U17/T17))</f>
        <v>0</v>
      </c>
      <c r="W17" s="132">
        <f t="shared" si="2"/>
        <v>1</v>
      </c>
      <c r="X17" s="305">
        <f t="shared" si="0"/>
        <v>0.93075518648256794</v>
      </c>
      <c r="Y17" s="520">
        <f t="shared" si="3"/>
        <v>0.93075518648256794</v>
      </c>
      <c r="Z17" s="287">
        <f t="shared" si="1"/>
        <v>0.18615103729651361</v>
      </c>
    </row>
    <row r="18" spans="1:26" customFormat="1" ht="30" x14ac:dyDescent="0.25">
      <c r="A18" s="178"/>
      <c r="B18" s="280"/>
      <c r="C18" s="184"/>
      <c r="D18" s="187"/>
      <c r="E18" s="288">
        <v>2.2000000000000002</v>
      </c>
      <c r="F18" s="119" t="s">
        <v>226</v>
      </c>
      <c r="G18" s="121">
        <v>0.89949999999999997</v>
      </c>
      <c r="H18" s="121">
        <v>0.1</v>
      </c>
      <c r="I18" s="121" t="s">
        <v>25</v>
      </c>
      <c r="J18" s="122" t="s">
        <v>26</v>
      </c>
      <c r="K18" s="126">
        <v>0.5</v>
      </c>
      <c r="L18" s="306">
        <v>0.21</v>
      </c>
      <c r="M18" s="488">
        <f>IF(ISERROR(L18/K18),0,(L18/K18))</f>
        <v>0.42</v>
      </c>
      <c r="N18" s="126">
        <v>0.5</v>
      </c>
      <c r="O18" s="306">
        <v>0.25763372762219722</v>
      </c>
      <c r="P18" s="488">
        <f>IF(ISERROR(O18/N18),0,(O18/N18))</f>
        <v>0.51526745524439443</v>
      </c>
      <c r="Q18" s="126">
        <v>0</v>
      </c>
      <c r="R18" s="119"/>
      <c r="S18" s="122">
        <f>IF(ISERROR(R18/Q18),0,(R18/Q18))</f>
        <v>0</v>
      </c>
      <c r="T18" s="126">
        <v>0</v>
      </c>
      <c r="U18" s="119"/>
      <c r="V18" s="122">
        <f>IF(ISERROR(U18/T18),0,(U18/T18))</f>
        <v>0</v>
      </c>
      <c r="W18" s="126">
        <f t="shared" si="2"/>
        <v>1</v>
      </c>
      <c r="X18" s="286">
        <f t="shared" si="0"/>
        <v>0.46763372762219724</v>
      </c>
      <c r="Y18" s="518">
        <f t="shared" si="3"/>
        <v>0.46763372762219724</v>
      </c>
      <c r="Z18" s="287">
        <f t="shared" si="1"/>
        <v>4.6763372762219729E-2</v>
      </c>
    </row>
    <row r="19" spans="1:26" customFormat="1" ht="30" x14ac:dyDescent="0.25">
      <c r="A19" s="178"/>
      <c r="B19" s="280"/>
      <c r="C19" s="184"/>
      <c r="D19" s="187"/>
      <c r="E19" s="288">
        <v>2.2999999999999998</v>
      </c>
      <c r="F19" s="119" t="s">
        <v>227</v>
      </c>
      <c r="G19" s="121">
        <v>0.998</v>
      </c>
      <c r="H19" s="121">
        <v>0.1</v>
      </c>
      <c r="I19" s="121" t="s">
        <v>25</v>
      </c>
      <c r="J19" s="122" t="s">
        <v>26</v>
      </c>
      <c r="K19" s="126">
        <v>0.5</v>
      </c>
      <c r="L19" s="306">
        <v>0.32600000000000001</v>
      </c>
      <c r="M19" s="488">
        <f>IF(ISERROR(L19/K19),0,(L19/K19))</f>
        <v>0.65200000000000002</v>
      </c>
      <c r="N19" s="126">
        <v>0.5</v>
      </c>
      <c r="O19" s="306">
        <v>0.44312916235684635</v>
      </c>
      <c r="P19" s="487">
        <f>IF(ISERROR(O19/N19),0,(O19/N19))</f>
        <v>0.8862583247136927</v>
      </c>
      <c r="Q19" s="126">
        <v>0</v>
      </c>
      <c r="R19" s="119"/>
      <c r="S19" s="122">
        <f>IF(ISERROR(R19/Q19),0,(R19/Q19))</f>
        <v>0</v>
      </c>
      <c r="T19" s="126">
        <v>0</v>
      </c>
      <c r="U19" s="119"/>
      <c r="V19" s="122">
        <f>IF(ISERROR(U19/T19),0,(U19/T19))</f>
        <v>0</v>
      </c>
      <c r="W19" s="126">
        <f t="shared" si="2"/>
        <v>1</v>
      </c>
      <c r="X19" s="286">
        <f t="shared" si="0"/>
        <v>0.76912916235684636</v>
      </c>
      <c r="Y19" s="518">
        <f t="shared" si="3"/>
        <v>0.76912916235684636</v>
      </c>
      <c r="Z19" s="287">
        <f t="shared" si="1"/>
        <v>7.6912916235684636E-2</v>
      </c>
    </row>
    <row r="20" spans="1:26" customFormat="1" ht="30" x14ac:dyDescent="0.25">
      <c r="A20" s="178"/>
      <c r="B20" s="280"/>
      <c r="C20" s="184"/>
      <c r="D20" s="187"/>
      <c r="E20" s="288">
        <v>2.4</v>
      </c>
      <c r="F20" s="119" t="s">
        <v>228</v>
      </c>
      <c r="G20" s="121">
        <v>0.86460000000000004</v>
      </c>
      <c r="H20" s="121">
        <v>0.2</v>
      </c>
      <c r="I20" s="121" t="s">
        <v>25</v>
      </c>
      <c r="J20" s="122" t="s">
        <v>26</v>
      </c>
      <c r="K20" s="126">
        <v>0.5</v>
      </c>
      <c r="L20" s="306">
        <v>9.4E-2</v>
      </c>
      <c r="M20" s="488">
        <f t="shared" ref="M20:M32" si="8">IF(ISERROR(L20/K20),0,(L20/K20))</f>
        <v>0.188</v>
      </c>
      <c r="N20" s="126">
        <v>0.4</v>
      </c>
      <c r="O20" s="306">
        <v>0.17212780855010049</v>
      </c>
      <c r="P20" s="488">
        <f t="shared" ref="P20:P32" si="9">IF(ISERROR(O20/N20),0,(O20/N20))</f>
        <v>0.4303195213752512</v>
      </c>
      <c r="Q20" s="126">
        <v>0</v>
      </c>
      <c r="R20" s="119"/>
      <c r="S20" s="122">
        <f t="shared" ref="S20:S32" si="10">IF(ISERROR(R20/Q20),0,(R20/Q20))</f>
        <v>0</v>
      </c>
      <c r="T20" s="126">
        <v>0</v>
      </c>
      <c r="U20" s="119"/>
      <c r="V20" s="122">
        <f t="shared" ref="V20:V32" si="11">IF(ISERROR(U20/T20),0,(U20/T20))</f>
        <v>0</v>
      </c>
      <c r="W20" s="126">
        <f t="shared" si="2"/>
        <v>0.9</v>
      </c>
      <c r="X20" s="286">
        <f t="shared" si="0"/>
        <v>0.26612780855010049</v>
      </c>
      <c r="Y20" s="518">
        <f t="shared" si="3"/>
        <v>0.29569756505566719</v>
      </c>
      <c r="Z20" s="287">
        <f t="shared" si="1"/>
        <v>5.9139513011133439E-2</v>
      </c>
    </row>
    <row r="21" spans="1:26" customFormat="1" ht="30" x14ac:dyDescent="0.25">
      <c r="A21" s="178"/>
      <c r="B21" s="280"/>
      <c r="C21" s="184"/>
      <c r="D21" s="187"/>
      <c r="E21" s="288">
        <v>2.5</v>
      </c>
      <c r="F21" s="119" t="s">
        <v>229</v>
      </c>
      <c r="G21" s="121">
        <v>0.83679999999999999</v>
      </c>
      <c r="H21" s="121">
        <v>0.2</v>
      </c>
      <c r="I21" s="121" t="s">
        <v>190</v>
      </c>
      <c r="J21" s="122" t="s">
        <v>26</v>
      </c>
      <c r="K21" s="126">
        <v>0.5</v>
      </c>
      <c r="L21" s="306">
        <v>1.028</v>
      </c>
      <c r="M21" s="487">
        <f t="shared" si="8"/>
        <v>2.056</v>
      </c>
      <c r="N21" s="126">
        <v>0.4</v>
      </c>
      <c r="O21" s="306">
        <v>0.53825957224519949</v>
      </c>
      <c r="P21" s="487">
        <f t="shared" si="9"/>
        <v>1.3456489306129986</v>
      </c>
      <c r="Q21" s="126">
        <v>0</v>
      </c>
      <c r="R21" s="119"/>
      <c r="S21" s="122">
        <f t="shared" si="10"/>
        <v>0</v>
      </c>
      <c r="T21" s="126">
        <v>0</v>
      </c>
      <c r="U21" s="119"/>
      <c r="V21" s="122">
        <f t="shared" si="11"/>
        <v>0</v>
      </c>
      <c r="W21" s="126">
        <f t="shared" si="2"/>
        <v>0.9</v>
      </c>
      <c r="X21" s="286">
        <f t="shared" si="0"/>
        <v>1.5662595722451995</v>
      </c>
      <c r="Y21" s="518">
        <f t="shared" si="3"/>
        <v>1.7402884136057772</v>
      </c>
      <c r="Z21" s="287">
        <f t="shared" si="1"/>
        <v>0.34805768272115545</v>
      </c>
    </row>
    <row r="22" spans="1:26" customFormat="1" ht="30.75" thickBot="1" x14ac:dyDescent="0.3">
      <c r="A22" s="179"/>
      <c r="B22" s="271"/>
      <c r="C22" s="185"/>
      <c r="D22" s="188"/>
      <c r="E22" s="294">
        <v>2.6</v>
      </c>
      <c r="F22" s="110" t="s">
        <v>230</v>
      </c>
      <c r="G22" s="307">
        <v>0.97</v>
      </c>
      <c r="H22" s="112">
        <v>0.2</v>
      </c>
      <c r="I22" s="112" t="s">
        <v>25</v>
      </c>
      <c r="J22" s="113" t="s">
        <v>26</v>
      </c>
      <c r="K22" s="144">
        <v>1</v>
      </c>
      <c r="L22" s="308">
        <v>0.89600000000000002</v>
      </c>
      <c r="M22" s="491">
        <f t="shared" si="8"/>
        <v>0.89600000000000002</v>
      </c>
      <c r="N22" s="144">
        <v>1</v>
      </c>
      <c r="O22" s="145">
        <v>0.871</v>
      </c>
      <c r="P22" s="505">
        <f t="shared" si="9"/>
        <v>0.871</v>
      </c>
      <c r="Q22" s="144">
        <v>0</v>
      </c>
      <c r="R22" s="110"/>
      <c r="S22" s="113">
        <f t="shared" si="10"/>
        <v>0</v>
      </c>
      <c r="T22" s="144">
        <v>0</v>
      </c>
      <c r="U22" s="110"/>
      <c r="V22" s="113">
        <f t="shared" si="11"/>
        <v>0</v>
      </c>
      <c r="W22" s="144">
        <f t="shared" si="2"/>
        <v>2</v>
      </c>
      <c r="X22" s="309">
        <f t="shared" si="0"/>
        <v>1.7669999999999999</v>
      </c>
      <c r="Y22" s="521">
        <f t="shared" si="3"/>
        <v>0.88349999999999995</v>
      </c>
      <c r="Z22" s="310">
        <f t="shared" si="1"/>
        <v>0.1767</v>
      </c>
    </row>
    <row r="23" spans="1:26" customFormat="1" ht="169.5" customHeight="1" thickBot="1" x14ac:dyDescent="0.3">
      <c r="A23" s="311" t="s">
        <v>231</v>
      </c>
      <c r="B23" s="312">
        <v>3</v>
      </c>
      <c r="C23" s="313" t="s">
        <v>215</v>
      </c>
      <c r="D23" s="314">
        <v>1.4999999999999999E-2</v>
      </c>
      <c r="E23" s="315" t="s">
        <v>232</v>
      </c>
      <c r="F23" s="316" t="s">
        <v>233</v>
      </c>
      <c r="G23" s="317" t="s">
        <v>234</v>
      </c>
      <c r="H23" s="318">
        <v>1</v>
      </c>
      <c r="I23" s="318" t="s">
        <v>25</v>
      </c>
      <c r="J23" s="319" t="s">
        <v>56</v>
      </c>
      <c r="K23" s="320">
        <v>1</v>
      </c>
      <c r="L23" s="321">
        <v>0.97361477572559363</v>
      </c>
      <c r="M23" s="492">
        <f t="shared" si="8"/>
        <v>0.97361477572559363</v>
      </c>
      <c r="N23" s="320">
        <v>1</v>
      </c>
      <c r="O23" s="321">
        <v>0.98648648648648651</v>
      </c>
      <c r="P23" s="492">
        <f t="shared" si="9"/>
        <v>0.98648648648648651</v>
      </c>
      <c r="Q23" s="320">
        <v>1</v>
      </c>
      <c r="R23" s="317"/>
      <c r="S23" s="319">
        <f t="shared" si="10"/>
        <v>0</v>
      </c>
      <c r="T23" s="320">
        <v>0</v>
      </c>
      <c r="U23" s="317"/>
      <c r="V23" s="319">
        <f t="shared" si="11"/>
        <v>0</v>
      </c>
      <c r="W23" s="320">
        <v>1</v>
      </c>
      <c r="X23" s="322">
        <f t="shared" si="0"/>
        <v>0.98005063110604007</v>
      </c>
      <c r="Y23" s="522">
        <f t="shared" si="3"/>
        <v>0.98005063110604007</v>
      </c>
      <c r="Z23" s="323">
        <f t="shared" si="1"/>
        <v>0.98005063110604007</v>
      </c>
    </row>
    <row r="24" spans="1:26" customFormat="1" ht="75" x14ac:dyDescent="0.25">
      <c r="A24" s="177" t="s">
        <v>223</v>
      </c>
      <c r="B24" s="261">
        <v>4</v>
      </c>
      <c r="C24" s="183" t="s">
        <v>215</v>
      </c>
      <c r="D24" s="186">
        <v>0.03</v>
      </c>
      <c r="E24" s="156" t="s">
        <v>235</v>
      </c>
      <c r="F24" s="82" t="s">
        <v>236</v>
      </c>
      <c r="G24" s="324">
        <v>0.78</v>
      </c>
      <c r="H24" s="83">
        <v>0.5</v>
      </c>
      <c r="I24" s="83" t="s">
        <v>25</v>
      </c>
      <c r="J24" s="84" t="s">
        <v>56</v>
      </c>
      <c r="K24" s="302">
        <v>1</v>
      </c>
      <c r="L24" s="304">
        <v>0.66151274550773087</v>
      </c>
      <c r="M24" s="493">
        <f t="shared" si="8"/>
        <v>0.66151274550773087</v>
      </c>
      <c r="N24" s="302">
        <v>1</v>
      </c>
      <c r="O24" s="304">
        <v>0.99062133645955452</v>
      </c>
      <c r="P24" s="494">
        <f t="shared" si="9"/>
        <v>0.99062133645955452</v>
      </c>
      <c r="Q24" s="302">
        <v>1</v>
      </c>
      <c r="R24" s="82"/>
      <c r="S24" s="84">
        <f t="shared" si="10"/>
        <v>0</v>
      </c>
      <c r="T24" s="302">
        <v>0</v>
      </c>
      <c r="U24" s="82"/>
      <c r="V24" s="275">
        <f t="shared" si="11"/>
        <v>0</v>
      </c>
      <c r="W24" s="302">
        <v>1</v>
      </c>
      <c r="X24" s="278">
        <f t="shared" si="0"/>
        <v>0.8260670409836427</v>
      </c>
      <c r="Y24" s="517">
        <f t="shared" si="3"/>
        <v>0.8260670409836427</v>
      </c>
      <c r="Z24" s="325">
        <f t="shared" si="1"/>
        <v>0.41303352049182135</v>
      </c>
    </row>
    <row r="25" spans="1:26" customFormat="1" ht="156" customHeight="1" thickBot="1" x14ac:dyDescent="0.3">
      <c r="A25" s="260"/>
      <c r="B25" s="262"/>
      <c r="C25" s="263"/>
      <c r="D25" s="264"/>
      <c r="E25" s="326" t="s">
        <v>237</v>
      </c>
      <c r="F25" s="327" t="s">
        <v>238</v>
      </c>
      <c r="G25" s="99">
        <v>0.94</v>
      </c>
      <c r="H25" s="99">
        <v>0.5</v>
      </c>
      <c r="I25" s="99" t="s">
        <v>25</v>
      </c>
      <c r="J25" s="100" t="s">
        <v>56</v>
      </c>
      <c r="K25" s="328">
        <v>1</v>
      </c>
      <c r="L25" s="135">
        <v>0.95024875621890548</v>
      </c>
      <c r="M25" s="489">
        <f t="shared" si="8"/>
        <v>0.95024875621890548</v>
      </c>
      <c r="N25" s="328">
        <v>1</v>
      </c>
      <c r="O25" s="299">
        <v>0.71830985915492962</v>
      </c>
      <c r="P25" s="506">
        <f t="shared" si="9"/>
        <v>0.71830985915492962</v>
      </c>
      <c r="Q25" s="328">
        <v>1</v>
      </c>
      <c r="R25" s="98"/>
      <c r="S25" s="100">
        <f t="shared" si="10"/>
        <v>0</v>
      </c>
      <c r="T25" s="328">
        <v>0</v>
      </c>
      <c r="U25" s="98"/>
      <c r="V25" s="329">
        <f t="shared" si="11"/>
        <v>0</v>
      </c>
      <c r="W25" s="114">
        <v>1</v>
      </c>
      <c r="X25" s="301">
        <f t="shared" si="0"/>
        <v>0.83427930768691749</v>
      </c>
      <c r="Y25" s="519">
        <f t="shared" si="3"/>
        <v>0.83427930768691749</v>
      </c>
      <c r="Z25" s="330">
        <f t="shared" si="1"/>
        <v>0.41713965384345875</v>
      </c>
    </row>
    <row r="26" spans="1:26" customFormat="1" ht="45" x14ac:dyDescent="0.25">
      <c r="A26" s="331" t="s">
        <v>223</v>
      </c>
      <c r="B26" s="261">
        <v>7</v>
      </c>
      <c r="C26" s="183" t="s">
        <v>239</v>
      </c>
      <c r="D26" s="332">
        <v>0.11</v>
      </c>
      <c r="E26" s="333" t="s">
        <v>240</v>
      </c>
      <c r="F26" s="82" t="s">
        <v>241</v>
      </c>
      <c r="G26" s="82">
        <v>3472</v>
      </c>
      <c r="H26" s="83">
        <v>0.15</v>
      </c>
      <c r="I26" s="83" t="s">
        <v>25</v>
      </c>
      <c r="J26" s="275" t="s">
        <v>56</v>
      </c>
      <c r="K26" s="302">
        <v>1</v>
      </c>
      <c r="L26" s="334">
        <v>1</v>
      </c>
      <c r="M26" s="494">
        <f t="shared" si="8"/>
        <v>1</v>
      </c>
      <c r="N26" s="335">
        <v>1</v>
      </c>
      <c r="O26" s="334">
        <v>1</v>
      </c>
      <c r="P26" s="494">
        <f t="shared" si="9"/>
        <v>1</v>
      </c>
      <c r="Q26" s="302">
        <v>1</v>
      </c>
      <c r="R26" s="82"/>
      <c r="S26" s="84">
        <f t="shared" si="10"/>
        <v>0</v>
      </c>
      <c r="T26" s="302">
        <v>1</v>
      </c>
      <c r="U26" s="82"/>
      <c r="V26" s="84">
        <f t="shared" si="11"/>
        <v>0</v>
      </c>
      <c r="W26" s="302">
        <v>1</v>
      </c>
      <c r="X26" s="278">
        <f t="shared" si="0"/>
        <v>1</v>
      </c>
      <c r="Y26" s="517">
        <f t="shared" si="3"/>
        <v>1</v>
      </c>
      <c r="Z26" s="325">
        <f t="shared" si="1"/>
        <v>0.15</v>
      </c>
    </row>
    <row r="27" spans="1:26" customFormat="1" ht="30" x14ac:dyDescent="0.25">
      <c r="A27" s="336"/>
      <c r="B27" s="280"/>
      <c r="C27" s="184"/>
      <c r="D27" s="337"/>
      <c r="E27" s="338" t="s">
        <v>242</v>
      </c>
      <c r="F27" s="119" t="s">
        <v>243</v>
      </c>
      <c r="G27" s="339">
        <v>95</v>
      </c>
      <c r="H27" s="121">
        <v>0.15</v>
      </c>
      <c r="I27" s="121" t="s">
        <v>25</v>
      </c>
      <c r="J27" s="283" t="s">
        <v>56</v>
      </c>
      <c r="K27" s="126">
        <v>1</v>
      </c>
      <c r="L27" s="148">
        <v>1</v>
      </c>
      <c r="M27" s="486">
        <f t="shared" si="8"/>
        <v>1</v>
      </c>
      <c r="N27" s="340">
        <v>1</v>
      </c>
      <c r="O27" s="148">
        <v>1</v>
      </c>
      <c r="P27" s="486">
        <f t="shared" si="9"/>
        <v>1</v>
      </c>
      <c r="Q27" s="126">
        <v>1</v>
      </c>
      <c r="R27" s="119"/>
      <c r="S27" s="122">
        <f t="shared" si="10"/>
        <v>0</v>
      </c>
      <c r="T27" s="126">
        <v>0</v>
      </c>
      <c r="U27" s="119"/>
      <c r="V27" s="122">
        <f t="shared" si="11"/>
        <v>0</v>
      </c>
      <c r="W27" s="126">
        <v>1</v>
      </c>
      <c r="X27" s="286">
        <f t="shared" si="0"/>
        <v>1</v>
      </c>
      <c r="Y27" s="518">
        <f t="shared" si="3"/>
        <v>1</v>
      </c>
      <c r="Z27" s="287">
        <f t="shared" si="1"/>
        <v>0.15</v>
      </c>
    </row>
    <row r="28" spans="1:26" customFormat="1" ht="30" x14ac:dyDescent="0.25">
      <c r="A28" s="336"/>
      <c r="B28" s="280"/>
      <c r="C28" s="184"/>
      <c r="D28" s="337"/>
      <c r="E28" s="338" t="s">
        <v>244</v>
      </c>
      <c r="F28" s="119" t="s">
        <v>245</v>
      </c>
      <c r="G28" s="339">
        <v>69</v>
      </c>
      <c r="H28" s="121">
        <v>0.15</v>
      </c>
      <c r="I28" s="121" t="s">
        <v>25</v>
      </c>
      <c r="J28" s="283" t="s">
        <v>56</v>
      </c>
      <c r="K28" s="126">
        <v>1</v>
      </c>
      <c r="L28" s="148">
        <v>1</v>
      </c>
      <c r="M28" s="486">
        <f t="shared" si="8"/>
        <v>1</v>
      </c>
      <c r="N28" s="340">
        <v>1</v>
      </c>
      <c r="O28" s="148">
        <v>1</v>
      </c>
      <c r="P28" s="486">
        <f t="shared" si="9"/>
        <v>1</v>
      </c>
      <c r="Q28" s="126">
        <v>1</v>
      </c>
      <c r="R28" s="119"/>
      <c r="S28" s="122">
        <f t="shared" si="10"/>
        <v>0</v>
      </c>
      <c r="T28" s="126">
        <v>0</v>
      </c>
      <c r="U28" s="119"/>
      <c r="V28" s="122">
        <f t="shared" si="11"/>
        <v>0</v>
      </c>
      <c r="W28" s="126">
        <v>1</v>
      </c>
      <c r="X28" s="286">
        <f t="shared" si="0"/>
        <v>1</v>
      </c>
      <c r="Y28" s="518">
        <f t="shared" si="3"/>
        <v>1</v>
      </c>
      <c r="Z28" s="287">
        <f t="shared" si="1"/>
        <v>0.15</v>
      </c>
    </row>
    <row r="29" spans="1:26" customFormat="1" ht="60" x14ac:dyDescent="0.25">
      <c r="A29" s="336"/>
      <c r="B29" s="280"/>
      <c r="C29" s="184"/>
      <c r="D29" s="337"/>
      <c r="E29" s="338" t="s">
        <v>246</v>
      </c>
      <c r="F29" s="119" t="s">
        <v>247</v>
      </c>
      <c r="G29" s="339">
        <v>7849</v>
      </c>
      <c r="H29" s="121">
        <v>0.15</v>
      </c>
      <c r="I29" s="121" t="s">
        <v>25</v>
      </c>
      <c r="J29" s="283" t="s">
        <v>56</v>
      </c>
      <c r="K29" s="126">
        <v>1</v>
      </c>
      <c r="L29" s="148">
        <v>1</v>
      </c>
      <c r="M29" s="486">
        <f t="shared" si="8"/>
        <v>1</v>
      </c>
      <c r="N29" s="340">
        <v>1</v>
      </c>
      <c r="O29" s="148">
        <v>1</v>
      </c>
      <c r="P29" s="486">
        <f t="shared" si="9"/>
        <v>1</v>
      </c>
      <c r="Q29" s="126">
        <v>1</v>
      </c>
      <c r="R29" s="119"/>
      <c r="S29" s="122">
        <f t="shared" si="10"/>
        <v>0</v>
      </c>
      <c r="T29" s="126">
        <v>0</v>
      </c>
      <c r="U29" s="119"/>
      <c r="V29" s="122">
        <f t="shared" si="11"/>
        <v>0</v>
      </c>
      <c r="W29" s="126">
        <v>1</v>
      </c>
      <c r="X29" s="286">
        <f t="shared" si="0"/>
        <v>1</v>
      </c>
      <c r="Y29" s="518">
        <f t="shared" si="3"/>
        <v>1</v>
      </c>
      <c r="Z29" s="287">
        <f t="shared" si="1"/>
        <v>0.15</v>
      </c>
    </row>
    <row r="30" spans="1:26" customFormat="1" ht="30" x14ac:dyDescent="0.25">
      <c r="A30" s="336"/>
      <c r="B30" s="280"/>
      <c r="C30" s="184"/>
      <c r="D30" s="337"/>
      <c r="E30" s="338" t="s">
        <v>248</v>
      </c>
      <c r="F30" s="119" t="s">
        <v>249</v>
      </c>
      <c r="G30" s="339">
        <v>61</v>
      </c>
      <c r="H30" s="121">
        <v>0.15</v>
      </c>
      <c r="I30" s="121" t="s">
        <v>25</v>
      </c>
      <c r="J30" s="283" t="s">
        <v>56</v>
      </c>
      <c r="K30" s="126">
        <v>1</v>
      </c>
      <c r="L30" s="148">
        <v>1</v>
      </c>
      <c r="M30" s="486">
        <f t="shared" si="8"/>
        <v>1</v>
      </c>
      <c r="N30" s="340">
        <v>1</v>
      </c>
      <c r="O30" s="148">
        <v>1</v>
      </c>
      <c r="P30" s="486">
        <f t="shared" si="9"/>
        <v>1</v>
      </c>
      <c r="Q30" s="126">
        <v>1</v>
      </c>
      <c r="R30" s="119"/>
      <c r="S30" s="122">
        <f t="shared" si="10"/>
        <v>0</v>
      </c>
      <c r="T30" s="126">
        <v>1</v>
      </c>
      <c r="U30" s="119"/>
      <c r="V30" s="122">
        <f t="shared" si="11"/>
        <v>0</v>
      </c>
      <c r="W30" s="126">
        <v>1</v>
      </c>
      <c r="X30" s="286">
        <f t="shared" si="0"/>
        <v>1</v>
      </c>
      <c r="Y30" s="518">
        <f t="shared" si="3"/>
        <v>1</v>
      </c>
      <c r="Z30" s="287">
        <f t="shared" si="1"/>
        <v>0.15</v>
      </c>
    </row>
    <row r="31" spans="1:26" customFormat="1" ht="30" x14ac:dyDescent="0.25">
      <c r="A31" s="336"/>
      <c r="B31" s="280"/>
      <c r="C31" s="184"/>
      <c r="D31" s="337"/>
      <c r="E31" s="338" t="s">
        <v>250</v>
      </c>
      <c r="F31" s="119" t="s">
        <v>251</v>
      </c>
      <c r="G31" s="339">
        <v>203</v>
      </c>
      <c r="H31" s="121">
        <v>0.15</v>
      </c>
      <c r="I31" s="121" t="s">
        <v>25</v>
      </c>
      <c r="J31" s="283" t="s">
        <v>56</v>
      </c>
      <c r="K31" s="126">
        <v>1</v>
      </c>
      <c r="L31" s="148">
        <v>1</v>
      </c>
      <c r="M31" s="486">
        <f t="shared" si="8"/>
        <v>1</v>
      </c>
      <c r="N31" s="340">
        <v>1</v>
      </c>
      <c r="O31" s="148">
        <v>1</v>
      </c>
      <c r="P31" s="486">
        <f t="shared" si="9"/>
        <v>1</v>
      </c>
      <c r="Q31" s="126">
        <v>1</v>
      </c>
      <c r="R31" s="119"/>
      <c r="S31" s="122">
        <f t="shared" si="10"/>
        <v>0</v>
      </c>
      <c r="T31" s="126">
        <v>0</v>
      </c>
      <c r="U31" s="119"/>
      <c r="V31" s="122">
        <f t="shared" si="11"/>
        <v>0</v>
      </c>
      <c r="W31" s="126">
        <v>1</v>
      </c>
      <c r="X31" s="286">
        <f t="shared" si="0"/>
        <v>1</v>
      </c>
      <c r="Y31" s="518">
        <f t="shared" si="3"/>
        <v>1</v>
      </c>
      <c r="Z31" s="287">
        <f t="shared" si="1"/>
        <v>0.15</v>
      </c>
    </row>
    <row r="32" spans="1:26" customFormat="1" ht="75.75" thickBot="1" x14ac:dyDescent="0.3">
      <c r="A32" s="341"/>
      <c r="B32" s="271"/>
      <c r="C32" s="185"/>
      <c r="D32" s="342"/>
      <c r="E32" s="343" t="s">
        <v>252</v>
      </c>
      <c r="F32" s="344" t="s">
        <v>253</v>
      </c>
      <c r="G32" s="344">
        <v>372</v>
      </c>
      <c r="H32" s="112">
        <v>0.1</v>
      </c>
      <c r="I32" s="112" t="s">
        <v>25</v>
      </c>
      <c r="J32" s="295" t="s">
        <v>56</v>
      </c>
      <c r="K32" s="144">
        <v>1</v>
      </c>
      <c r="L32" s="145">
        <v>1</v>
      </c>
      <c r="M32" s="491">
        <f t="shared" si="8"/>
        <v>1</v>
      </c>
      <c r="N32" s="345">
        <v>1</v>
      </c>
      <c r="O32" s="145">
        <v>1</v>
      </c>
      <c r="P32" s="491">
        <f t="shared" si="9"/>
        <v>1</v>
      </c>
      <c r="Q32" s="144">
        <v>1</v>
      </c>
      <c r="R32" s="110"/>
      <c r="S32" s="113">
        <f t="shared" si="10"/>
        <v>0</v>
      </c>
      <c r="T32" s="144">
        <v>0</v>
      </c>
      <c r="U32" s="110"/>
      <c r="V32" s="113">
        <f t="shared" si="11"/>
        <v>0</v>
      </c>
      <c r="W32" s="144">
        <v>1</v>
      </c>
      <c r="X32" s="309">
        <f t="shared" si="0"/>
        <v>1</v>
      </c>
      <c r="Y32" s="521">
        <f t="shared" si="3"/>
        <v>1</v>
      </c>
      <c r="Z32" s="310">
        <f t="shared" si="1"/>
        <v>0.1</v>
      </c>
    </row>
    <row r="33" spans="1:43" customFormat="1" ht="119.25" customHeight="1" x14ac:dyDescent="0.25">
      <c r="A33" s="346"/>
      <c r="B33" s="347">
        <v>9</v>
      </c>
      <c r="C33" s="348" t="s">
        <v>254</v>
      </c>
      <c r="D33" s="349"/>
      <c r="E33" s="350" t="s">
        <v>255</v>
      </c>
      <c r="F33" s="351" t="s">
        <v>256</v>
      </c>
      <c r="G33" s="352">
        <v>0.90429999999999999</v>
      </c>
      <c r="H33" s="83">
        <v>0.5</v>
      </c>
      <c r="I33" s="83" t="s">
        <v>25</v>
      </c>
      <c r="J33" s="84" t="s">
        <v>26</v>
      </c>
      <c r="K33" s="353">
        <v>1</v>
      </c>
      <c r="L33" s="354">
        <v>0.86982248520710059</v>
      </c>
      <c r="M33" s="495">
        <f>IF(ISERROR(L33/K33),0,(L33/K33))</f>
        <v>0.86982248520710059</v>
      </c>
      <c r="N33" s="356">
        <v>1</v>
      </c>
      <c r="O33" s="354">
        <v>0.92567567567567566</v>
      </c>
      <c r="P33" s="507">
        <f>IF(ISERROR(O33/N33),0,(O33/N33))</f>
        <v>0.92567567567567566</v>
      </c>
      <c r="Q33" s="356">
        <v>1</v>
      </c>
      <c r="R33" s="354"/>
      <c r="S33" s="355">
        <f>IF(ISERROR(R33/Q33),0,(R33/Q33))</f>
        <v>0</v>
      </c>
      <c r="T33" s="356">
        <v>0</v>
      </c>
      <c r="U33" s="354"/>
      <c r="V33" s="355">
        <f>IF(ISERROR(U33/T33),0,(U33/T33))</f>
        <v>0</v>
      </c>
      <c r="W33" s="356">
        <v>1</v>
      </c>
      <c r="X33" s="357">
        <f>IF(ISERROR(AVERAGE(L33,O34,R34,U34)),0,IF(J34="Suma",(L33+O34+R34+U34),AVERAGE(L33,O34,R34,U34)))</f>
        <v>0.86982248520710059</v>
      </c>
      <c r="Y33" s="523">
        <f t="shared" si="3"/>
        <v>0.86982248520710059</v>
      </c>
      <c r="Z33" s="358">
        <f t="shared" si="1"/>
        <v>0.4349112426035503</v>
      </c>
    </row>
    <row r="34" spans="1:43" customFormat="1" ht="181.5" customHeight="1" thickBot="1" x14ac:dyDescent="0.3">
      <c r="A34" s="359"/>
      <c r="B34" s="360"/>
      <c r="C34" s="361"/>
      <c r="D34" s="362"/>
      <c r="E34" s="363"/>
      <c r="F34" s="364"/>
      <c r="G34" s="365"/>
      <c r="H34" s="99">
        <v>0.5</v>
      </c>
      <c r="I34" s="99" t="s">
        <v>25</v>
      </c>
      <c r="J34" s="100" t="s">
        <v>26</v>
      </c>
      <c r="K34" s="366"/>
      <c r="L34" s="367"/>
      <c r="M34" s="496"/>
      <c r="N34" s="369"/>
      <c r="O34" s="367"/>
      <c r="P34" s="508"/>
      <c r="Q34" s="369"/>
      <c r="R34" s="367"/>
      <c r="S34" s="368"/>
      <c r="T34" s="369"/>
      <c r="U34" s="367"/>
      <c r="V34" s="368"/>
      <c r="W34" s="369"/>
      <c r="X34" s="370"/>
      <c r="Y34" s="524"/>
      <c r="Z34" s="371"/>
    </row>
    <row r="35" spans="1:43" s="3" customFormat="1" ht="45" x14ac:dyDescent="0.25">
      <c r="A35" s="177" t="s">
        <v>186</v>
      </c>
      <c r="B35" s="180">
        <v>17</v>
      </c>
      <c r="C35" s="183" t="s">
        <v>205</v>
      </c>
      <c r="D35" s="186">
        <v>0.08</v>
      </c>
      <c r="E35" s="116" t="s">
        <v>206</v>
      </c>
      <c r="F35" s="82" t="s">
        <v>207</v>
      </c>
      <c r="G35" s="105">
        <v>31</v>
      </c>
      <c r="H35" s="83">
        <v>0.2</v>
      </c>
      <c r="I35" s="83" t="s">
        <v>28</v>
      </c>
      <c r="J35" s="84" t="s">
        <v>26</v>
      </c>
      <c r="K35" s="117">
        <v>25</v>
      </c>
      <c r="L35" s="82">
        <v>23</v>
      </c>
      <c r="M35" s="497">
        <f>L35/K35</f>
        <v>0.92</v>
      </c>
      <c r="N35" s="117">
        <v>75</v>
      </c>
      <c r="O35" s="143">
        <v>23</v>
      </c>
      <c r="P35" s="509">
        <f>O35/N35</f>
        <v>0.30666666666666664</v>
      </c>
      <c r="Q35" s="117">
        <v>0</v>
      </c>
      <c r="R35" s="82"/>
      <c r="S35" s="106"/>
      <c r="T35" s="117">
        <v>0</v>
      </c>
      <c r="U35" s="82"/>
      <c r="V35" s="106"/>
      <c r="W35" s="107">
        <f t="shared" ref="W35:W38" si="12">K35+N35+Q35+T35</f>
        <v>100</v>
      </c>
      <c r="X35" s="82">
        <f t="shared" ref="X35:X45" si="13">IF(ISERROR(AVERAGE(L35,O35,)),0,IF(J35="Suma",(L35+O35),AVERAGE(L35,O35,R35,U35)))</f>
        <v>46</v>
      </c>
      <c r="Y35" s="525">
        <f t="shared" ref="Y35:Y45" si="14">IF(ISERROR(X35/W35),0,(X35/W35))</f>
        <v>0.46</v>
      </c>
      <c r="Z35" s="89"/>
    </row>
    <row r="36" spans="1:43" s="3" customFormat="1" ht="57.75" customHeight="1" x14ac:dyDescent="0.25">
      <c r="A36" s="178"/>
      <c r="B36" s="181"/>
      <c r="C36" s="184"/>
      <c r="D36" s="187"/>
      <c r="E36" s="118" t="s">
        <v>208</v>
      </c>
      <c r="F36" s="119" t="s">
        <v>209</v>
      </c>
      <c r="G36" s="120">
        <v>20</v>
      </c>
      <c r="H36" s="121">
        <v>0.2</v>
      </c>
      <c r="I36" s="121" t="s">
        <v>28</v>
      </c>
      <c r="J36" s="122" t="s">
        <v>26</v>
      </c>
      <c r="K36" s="123">
        <v>0</v>
      </c>
      <c r="L36" s="119">
        <v>2</v>
      </c>
      <c r="M36" s="498">
        <v>2</v>
      </c>
      <c r="N36" s="123">
        <v>20</v>
      </c>
      <c r="O36" s="119">
        <v>0</v>
      </c>
      <c r="P36" s="509">
        <f>O36/N36</f>
        <v>0</v>
      </c>
      <c r="Q36" s="123">
        <v>0</v>
      </c>
      <c r="R36" s="119"/>
      <c r="S36" s="124"/>
      <c r="T36" s="123">
        <v>0</v>
      </c>
      <c r="U36" s="119"/>
      <c r="V36" s="124"/>
      <c r="W36" s="88">
        <f t="shared" si="12"/>
        <v>20</v>
      </c>
      <c r="X36" s="119">
        <f t="shared" si="13"/>
        <v>2</v>
      </c>
      <c r="Y36" s="526">
        <f t="shared" si="14"/>
        <v>0.1</v>
      </c>
      <c r="Z36" s="125"/>
    </row>
    <row r="37" spans="1:43" s="3" customFormat="1" ht="45" x14ac:dyDescent="0.25">
      <c r="A37" s="178"/>
      <c r="B37" s="181"/>
      <c r="C37" s="184"/>
      <c r="D37" s="187"/>
      <c r="E37" s="118" t="s">
        <v>210</v>
      </c>
      <c r="F37" s="119" t="s">
        <v>211</v>
      </c>
      <c r="G37" s="120">
        <v>0</v>
      </c>
      <c r="H37" s="121">
        <v>0.2</v>
      </c>
      <c r="I37" s="121" t="s">
        <v>190</v>
      </c>
      <c r="J37" s="122" t="s">
        <v>26</v>
      </c>
      <c r="K37" s="126">
        <v>0.1</v>
      </c>
      <c r="L37" s="148">
        <v>0.1</v>
      </c>
      <c r="M37" s="499">
        <f>L37/K37</f>
        <v>1</v>
      </c>
      <c r="N37" s="126">
        <v>0.9</v>
      </c>
      <c r="O37" s="148">
        <v>0.4</v>
      </c>
      <c r="P37" s="509">
        <f>O37/N37</f>
        <v>0.44444444444444448</v>
      </c>
      <c r="Q37" s="126">
        <v>0</v>
      </c>
      <c r="R37" s="148"/>
      <c r="S37" s="149"/>
      <c r="T37" s="126">
        <v>0</v>
      </c>
      <c r="U37" s="148"/>
      <c r="V37" s="149"/>
      <c r="W37" s="150">
        <f t="shared" si="12"/>
        <v>1</v>
      </c>
      <c r="X37" s="148">
        <f t="shared" si="13"/>
        <v>0.5</v>
      </c>
      <c r="Y37" s="527">
        <f t="shared" si="14"/>
        <v>0.5</v>
      </c>
      <c r="Z37" s="125"/>
    </row>
    <row r="38" spans="1:43" s="3" customFormat="1" ht="60.75" thickBot="1" x14ac:dyDescent="0.3">
      <c r="A38" s="179"/>
      <c r="B38" s="182"/>
      <c r="C38" s="185"/>
      <c r="D38" s="188"/>
      <c r="E38" s="127" t="s">
        <v>212</v>
      </c>
      <c r="F38" s="110" t="s">
        <v>213</v>
      </c>
      <c r="G38" s="111">
        <v>5</v>
      </c>
      <c r="H38" s="112">
        <v>0.2</v>
      </c>
      <c r="I38" s="112" t="s">
        <v>28</v>
      </c>
      <c r="J38" s="113" t="s">
        <v>26</v>
      </c>
      <c r="K38" s="144">
        <v>0.1</v>
      </c>
      <c r="L38" s="145">
        <v>0.05</v>
      </c>
      <c r="M38" s="500">
        <f>L38/K38</f>
        <v>0.5</v>
      </c>
      <c r="N38" s="144">
        <v>0.9</v>
      </c>
      <c r="O38" s="145">
        <v>0.45</v>
      </c>
      <c r="P38" s="500">
        <f>O38/N38</f>
        <v>0.5</v>
      </c>
      <c r="Q38" s="144">
        <v>0</v>
      </c>
      <c r="R38" s="145"/>
      <c r="S38" s="146"/>
      <c r="T38" s="144">
        <v>0</v>
      </c>
      <c r="U38" s="145"/>
      <c r="V38" s="146"/>
      <c r="W38" s="147">
        <f t="shared" si="12"/>
        <v>1</v>
      </c>
      <c r="X38" s="145">
        <f t="shared" si="13"/>
        <v>0.5</v>
      </c>
      <c r="Y38" s="528">
        <f t="shared" si="14"/>
        <v>0.5</v>
      </c>
      <c r="Z38" s="115"/>
    </row>
    <row r="39" spans="1:43" s="3" customFormat="1" ht="45" x14ac:dyDescent="0.25">
      <c r="A39" s="177" t="s">
        <v>186</v>
      </c>
      <c r="B39" s="261">
        <v>18</v>
      </c>
      <c r="C39" s="183" t="s">
        <v>200</v>
      </c>
      <c r="D39" s="186">
        <v>0.09</v>
      </c>
      <c r="E39" s="133" t="s">
        <v>201</v>
      </c>
      <c r="F39" s="82" t="s">
        <v>202</v>
      </c>
      <c r="G39" s="82">
        <v>2</v>
      </c>
      <c r="H39" s="83">
        <v>0.5</v>
      </c>
      <c r="I39" s="137" t="s">
        <v>28</v>
      </c>
      <c r="J39" s="138" t="s">
        <v>26</v>
      </c>
      <c r="K39" s="117">
        <v>0</v>
      </c>
      <c r="L39" s="143">
        <v>0</v>
      </c>
      <c r="M39" s="139">
        <v>0</v>
      </c>
      <c r="N39" s="117">
        <v>3</v>
      </c>
      <c r="O39" s="143">
        <v>0</v>
      </c>
      <c r="P39" s="510">
        <v>0</v>
      </c>
      <c r="Q39" s="117">
        <v>0</v>
      </c>
      <c r="R39" s="82"/>
      <c r="S39" s="106"/>
      <c r="T39" s="117">
        <v>0</v>
      </c>
      <c r="U39" s="82"/>
      <c r="V39" s="106"/>
      <c r="W39" s="107">
        <f t="shared" ref="W39:W60" si="15">K39+N39+Q39+T39</f>
        <v>3</v>
      </c>
      <c r="X39" s="82">
        <f t="shared" si="13"/>
        <v>0</v>
      </c>
      <c r="Y39" s="140">
        <f t="shared" si="14"/>
        <v>0</v>
      </c>
      <c r="Z39" s="89"/>
    </row>
    <row r="40" spans="1:43" s="3" customFormat="1" ht="45.75" thickBot="1" x14ac:dyDescent="0.3">
      <c r="A40" s="260"/>
      <c r="B40" s="262"/>
      <c r="C40" s="263"/>
      <c r="D40" s="264"/>
      <c r="E40" s="134" t="s">
        <v>203</v>
      </c>
      <c r="F40" s="98" t="s">
        <v>204</v>
      </c>
      <c r="G40" s="98">
        <v>1</v>
      </c>
      <c r="H40" s="99">
        <v>0.5</v>
      </c>
      <c r="I40" s="99" t="s">
        <v>190</v>
      </c>
      <c r="J40" s="141" t="s">
        <v>26</v>
      </c>
      <c r="K40" s="114">
        <v>0.25</v>
      </c>
      <c r="L40" s="135">
        <v>0.25</v>
      </c>
      <c r="M40" s="501">
        <f>L40/K40</f>
        <v>1</v>
      </c>
      <c r="N40" s="114">
        <v>0.75</v>
      </c>
      <c r="O40" s="135">
        <v>0.25</v>
      </c>
      <c r="P40" s="511">
        <f t="shared" ref="P40:P45" si="16">O40/N40</f>
        <v>0.33333333333333331</v>
      </c>
      <c r="Q40" s="114">
        <v>0</v>
      </c>
      <c r="R40" s="98"/>
      <c r="S40" s="102"/>
      <c r="T40" s="114">
        <v>0</v>
      </c>
      <c r="U40" s="98"/>
      <c r="V40" s="102"/>
      <c r="W40" s="103">
        <f t="shared" si="15"/>
        <v>1</v>
      </c>
      <c r="X40" s="98">
        <f t="shared" si="13"/>
        <v>0.5</v>
      </c>
      <c r="Y40" s="142">
        <f t="shared" si="14"/>
        <v>0.5</v>
      </c>
      <c r="Z40" s="104"/>
    </row>
    <row r="41" spans="1:43" s="3" customFormat="1" ht="45" x14ac:dyDescent="0.25">
      <c r="A41" s="269" t="s">
        <v>186</v>
      </c>
      <c r="B41" s="270">
        <v>19</v>
      </c>
      <c r="C41" s="272" t="s">
        <v>193</v>
      </c>
      <c r="D41" s="273">
        <v>0.03</v>
      </c>
      <c r="E41" s="128" t="s">
        <v>194</v>
      </c>
      <c r="F41" s="86" t="s">
        <v>195</v>
      </c>
      <c r="G41" s="129">
        <v>600</v>
      </c>
      <c r="H41" s="130">
        <v>0.5</v>
      </c>
      <c r="I41" s="130" t="s">
        <v>190</v>
      </c>
      <c r="J41" s="131" t="s">
        <v>56</v>
      </c>
      <c r="K41" s="132">
        <v>1</v>
      </c>
      <c r="L41" s="136">
        <v>1</v>
      </c>
      <c r="M41" s="502">
        <f>L41/K41</f>
        <v>1</v>
      </c>
      <c r="N41" s="132">
        <v>1</v>
      </c>
      <c r="O41" s="136">
        <v>1</v>
      </c>
      <c r="P41" s="502">
        <f t="shared" si="16"/>
        <v>1</v>
      </c>
      <c r="Q41" s="132">
        <v>0</v>
      </c>
      <c r="R41" s="86"/>
      <c r="S41" s="87"/>
      <c r="T41" s="132">
        <v>0</v>
      </c>
      <c r="U41" s="86"/>
      <c r="V41" s="87"/>
      <c r="W41" s="88">
        <f t="shared" si="15"/>
        <v>2</v>
      </c>
      <c r="X41" s="86">
        <f t="shared" si="13"/>
        <v>1</v>
      </c>
      <c r="Y41" s="87">
        <f t="shared" si="14"/>
        <v>0.5</v>
      </c>
      <c r="Z41" s="108"/>
    </row>
    <row r="42" spans="1:43" s="3" customFormat="1" ht="60.75" thickBot="1" x14ac:dyDescent="0.3">
      <c r="A42" s="179"/>
      <c r="B42" s="271"/>
      <c r="C42" s="185"/>
      <c r="D42" s="188"/>
      <c r="E42" s="109" t="s">
        <v>196</v>
      </c>
      <c r="F42" s="110" t="s">
        <v>197</v>
      </c>
      <c r="G42" s="111">
        <v>99.6</v>
      </c>
      <c r="H42" s="112">
        <v>0.5</v>
      </c>
      <c r="I42" s="112" t="s">
        <v>190</v>
      </c>
      <c r="J42" s="113" t="s">
        <v>56</v>
      </c>
      <c r="K42" s="114">
        <v>1</v>
      </c>
      <c r="L42" s="135">
        <v>1</v>
      </c>
      <c r="M42" s="503">
        <f>L42/K42</f>
        <v>1</v>
      </c>
      <c r="N42" s="114">
        <v>1</v>
      </c>
      <c r="O42" s="135">
        <v>1</v>
      </c>
      <c r="P42" s="503">
        <f t="shared" si="16"/>
        <v>1</v>
      </c>
      <c r="Q42" s="114">
        <v>0</v>
      </c>
      <c r="R42" s="98"/>
      <c r="S42" s="102"/>
      <c r="T42" s="114">
        <v>0</v>
      </c>
      <c r="U42" s="98"/>
      <c r="V42" s="102"/>
      <c r="W42" s="103">
        <f t="shared" si="15"/>
        <v>2</v>
      </c>
      <c r="X42" s="98">
        <f t="shared" si="13"/>
        <v>1</v>
      </c>
      <c r="Y42" s="102">
        <f t="shared" si="14"/>
        <v>0.5</v>
      </c>
      <c r="Z42" s="115"/>
    </row>
    <row r="43" spans="1:43" s="3" customFormat="1" ht="45" x14ac:dyDescent="0.25">
      <c r="A43" s="177" t="s">
        <v>186</v>
      </c>
      <c r="B43" s="261">
        <v>20</v>
      </c>
      <c r="C43" s="183" t="s">
        <v>187</v>
      </c>
      <c r="D43" s="186">
        <v>0.03</v>
      </c>
      <c r="E43" s="81" t="s">
        <v>188</v>
      </c>
      <c r="F43" s="82" t="s">
        <v>189</v>
      </c>
      <c r="G43" s="82">
        <v>10</v>
      </c>
      <c r="H43" s="83">
        <v>0.3</v>
      </c>
      <c r="I43" s="83" t="s">
        <v>190</v>
      </c>
      <c r="J43" s="84" t="s">
        <v>26</v>
      </c>
      <c r="K43" s="85">
        <v>10</v>
      </c>
      <c r="L43" s="86">
        <v>10</v>
      </c>
      <c r="M43" s="502">
        <f>L43/K43</f>
        <v>1</v>
      </c>
      <c r="N43" s="85">
        <v>10</v>
      </c>
      <c r="O43" s="86">
        <v>10</v>
      </c>
      <c r="P43" s="502">
        <f t="shared" si="16"/>
        <v>1</v>
      </c>
      <c r="Q43" s="85">
        <v>0</v>
      </c>
      <c r="R43" s="86"/>
      <c r="S43" s="87"/>
      <c r="T43" s="85">
        <v>0</v>
      </c>
      <c r="U43" s="86"/>
      <c r="V43" s="87"/>
      <c r="W43" s="88">
        <f t="shared" si="15"/>
        <v>20</v>
      </c>
      <c r="X43" s="86">
        <f t="shared" si="13"/>
        <v>20</v>
      </c>
      <c r="Y43" s="87">
        <f t="shared" si="14"/>
        <v>1</v>
      </c>
      <c r="Z43" s="89"/>
    </row>
    <row r="44" spans="1:43" s="3" customFormat="1" ht="30" x14ac:dyDescent="0.25">
      <c r="A44" s="265"/>
      <c r="B44" s="266"/>
      <c r="C44" s="267"/>
      <c r="D44" s="268"/>
      <c r="E44" s="90" t="s">
        <v>198</v>
      </c>
      <c r="F44" s="91" t="s">
        <v>191</v>
      </c>
      <c r="G44" s="91">
        <v>20</v>
      </c>
      <c r="H44" s="92">
        <v>0.5</v>
      </c>
      <c r="I44" s="92" t="s">
        <v>28</v>
      </c>
      <c r="J44" s="93" t="s">
        <v>26</v>
      </c>
      <c r="K44" s="94">
        <v>0</v>
      </c>
      <c r="L44" s="91">
        <v>0</v>
      </c>
      <c r="M44" s="95">
        <v>0</v>
      </c>
      <c r="N44" s="94">
        <v>10</v>
      </c>
      <c r="O44" s="91">
        <v>9</v>
      </c>
      <c r="P44" s="512">
        <f t="shared" si="16"/>
        <v>0.9</v>
      </c>
      <c r="Q44" s="94">
        <v>0</v>
      </c>
      <c r="R44" s="91"/>
      <c r="S44" s="95"/>
      <c r="T44" s="94">
        <v>0</v>
      </c>
      <c r="U44" s="91"/>
      <c r="V44" s="95"/>
      <c r="W44" s="88">
        <f t="shared" si="15"/>
        <v>10</v>
      </c>
      <c r="X44" s="91">
        <f t="shared" si="13"/>
        <v>9</v>
      </c>
      <c r="Y44" s="95">
        <f t="shared" si="14"/>
        <v>0.9</v>
      </c>
      <c r="Z44" s="96"/>
    </row>
    <row r="45" spans="1:43" s="3" customFormat="1" ht="33" customHeight="1" thickBot="1" x14ac:dyDescent="0.3">
      <c r="A45" s="260"/>
      <c r="B45" s="262"/>
      <c r="C45" s="263"/>
      <c r="D45" s="264"/>
      <c r="E45" s="97" t="s">
        <v>199</v>
      </c>
      <c r="F45" s="98" t="s">
        <v>192</v>
      </c>
      <c r="G45" s="98">
        <v>24</v>
      </c>
      <c r="H45" s="99">
        <v>0.2</v>
      </c>
      <c r="I45" s="99" t="s">
        <v>28</v>
      </c>
      <c r="J45" s="100" t="s">
        <v>26</v>
      </c>
      <c r="K45" s="101">
        <v>3</v>
      </c>
      <c r="L45" s="98">
        <v>0</v>
      </c>
      <c r="M45" s="504">
        <f>L45/K45</f>
        <v>0</v>
      </c>
      <c r="N45" s="101">
        <v>7</v>
      </c>
      <c r="O45" s="98">
        <v>0</v>
      </c>
      <c r="P45" s="504">
        <f t="shared" si="16"/>
        <v>0</v>
      </c>
      <c r="Q45" s="101">
        <v>0</v>
      </c>
      <c r="R45" s="98"/>
      <c r="S45" s="102"/>
      <c r="T45" s="101">
        <v>0</v>
      </c>
      <c r="U45" s="98"/>
      <c r="V45" s="102"/>
      <c r="W45" s="103">
        <f t="shared" si="15"/>
        <v>10</v>
      </c>
      <c r="X45" s="98">
        <f t="shared" si="13"/>
        <v>0</v>
      </c>
      <c r="Y45" s="102">
        <f t="shared" si="14"/>
        <v>0</v>
      </c>
      <c r="Z45" s="104"/>
    </row>
    <row r="46" spans="1:43" customFormat="1" ht="49.5" customHeight="1" x14ac:dyDescent="0.25">
      <c r="A46" s="178" t="s">
        <v>257</v>
      </c>
      <c r="B46" s="280">
        <v>10</v>
      </c>
      <c r="C46" s="280" t="s">
        <v>258</v>
      </c>
      <c r="D46" s="372">
        <v>0.14000000000000001</v>
      </c>
      <c r="E46" s="373" t="s">
        <v>259</v>
      </c>
      <c r="F46" s="374" t="s">
        <v>260</v>
      </c>
      <c r="G46" s="375">
        <v>4273</v>
      </c>
      <c r="H46" s="121">
        <v>0.27</v>
      </c>
      <c r="I46" s="121" t="s">
        <v>28</v>
      </c>
      <c r="J46" s="283" t="s">
        <v>26</v>
      </c>
      <c r="K46" s="155">
        <v>897</v>
      </c>
      <c r="L46" s="119">
        <f>IF(I46="Cantidad",AF46,IF(ISERROR(AF46/AG46),0,AF46/AG46))</f>
        <v>1038</v>
      </c>
      <c r="M46" s="376">
        <f>IF(ISERROR(L46/K46),0,(L46/K46))</f>
        <v>1.1571906354515049</v>
      </c>
      <c r="N46" s="123">
        <v>597</v>
      </c>
      <c r="O46" s="119">
        <f>IF(I46="Cantidad",AI46,IF(ISERROR(AI46/AJ46),0,AI46/AJ46))</f>
        <v>691</v>
      </c>
      <c r="P46" s="513">
        <f>IF(ISERROR(O46/N46),0,(O46/N46))</f>
        <v>1.1574539363484087</v>
      </c>
      <c r="Q46" s="119">
        <f>IF(H46="Cantidad",AK46,IF(ISERROR(AK46/AL46),0,AK46/AL46))</f>
        <v>0</v>
      </c>
      <c r="R46" s="119" t="str">
        <f>IF(I46="Cantidad",AL46,IF(ISERROR(AL46/AM46),0,AL46/AM46))</f>
        <v>-</v>
      </c>
      <c r="S46" s="377">
        <f>IF(ISERROR(R46/Q46),0,(R46/Q46))</f>
        <v>0</v>
      </c>
      <c r="T46" s="119">
        <f>IF(H46="Cantidad",AN46,IF(ISERROR(AN46/AO46),0,AN46/AO46))</f>
        <v>0</v>
      </c>
      <c r="U46" s="119" t="str">
        <f>IF(I46="Cantidad",AO46,IF(ISERROR(AO46/AP46),0,AO46/AP46))</f>
        <v>-</v>
      </c>
      <c r="V46" s="377">
        <f>IF(ISERROR(U46/T46),0,(U46/T46))</f>
        <v>0</v>
      </c>
      <c r="W46" s="378">
        <f t="shared" si="15"/>
        <v>1494</v>
      </c>
      <c r="X46" s="379">
        <f>IF(ISERROR(AVERAGE(L46,O46,)),0,IF(J46="Suma",(L46+O46),AVERAGE(L46,O46,R46,U46)))</f>
        <v>1729</v>
      </c>
      <c r="Y46" s="380">
        <f>IF(ISERROR(X46/W46),0,(X46/W46))</f>
        <v>1.1572958500669344</v>
      </c>
      <c r="Z46" s="381">
        <f>+Y46*H46</f>
        <v>0.31246987951807231</v>
      </c>
      <c r="AA46" s="382" t="s">
        <v>261</v>
      </c>
      <c r="AB46" s="383" t="s">
        <v>262</v>
      </c>
      <c r="AC46" s="383" t="s">
        <v>263</v>
      </c>
      <c r="AD46" s="384" t="s">
        <v>29</v>
      </c>
      <c r="AE46" s="385" t="s">
        <v>264</v>
      </c>
      <c r="AF46" s="386">
        <v>1038</v>
      </c>
      <c r="AG46" s="387">
        <f>+K46</f>
        <v>897</v>
      </c>
      <c r="AH46" s="388" t="s">
        <v>265</v>
      </c>
      <c r="AI46" s="389">
        <v>691</v>
      </c>
      <c r="AJ46" s="390">
        <f>N46</f>
        <v>597</v>
      </c>
      <c r="AK46" s="391" t="s">
        <v>266</v>
      </c>
      <c r="AL46" s="389" t="s">
        <v>267</v>
      </c>
      <c r="AM46" s="392">
        <f>Q46</f>
        <v>0</v>
      </c>
      <c r="AN46" s="393" t="s">
        <v>268</v>
      </c>
      <c r="AO46" s="389" t="s">
        <v>267</v>
      </c>
      <c r="AP46" s="392">
        <f>T46</f>
        <v>0</v>
      </c>
      <c r="AQ46" s="393" t="s">
        <v>268</v>
      </c>
    </row>
    <row r="47" spans="1:43" customFormat="1" ht="72" customHeight="1" x14ac:dyDescent="0.25">
      <c r="A47" s="178"/>
      <c r="B47" s="280"/>
      <c r="C47" s="280"/>
      <c r="D47" s="372"/>
      <c r="E47" s="373" t="s">
        <v>269</v>
      </c>
      <c r="F47" s="374" t="s">
        <v>270</v>
      </c>
      <c r="G47" s="284">
        <v>1951</v>
      </c>
      <c r="H47" s="121">
        <v>0.18</v>
      </c>
      <c r="I47" s="121" t="s">
        <v>28</v>
      </c>
      <c r="J47" s="283" t="s">
        <v>26</v>
      </c>
      <c r="K47" s="155">
        <v>582</v>
      </c>
      <c r="L47" s="119">
        <f t="shared" ref="L47:L60" si="17">IF(I47="Cantidad",AF47,IF(ISERROR(AF47/AG47),0,AF47/AG47))</f>
        <v>491</v>
      </c>
      <c r="M47" s="376">
        <f t="shared" ref="M47:M60" si="18">IF(ISERROR(L47/K47),0,(L47/K47))</f>
        <v>0.8436426116838488</v>
      </c>
      <c r="N47" s="123">
        <v>390</v>
      </c>
      <c r="O47" s="119">
        <f t="shared" ref="O47:O60" si="19">IF(I47="Cantidad",AI47,IF(ISERROR(AI47/AJ47),0,AI47/AJ47))</f>
        <v>358</v>
      </c>
      <c r="P47" s="514">
        <f t="shared" ref="P47:P60" si="20">IF(ISERROR(O47/N47),0,(O47/N47))</f>
        <v>0.91794871794871791</v>
      </c>
      <c r="Q47" s="119">
        <f t="shared" ref="Q47:R60" si="21">IF(H47="Cantidad",AK47,IF(ISERROR(AK47/AL47),0,AK47/AL47))</f>
        <v>0</v>
      </c>
      <c r="R47" s="119" t="str">
        <f t="shared" si="21"/>
        <v>-</v>
      </c>
      <c r="S47" s="377">
        <f t="shared" ref="S47:S60" si="22">IF(ISERROR(R47/Q47),0,(R47/Q47))</f>
        <v>0</v>
      </c>
      <c r="T47" s="119">
        <f t="shared" ref="T47:U60" si="23">IF(H47="Cantidad",AN47,IF(ISERROR(AN47/AO47),0,AN47/AO47))</f>
        <v>0</v>
      </c>
      <c r="U47" s="119" t="str">
        <f t="shared" si="23"/>
        <v>-</v>
      </c>
      <c r="V47" s="377">
        <f t="shared" ref="V47:V60" si="24">IF(ISERROR(U47/T47),0,(U47/T47))</f>
        <v>0</v>
      </c>
      <c r="W47" s="394">
        <f t="shared" si="15"/>
        <v>972</v>
      </c>
      <c r="X47" s="395">
        <f t="shared" ref="X47:X60" si="25">IF(ISERROR(AVERAGE(L47,O47,)),0,IF(J47="Suma",(L47+O47),AVERAGE(L47,O47,R47,U47)))</f>
        <v>849</v>
      </c>
      <c r="Y47" s="396">
        <f t="shared" ref="Y47:Y60" si="26">IF(ISERROR(X47/W47),0,(X47/W47))</f>
        <v>0.87345679012345678</v>
      </c>
      <c r="Z47" s="397">
        <f t="shared" ref="Z47:Z60" si="27">+Y47*H47</f>
        <v>0.15722222222222221</v>
      </c>
      <c r="AA47" s="398" t="s">
        <v>271</v>
      </c>
      <c r="AB47" s="399" t="s">
        <v>262</v>
      </c>
      <c r="AC47" s="399" t="s">
        <v>263</v>
      </c>
      <c r="AD47" s="400" t="s">
        <v>29</v>
      </c>
      <c r="AE47" s="401" t="s">
        <v>272</v>
      </c>
      <c r="AF47" s="402">
        <v>491</v>
      </c>
      <c r="AG47" s="403">
        <f t="shared" ref="AG47:AG60" si="28">+K47</f>
        <v>582</v>
      </c>
      <c r="AH47" s="404" t="s">
        <v>273</v>
      </c>
      <c r="AI47" s="402">
        <v>358</v>
      </c>
      <c r="AJ47" s="405">
        <f t="shared" ref="AJ47:AJ60" si="29">N47</f>
        <v>390</v>
      </c>
      <c r="AK47" s="391" t="s">
        <v>274</v>
      </c>
      <c r="AL47" s="389" t="s">
        <v>267</v>
      </c>
      <c r="AM47" s="406">
        <f t="shared" ref="AM47:AM60" si="30">Q47</f>
        <v>0</v>
      </c>
      <c r="AN47" s="393" t="s">
        <v>268</v>
      </c>
      <c r="AO47" s="389" t="s">
        <v>267</v>
      </c>
      <c r="AP47" s="406">
        <f t="shared" ref="AP47:AP60" si="31">T47</f>
        <v>0</v>
      </c>
      <c r="AQ47" s="393" t="s">
        <v>268</v>
      </c>
    </row>
    <row r="48" spans="1:43" customFormat="1" ht="54" customHeight="1" x14ac:dyDescent="0.25">
      <c r="A48" s="178"/>
      <c r="B48" s="280"/>
      <c r="C48" s="280"/>
      <c r="D48" s="372"/>
      <c r="E48" s="373" t="s">
        <v>275</v>
      </c>
      <c r="F48" s="374" t="s">
        <v>276</v>
      </c>
      <c r="G48" s="375">
        <v>5152</v>
      </c>
      <c r="H48" s="121">
        <v>0.28999999999999998</v>
      </c>
      <c r="I48" s="121" t="s">
        <v>28</v>
      </c>
      <c r="J48" s="283" t="s">
        <v>26</v>
      </c>
      <c r="K48" s="155">
        <v>978</v>
      </c>
      <c r="L48" s="119">
        <f t="shared" si="17"/>
        <v>525</v>
      </c>
      <c r="M48" s="407">
        <f t="shared" si="18"/>
        <v>0.53680981595092025</v>
      </c>
      <c r="N48" s="123">
        <v>654</v>
      </c>
      <c r="O48" s="119">
        <f t="shared" si="19"/>
        <v>668</v>
      </c>
      <c r="P48" s="513">
        <f t="shared" si="20"/>
        <v>1.0214067278287462</v>
      </c>
      <c r="Q48" s="119">
        <f t="shared" si="21"/>
        <v>0</v>
      </c>
      <c r="R48" s="119" t="str">
        <f t="shared" si="21"/>
        <v>-</v>
      </c>
      <c r="S48" s="377">
        <f t="shared" si="22"/>
        <v>0</v>
      </c>
      <c r="T48" s="119">
        <f t="shared" si="23"/>
        <v>0</v>
      </c>
      <c r="U48" s="119" t="str">
        <f t="shared" si="23"/>
        <v>-</v>
      </c>
      <c r="V48" s="377">
        <f t="shared" si="24"/>
        <v>0</v>
      </c>
      <c r="W48" s="394">
        <f t="shared" si="15"/>
        <v>1632</v>
      </c>
      <c r="X48" s="395">
        <f t="shared" si="25"/>
        <v>1193</v>
      </c>
      <c r="Y48" s="396">
        <f t="shared" si="26"/>
        <v>0.73100490196078427</v>
      </c>
      <c r="Z48" s="397">
        <f t="shared" si="27"/>
        <v>0.21199142156862744</v>
      </c>
      <c r="AA48" s="398" t="s">
        <v>277</v>
      </c>
      <c r="AB48" s="399" t="s">
        <v>262</v>
      </c>
      <c r="AC48" s="399" t="s">
        <v>263</v>
      </c>
      <c r="AD48" s="408" t="s">
        <v>29</v>
      </c>
      <c r="AE48" s="401" t="s">
        <v>272</v>
      </c>
      <c r="AF48" s="402">
        <v>525</v>
      </c>
      <c r="AG48" s="403">
        <f t="shared" si="28"/>
        <v>978</v>
      </c>
      <c r="AH48" s="404" t="s">
        <v>278</v>
      </c>
      <c r="AI48" s="402">
        <v>668</v>
      </c>
      <c r="AJ48" s="405">
        <f t="shared" si="29"/>
        <v>654</v>
      </c>
      <c r="AK48" s="391" t="s">
        <v>279</v>
      </c>
      <c r="AL48" s="389" t="s">
        <v>267</v>
      </c>
      <c r="AM48" s="406">
        <f t="shared" si="30"/>
        <v>0</v>
      </c>
      <c r="AN48" s="393" t="s">
        <v>268</v>
      </c>
      <c r="AO48" s="389" t="s">
        <v>267</v>
      </c>
      <c r="AP48" s="406">
        <f t="shared" si="31"/>
        <v>0</v>
      </c>
      <c r="AQ48" s="393" t="s">
        <v>268</v>
      </c>
    </row>
    <row r="49" spans="1:43" customFormat="1" ht="57" customHeight="1" x14ac:dyDescent="0.25">
      <c r="A49" s="178"/>
      <c r="B49" s="280"/>
      <c r="C49" s="280"/>
      <c r="D49" s="372"/>
      <c r="E49" s="373" t="s">
        <v>280</v>
      </c>
      <c r="F49" s="374" t="s">
        <v>281</v>
      </c>
      <c r="G49" s="284">
        <v>1147</v>
      </c>
      <c r="H49" s="121">
        <v>0.08</v>
      </c>
      <c r="I49" s="121" t="s">
        <v>28</v>
      </c>
      <c r="J49" s="283" t="s">
        <v>26</v>
      </c>
      <c r="K49" s="155">
        <v>285</v>
      </c>
      <c r="L49" s="119">
        <f t="shared" si="17"/>
        <v>127</v>
      </c>
      <c r="M49" s="407">
        <f t="shared" si="18"/>
        <v>0.4456140350877193</v>
      </c>
      <c r="N49" s="123">
        <v>189</v>
      </c>
      <c r="O49" s="119">
        <f t="shared" si="19"/>
        <v>151</v>
      </c>
      <c r="P49" s="513">
        <f t="shared" si="20"/>
        <v>0.79894179894179895</v>
      </c>
      <c r="Q49" s="119">
        <f t="shared" si="21"/>
        <v>0</v>
      </c>
      <c r="R49" s="119" t="str">
        <f t="shared" si="21"/>
        <v>-</v>
      </c>
      <c r="S49" s="377">
        <f t="shared" si="22"/>
        <v>0</v>
      </c>
      <c r="T49" s="119">
        <f t="shared" si="23"/>
        <v>0</v>
      </c>
      <c r="U49" s="119" t="str">
        <f t="shared" si="23"/>
        <v>-</v>
      </c>
      <c r="V49" s="377">
        <f t="shared" si="24"/>
        <v>0</v>
      </c>
      <c r="W49" s="394">
        <f t="shared" si="15"/>
        <v>474</v>
      </c>
      <c r="X49" s="395">
        <f t="shared" si="25"/>
        <v>278</v>
      </c>
      <c r="Y49" s="396">
        <f t="shared" si="26"/>
        <v>0.5864978902953587</v>
      </c>
      <c r="Z49" s="397">
        <f t="shared" si="27"/>
        <v>4.6919831223628694E-2</v>
      </c>
      <c r="AA49" s="398" t="s">
        <v>282</v>
      </c>
      <c r="AB49" s="399" t="s">
        <v>262</v>
      </c>
      <c r="AC49" s="399" t="s">
        <v>263</v>
      </c>
      <c r="AD49" s="400" t="s">
        <v>29</v>
      </c>
      <c r="AE49" s="401" t="s">
        <v>283</v>
      </c>
      <c r="AF49" s="402">
        <v>127</v>
      </c>
      <c r="AG49" s="403">
        <f t="shared" si="28"/>
        <v>285</v>
      </c>
      <c r="AH49" s="404" t="s">
        <v>284</v>
      </c>
      <c r="AI49" s="402">
        <v>151</v>
      </c>
      <c r="AJ49" s="405">
        <f t="shared" si="29"/>
        <v>189</v>
      </c>
      <c r="AK49" s="391" t="s">
        <v>285</v>
      </c>
      <c r="AL49" s="389" t="s">
        <v>267</v>
      </c>
      <c r="AM49" s="406">
        <f t="shared" si="30"/>
        <v>0</v>
      </c>
      <c r="AN49" s="393" t="s">
        <v>268</v>
      </c>
      <c r="AO49" s="389" t="s">
        <v>267</v>
      </c>
      <c r="AP49" s="406">
        <f t="shared" si="31"/>
        <v>0</v>
      </c>
      <c r="AQ49" s="393" t="s">
        <v>268</v>
      </c>
    </row>
    <row r="50" spans="1:43" customFormat="1" ht="48" customHeight="1" thickBot="1" x14ac:dyDescent="0.3">
      <c r="A50" s="178"/>
      <c r="B50" s="280"/>
      <c r="C50" s="280"/>
      <c r="D50" s="372"/>
      <c r="E50" s="373" t="s">
        <v>286</v>
      </c>
      <c r="F50" s="374" t="s">
        <v>287</v>
      </c>
      <c r="G50" s="375">
        <v>5011</v>
      </c>
      <c r="H50" s="121">
        <v>0.18</v>
      </c>
      <c r="I50" s="121" t="s">
        <v>28</v>
      </c>
      <c r="J50" s="283" t="s">
        <v>26</v>
      </c>
      <c r="K50" s="155">
        <v>615</v>
      </c>
      <c r="L50" s="119">
        <f t="shared" si="17"/>
        <v>1169</v>
      </c>
      <c r="M50" s="376">
        <f t="shared" si="18"/>
        <v>1.9008130081300814</v>
      </c>
      <c r="N50" s="123">
        <v>410</v>
      </c>
      <c r="O50" s="119">
        <f t="shared" si="19"/>
        <v>881</v>
      </c>
      <c r="P50" s="513">
        <f t="shared" si="20"/>
        <v>2.1487804878048782</v>
      </c>
      <c r="Q50" s="119">
        <f t="shared" si="21"/>
        <v>0</v>
      </c>
      <c r="R50" s="119" t="str">
        <f t="shared" si="21"/>
        <v>-</v>
      </c>
      <c r="S50" s="377">
        <f t="shared" si="22"/>
        <v>0</v>
      </c>
      <c r="T50" s="119">
        <f t="shared" si="23"/>
        <v>0</v>
      </c>
      <c r="U50" s="119" t="str">
        <f t="shared" si="23"/>
        <v>-</v>
      </c>
      <c r="V50" s="377">
        <f t="shared" si="24"/>
        <v>0</v>
      </c>
      <c r="W50" s="394">
        <f t="shared" si="15"/>
        <v>1025</v>
      </c>
      <c r="X50" s="395">
        <f t="shared" si="25"/>
        <v>2050</v>
      </c>
      <c r="Y50" s="396">
        <f t="shared" si="26"/>
        <v>2</v>
      </c>
      <c r="Z50" s="397">
        <f t="shared" si="27"/>
        <v>0.36</v>
      </c>
      <c r="AA50" s="409" t="s">
        <v>288</v>
      </c>
      <c r="AB50" s="410" t="s">
        <v>262</v>
      </c>
      <c r="AC50" s="410" t="s">
        <v>263</v>
      </c>
      <c r="AD50" s="411" t="s">
        <v>29</v>
      </c>
      <c r="AE50" s="412" t="s">
        <v>272</v>
      </c>
      <c r="AF50" s="413">
        <v>1169</v>
      </c>
      <c r="AG50" s="414">
        <f t="shared" si="28"/>
        <v>615</v>
      </c>
      <c r="AH50" s="415" t="s">
        <v>289</v>
      </c>
      <c r="AI50" s="413">
        <v>881</v>
      </c>
      <c r="AJ50" s="416">
        <f t="shared" si="29"/>
        <v>410</v>
      </c>
      <c r="AK50" s="417" t="s">
        <v>290</v>
      </c>
      <c r="AL50" s="418" t="s">
        <v>267</v>
      </c>
      <c r="AM50" s="419">
        <f t="shared" si="30"/>
        <v>0</v>
      </c>
      <c r="AN50" s="420" t="s">
        <v>268</v>
      </c>
      <c r="AO50" s="389" t="s">
        <v>267</v>
      </c>
      <c r="AP50" s="406">
        <f t="shared" si="31"/>
        <v>0</v>
      </c>
      <c r="AQ50" s="393" t="s">
        <v>268</v>
      </c>
    </row>
    <row r="51" spans="1:43" customFormat="1" ht="116.25" customHeight="1" thickBot="1" x14ac:dyDescent="0.3">
      <c r="A51" s="155" t="s">
        <v>186</v>
      </c>
      <c r="B51" s="282">
        <v>11</v>
      </c>
      <c r="C51" s="282" t="s">
        <v>291</v>
      </c>
      <c r="D51" s="148">
        <v>1.4999999999999999E-2</v>
      </c>
      <c r="E51" s="373" t="s">
        <v>292</v>
      </c>
      <c r="F51" s="374" t="s">
        <v>293</v>
      </c>
      <c r="G51" s="284">
        <v>9</v>
      </c>
      <c r="H51" s="121">
        <v>1</v>
      </c>
      <c r="I51" s="121" t="s">
        <v>28</v>
      </c>
      <c r="J51" s="283" t="s">
        <v>26</v>
      </c>
      <c r="K51" s="155">
        <v>0</v>
      </c>
      <c r="L51" s="119">
        <f t="shared" si="17"/>
        <v>0</v>
      </c>
      <c r="M51" s="421">
        <f t="shared" si="18"/>
        <v>0</v>
      </c>
      <c r="N51" s="123">
        <v>4</v>
      </c>
      <c r="O51" s="119">
        <f t="shared" si="19"/>
        <v>4</v>
      </c>
      <c r="P51" s="514">
        <f t="shared" si="20"/>
        <v>1</v>
      </c>
      <c r="Q51" s="119">
        <f t="shared" si="21"/>
        <v>0</v>
      </c>
      <c r="R51" s="119" t="str">
        <f t="shared" si="21"/>
        <v>-</v>
      </c>
      <c r="S51" s="377">
        <f t="shared" si="22"/>
        <v>0</v>
      </c>
      <c r="T51" s="119">
        <f t="shared" si="23"/>
        <v>0</v>
      </c>
      <c r="U51" s="119" t="str">
        <f t="shared" si="23"/>
        <v>-</v>
      </c>
      <c r="V51" s="377">
        <f t="shared" si="24"/>
        <v>0</v>
      </c>
      <c r="W51" s="394">
        <f>K51+N51+Q51+T51</f>
        <v>4</v>
      </c>
      <c r="X51" s="395">
        <f t="shared" si="25"/>
        <v>4</v>
      </c>
      <c r="Y51" s="396">
        <f t="shared" si="26"/>
        <v>1</v>
      </c>
      <c r="Z51" s="397">
        <f t="shared" si="27"/>
        <v>1</v>
      </c>
      <c r="AA51" s="422" t="s">
        <v>294</v>
      </c>
      <c r="AB51" s="423" t="s">
        <v>295</v>
      </c>
      <c r="AC51" s="423" t="s">
        <v>296</v>
      </c>
      <c r="AD51" s="424" t="s">
        <v>29</v>
      </c>
      <c r="AE51" s="425" t="s">
        <v>297</v>
      </c>
      <c r="AF51" s="426">
        <v>0</v>
      </c>
      <c r="AG51" s="427">
        <f t="shared" si="28"/>
        <v>0</v>
      </c>
      <c r="AH51" s="428" t="s">
        <v>298</v>
      </c>
      <c r="AI51" s="429">
        <v>4</v>
      </c>
      <c r="AJ51" s="430">
        <f t="shared" si="29"/>
        <v>4</v>
      </c>
      <c r="AK51" s="431" t="s">
        <v>299</v>
      </c>
      <c r="AL51" s="429" t="s">
        <v>267</v>
      </c>
      <c r="AM51" s="432">
        <f t="shared" si="30"/>
        <v>0</v>
      </c>
      <c r="AN51" s="433" t="s">
        <v>268</v>
      </c>
      <c r="AO51" s="389" t="s">
        <v>267</v>
      </c>
      <c r="AP51" s="406">
        <f t="shared" si="31"/>
        <v>0</v>
      </c>
      <c r="AQ51" s="393" t="s">
        <v>268</v>
      </c>
    </row>
    <row r="52" spans="1:43" customFormat="1" ht="115.5" customHeight="1" thickBot="1" x14ac:dyDescent="0.3">
      <c r="A52" s="155" t="s">
        <v>257</v>
      </c>
      <c r="B52" s="282">
        <v>12</v>
      </c>
      <c r="C52" s="282" t="s">
        <v>300</v>
      </c>
      <c r="D52" s="148">
        <v>1.4999999999999999E-2</v>
      </c>
      <c r="E52" s="373" t="s">
        <v>301</v>
      </c>
      <c r="F52" s="374" t="s">
        <v>302</v>
      </c>
      <c r="G52" s="375">
        <v>93465</v>
      </c>
      <c r="H52" s="121">
        <v>1</v>
      </c>
      <c r="I52" s="121" t="s">
        <v>28</v>
      </c>
      <c r="J52" s="283" t="s">
        <v>26</v>
      </c>
      <c r="K52" s="155">
        <v>100179</v>
      </c>
      <c r="L52" s="119">
        <f t="shared" si="17"/>
        <v>21335</v>
      </c>
      <c r="M52" s="407">
        <f t="shared" si="18"/>
        <v>0.21296878587328683</v>
      </c>
      <c r="N52" s="123">
        <v>66788</v>
      </c>
      <c r="O52" s="119">
        <f t="shared" si="19"/>
        <v>1326</v>
      </c>
      <c r="P52" s="515">
        <f t="shared" si="20"/>
        <v>1.985386596394562E-2</v>
      </c>
      <c r="Q52" s="119">
        <f t="shared" si="21"/>
        <v>0</v>
      </c>
      <c r="R52" s="119" t="str">
        <f t="shared" si="21"/>
        <v>-</v>
      </c>
      <c r="S52" s="377">
        <f t="shared" si="22"/>
        <v>0</v>
      </c>
      <c r="T52" s="119">
        <f t="shared" si="23"/>
        <v>0</v>
      </c>
      <c r="U52" s="119" t="str">
        <f t="shared" si="23"/>
        <v>-</v>
      </c>
      <c r="V52" s="377">
        <f t="shared" si="24"/>
        <v>0</v>
      </c>
      <c r="W52" s="394">
        <f t="shared" si="15"/>
        <v>166967</v>
      </c>
      <c r="X52" s="395">
        <f>IF(ISERROR(AVERAGE(L52,O52,)),0,IF(J52="Suma",(L52+O52),AVERAGE(L52,O52,R52,U52)))</f>
        <v>22661</v>
      </c>
      <c r="Y52" s="396">
        <f t="shared" si="26"/>
        <v>0.13572142998317033</v>
      </c>
      <c r="Z52" s="397">
        <f t="shared" si="27"/>
        <v>0.13572142998317033</v>
      </c>
      <c r="AA52" s="422" t="s">
        <v>303</v>
      </c>
      <c r="AB52" s="423" t="s">
        <v>304</v>
      </c>
      <c r="AC52" s="423" t="s">
        <v>305</v>
      </c>
      <c r="AD52" s="424" t="s">
        <v>29</v>
      </c>
      <c r="AE52" s="425" t="s">
        <v>306</v>
      </c>
      <c r="AF52" s="426">
        <v>21335</v>
      </c>
      <c r="AG52" s="427">
        <f>+K52</f>
        <v>100179</v>
      </c>
      <c r="AH52" s="434" t="s">
        <v>307</v>
      </c>
      <c r="AI52" s="429">
        <v>1326</v>
      </c>
      <c r="AJ52" s="430">
        <f t="shared" si="29"/>
        <v>66788</v>
      </c>
      <c r="AK52" s="431" t="s">
        <v>308</v>
      </c>
      <c r="AL52" s="429" t="s">
        <v>267</v>
      </c>
      <c r="AM52" s="432">
        <f t="shared" si="30"/>
        <v>0</v>
      </c>
      <c r="AN52" s="433" t="s">
        <v>268</v>
      </c>
      <c r="AO52" s="389" t="s">
        <v>267</v>
      </c>
      <c r="AP52" s="406">
        <f t="shared" si="31"/>
        <v>0</v>
      </c>
      <c r="AQ52" s="393" t="s">
        <v>268</v>
      </c>
    </row>
    <row r="53" spans="1:43" customFormat="1" ht="73.5" customHeight="1" x14ac:dyDescent="0.25">
      <c r="A53" s="178" t="s">
        <v>186</v>
      </c>
      <c r="B53" s="280">
        <v>13</v>
      </c>
      <c r="C53" s="280" t="s">
        <v>309</v>
      </c>
      <c r="D53" s="372">
        <v>0.06</v>
      </c>
      <c r="E53" s="373" t="s">
        <v>310</v>
      </c>
      <c r="F53" s="374" t="s">
        <v>311</v>
      </c>
      <c r="G53" s="284">
        <v>66</v>
      </c>
      <c r="H53" s="121">
        <v>0.33</v>
      </c>
      <c r="I53" s="121" t="s">
        <v>28</v>
      </c>
      <c r="J53" s="283" t="s">
        <v>26</v>
      </c>
      <c r="K53" s="155">
        <v>15</v>
      </c>
      <c r="L53" s="119">
        <f t="shared" si="17"/>
        <v>11</v>
      </c>
      <c r="M53" s="376">
        <f t="shared" si="18"/>
        <v>0.73333333333333328</v>
      </c>
      <c r="N53" s="123">
        <v>9</v>
      </c>
      <c r="O53" s="119">
        <f t="shared" si="19"/>
        <v>6</v>
      </c>
      <c r="P53" s="515">
        <f t="shared" si="20"/>
        <v>0.66666666666666663</v>
      </c>
      <c r="Q53" s="119">
        <f t="shared" si="21"/>
        <v>0</v>
      </c>
      <c r="R53" s="119" t="str">
        <f t="shared" si="21"/>
        <v>-</v>
      </c>
      <c r="S53" s="377">
        <f t="shared" si="22"/>
        <v>0</v>
      </c>
      <c r="T53" s="119">
        <f t="shared" si="23"/>
        <v>0</v>
      </c>
      <c r="U53" s="119" t="str">
        <f t="shared" si="23"/>
        <v>-</v>
      </c>
      <c r="V53" s="377">
        <f t="shared" si="24"/>
        <v>0</v>
      </c>
      <c r="W53" s="394">
        <f t="shared" si="15"/>
        <v>24</v>
      </c>
      <c r="X53" s="395">
        <f t="shared" si="25"/>
        <v>17</v>
      </c>
      <c r="Y53" s="396">
        <f t="shared" si="26"/>
        <v>0.70833333333333337</v>
      </c>
      <c r="Z53" s="397">
        <f t="shared" si="27"/>
        <v>0.23375000000000001</v>
      </c>
      <c r="AA53" s="435" t="s">
        <v>312</v>
      </c>
      <c r="AB53" s="436" t="s">
        <v>313</v>
      </c>
      <c r="AC53" s="436" t="s">
        <v>314</v>
      </c>
      <c r="AD53" s="437" t="s">
        <v>29</v>
      </c>
      <c r="AE53" s="438" t="s">
        <v>315</v>
      </c>
      <c r="AF53" s="439">
        <v>11</v>
      </c>
      <c r="AG53" s="440">
        <f t="shared" si="28"/>
        <v>15</v>
      </c>
      <c r="AH53" s="434" t="s">
        <v>316</v>
      </c>
      <c r="AI53" s="441">
        <v>6</v>
      </c>
      <c r="AJ53" s="442">
        <f t="shared" si="29"/>
        <v>9</v>
      </c>
      <c r="AK53" s="443" t="s">
        <v>317</v>
      </c>
      <c r="AL53" s="441" t="s">
        <v>267</v>
      </c>
      <c r="AM53" s="442">
        <f t="shared" si="30"/>
        <v>0</v>
      </c>
      <c r="AN53" s="443" t="s">
        <v>268</v>
      </c>
      <c r="AO53" s="389" t="s">
        <v>267</v>
      </c>
      <c r="AP53" s="406">
        <f t="shared" si="31"/>
        <v>0</v>
      </c>
      <c r="AQ53" s="393" t="s">
        <v>268</v>
      </c>
    </row>
    <row r="54" spans="1:43" customFormat="1" ht="73.5" customHeight="1" x14ac:dyDescent="0.25">
      <c r="A54" s="178"/>
      <c r="B54" s="280"/>
      <c r="C54" s="280"/>
      <c r="D54" s="372"/>
      <c r="E54" s="373" t="s">
        <v>318</v>
      </c>
      <c r="F54" s="374" t="s">
        <v>319</v>
      </c>
      <c r="G54" s="284">
        <v>3</v>
      </c>
      <c r="H54" s="121">
        <v>0.33</v>
      </c>
      <c r="I54" s="121" t="s">
        <v>28</v>
      </c>
      <c r="J54" s="283" t="s">
        <v>26</v>
      </c>
      <c r="K54" s="155">
        <v>1</v>
      </c>
      <c r="L54" s="119">
        <f t="shared" si="17"/>
        <v>0.5</v>
      </c>
      <c r="M54" s="444">
        <f t="shared" si="18"/>
        <v>0.5</v>
      </c>
      <c r="N54" s="123">
        <v>2</v>
      </c>
      <c r="O54" s="119">
        <f t="shared" si="19"/>
        <v>2.5</v>
      </c>
      <c r="P54" s="444">
        <f t="shared" si="20"/>
        <v>1.25</v>
      </c>
      <c r="Q54" s="119">
        <f t="shared" si="21"/>
        <v>0</v>
      </c>
      <c r="R54" s="119" t="str">
        <f t="shared" si="21"/>
        <v>-</v>
      </c>
      <c r="S54" s="446">
        <f t="shared" si="22"/>
        <v>0</v>
      </c>
      <c r="T54" s="119">
        <f t="shared" si="23"/>
        <v>0</v>
      </c>
      <c r="U54" s="119" t="str">
        <f t="shared" si="23"/>
        <v>-</v>
      </c>
      <c r="V54" s="446">
        <f t="shared" si="24"/>
        <v>0</v>
      </c>
      <c r="W54" s="394">
        <f t="shared" si="15"/>
        <v>3</v>
      </c>
      <c r="X54" s="395">
        <f t="shared" si="25"/>
        <v>3</v>
      </c>
      <c r="Y54" s="445">
        <f t="shared" si="26"/>
        <v>1</v>
      </c>
      <c r="Z54" s="397">
        <f t="shared" si="27"/>
        <v>0.33</v>
      </c>
      <c r="AA54" s="398" t="s">
        <v>320</v>
      </c>
      <c r="AB54" s="399" t="s">
        <v>321</v>
      </c>
      <c r="AC54" s="399" t="s">
        <v>322</v>
      </c>
      <c r="AD54" s="400" t="s">
        <v>29</v>
      </c>
      <c r="AE54" s="401" t="s">
        <v>323</v>
      </c>
      <c r="AF54" s="402">
        <v>0.5</v>
      </c>
      <c r="AG54" s="403">
        <f t="shared" si="28"/>
        <v>1</v>
      </c>
      <c r="AH54" s="447" t="s">
        <v>324</v>
      </c>
      <c r="AI54" s="448">
        <v>2.5</v>
      </c>
      <c r="AJ54" s="406">
        <f t="shared" si="29"/>
        <v>2</v>
      </c>
      <c r="AK54" s="393" t="s">
        <v>325</v>
      </c>
      <c r="AL54" s="389" t="s">
        <v>267</v>
      </c>
      <c r="AM54" s="406">
        <f t="shared" si="30"/>
        <v>0</v>
      </c>
      <c r="AN54" s="393" t="s">
        <v>268</v>
      </c>
      <c r="AO54" s="389" t="s">
        <v>267</v>
      </c>
      <c r="AP54" s="406">
        <f t="shared" si="31"/>
        <v>0</v>
      </c>
      <c r="AQ54" s="393" t="s">
        <v>268</v>
      </c>
    </row>
    <row r="55" spans="1:43" customFormat="1" ht="92.25" customHeight="1" thickBot="1" x14ac:dyDescent="0.3">
      <c r="A55" s="178"/>
      <c r="B55" s="280"/>
      <c r="C55" s="280"/>
      <c r="D55" s="372"/>
      <c r="E55" s="373" t="s">
        <v>326</v>
      </c>
      <c r="F55" s="374" t="s">
        <v>327</v>
      </c>
      <c r="G55" s="284">
        <v>142</v>
      </c>
      <c r="H55" s="121">
        <v>0.34</v>
      </c>
      <c r="I55" s="121" t="s">
        <v>25</v>
      </c>
      <c r="J55" s="283" t="s">
        <v>56</v>
      </c>
      <c r="K55" s="292">
        <v>1</v>
      </c>
      <c r="L55" s="121">
        <v>1</v>
      </c>
      <c r="M55" s="449">
        <f t="shared" si="18"/>
        <v>1</v>
      </c>
      <c r="N55" s="292">
        <v>1</v>
      </c>
      <c r="O55" s="119">
        <f t="shared" si="19"/>
        <v>1</v>
      </c>
      <c r="P55" s="514">
        <f t="shared" si="20"/>
        <v>1</v>
      </c>
      <c r="Q55" s="119">
        <f t="shared" si="21"/>
        <v>0</v>
      </c>
      <c r="R55" s="119">
        <f t="shared" si="21"/>
        <v>0</v>
      </c>
      <c r="S55" s="377">
        <f t="shared" si="22"/>
        <v>0</v>
      </c>
      <c r="T55" s="119">
        <f t="shared" si="23"/>
        <v>0</v>
      </c>
      <c r="U55" s="119">
        <f t="shared" si="23"/>
        <v>0</v>
      </c>
      <c r="V55" s="377">
        <f t="shared" si="24"/>
        <v>0</v>
      </c>
      <c r="W55" s="450">
        <v>1</v>
      </c>
      <c r="X55" s="451">
        <v>1</v>
      </c>
      <c r="Y55" s="396">
        <f t="shared" si="26"/>
        <v>1</v>
      </c>
      <c r="Z55" s="397">
        <f t="shared" si="27"/>
        <v>0.34</v>
      </c>
      <c r="AA55" s="409" t="s">
        <v>328</v>
      </c>
      <c r="AB55" s="410" t="s">
        <v>329</v>
      </c>
      <c r="AC55" s="410" t="s">
        <v>330</v>
      </c>
      <c r="AD55" s="411" t="s">
        <v>29</v>
      </c>
      <c r="AE55" s="412" t="s">
        <v>315</v>
      </c>
      <c r="AF55" s="452">
        <v>1</v>
      </c>
      <c r="AG55" s="453">
        <f t="shared" si="28"/>
        <v>1</v>
      </c>
      <c r="AH55" s="434" t="s">
        <v>331</v>
      </c>
      <c r="AI55" s="452">
        <v>1</v>
      </c>
      <c r="AJ55" s="454">
        <f t="shared" si="29"/>
        <v>1</v>
      </c>
      <c r="AK55" s="420" t="s">
        <v>332</v>
      </c>
      <c r="AL55" s="418" t="s">
        <v>267</v>
      </c>
      <c r="AM55" s="454">
        <f t="shared" si="30"/>
        <v>0</v>
      </c>
      <c r="AN55" s="420" t="s">
        <v>268</v>
      </c>
      <c r="AO55" s="389" t="s">
        <v>267</v>
      </c>
      <c r="AP55" s="455">
        <f t="shared" si="31"/>
        <v>0</v>
      </c>
      <c r="AQ55" s="393" t="s">
        <v>268</v>
      </c>
    </row>
    <row r="56" spans="1:43" customFormat="1" ht="58.5" customHeight="1" x14ac:dyDescent="0.25">
      <c r="A56" s="178" t="s">
        <v>186</v>
      </c>
      <c r="B56" s="280">
        <v>14</v>
      </c>
      <c r="C56" s="280" t="s">
        <v>333</v>
      </c>
      <c r="D56" s="372">
        <v>0.03</v>
      </c>
      <c r="E56" s="373" t="s">
        <v>334</v>
      </c>
      <c r="F56" s="456" t="s">
        <v>335</v>
      </c>
      <c r="G56" s="457">
        <v>1</v>
      </c>
      <c r="H56" s="458">
        <v>0.5</v>
      </c>
      <c r="I56" s="458" t="s">
        <v>28</v>
      </c>
      <c r="J56" s="459" t="s">
        <v>56</v>
      </c>
      <c r="K56" s="123">
        <v>1</v>
      </c>
      <c r="L56" s="119">
        <f t="shared" si="17"/>
        <v>1</v>
      </c>
      <c r="M56" s="460">
        <f t="shared" si="18"/>
        <v>1</v>
      </c>
      <c r="N56" s="123">
        <v>1</v>
      </c>
      <c r="O56" s="119">
        <f t="shared" si="19"/>
        <v>1</v>
      </c>
      <c r="P56" s="514">
        <f t="shared" si="20"/>
        <v>1</v>
      </c>
      <c r="Q56" s="119">
        <f t="shared" si="21"/>
        <v>0</v>
      </c>
      <c r="R56" s="119" t="str">
        <f t="shared" si="21"/>
        <v>-</v>
      </c>
      <c r="S56" s="461">
        <f t="shared" si="22"/>
        <v>0</v>
      </c>
      <c r="T56" s="119">
        <f t="shared" si="23"/>
        <v>0</v>
      </c>
      <c r="U56" s="119" t="str">
        <f t="shared" si="23"/>
        <v>-</v>
      </c>
      <c r="V56" s="461">
        <f t="shared" si="24"/>
        <v>0</v>
      </c>
      <c r="W56" s="394">
        <v>1</v>
      </c>
      <c r="X56" s="395">
        <f t="shared" si="25"/>
        <v>1</v>
      </c>
      <c r="Y56" s="445">
        <f t="shared" si="26"/>
        <v>1</v>
      </c>
      <c r="Z56" s="397">
        <f t="shared" si="27"/>
        <v>0.5</v>
      </c>
      <c r="AA56" s="435" t="s">
        <v>336</v>
      </c>
      <c r="AB56" s="436" t="s">
        <v>337</v>
      </c>
      <c r="AC56" s="436" t="s">
        <v>338</v>
      </c>
      <c r="AD56" s="437" t="s">
        <v>29</v>
      </c>
      <c r="AE56" s="438" t="s">
        <v>339</v>
      </c>
      <c r="AF56" s="462">
        <v>1</v>
      </c>
      <c r="AG56" s="463">
        <f t="shared" si="28"/>
        <v>1</v>
      </c>
      <c r="AH56" s="464" t="s">
        <v>340</v>
      </c>
      <c r="AI56" s="441">
        <v>1</v>
      </c>
      <c r="AJ56" s="442">
        <f t="shared" si="29"/>
        <v>1</v>
      </c>
      <c r="AK56" s="443" t="s">
        <v>340</v>
      </c>
      <c r="AL56" s="441" t="s">
        <v>267</v>
      </c>
      <c r="AM56" s="442">
        <f t="shared" si="30"/>
        <v>0</v>
      </c>
      <c r="AN56" s="443" t="s">
        <v>268</v>
      </c>
      <c r="AO56" s="389" t="s">
        <v>267</v>
      </c>
      <c r="AP56" s="406">
        <f t="shared" si="31"/>
        <v>0</v>
      </c>
      <c r="AQ56" s="393" t="s">
        <v>268</v>
      </c>
    </row>
    <row r="57" spans="1:43" customFormat="1" ht="91.5" customHeight="1" x14ac:dyDescent="0.25">
      <c r="A57" s="178"/>
      <c r="B57" s="280"/>
      <c r="C57" s="280"/>
      <c r="D57" s="372"/>
      <c r="E57" s="373" t="s">
        <v>341</v>
      </c>
      <c r="F57" s="374" t="s">
        <v>342</v>
      </c>
      <c r="G57" s="284">
        <v>4422</v>
      </c>
      <c r="H57" s="121">
        <v>0.3</v>
      </c>
      <c r="I57" s="121" t="s">
        <v>25</v>
      </c>
      <c r="J57" s="283" t="s">
        <v>56</v>
      </c>
      <c r="K57" s="126">
        <v>1</v>
      </c>
      <c r="L57" s="340">
        <f t="shared" si="17"/>
        <v>1</v>
      </c>
      <c r="M57" s="460">
        <f t="shared" si="18"/>
        <v>1</v>
      </c>
      <c r="N57" s="126">
        <v>1</v>
      </c>
      <c r="O57" s="148">
        <f t="shared" si="19"/>
        <v>1</v>
      </c>
      <c r="P57" s="514">
        <f t="shared" si="20"/>
        <v>1</v>
      </c>
      <c r="Q57" s="148">
        <f t="shared" si="21"/>
        <v>0</v>
      </c>
      <c r="R57" s="148">
        <f t="shared" si="21"/>
        <v>0</v>
      </c>
      <c r="S57" s="377">
        <f t="shared" si="22"/>
        <v>0</v>
      </c>
      <c r="T57" s="148">
        <f t="shared" si="23"/>
        <v>0</v>
      </c>
      <c r="U57" s="148">
        <f t="shared" si="23"/>
        <v>0</v>
      </c>
      <c r="V57" s="377">
        <f t="shared" si="24"/>
        <v>0</v>
      </c>
      <c r="W57" s="450">
        <v>1</v>
      </c>
      <c r="X57" s="451">
        <v>1</v>
      </c>
      <c r="Y57" s="396">
        <f t="shared" si="26"/>
        <v>1</v>
      </c>
      <c r="Z57" s="397">
        <f t="shared" si="27"/>
        <v>0.3</v>
      </c>
      <c r="AA57" s="398" t="s">
        <v>343</v>
      </c>
      <c r="AB57" s="399" t="s">
        <v>262</v>
      </c>
      <c r="AC57" s="399" t="s">
        <v>263</v>
      </c>
      <c r="AD57" s="400" t="s">
        <v>29</v>
      </c>
      <c r="AE57" s="401" t="s">
        <v>344</v>
      </c>
      <c r="AF57" s="465">
        <v>1</v>
      </c>
      <c r="AG57" s="466">
        <f t="shared" si="28"/>
        <v>1</v>
      </c>
      <c r="AH57" s="447" t="s">
        <v>345</v>
      </c>
      <c r="AI57" s="467">
        <v>1</v>
      </c>
      <c r="AJ57" s="455">
        <f t="shared" si="29"/>
        <v>1</v>
      </c>
      <c r="AK57" s="393" t="s">
        <v>346</v>
      </c>
      <c r="AL57" s="389" t="s">
        <v>267</v>
      </c>
      <c r="AM57" s="455">
        <f t="shared" si="30"/>
        <v>0</v>
      </c>
      <c r="AN57" s="393" t="s">
        <v>268</v>
      </c>
      <c r="AO57" s="389" t="s">
        <v>267</v>
      </c>
      <c r="AP57" s="455">
        <f t="shared" si="31"/>
        <v>0</v>
      </c>
      <c r="AQ57" s="393" t="s">
        <v>268</v>
      </c>
    </row>
    <row r="58" spans="1:43" customFormat="1" ht="96.75" customHeight="1" thickBot="1" x14ac:dyDescent="0.3">
      <c r="A58" s="178"/>
      <c r="B58" s="280"/>
      <c r="C58" s="280"/>
      <c r="D58" s="372"/>
      <c r="E58" s="373" t="s">
        <v>347</v>
      </c>
      <c r="F58" s="374" t="s">
        <v>348</v>
      </c>
      <c r="G58" s="284">
        <v>433</v>
      </c>
      <c r="H58" s="121">
        <v>0.2</v>
      </c>
      <c r="I58" s="121" t="s">
        <v>25</v>
      </c>
      <c r="J58" s="283" t="s">
        <v>56</v>
      </c>
      <c r="K58" s="126">
        <v>1</v>
      </c>
      <c r="L58" s="340">
        <f t="shared" si="17"/>
        <v>1</v>
      </c>
      <c r="M58" s="460">
        <f t="shared" si="18"/>
        <v>1</v>
      </c>
      <c r="N58" s="126">
        <v>1</v>
      </c>
      <c r="O58" s="148">
        <f t="shared" si="19"/>
        <v>1</v>
      </c>
      <c r="P58" s="514">
        <f t="shared" si="20"/>
        <v>1</v>
      </c>
      <c r="Q58" s="148">
        <f t="shared" si="21"/>
        <v>0</v>
      </c>
      <c r="R58" s="148">
        <f t="shared" si="21"/>
        <v>0</v>
      </c>
      <c r="S58" s="377">
        <f t="shared" si="22"/>
        <v>0</v>
      </c>
      <c r="T58" s="148">
        <f t="shared" si="23"/>
        <v>0</v>
      </c>
      <c r="U58" s="148">
        <f t="shared" si="23"/>
        <v>0</v>
      </c>
      <c r="V58" s="377">
        <f t="shared" si="24"/>
        <v>0</v>
      </c>
      <c r="W58" s="450">
        <v>1</v>
      </c>
      <c r="X58" s="451">
        <v>1</v>
      </c>
      <c r="Y58" s="396">
        <f t="shared" si="26"/>
        <v>1</v>
      </c>
      <c r="Z58" s="397">
        <f t="shared" si="27"/>
        <v>0.2</v>
      </c>
      <c r="AA58" s="409" t="s">
        <v>349</v>
      </c>
      <c r="AB58" s="410" t="s">
        <v>350</v>
      </c>
      <c r="AC58" s="410" t="s">
        <v>351</v>
      </c>
      <c r="AD58" s="411" t="s">
        <v>29</v>
      </c>
      <c r="AE58" s="412" t="s">
        <v>352</v>
      </c>
      <c r="AF58" s="452">
        <v>1</v>
      </c>
      <c r="AG58" s="453">
        <f t="shared" si="28"/>
        <v>1</v>
      </c>
      <c r="AH58" s="447" t="s">
        <v>353</v>
      </c>
      <c r="AI58" s="468">
        <v>1</v>
      </c>
      <c r="AJ58" s="454">
        <f t="shared" si="29"/>
        <v>1</v>
      </c>
      <c r="AK58" s="420" t="s">
        <v>354</v>
      </c>
      <c r="AL58" s="418" t="s">
        <v>267</v>
      </c>
      <c r="AM58" s="454">
        <f t="shared" si="30"/>
        <v>0</v>
      </c>
      <c r="AN58" s="420" t="s">
        <v>268</v>
      </c>
      <c r="AO58" s="389" t="s">
        <v>267</v>
      </c>
      <c r="AP58" s="455">
        <f t="shared" si="31"/>
        <v>0</v>
      </c>
      <c r="AQ58" s="393" t="s">
        <v>268</v>
      </c>
    </row>
    <row r="59" spans="1:43" customFormat="1" ht="72" customHeight="1" x14ac:dyDescent="0.25">
      <c r="A59" s="178" t="s">
        <v>257</v>
      </c>
      <c r="B59" s="282">
        <v>15</v>
      </c>
      <c r="C59" s="282" t="s">
        <v>355</v>
      </c>
      <c r="D59" s="372">
        <v>0.03</v>
      </c>
      <c r="E59" s="373" t="s">
        <v>356</v>
      </c>
      <c r="F59" s="374" t="s">
        <v>357</v>
      </c>
      <c r="G59" s="375">
        <v>72067</v>
      </c>
      <c r="H59" s="121">
        <v>0.8</v>
      </c>
      <c r="I59" s="121" t="s">
        <v>28</v>
      </c>
      <c r="J59" s="283" t="s">
        <v>26</v>
      </c>
      <c r="K59" s="155">
        <v>49989</v>
      </c>
      <c r="L59" s="119">
        <f t="shared" si="17"/>
        <v>19234</v>
      </c>
      <c r="M59" s="407">
        <f t="shared" si="18"/>
        <v>0.38476464822260897</v>
      </c>
      <c r="N59" s="155">
        <v>33330</v>
      </c>
      <c r="O59" s="119">
        <f t="shared" si="19"/>
        <v>0</v>
      </c>
      <c r="P59" s="515">
        <f t="shared" si="20"/>
        <v>0</v>
      </c>
      <c r="Q59" s="119">
        <f t="shared" si="21"/>
        <v>0</v>
      </c>
      <c r="R59" s="119" t="str">
        <f t="shared" si="21"/>
        <v>-</v>
      </c>
      <c r="S59" s="377">
        <f t="shared" si="22"/>
        <v>0</v>
      </c>
      <c r="T59" s="119">
        <f t="shared" si="23"/>
        <v>0</v>
      </c>
      <c r="U59" s="119" t="str">
        <f t="shared" si="23"/>
        <v>-</v>
      </c>
      <c r="V59" s="377">
        <f t="shared" si="24"/>
        <v>0</v>
      </c>
      <c r="W59" s="394">
        <f t="shared" si="15"/>
        <v>83319</v>
      </c>
      <c r="X59" s="395">
        <f t="shared" si="25"/>
        <v>19234</v>
      </c>
      <c r="Y59" s="396">
        <f t="shared" si="26"/>
        <v>0.23084770580539854</v>
      </c>
      <c r="Z59" s="397">
        <f t="shared" si="27"/>
        <v>0.18467816464431885</v>
      </c>
      <c r="AA59" s="435" t="s">
        <v>358</v>
      </c>
      <c r="AB59" s="436" t="s">
        <v>359</v>
      </c>
      <c r="AC59" s="436" t="s">
        <v>360</v>
      </c>
      <c r="AD59" s="437" t="s">
        <v>29</v>
      </c>
      <c r="AE59" s="438" t="s">
        <v>361</v>
      </c>
      <c r="AF59" s="439">
        <v>19234</v>
      </c>
      <c r="AG59" s="440">
        <f t="shared" si="28"/>
        <v>49989</v>
      </c>
      <c r="AH59" s="447" t="s">
        <v>362</v>
      </c>
      <c r="AI59" s="441">
        <v>0</v>
      </c>
      <c r="AJ59" s="442">
        <f t="shared" si="29"/>
        <v>33330</v>
      </c>
      <c r="AK59" s="443" t="s">
        <v>363</v>
      </c>
      <c r="AL59" s="441" t="s">
        <v>267</v>
      </c>
      <c r="AM59" s="442">
        <f t="shared" si="30"/>
        <v>0</v>
      </c>
      <c r="AN59" s="443" t="s">
        <v>268</v>
      </c>
      <c r="AO59" s="389" t="s">
        <v>267</v>
      </c>
      <c r="AP59" s="406">
        <f t="shared" si="31"/>
        <v>0</v>
      </c>
      <c r="AQ59" s="393" t="s">
        <v>268</v>
      </c>
    </row>
    <row r="60" spans="1:43" customFormat="1" ht="114.75" customHeight="1" thickBot="1" x14ac:dyDescent="0.3">
      <c r="A60" s="260"/>
      <c r="B60" s="154">
        <v>16</v>
      </c>
      <c r="C60" s="154" t="s">
        <v>364</v>
      </c>
      <c r="D60" s="469"/>
      <c r="E60" s="470" t="s">
        <v>365</v>
      </c>
      <c r="F60" s="471" t="s">
        <v>366</v>
      </c>
      <c r="G60" s="472">
        <v>5782</v>
      </c>
      <c r="H60" s="99">
        <v>0.2</v>
      </c>
      <c r="I60" s="99" t="s">
        <v>28</v>
      </c>
      <c r="J60" s="329" t="s">
        <v>26</v>
      </c>
      <c r="K60" s="152">
        <v>4842</v>
      </c>
      <c r="L60" s="98">
        <f t="shared" si="17"/>
        <v>1330</v>
      </c>
      <c r="M60" s="473">
        <f t="shared" si="18"/>
        <v>0.27467988434531188</v>
      </c>
      <c r="N60" s="152">
        <v>3232</v>
      </c>
      <c r="O60" s="98">
        <f t="shared" si="19"/>
        <v>0</v>
      </c>
      <c r="P60" s="516">
        <f t="shared" si="20"/>
        <v>0</v>
      </c>
      <c r="Q60" s="98">
        <f t="shared" si="21"/>
        <v>0</v>
      </c>
      <c r="R60" s="98" t="str">
        <f t="shared" si="21"/>
        <v>-</v>
      </c>
      <c r="S60" s="474">
        <f t="shared" si="22"/>
        <v>0</v>
      </c>
      <c r="T60" s="98">
        <f t="shared" si="23"/>
        <v>0</v>
      </c>
      <c r="U60" s="98" t="str">
        <f t="shared" si="23"/>
        <v>-</v>
      </c>
      <c r="V60" s="474">
        <f t="shared" si="24"/>
        <v>0</v>
      </c>
      <c r="W60" s="475">
        <f t="shared" si="15"/>
        <v>8074</v>
      </c>
      <c r="X60" s="476">
        <f t="shared" si="25"/>
        <v>1330</v>
      </c>
      <c r="Y60" s="477">
        <f t="shared" si="26"/>
        <v>0.16472628189249441</v>
      </c>
      <c r="Z60" s="478">
        <f t="shared" si="27"/>
        <v>3.2945256378498884E-2</v>
      </c>
      <c r="AA60" s="479" t="s">
        <v>367</v>
      </c>
      <c r="AB60" s="480" t="s">
        <v>368</v>
      </c>
      <c r="AC60" s="480" t="s">
        <v>369</v>
      </c>
      <c r="AD60" s="481" t="s">
        <v>29</v>
      </c>
      <c r="AE60" s="482" t="s">
        <v>361</v>
      </c>
      <c r="AF60" s="413">
        <v>1330</v>
      </c>
      <c r="AG60" s="414">
        <f t="shared" si="28"/>
        <v>4842</v>
      </c>
      <c r="AH60" s="483" t="s">
        <v>370</v>
      </c>
      <c r="AI60" s="484">
        <v>0</v>
      </c>
      <c r="AJ60" s="419">
        <f t="shared" si="29"/>
        <v>3232</v>
      </c>
      <c r="AK60" s="420" t="s">
        <v>363</v>
      </c>
      <c r="AL60" s="418" t="s">
        <v>267</v>
      </c>
      <c r="AM60" s="419">
        <f t="shared" si="30"/>
        <v>0</v>
      </c>
      <c r="AN60" s="420" t="s">
        <v>268</v>
      </c>
      <c r="AO60" s="389" t="s">
        <v>267</v>
      </c>
      <c r="AP60" s="419">
        <f t="shared" si="31"/>
        <v>0</v>
      </c>
      <c r="AQ60" s="393" t="s">
        <v>268</v>
      </c>
    </row>
    <row r="61" spans="1:43" s="3" customFormat="1" x14ac:dyDescent="0.25">
      <c r="A61" s="2"/>
      <c r="B61" s="2"/>
      <c r="C61" s="2"/>
      <c r="D61" s="2"/>
      <c r="E61" s="2"/>
      <c r="F61" s="2"/>
      <c r="G61" s="2"/>
      <c r="H61" s="2"/>
      <c r="I61" s="2"/>
      <c r="J61" s="2"/>
      <c r="K61" s="2"/>
      <c r="L61" s="2"/>
      <c r="M61" s="2"/>
      <c r="N61" s="2"/>
      <c r="O61" s="2"/>
      <c r="P61" s="2"/>
      <c r="Q61" s="2"/>
      <c r="R61" s="2"/>
      <c r="S61" s="2"/>
      <c r="T61" s="2"/>
      <c r="U61" s="2"/>
      <c r="V61" s="2"/>
    </row>
    <row r="62" spans="1:43" s="3" customFormat="1" x14ac:dyDescent="0.25">
      <c r="A62" s="2"/>
      <c r="B62" s="2"/>
      <c r="C62" s="2"/>
      <c r="D62" s="2"/>
      <c r="E62" s="2"/>
      <c r="F62" s="2"/>
      <c r="G62" s="2"/>
      <c r="H62" s="2"/>
      <c r="I62" s="2"/>
      <c r="J62" s="2"/>
      <c r="K62" s="2"/>
      <c r="L62" s="2"/>
      <c r="M62" s="2"/>
      <c r="N62" s="2"/>
      <c r="O62" s="2"/>
      <c r="P62" s="2"/>
      <c r="Q62" s="2"/>
      <c r="R62" s="2"/>
      <c r="S62" s="2"/>
      <c r="T62" s="2"/>
      <c r="U62" s="2"/>
      <c r="V62" s="2"/>
    </row>
    <row r="63" spans="1:43" s="3" customFormat="1" x14ac:dyDescent="0.25">
      <c r="A63" s="2"/>
      <c r="B63" s="2"/>
      <c r="C63" s="2"/>
      <c r="D63" s="2"/>
      <c r="E63" s="2"/>
      <c r="F63" s="2"/>
      <c r="G63" s="2"/>
      <c r="H63" s="2"/>
      <c r="I63" s="2"/>
      <c r="J63" s="2"/>
      <c r="K63" s="2"/>
      <c r="L63" s="2"/>
      <c r="M63" s="2"/>
      <c r="N63" s="2"/>
      <c r="O63" s="2"/>
      <c r="P63" s="2"/>
      <c r="Q63" s="2"/>
      <c r="R63" s="2"/>
      <c r="S63" s="2"/>
      <c r="T63" s="2"/>
      <c r="U63" s="2"/>
      <c r="V63" s="2"/>
    </row>
    <row r="64" spans="1:43" s="3" customFormat="1" x14ac:dyDescent="0.25">
      <c r="A64" s="2"/>
      <c r="B64" s="2"/>
      <c r="C64" s="2"/>
      <c r="D64" s="2"/>
      <c r="E64" s="2"/>
      <c r="F64" s="2"/>
      <c r="G64" s="2"/>
      <c r="H64" s="2"/>
      <c r="I64" s="2"/>
      <c r="J64" s="2"/>
      <c r="K64" s="2"/>
      <c r="L64" s="2"/>
      <c r="M64" s="2"/>
      <c r="N64" s="2"/>
      <c r="O64" s="2"/>
      <c r="P64" s="2"/>
      <c r="Q64" s="2"/>
      <c r="R64" s="2"/>
      <c r="S64" s="2"/>
      <c r="T64" s="2"/>
      <c r="U64" s="2"/>
      <c r="V64" s="2"/>
    </row>
    <row r="65" spans="1:22" s="3" customFormat="1" x14ac:dyDescent="0.25">
      <c r="A65" s="2"/>
      <c r="B65" s="2"/>
      <c r="C65" s="2"/>
      <c r="D65" s="2"/>
      <c r="E65" s="2"/>
      <c r="F65" s="2"/>
      <c r="G65" s="2"/>
      <c r="H65" s="2"/>
      <c r="I65" s="2"/>
      <c r="J65" s="2"/>
      <c r="K65" s="2"/>
      <c r="L65" s="2"/>
      <c r="M65" s="2"/>
      <c r="N65" s="2"/>
      <c r="O65" s="2"/>
      <c r="P65" s="2"/>
      <c r="Q65" s="2"/>
      <c r="R65" s="2"/>
      <c r="S65" s="2"/>
      <c r="T65" s="2"/>
      <c r="U65" s="2"/>
      <c r="V65" s="2"/>
    </row>
    <row r="66" spans="1:22" s="3" customFormat="1" x14ac:dyDescent="0.25">
      <c r="A66" s="2"/>
      <c r="B66" s="2"/>
      <c r="C66" s="2"/>
      <c r="D66" s="2"/>
      <c r="E66" s="2"/>
      <c r="F66" s="2"/>
      <c r="G66" s="2"/>
      <c r="H66" s="2"/>
      <c r="I66" s="2"/>
      <c r="J66" s="2"/>
      <c r="K66" s="2"/>
      <c r="L66" s="2"/>
      <c r="M66" s="2"/>
      <c r="N66" s="2"/>
      <c r="O66" s="2"/>
      <c r="P66" s="2"/>
      <c r="Q66" s="2"/>
      <c r="R66" s="2"/>
      <c r="S66" s="2"/>
      <c r="T66" s="2"/>
      <c r="U66" s="2"/>
      <c r="V66" s="2"/>
    </row>
    <row r="67" spans="1:22" s="3" customFormat="1" x14ac:dyDescent="0.25">
      <c r="A67" s="2"/>
      <c r="B67" s="2"/>
      <c r="C67" s="2"/>
      <c r="D67" s="2"/>
      <c r="E67" s="2"/>
      <c r="F67" s="2"/>
      <c r="G67" s="2"/>
      <c r="H67" s="2"/>
      <c r="I67" s="2"/>
      <c r="J67" s="2"/>
      <c r="K67" s="2"/>
      <c r="L67" s="2"/>
      <c r="M67" s="2"/>
      <c r="N67" s="2"/>
      <c r="O67" s="2"/>
      <c r="P67" s="2"/>
      <c r="Q67" s="2"/>
      <c r="R67" s="2"/>
      <c r="S67" s="2"/>
      <c r="T67" s="2"/>
      <c r="U67" s="2"/>
      <c r="V67" s="2"/>
    </row>
    <row r="68" spans="1:22" s="3" customFormat="1" x14ac:dyDescent="0.25">
      <c r="A68" s="2"/>
      <c r="B68" s="2"/>
      <c r="C68" s="2"/>
      <c r="D68" s="2"/>
      <c r="E68" s="2"/>
      <c r="F68" s="2"/>
      <c r="G68" s="2"/>
      <c r="H68" s="2"/>
      <c r="I68" s="2"/>
      <c r="J68" s="2"/>
      <c r="K68" s="2"/>
      <c r="L68" s="2"/>
      <c r="M68" s="2"/>
      <c r="N68" s="2"/>
      <c r="O68" s="2"/>
      <c r="P68" s="2"/>
      <c r="Q68" s="2"/>
      <c r="R68" s="2"/>
      <c r="S68" s="2"/>
      <c r="T68" s="2"/>
      <c r="U68" s="2"/>
      <c r="V68" s="2"/>
    </row>
    <row r="69" spans="1:22" s="3" customFormat="1" x14ac:dyDescent="0.25">
      <c r="A69" s="2"/>
      <c r="B69" s="2"/>
      <c r="C69" s="2"/>
      <c r="D69" s="2"/>
      <c r="E69" s="2"/>
      <c r="F69" s="2"/>
      <c r="G69" s="2"/>
      <c r="H69" s="2"/>
      <c r="I69" s="2"/>
      <c r="J69" s="2"/>
      <c r="K69" s="2"/>
      <c r="L69" s="2"/>
      <c r="M69" s="2"/>
      <c r="N69" s="2"/>
      <c r="O69" s="2"/>
      <c r="P69" s="2"/>
      <c r="Q69" s="2"/>
      <c r="R69" s="2"/>
      <c r="S69" s="2"/>
      <c r="T69" s="2"/>
      <c r="U69" s="2"/>
      <c r="V69" s="2"/>
    </row>
    <row r="70" spans="1:22" s="3" customFormat="1" x14ac:dyDescent="0.25">
      <c r="A70" s="2"/>
      <c r="B70" s="2"/>
      <c r="C70" s="2"/>
      <c r="D70" s="2"/>
      <c r="E70" s="2"/>
      <c r="F70" s="2"/>
      <c r="G70" s="2"/>
      <c r="H70" s="2"/>
      <c r="I70" s="2"/>
      <c r="J70" s="2"/>
      <c r="K70" s="2"/>
      <c r="L70" s="2"/>
      <c r="M70" s="2"/>
      <c r="N70" s="2"/>
      <c r="O70" s="2"/>
      <c r="P70" s="2"/>
      <c r="Q70" s="2"/>
      <c r="R70" s="2"/>
      <c r="S70" s="2"/>
      <c r="T70" s="2"/>
      <c r="U70" s="2"/>
      <c r="V70" s="2"/>
    </row>
    <row r="71" spans="1:22" s="3" customFormat="1" x14ac:dyDescent="0.25">
      <c r="A71" s="2"/>
      <c r="B71" s="2"/>
      <c r="C71" s="2"/>
      <c r="D71" s="2"/>
      <c r="E71" s="2"/>
      <c r="F71" s="2"/>
      <c r="G71" s="2"/>
      <c r="H71" s="2"/>
      <c r="I71" s="2"/>
      <c r="J71" s="2"/>
      <c r="K71" s="2"/>
      <c r="L71" s="2"/>
      <c r="M71" s="2"/>
      <c r="N71" s="2"/>
      <c r="O71" s="2"/>
      <c r="P71" s="2"/>
      <c r="Q71" s="2"/>
      <c r="R71" s="2"/>
      <c r="S71" s="2"/>
      <c r="T71" s="2"/>
      <c r="U71" s="2"/>
      <c r="V71" s="2"/>
    </row>
    <row r="72" spans="1:22" s="3" customFormat="1" x14ac:dyDescent="0.25">
      <c r="A72" s="2"/>
      <c r="B72" s="2"/>
      <c r="C72" s="2"/>
      <c r="D72" s="2"/>
      <c r="E72" s="2"/>
      <c r="F72" s="2"/>
      <c r="G72" s="2"/>
      <c r="H72" s="2"/>
      <c r="I72" s="2"/>
      <c r="J72" s="2"/>
      <c r="K72" s="2"/>
      <c r="L72" s="2"/>
      <c r="M72" s="2"/>
      <c r="N72" s="2"/>
      <c r="O72" s="2"/>
      <c r="P72" s="2"/>
      <c r="Q72" s="2"/>
      <c r="R72" s="2"/>
      <c r="S72" s="2"/>
      <c r="T72" s="2"/>
      <c r="U72" s="2"/>
      <c r="V72" s="2"/>
    </row>
    <row r="73" spans="1:22" s="3" customFormat="1" x14ac:dyDescent="0.25">
      <c r="A73" s="2"/>
      <c r="B73" s="2"/>
      <c r="C73" s="2"/>
      <c r="D73" s="2"/>
      <c r="E73" s="2"/>
      <c r="F73" s="2"/>
      <c r="G73" s="2"/>
      <c r="H73" s="2"/>
      <c r="I73" s="2"/>
      <c r="J73" s="2"/>
      <c r="K73" s="2"/>
      <c r="L73" s="2"/>
      <c r="M73" s="2"/>
      <c r="N73" s="2"/>
      <c r="O73" s="2"/>
      <c r="P73" s="2"/>
      <c r="Q73" s="2"/>
      <c r="R73" s="2"/>
      <c r="S73" s="2"/>
      <c r="T73" s="2"/>
      <c r="U73" s="2"/>
      <c r="V73" s="2"/>
    </row>
    <row r="74" spans="1:22" s="3" customFormat="1" x14ac:dyDescent="0.25">
      <c r="A74" s="2"/>
      <c r="B74" s="2"/>
      <c r="C74" s="2"/>
      <c r="D74" s="2"/>
      <c r="E74" s="2"/>
      <c r="F74" s="2"/>
      <c r="G74" s="2"/>
      <c r="H74" s="2"/>
      <c r="I74" s="2"/>
      <c r="J74" s="2"/>
      <c r="K74" s="2"/>
      <c r="L74" s="2"/>
      <c r="M74" s="2"/>
      <c r="N74" s="2"/>
      <c r="O74" s="2"/>
      <c r="P74" s="2"/>
      <c r="Q74" s="2"/>
      <c r="R74" s="2"/>
      <c r="S74" s="2"/>
      <c r="T74" s="2"/>
      <c r="U74" s="2"/>
      <c r="V74" s="2"/>
    </row>
    <row r="75" spans="1:22" s="3" customFormat="1" x14ac:dyDescent="0.25">
      <c r="A75" s="2"/>
      <c r="B75" s="2"/>
      <c r="C75" s="2"/>
      <c r="D75" s="2"/>
      <c r="E75" s="2"/>
      <c r="F75" s="15"/>
      <c r="G75" s="2"/>
      <c r="H75" s="2"/>
      <c r="I75" s="2"/>
      <c r="J75" s="2"/>
      <c r="K75" s="2"/>
      <c r="L75" s="2"/>
      <c r="M75" s="2"/>
      <c r="N75" s="2"/>
      <c r="O75" s="2"/>
      <c r="P75" s="2"/>
      <c r="Q75" s="2"/>
      <c r="R75" s="2"/>
      <c r="S75" s="2"/>
      <c r="T75" s="2"/>
      <c r="U75" s="2"/>
      <c r="V75" s="2"/>
    </row>
    <row r="76" spans="1:22" s="3" customFormat="1" x14ac:dyDescent="0.25">
      <c r="A76" s="2"/>
      <c r="B76" s="2"/>
      <c r="C76" s="2"/>
      <c r="D76" s="2"/>
      <c r="E76" s="2"/>
      <c r="F76" s="15"/>
      <c r="G76" s="2"/>
      <c r="H76" s="2"/>
      <c r="I76" s="2"/>
      <c r="J76" s="2"/>
      <c r="K76" s="2"/>
      <c r="L76" s="2"/>
      <c r="M76" s="2"/>
      <c r="N76" s="2"/>
      <c r="O76" s="2"/>
      <c r="P76" s="2"/>
      <c r="Q76" s="2"/>
      <c r="R76" s="2"/>
      <c r="S76" s="2"/>
      <c r="T76" s="2"/>
      <c r="U76" s="2"/>
      <c r="V76" s="2"/>
    </row>
    <row r="77" spans="1:22" s="3" customFormat="1" x14ac:dyDescent="0.25">
      <c r="A77" s="2"/>
      <c r="B77" s="2"/>
      <c r="C77" s="2"/>
      <c r="D77" s="2"/>
      <c r="E77" s="2"/>
      <c r="F77" s="2"/>
      <c r="G77" s="2"/>
      <c r="H77" s="2"/>
      <c r="I77" s="2"/>
      <c r="J77" s="2"/>
      <c r="K77" s="2"/>
      <c r="L77" s="2"/>
      <c r="M77" s="2"/>
      <c r="N77" s="2"/>
      <c r="O77" s="2"/>
      <c r="P77" s="2"/>
      <c r="Q77" s="2"/>
      <c r="R77" s="2"/>
      <c r="S77" s="2"/>
      <c r="T77" s="2"/>
      <c r="U77" s="2"/>
      <c r="V77" s="2"/>
    </row>
    <row r="78" spans="1:22" s="3" customFormat="1" x14ac:dyDescent="0.25">
      <c r="A78" s="2"/>
      <c r="B78" s="2"/>
      <c r="C78" s="2"/>
      <c r="D78" s="2"/>
      <c r="E78" s="2"/>
      <c r="F78" s="2"/>
      <c r="G78" s="2"/>
      <c r="H78" s="2"/>
      <c r="I78" s="2"/>
      <c r="J78" s="2"/>
      <c r="K78" s="2"/>
      <c r="L78" s="2"/>
      <c r="M78" s="2"/>
      <c r="N78" s="2"/>
      <c r="O78" s="2"/>
      <c r="P78" s="2"/>
      <c r="Q78" s="2"/>
      <c r="R78" s="2"/>
      <c r="S78" s="2"/>
      <c r="T78" s="2"/>
      <c r="U78" s="2"/>
      <c r="V78" s="2"/>
    </row>
    <row r="79" spans="1:22" s="3" customFormat="1" x14ac:dyDescent="0.25">
      <c r="A79" s="2"/>
      <c r="B79" s="2"/>
      <c r="C79" s="2"/>
      <c r="D79" s="2"/>
      <c r="E79" s="2"/>
      <c r="F79" s="2"/>
      <c r="G79" s="2"/>
      <c r="H79" s="2"/>
      <c r="I79" s="2"/>
      <c r="J79" s="2"/>
      <c r="K79" s="2"/>
      <c r="L79" s="2"/>
      <c r="M79" s="2"/>
      <c r="N79" s="2"/>
      <c r="O79" s="2"/>
      <c r="P79" s="2"/>
      <c r="Q79" s="2"/>
      <c r="R79" s="2"/>
      <c r="S79" s="2"/>
      <c r="T79" s="2"/>
      <c r="U79" s="2"/>
      <c r="V79" s="2"/>
    </row>
    <row r="80" spans="1:22" s="3" customFormat="1" x14ac:dyDescent="0.25">
      <c r="A80" s="2"/>
      <c r="B80" s="2"/>
      <c r="C80" s="2"/>
      <c r="D80" s="2"/>
      <c r="E80" s="2"/>
      <c r="F80" s="2"/>
      <c r="G80" s="2"/>
      <c r="H80" s="2"/>
      <c r="I80" s="2"/>
      <c r="J80" s="2"/>
      <c r="K80" s="2"/>
      <c r="L80" s="2"/>
      <c r="M80" s="2"/>
      <c r="N80" s="2"/>
      <c r="O80" s="2"/>
      <c r="P80" s="2"/>
      <c r="Q80" s="2"/>
      <c r="R80" s="2"/>
      <c r="S80" s="2"/>
      <c r="T80" s="2"/>
      <c r="U80" s="2"/>
      <c r="V80" s="2"/>
    </row>
    <row r="81" spans="1:22" s="3" customFormat="1" x14ac:dyDescent="0.25">
      <c r="A81" s="2"/>
      <c r="B81" s="2"/>
      <c r="C81" s="2"/>
      <c r="D81" s="2"/>
      <c r="E81" s="2"/>
      <c r="F81" s="2"/>
      <c r="G81" s="2"/>
      <c r="H81" s="2"/>
      <c r="I81" s="2"/>
      <c r="J81" s="2"/>
      <c r="K81" s="2"/>
      <c r="L81" s="2"/>
      <c r="M81" s="2"/>
      <c r="N81" s="2"/>
      <c r="O81" s="2"/>
      <c r="P81" s="2"/>
      <c r="Q81" s="2"/>
      <c r="R81" s="2"/>
      <c r="S81" s="2"/>
      <c r="T81" s="2"/>
      <c r="U81" s="2"/>
      <c r="V81" s="2"/>
    </row>
    <row r="82" spans="1:22" s="3" customFormat="1" x14ac:dyDescent="0.25">
      <c r="A82" s="2"/>
      <c r="B82" s="2"/>
      <c r="C82" s="2"/>
      <c r="D82" s="2"/>
      <c r="E82" s="2"/>
      <c r="F82" s="2"/>
      <c r="G82" s="2"/>
      <c r="H82" s="2"/>
      <c r="I82" s="2"/>
      <c r="J82" s="2"/>
      <c r="K82" s="2"/>
      <c r="L82" s="2"/>
      <c r="M82" s="2"/>
      <c r="N82" s="2"/>
      <c r="O82" s="2"/>
      <c r="P82" s="2"/>
      <c r="Q82" s="2"/>
      <c r="R82" s="2"/>
      <c r="S82" s="2"/>
      <c r="T82" s="2"/>
      <c r="U82" s="2"/>
      <c r="V82" s="2"/>
    </row>
    <row r="83" spans="1:22" s="3" customFormat="1" x14ac:dyDescent="0.25">
      <c r="A83" s="2"/>
      <c r="B83" s="2"/>
      <c r="C83" s="2"/>
      <c r="D83" s="2"/>
      <c r="E83" s="2"/>
      <c r="F83" s="2"/>
      <c r="G83" s="2"/>
      <c r="H83" s="2"/>
      <c r="I83" s="2"/>
      <c r="J83" s="2"/>
      <c r="K83" s="2"/>
      <c r="L83" s="2"/>
      <c r="M83" s="2"/>
      <c r="N83" s="2"/>
      <c r="O83" s="2"/>
      <c r="P83" s="2"/>
      <c r="Q83" s="2"/>
      <c r="R83" s="2"/>
      <c r="S83" s="2"/>
      <c r="T83" s="2"/>
      <c r="U83" s="2"/>
      <c r="V83" s="2"/>
    </row>
    <row r="84" spans="1:22" s="3" customFormat="1" x14ac:dyDescent="0.25">
      <c r="A84" s="2"/>
      <c r="B84" s="2"/>
      <c r="C84" s="2"/>
      <c r="D84" s="2"/>
      <c r="E84" s="2"/>
      <c r="F84" s="2"/>
      <c r="G84" s="2"/>
      <c r="H84" s="2"/>
      <c r="I84" s="2"/>
      <c r="J84" s="2"/>
      <c r="K84" s="2"/>
      <c r="L84" s="2"/>
      <c r="M84" s="2"/>
      <c r="N84" s="2"/>
      <c r="O84" s="2"/>
      <c r="P84" s="2"/>
      <c r="Q84" s="2"/>
      <c r="R84" s="2"/>
      <c r="S84" s="2"/>
      <c r="T84" s="2"/>
      <c r="U84" s="2"/>
      <c r="V84" s="2"/>
    </row>
    <row r="85" spans="1:22" s="3" customFormat="1" x14ac:dyDescent="0.25">
      <c r="A85" s="2"/>
      <c r="B85" s="2"/>
      <c r="C85" s="2"/>
      <c r="D85" s="2"/>
      <c r="E85" s="2"/>
      <c r="F85" s="2"/>
      <c r="G85" s="2"/>
      <c r="H85" s="2"/>
      <c r="I85" s="2"/>
      <c r="J85" s="2"/>
      <c r="K85" s="2"/>
      <c r="L85" s="2"/>
      <c r="M85" s="2"/>
      <c r="N85" s="2"/>
      <c r="O85" s="2"/>
      <c r="P85" s="2"/>
      <c r="Q85" s="2"/>
      <c r="R85" s="2"/>
      <c r="S85" s="2"/>
      <c r="T85" s="2"/>
      <c r="U85" s="2"/>
      <c r="V85" s="2"/>
    </row>
    <row r="86" spans="1:22" s="3" customFormat="1" x14ac:dyDescent="0.25">
      <c r="A86" s="2"/>
      <c r="B86" s="2"/>
      <c r="C86" s="2"/>
      <c r="D86" s="2"/>
      <c r="E86" s="2"/>
      <c r="F86" s="2"/>
      <c r="G86" s="2"/>
      <c r="H86" s="2"/>
      <c r="I86" s="2"/>
      <c r="J86" s="2"/>
      <c r="K86" s="2"/>
      <c r="L86" s="2"/>
      <c r="M86" s="2"/>
      <c r="N86" s="2"/>
      <c r="O86" s="2"/>
      <c r="P86" s="2"/>
      <c r="Q86" s="2"/>
      <c r="R86" s="2"/>
      <c r="S86" s="2"/>
      <c r="T86" s="2"/>
      <c r="U86" s="2"/>
      <c r="V86" s="2"/>
    </row>
    <row r="87" spans="1:22" s="3" customFormat="1" x14ac:dyDescent="0.25">
      <c r="A87" s="2"/>
      <c r="B87" s="2"/>
      <c r="C87" s="2"/>
      <c r="D87" s="2"/>
      <c r="E87" s="2"/>
      <c r="F87" s="2"/>
      <c r="G87" s="2"/>
      <c r="H87" s="2"/>
      <c r="I87" s="2"/>
      <c r="J87" s="2"/>
      <c r="K87" s="2"/>
      <c r="L87" s="2"/>
      <c r="M87" s="2"/>
      <c r="N87" s="2"/>
      <c r="O87" s="2"/>
      <c r="P87" s="2"/>
      <c r="Q87" s="2"/>
      <c r="R87" s="2"/>
      <c r="S87" s="2"/>
      <c r="T87" s="2"/>
      <c r="U87" s="2"/>
      <c r="V87" s="2"/>
    </row>
    <row r="88" spans="1:22" s="3" customFormat="1" x14ac:dyDescent="0.25">
      <c r="A88" s="2"/>
      <c r="B88" s="2"/>
      <c r="C88" s="2"/>
      <c r="D88" s="2"/>
      <c r="E88" s="2"/>
      <c r="F88" s="2"/>
      <c r="G88" s="2"/>
      <c r="H88" s="2"/>
      <c r="I88" s="2"/>
      <c r="J88" s="2"/>
      <c r="K88" s="2"/>
      <c r="L88" s="2"/>
      <c r="M88" s="2"/>
      <c r="N88" s="2"/>
      <c r="O88" s="2"/>
      <c r="P88" s="2"/>
      <c r="Q88" s="2"/>
      <c r="R88" s="2"/>
      <c r="S88" s="2"/>
      <c r="T88" s="2"/>
      <c r="U88" s="2"/>
      <c r="V88" s="2"/>
    </row>
    <row r="89" spans="1:22" s="3" customFormat="1" x14ac:dyDescent="0.25">
      <c r="A89" s="2"/>
      <c r="B89" s="2"/>
      <c r="C89" s="2"/>
      <c r="D89" s="2"/>
      <c r="E89" s="2"/>
      <c r="F89" s="2"/>
      <c r="G89" s="2"/>
      <c r="H89" s="2"/>
      <c r="I89" s="2"/>
      <c r="J89" s="2"/>
      <c r="K89" s="2"/>
      <c r="L89" s="2"/>
      <c r="M89" s="2"/>
      <c r="N89" s="2"/>
      <c r="O89" s="2"/>
      <c r="P89" s="2"/>
      <c r="Q89" s="2"/>
      <c r="R89" s="2"/>
      <c r="S89" s="2"/>
      <c r="T89" s="2"/>
      <c r="U89" s="2"/>
      <c r="V89" s="2"/>
    </row>
    <row r="90" spans="1:22" s="3" customFormat="1" x14ac:dyDescent="0.25">
      <c r="A90" s="2"/>
      <c r="B90" s="2"/>
      <c r="C90" s="2"/>
      <c r="D90" s="2"/>
      <c r="E90" s="2"/>
      <c r="F90" s="2"/>
      <c r="G90" s="2"/>
      <c r="H90" s="2"/>
      <c r="I90" s="2"/>
      <c r="J90" s="2"/>
      <c r="K90" s="2"/>
      <c r="L90" s="2"/>
      <c r="M90" s="2"/>
      <c r="N90" s="2"/>
      <c r="O90" s="2"/>
      <c r="P90" s="2"/>
      <c r="Q90" s="2"/>
      <c r="R90" s="2"/>
      <c r="S90" s="2"/>
      <c r="T90" s="2"/>
      <c r="U90" s="2"/>
      <c r="V90" s="2"/>
    </row>
    <row r="91" spans="1:22" s="3" customFormat="1" x14ac:dyDescent="0.25">
      <c r="A91" s="2"/>
      <c r="B91" s="2"/>
      <c r="C91" s="2"/>
      <c r="D91" s="2"/>
      <c r="E91" s="2"/>
      <c r="F91" s="2"/>
      <c r="G91" s="2"/>
      <c r="H91" s="2"/>
      <c r="I91" s="2"/>
      <c r="J91" s="2"/>
      <c r="K91" s="2"/>
      <c r="L91" s="2"/>
      <c r="M91" s="2"/>
      <c r="N91" s="2"/>
      <c r="O91" s="2"/>
      <c r="P91" s="2"/>
      <c r="Q91" s="2"/>
      <c r="R91" s="2"/>
      <c r="S91" s="2"/>
      <c r="T91" s="2"/>
      <c r="U91" s="2"/>
      <c r="V91" s="2"/>
    </row>
    <row r="92" spans="1:22" s="3" customFormat="1" x14ac:dyDescent="0.25">
      <c r="A92" s="2"/>
      <c r="B92" s="2"/>
      <c r="C92" s="2"/>
      <c r="D92" s="2"/>
      <c r="E92" s="2"/>
      <c r="F92" s="2"/>
      <c r="G92" s="2"/>
      <c r="H92" s="2"/>
      <c r="I92" s="2"/>
      <c r="J92" s="2"/>
      <c r="K92" s="2"/>
      <c r="L92" s="2"/>
      <c r="M92" s="2"/>
      <c r="N92" s="2"/>
      <c r="O92" s="2"/>
      <c r="P92" s="2"/>
      <c r="Q92" s="2"/>
      <c r="R92" s="2"/>
      <c r="S92" s="2"/>
      <c r="T92" s="2"/>
      <c r="U92" s="2"/>
      <c r="V92" s="2"/>
    </row>
    <row r="93" spans="1:22" s="3" customFormat="1" x14ac:dyDescent="0.25">
      <c r="A93" s="2"/>
      <c r="B93" s="2"/>
      <c r="C93" s="2"/>
      <c r="D93" s="2"/>
      <c r="E93" s="2"/>
      <c r="F93" s="2"/>
      <c r="G93" s="2"/>
      <c r="H93" s="2"/>
      <c r="I93" s="2"/>
      <c r="J93" s="2"/>
      <c r="K93" s="2"/>
      <c r="L93" s="2"/>
      <c r="M93" s="2"/>
      <c r="N93" s="2"/>
      <c r="O93" s="2"/>
      <c r="P93" s="2"/>
      <c r="Q93" s="2"/>
      <c r="R93" s="2"/>
      <c r="S93" s="2"/>
      <c r="T93" s="2"/>
      <c r="U93" s="2"/>
      <c r="V93" s="2"/>
    </row>
    <row r="94" spans="1:22" s="3" customFormat="1" x14ac:dyDescent="0.25">
      <c r="A94" s="2"/>
      <c r="B94" s="2"/>
      <c r="C94" s="2"/>
      <c r="D94" s="2"/>
      <c r="E94" s="2"/>
      <c r="F94" s="2"/>
      <c r="G94" s="2"/>
      <c r="H94" s="2"/>
      <c r="I94" s="2"/>
      <c r="J94" s="2"/>
      <c r="K94" s="2"/>
      <c r="L94" s="2"/>
      <c r="M94" s="2"/>
      <c r="N94" s="2"/>
      <c r="O94" s="2"/>
      <c r="P94" s="2"/>
      <c r="Q94" s="2"/>
      <c r="R94" s="2"/>
      <c r="S94" s="2"/>
      <c r="T94" s="2"/>
      <c r="U94" s="2"/>
      <c r="V94" s="2"/>
    </row>
    <row r="95" spans="1:22" s="3" customFormat="1" x14ac:dyDescent="0.25">
      <c r="A95" s="2"/>
      <c r="B95" s="2"/>
      <c r="C95" s="2"/>
      <c r="D95" s="2"/>
      <c r="E95" s="2"/>
      <c r="F95" s="2"/>
      <c r="G95" s="2"/>
      <c r="H95" s="2"/>
      <c r="I95" s="2"/>
      <c r="J95" s="2"/>
      <c r="K95" s="2"/>
      <c r="L95" s="2"/>
      <c r="M95" s="2"/>
      <c r="N95" s="2"/>
      <c r="O95" s="2"/>
      <c r="P95" s="2"/>
      <c r="Q95" s="2"/>
      <c r="R95" s="2"/>
      <c r="S95" s="2"/>
      <c r="T95" s="2"/>
      <c r="U95" s="2"/>
      <c r="V95" s="2"/>
    </row>
    <row r="96" spans="1:22" s="3" customFormat="1" x14ac:dyDescent="0.25">
      <c r="A96" s="2"/>
      <c r="B96" s="2"/>
      <c r="C96" s="2"/>
      <c r="D96" s="2"/>
      <c r="E96" s="2"/>
      <c r="F96" s="2"/>
      <c r="G96" s="2"/>
      <c r="H96" s="2"/>
      <c r="I96" s="2"/>
      <c r="J96" s="2"/>
      <c r="K96" s="2"/>
      <c r="L96" s="2"/>
      <c r="M96" s="2"/>
      <c r="N96" s="2"/>
      <c r="O96" s="2"/>
      <c r="P96" s="2"/>
      <c r="Q96" s="2"/>
      <c r="R96" s="2"/>
      <c r="S96" s="2"/>
      <c r="T96" s="2"/>
      <c r="U96" s="2"/>
      <c r="V96" s="2"/>
    </row>
    <row r="97" spans="1:22" s="3" customFormat="1" x14ac:dyDescent="0.25">
      <c r="A97" s="2"/>
      <c r="B97" s="2"/>
      <c r="C97" s="2"/>
      <c r="D97" s="2"/>
      <c r="E97" s="2"/>
      <c r="F97" s="2"/>
      <c r="G97" s="2"/>
      <c r="H97" s="2"/>
      <c r="I97" s="2"/>
      <c r="J97" s="2"/>
      <c r="K97" s="2"/>
      <c r="L97" s="2"/>
      <c r="M97" s="2"/>
      <c r="N97" s="2"/>
      <c r="O97" s="2"/>
      <c r="P97" s="2"/>
      <c r="Q97" s="2"/>
      <c r="R97" s="2"/>
      <c r="S97" s="2"/>
      <c r="T97" s="2"/>
      <c r="U97" s="2"/>
      <c r="V97" s="2"/>
    </row>
    <row r="98" spans="1:22" s="3" customFormat="1" x14ac:dyDescent="0.25">
      <c r="A98" s="2"/>
      <c r="B98" s="2"/>
      <c r="C98" s="2"/>
      <c r="D98" s="2"/>
      <c r="E98" s="2"/>
      <c r="F98" s="2"/>
      <c r="G98" s="2"/>
      <c r="H98" s="2"/>
      <c r="I98" s="2"/>
      <c r="J98" s="2"/>
      <c r="K98" s="2"/>
      <c r="L98" s="2"/>
      <c r="M98" s="2"/>
      <c r="N98" s="2"/>
      <c r="O98" s="2"/>
      <c r="P98" s="2"/>
      <c r="Q98" s="2"/>
      <c r="R98" s="2"/>
      <c r="S98" s="2"/>
      <c r="T98" s="2"/>
      <c r="U98" s="2"/>
      <c r="V98" s="2"/>
    </row>
    <row r="99" spans="1:22" s="3" customFormat="1" x14ac:dyDescent="0.2">
      <c r="A99" s="2"/>
      <c r="B99" s="2"/>
      <c r="C99" s="11"/>
      <c r="D99" s="2"/>
      <c r="E99" s="12"/>
      <c r="F99" s="2"/>
      <c r="G99" s="2"/>
      <c r="H99" s="2"/>
      <c r="I99" s="2"/>
      <c r="J99" s="2"/>
      <c r="K99" s="2"/>
      <c r="L99" s="2"/>
      <c r="M99" s="2"/>
      <c r="N99" s="2"/>
      <c r="O99" s="2"/>
      <c r="P99" s="2"/>
      <c r="Q99" s="2"/>
      <c r="R99" s="2"/>
      <c r="S99" s="2"/>
      <c r="T99" s="2"/>
      <c r="U99" s="2"/>
      <c r="V99" s="2"/>
    </row>
    <row r="100" spans="1:22" s="3" customFormat="1" x14ac:dyDescent="0.2">
      <c r="A100" s="2"/>
      <c r="B100" s="2"/>
      <c r="C100" s="11"/>
      <c r="D100" s="2"/>
      <c r="E100" s="12"/>
      <c r="F100" s="2"/>
      <c r="G100" s="2"/>
      <c r="H100" s="2"/>
      <c r="I100" s="2"/>
      <c r="J100" s="2"/>
      <c r="K100" s="2"/>
      <c r="L100" s="2"/>
      <c r="M100" s="2"/>
      <c r="N100" s="2"/>
      <c r="O100" s="2"/>
      <c r="P100" s="2"/>
      <c r="Q100" s="2"/>
      <c r="R100" s="2"/>
      <c r="S100" s="2"/>
      <c r="T100" s="2"/>
      <c r="U100" s="2"/>
      <c r="V100" s="2"/>
    </row>
    <row r="101" spans="1:22" s="3" customFormat="1" x14ac:dyDescent="0.2">
      <c r="A101" s="2"/>
      <c r="B101" s="2"/>
      <c r="C101" s="11"/>
      <c r="D101" s="2"/>
      <c r="E101" s="12"/>
      <c r="F101" s="2"/>
      <c r="G101" s="2"/>
      <c r="H101" s="2"/>
      <c r="I101" s="2"/>
      <c r="J101" s="2"/>
      <c r="K101" s="2"/>
      <c r="L101" s="2"/>
      <c r="M101" s="2"/>
      <c r="N101" s="2"/>
      <c r="O101" s="2"/>
      <c r="P101" s="2"/>
      <c r="Q101" s="2"/>
      <c r="R101" s="2"/>
      <c r="S101" s="2"/>
      <c r="T101" s="2"/>
      <c r="U101" s="2"/>
      <c r="V101" s="2"/>
    </row>
    <row r="102" spans="1:22" s="3" customFormat="1" x14ac:dyDescent="0.2">
      <c r="A102" s="2"/>
      <c r="B102" s="2"/>
      <c r="C102" s="11"/>
      <c r="D102" s="2"/>
      <c r="E102" s="12"/>
      <c r="F102" s="13"/>
      <c r="G102" s="2"/>
      <c r="H102" s="2"/>
      <c r="I102" s="2"/>
      <c r="J102" s="2"/>
      <c r="K102" s="2"/>
      <c r="L102" s="2"/>
      <c r="M102" s="2"/>
      <c r="N102" s="2"/>
      <c r="O102" s="2"/>
      <c r="P102" s="2"/>
      <c r="Q102" s="2"/>
      <c r="R102" s="2"/>
      <c r="S102" s="2"/>
      <c r="T102" s="2"/>
      <c r="U102" s="2"/>
      <c r="V102" s="2"/>
    </row>
    <row r="103" spans="1:22" s="3" customFormat="1" x14ac:dyDescent="0.2">
      <c r="A103" s="2"/>
      <c r="B103" s="2"/>
      <c r="C103" s="2"/>
      <c r="D103" s="2"/>
      <c r="E103" s="2"/>
      <c r="F103" s="13"/>
      <c r="G103" s="2"/>
      <c r="H103" s="2"/>
      <c r="I103" s="14"/>
      <c r="J103" s="2"/>
      <c r="K103" s="2"/>
      <c r="L103" s="2"/>
      <c r="M103" s="2"/>
      <c r="N103" s="2"/>
      <c r="O103" s="2"/>
      <c r="P103" s="2"/>
      <c r="Q103" s="2"/>
      <c r="R103" s="2"/>
      <c r="S103" s="2"/>
      <c r="T103" s="2"/>
      <c r="U103" s="2"/>
      <c r="V103" s="2"/>
    </row>
    <row r="104" spans="1:22" s="3" customFormat="1" x14ac:dyDescent="0.2">
      <c r="A104" s="2"/>
      <c r="B104" s="2"/>
      <c r="C104" s="2"/>
      <c r="D104" s="2"/>
      <c r="E104" s="2"/>
      <c r="F104" s="13"/>
      <c r="G104" s="2"/>
      <c r="H104" s="2"/>
      <c r="I104" s="14"/>
      <c r="J104" s="2"/>
      <c r="K104" s="2"/>
      <c r="L104" s="2"/>
      <c r="M104" s="2"/>
      <c r="N104" s="2"/>
      <c r="O104" s="2"/>
      <c r="P104" s="2"/>
      <c r="Q104" s="2"/>
      <c r="R104" s="2"/>
      <c r="S104" s="2"/>
      <c r="T104" s="2"/>
      <c r="U104" s="2"/>
      <c r="V104" s="2"/>
    </row>
    <row r="105" spans="1:22" s="3" customFormat="1" x14ac:dyDescent="0.2">
      <c r="A105" s="2"/>
      <c r="B105" s="2"/>
      <c r="C105" s="2"/>
      <c r="D105" s="2"/>
      <c r="E105" s="2"/>
      <c r="F105" s="2"/>
      <c r="G105" s="2"/>
      <c r="H105" s="2"/>
      <c r="I105" s="14"/>
      <c r="J105" s="2"/>
      <c r="K105" s="2"/>
      <c r="L105" s="2"/>
      <c r="M105" s="2"/>
      <c r="N105" s="2"/>
      <c r="O105" s="2"/>
      <c r="P105" s="2"/>
      <c r="Q105" s="2"/>
      <c r="R105" s="2"/>
      <c r="S105" s="2"/>
      <c r="T105" s="2"/>
      <c r="U105" s="2"/>
      <c r="V105" s="2"/>
    </row>
    <row r="106" spans="1:22" s="3" customFormat="1" x14ac:dyDescent="0.25">
      <c r="A106" s="2"/>
      <c r="B106" s="2"/>
      <c r="C106" s="2"/>
      <c r="D106" s="2"/>
      <c r="E106" s="2"/>
      <c r="F106" s="2"/>
      <c r="G106" s="2"/>
      <c r="H106" s="2"/>
      <c r="I106" s="2"/>
      <c r="J106" s="2"/>
      <c r="K106" s="2"/>
      <c r="L106" s="2"/>
      <c r="M106" s="2"/>
      <c r="N106" s="2"/>
      <c r="O106" s="2"/>
      <c r="P106" s="2"/>
      <c r="Q106" s="2"/>
      <c r="R106" s="2"/>
      <c r="S106" s="2"/>
      <c r="T106" s="2"/>
      <c r="U106" s="2"/>
      <c r="V106" s="2"/>
    </row>
    <row r="107" spans="1:22" s="3" customFormat="1" x14ac:dyDescent="0.25">
      <c r="A107" s="2"/>
      <c r="B107" s="2"/>
      <c r="C107" s="2"/>
      <c r="D107" s="2"/>
      <c r="E107" s="2"/>
      <c r="F107" s="2"/>
      <c r="G107" s="2"/>
      <c r="H107" s="2"/>
      <c r="I107" s="2"/>
      <c r="J107" s="2"/>
      <c r="K107" s="2"/>
      <c r="L107" s="2"/>
      <c r="M107" s="2"/>
      <c r="N107" s="2"/>
      <c r="O107" s="2"/>
      <c r="P107" s="2"/>
      <c r="Q107" s="2"/>
      <c r="R107" s="2"/>
      <c r="S107" s="2"/>
      <c r="T107" s="2"/>
      <c r="U107" s="2"/>
      <c r="V107" s="2"/>
    </row>
    <row r="108" spans="1:22" s="3" customFormat="1" x14ac:dyDescent="0.2">
      <c r="A108" s="2">
        <v>2018</v>
      </c>
      <c r="B108" s="2"/>
      <c r="C108" s="65" t="s">
        <v>30</v>
      </c>
      <c r="D108" s="66" t="s">
        <v>31</v>
      </c>
      <c r="E108" s="66" t="s">
        <v>32</v>
      </c>
      <c r="F108" s="2"/>
      <c r="G108" s="2"/>
      <c r="H108" s="2"/>
      <c r="I108" s="67"/>
      <c r="J108" s="2"/>
      <c r="K108" s="2"/>
      <c r="L108" s="2"/>
      <c r="M108" s="2"/>
      <c r="N108" s="2"/>
      <c r="O108" s="2"/>
      <c r="P108" s="2"/>
      <c r="Q108" s="2"/>
      <c r="R108" s="2"/>
      <c r="S108" s="2"/>
      <c r="T108" s="2"/>
      <c r="U108" s="2"/>
      <c r="V108" s="2"/>
    </row>
    <row r="109" spans="1:22" s="3" customFormat="1" x14ac:dyDescent="0.2">
      <c r="A109" s="2">
        <v>2019</v>
      </c>
      <c r="B109" s="2"/>
      <c r="C109" s="11" t="s">
        <v>127</v>
      </c>
      <c r="D109" s="2" t="s">
        <v>130</v>
      </c>
      <c r="E109" s="12" t="s">
        <v>33</v>
      </c>
      <c r="F109" s="13" t="s">
        <v>156</v>
      </c>
      <c r="G109" s="13" t="s">
        <v>34</v>
      </c>
      <c r="H109" s="13" t="s">
        <v>35</v>
      </c>
      <c r="I109" s="78" t="s">
        <v>167</v>
      </c>
      <c r="J109" s="13"/>
      <c r="K109" s="13"/>
      <c r="L109" s="13"/>
      <c r="M109" s="13"/>
      <c r="N109" s="13"/>
      <c r="O109" s="13"/>
      <c r="P109" s="13"/>
      <c r="Q109" s="13"/>
      <c r="R109" s="13"/>
      <c r="S109" s="13"/>
      <c r="T109" s="13"/>
      <c r="U109" s="13"/>
      <c r="V109" s="13"/>
    </row>
    <row r="110" spans="1:22" s="3" customFormat="1" x14ac:dyDescent="0.2">
      <c r="A110" s="2">
        <v>2020</v>
      </c>
      <c r="B110" s="2"/>
      <c r="C110" s="11" t="s">
        <v>128</v>
      </c>
      <c r="D110" s="2" t="s">
        <v>131</v>
      </c>
      <c r="E110" s="12" t="s">
        <v>36</v>
      </c>
      <c r="F110" s="13" t="s">
        <v>157</v>
      </c>
      <c r="G110" s="13" t="s">
        <v>34</v>
      </c>
      <c r="H110" s="13" t="s">
        <v>35</v>
      </c>
      <c r="I110" s="79" t="s">
        <v>168</v>
      </c>
      <c r="J110" s="13"/>
      <c r="K110" s="13"/>
      <c r="L110" s="13"/>
      <c r="M110" s="13"/>
      <c r="N110" s="13"/>
      <c r="O110" s="13"/>
      <c r="P110" s="13"/>
      <c r="Q110" s="13"/>
      <c r="R110" s="13"/>
      <c r="S110" s="13"/>
      <c r="T110" s="13"/>
      <c r="U110" s="13"/>
      <c r="V110" s="13"/>
    </row>
    <row r="111" spans="1:22" s="3" customFormat="1" x14ac:dyDescent="0.2">
      <c r="A111" s="2">
        <v>2021</v>
      </c>
      <c r="B111" s="2"/>
      <c r="C111" s="11" t="s">
        <v>129</v>
      </c>
      <c r="D111" s="2" t="s">
        <v>132</v>
      </c>
      <c r="E111" s="12" t="s">
        <v>37</v>
      </c>
      <c r="F111" s="13" t="s">
        <v>157</v>
      </c>
      <c r="G111" s="13" t="s">
        <v>34</v>
      </c>
      <c r="H111" s="13" t="s">
        <v>35</v>
      </c>
      <c r="I111" s="79" t="s">
        <v>169</v>
      </c>
      <c r="J111" s="13"/>
      <c r="K111" s="13"/>
      <c r="L111" s="13"/>
      <c r="M111" s="13"/>
      <c r="N111" s="13"/>
      <c r="O111" s="13"/>
      <c r="P111" s="13"/>
      <c r="Q111" s="13"/>
      <c r="R111" s="13"/>
      <c r="S111" s="13"/>
      <c r="T111" s="13"/>
      <c r="U111" s="13"/>
      <c r="V111" s="13"/>
    </row>
    <row r="112" spans="1:22" s="3" customFormat="1" x14ac:dyDescent="0.2">
      <c r="A112" s="2">
        <v>2022</v>
      </c>
      <c r="B112" s="2"/>
      <c r="C112" s="11" t="s">
        <v>133</v>
      </c>
      <c r="D112" s="2" t="s">
        <v>142</v>
      </c>
      <c r="E112" s="12" t="s">
        <v>38</v>
      </c>
      <c r="F112" s="13" t="s">
        <v>158</v>
      </c>
      <c r="G112" s="13" t="s">
        <v>34</v>
      </c>
      <c r="H112" s="13" t="s">
        <v>39</v>
      </c>
      <c r="I112" s="78" t="s">
        <v>170</v>
      </c>
      <c r="J112" s="13"/>
      <c r="K112" s="13"/>
      <c r="L112" s="13"/>
      <c r="M112" s="13"/>
      <c r="N112" s="13"/>
      <c r="O112" s="13"/>
      <c r="P112" s="13"/>
      <c r="Q112" s="13"/>
      <c r="R112" s="13"/>
      <c r="S112" s="13"/>
      <c r="T112" s="13"/>
      <c r="U112" s="13"/>
      <c r="V112" s="13"/>
    </row>
    <row r="113" spans="1:22" s="3" customFormat="1" x14ac:dyDescent="0.2">
      <c r="A113" s="2">
        <v>2023</v>
      </c>
      <c r="B113" s="2"/>
      <c r="C113" s="11" t="s">
        <v>134</v>
      </c>
      <c r="D113" s="2" t="s">
        <v>143</v>
      </c>
      <c r="E113" s="12" t="s">
        <v>40</v>
      </c>
      <c r="F113" s="13" t="s">
        <v>159</v>
      </c>
      <c r="G113" s="13" t="s">
        <v>34</v>
      </c>
      <c r="H113" s="13" t="s">
        <v>39</v>
      </c>
      <c r="I113" s="78" t="s">
        <v>171</v>
      </c>
      <c r="J113" s="13"/>
      <c r="K113" s="13"/>
      <c r="L113" s="13"/>
      <c r="M113" s="13"/>
      <c r="N113" s="13"/>
      <c r="O113" s="13"/>
      <c r="P113" s="13"/>
      <c r="Q113" s="13"/>
      <c r="R113" s="13"/>
      <c r="S113" s="13"/>
      <c r="T113" s="13"/>
      <c r="U113" s="13"/>
      <c r="V113" s="13"/>
    </row>
    <row r="114" spans="1:22" x14ac:dyDescent="0.2">
      <c r="A114" s="2">
        <v>2024</v>
      </c>
      <c r="C114" s="11" t="s">
        <v>135</v>
      </c>
      <c r="D114" s="2" t="s">
        <v>144</v>
      </c>
      <c r="E114" s="12" t="s">
        <v>41</v>
      </c>
      <c r="F114" s="13" t="s">
        <v>159</v>
      </c>
      <c r="G114" s="13" t="s">
        <v>34</v>
      </c>
      <c r="H114" s="13" t="s">
        <v>39</v>
      </c>
      <c r="I114" s="78" t="s">
        <v>181</v>
      </c>
      <c r="J114" s="13"/>
      <c r="K114" s="13"/>
      <c r="L114" s="13"/>
      <c r="M114" s="13"/>
      <c r="N114" s="13"/>
      <c r="O114" s="13"/>
      <c r="P114" s="13"/>
      <c r="Q114" s="13"/>
      <c r="R114" s="13"/>
      <c r="S114" s="13"/>
      <c r="T114" s="13"/>
      <c r="U114" s="13"/>
      <c r="V114" s="13"/>
    </row>
    <row r="115" spans="1:22" x14ac:dyDescent="0.2">
      <c r="A115" s="2">
        <v>2025</v>
      </c>
      <c r="C115" s="11" t="s">
        <v>136</v>
      </c>
      <c r="D115" s="2" t="s">
        <v>145</v>
      </c>
      <c r="E115" s="12" t="s">
        <v>42</v>
      </c>
      <c r="F115" s="13" t="s">
        <v>159</v>
      </c>
      <c r="G115" s="13" t="s">
        <v>34</v>
      </c>
      <c r="H115" s="13" t="s">
        <v>39</v>
      </c>
      <c r="I115" s="78" t="s">
        <v>172</v>
      </c>
      <c r="J115" s="13"/>
      <c r="K115" s="13"/>
      <c r="L115" s="13"/>
      <c r="M115" s="13"/>
      <c r="N115" s="13"/>
      <c r="O115" s="13"/>
      <c r="P115" s="13"/>
      <c r="Q115" s="13"/>
      <c r="R115" s="13"/>
      <c r="S115" s="13"/>
      <c r="T115" s="13"/>
      <c r="U115" s="13"/>
      <c r="V115" s="13"/>
    </row>
    <row r="116" spans="1:22" x14ac:dyDescent="0.2">
      <c r="A116" s="2">
        <v>2026</v>
      </c>
      <c r="C116" s="11" t="s">
        <v>137</v>
      </c>
      <c r="D116" s="68" t="s">
        <v>146</v>
      </c>
      <c r="E116" s="69" t="s">
        <v>43</v>
      </c>
      <c r="F116" s="13" t="s">
        <v>158</v>
      </c>
      <c r="G116" s="67" t="s">
        <v>34</v>
      </c>
      <c r="H116" s="13" t="s">
        <v>39</v>
      </c>
      <c r="I116" s="78" t="s">
        <v>173</v>
      </c>
      <c r="J116" s="13"/>
      <c r="K116" s="13"/>
      <c r="L116" s="13"/>
      <c r="M116" s="13"/>
      <c r="N116" s="13"/>
      <c r="O116" s="13"/>
      <c r="P116" s="13"/>
      <c r="Q116" s="13"/>
      <c r="R116" s="13"/>
      <c r="S116" s="13"/>
      <c r="T116" s="13"/>
      <c r="U116" s="13"/>
      <c r="V116" s="13"/>
    </row>
    <row r="117" spans="1:22" x14ac:dyDescent="0.2">
      <c r="A117" s="2">
        <v>2027</v>
      </c>
      <c r="C117" s="11" t="s">
        <v>138</v>
      </c>
      <c r="D117" s="68" t="s">
        <v>147</v>
      </c>
      <c r="E117" s="69" t="s">
        <v>45</v>
      </c>
      <c r="F117" s="13" t="s">
        <v>157</v>
      </c>
      <c r="G117" s="67" t="s">
        <v>34</v>
      </c>
      <c r="H117" s="14" t="s">
        <v>154</v>
      </c>
      <c r="I117" s="78" t="s">
        <v>174</v>
      </c>
      <c r="J117" s="13"/>
      <c r="K117" s="13"/>
      <c r="L117" s="13"/>
      <c r="M117" s="13"/>
      <c r="N117" s="13"/>
      <c r="O117" s="13"/>
      <c r="P117" s="13"/>
      <c r="Q117" s="13"/>
      <c r="R117" s="13"/>
      <c r="S117" s="13"/>
      <c r="T117" s="13"/>
      <c r="U117" s="13"/>
      <c r="V117" s="13"/>
    </row>
    <row r="118" spans="1:22" x14ac:dyDescent="0.2">
      <c r="A118" s="2">
        <v>2028</v>
      </c>
      <c r="C118" s="11" t="s">
        <v>44</v>
      </c>
      <c r="D118" s="68" t="s">
        <v>148</v>
      </c>
      <c r="E118" s="69" t="s">
        <v>46</v>
      </c>
      <c r="F118" s="67" t="s">
        <v>47</v>
      </c>
      <c r="G118" s="67" t="s">
        <v>34</v>
      </c>
      <c r="H118" s="14" t="s">
        <v>154</v>
      </c>
      <c r="I118" s="78" t="s">
        <v>175</v>
      </c>
      <c r="J118" s="13"/>
      <c r="K118" s="13"/>
      <c r="L118" s="13"/>
      <c r="M118" s="13"/>
      <c r="N118" s="13"/>
      <c r="O118" s="13"/>
      <c r="P118" s="13"/>
      <c r="Q118" s="13"/>
      <c r="R118" s="13"/>
      <c r="S118" s="13"/>
      <c r="T118" s="13"/>
      <c r="U118" s="13"/>
      <c r="V118" s="13"/>
    </row>
    <row r="119" spans="1:22" x14ac:dyDescent="0.2">
      <c r="C119" s="11" t="s">
        <v>139</v>
      </c>
      <c r="D119" s="2" t="s">
        <v>149</v>
      </c>
      <c r="E119" s="12" t="s">
        <v>48</v>
      </c>
      <c r="F119" s="13" t="s">
        <v>157</v>
      </c>
      <c r="G119" s="13" t="s">
        <v>34</v>
      </c>
      <c r="H119" s="14" t="s">
        <v>154</v>
      </c>
      <c r="I119" s="78" t="s">
        <v>176</v>
      </c>
      <c r="J119" s="13"/>
      <c r="K119" s="13"/>
      <c r="L119" s="13"/>
      <c r="M119" s="13"/>
      <c r="N119" s="13"/>
      <c r="O119" s="13"/>
      <c r="P119" s="13"/>
      <c r="Q119" s="13"/>
      <c r="R119" s="13"/>
      <c r="S119" s="13"/>
      <c r="T119" s="13"/>
      <c r="U119" s="13"/>
      <c r="V119" s="13"/>
    </row>
    <row r="120" spans="1:22" x14ac:dyDescent="0.2">
      <c r="C120" s="11" t="s">
        <v>140</v>
      </c>
      <c r="D120" s="2" t="s">
        <v>150</v>
      </c>
      <c r="E120" s="12" t="s">
        <v>49</v>
      </c>
      <c r="F120" s="13" t="s">
        <v>157</v>
      </c>
      <c r="G120" s="13" t="s">
        <v>34</v>
      </c>
      <c r="H120" s="14" t="s">
        <v>154</v>
      </c>
      <c r="I120" s="78" t="s">
        <v>177</v>
      </c>
      <c r="J120" s="13"/>
      <c r="K120" s="13"/>
      <c r="L120" s="13"/>
      <c r="M120" s="13"/>
      <c r="N120" s="13"/>
      <c r="O120" s="13"/>
      <c r="P120" s="13"/>
      <c r="Q120" s="13"/>
      <c r="R120" s="13"/>
      <c r="S120" s="13"/>
      <c r="T120" s="13"/>
      <c r="U120" s="13"/>
      <c r="V120" s="13"/>
    </row>
    <row r="121" spans="1:22" x14ac:dyDescent="0.2">
      <c r="C121" s="11" t="s">
        <v>141</v>
      </c>
      <c r="D121" s="2" t="s">
        <v>151</v>
      </c>
      <c r="E121" s="12" t="s">
        <v>50</v>
      </c>
      <c r="F121" s="13" t="s">
        <v>157</v>
      </c>
      <c r="G121" s="13" t="s">
        <v>34</v>
      </c>
      <c r="H121" s="14" t="s">
        <v>154</v>
      </c>
      <c r="I121" s="78" t="s">
        <v>178</v>
      </c>
      <c r="J121" s="13"/>
      <c r="K121" s="13"/>
      <c r="L121" s="13"/>
      <c r="M121" s="13"/>
      <c r="N121" s="13"/>
      <c r="O121" s="13"/>
      <c r="P121" s="13"/>
      <c r="Q121" s="13"/>
      <c r="R121" s="13"/>
      <c r="S121" s="13"/>
      <c r="T121" s="13"/>
      <c r="U121" s="13"/>
      <c r="V121" s="13"/>
    </row>
    <row r="122" spans="1:22" x14ac:dyDescent="0.2">
      <c r="C122" s="11" t="s">
        <v>152</v>
      </c>
      <c r="D122" s="2" t="s">
        <v>153</v>
      </c>
      <c r="E122" s="12" t="s">
        <v>51</v>
      </c>
      <c r="F122" s="13" t="s">
        <v>180</v>
      </c>
      <c r="G122" s="13" t="s">
        <v>34</v>
      </c>
      <c r="H122" s="13" t="s">
        <v>155</v>
      </c>
      <c r="I122" s="14" t="s">
        <v>179</v>
      </c>
      <c r="J122" s="13"/>
      <c r="K122" s="13"/>
      <c r="L122" s="13"/>
      <c r="M122" s="13"/>
      <c r="N122" s="13"/>
      <c r="O122" s="13"/>
      <c r="P122" s="13"/>
      <c r="Q122" s="13"/>
      <c r="R122" s="13"/>
      <c r="S122" s="13"/>
      <c r="T122" s="13"/>
      <c r="U122" s="13"/>
      <c r="V122" s="13"/>
    </row>
    <row r="123" spans="1:22" x14ac:dyDescent="0.2">
      <c r="C123" s="71"/>
      <c r="I123" s="14"/>
      <c r="J123" s="13"/>
      <c r="K123" s="13"/>
      <c r="L123" s="13"/>
      <c r="M123" s="13"/>
      <c r="N123" s="13"/>
      <c r="O123" s="13"/>
      <c r="P123" s="13"/>
      <c r="Q123" s="13"/>
      <c r="R123" s="13"/>
      <c r="S123" s="13"/>
      <c r="T123" s="13"/>
      <c r="U123" s="13"/>
      <c r="V123" s="13"/>
    </row>
    <row r="124" spans="1:22" x14ac:dyDescent="0.2">
      <c r="C124" s="71"/>
      <c r="I124" s="14"/>
      <c r="J124" s="13"/>
      <c r="K124" s="13"/>
      <c r="L124" s="13"/>
      <c r="M124" s="13"/>
      <c r="N124" s="13"/>
      <c r="O124" s="13"/>
      <c r="P124" s="13"/>
      <c r="Q124" s="13"/>
      <c r="R124" s="13"/>
      <c r="S124" s="13"/>
      <c r="T124" s="13"/>
      <c r="U124" s="13"/>
      <c r="V124" s="13"/>
    </row>
    <row r="125" spans="1:22" x14ac:dyDescent="0.2">
      <c r="C125" s="65" t="s">
        <v>52</v>
      </c>
      <c r="I125" s="14"/>
      <c r="J125" s="13"/>
      <c r="K125" s="13"/>
      <c r="L125" s="13"/>
      <c r="M125" s="13"/>
      <c r="N125" s="13"/>
      <c r="O125" s="13"/>
      <c r="P125" s="13"/>
      <c r="Q125" s="13"/>
      <c r="R125" s="13"/>
      <c r="S125" s="13"/>
      <c r="T125" s="13"/>
      <c r="U125" s="13"/>
      <c r="V125" s="13"/>
    </row>
    <row r="126" spans="1:22" x14ac:dyDescent="0.2">
      <c r="C126" s="13" t="s">
        <v>29</v>
      </c>
      <c r="F126" s="13"/>
      <c r="G126" s="13"/>
      <c r="H126" s="13"/>
      <c r="I126" s="14"/>
      <c r="J126" s="13"/>
      <c r="K126" s="13"/>
      <c r="L126" s="13"/>
      <c r="M126" s="13"/>
      <c r="N126" s="13"/>
      <c r="O126" s="13"/>
      <c r="P126" s="13"/>
      <c r="Q126" s="13"/>
      <c r="R126" s="13"/>
      <c r="S126" s="13"/>
      <c r="T126" s="13"/>
      <c r="U126" s="13"/>
      <c r="V126" s="13"/>
    </row>
    <row r="127" spans="1:22" x14ac:dyDescent="0.2">
      <c r="C127" s="13" t="s">
        <v>53</v>
      </c>
      <c r="F127" s="13"/>
      <c r="G127" s="13"/>
      <c r="H127" s="13"/>
      <c r="I127" s="14"/>
      <c r="J127" s="13"/>
    </row>
    <row r="128" spans="1:22" x14ac:dyDescent="0.2">
      <c r="C128" s="13" t="s">
        <v>27</v>
      </c>
      <c r="E128" s="65"/>
      <c r="I128" s="14"/>
    </row>
    <row r="129" spans="2:9" x14ac:dyDescent="0.2">
      <c r="C129" s="13"/>
      <c r="E129" s="11"/>
      <c r="I129" s="14"/>
    </row>
    <row r="130" spans="2:9" x14ac:dyDescent="0.2">
      <c r="C130" s="65" t="s">
        <v>54</v>
      </c>
      <c r="D130" s="72"/>
      <c r="E130" s="11"/>
      <c r="F130" s="72"/>
      <c r="I130" s="14"/>
    </row>
    <row r="131" spans="2:9" x14ac:dyDescent="0.2">
      <c r="C131" s="13" t="s">
        <v>25</v>
      </c>
      <c r="D131" s="73"/>
      <c r="E131" s="11"/>
      <c r="F131" s="73"/>
      <c r="I131" s="14"/>
    </row>
    <row r="132" spans="2:9" x14ac:dyDescent="0.2">
      <c r="C132" s="13" t="s">
        <v>28</v>
      </c>
      <c r="D132" s="72"/>
      <c r="E132" s="65"/>
      <c r="F132" s="72"/>
      <c r="I132" s="14"/>
    </row>
    <row r="133" spans="2:9" x14ac:dyDescent="0.2">
      <c r="C133" s="74"/>
      <c r="D133" s="72"/>
      <c r="E133" s="70"/>
      <c r="F133" s="72"/>
      <c r="I133" s="14"/>
    </row>
    <row r="134" spans="2:9" x14ac:dyDescent="0.2">
      <c r="C134" s="65" t="s">
        <v>55</v>
      </c>
      <c r="D134" s="72"/>
      <c r="E134" s="70"/>
      <c r="F134" s="72"/>
      <c r="I134" s="14"/>
    </row>
    <row r="135" spans="2:9" x14ac:dyDescent="0.2">
      <c r="D135" s="72"/>
      <c r="E135" s="72"/>
      <c r="F135" s="72"/>
      <c r="I135" s="14"/>
    </row>
    <row r="136" spans="2:9" x14ac:dyDescent="0.2">
      <c r="C136" s="13" t="s">
        <v>26</v>
      </c>
      <c r="D136" s="72"/>
      <c r="E136" s="72"/>
      <c r="F136" s="72"/>
      <c r="I136" s="14"/>
    </row>
    <row r="137" spans="2:9" x14ac:dyDescent="0.2">
      <c r="C137" s="13" t="s">
        <v>56</v>
      </c>
      <c r="D137" s="72"/>
      <c r="E137" s="72"/>
      <c r="F137" s="72"/>
      <c r="I137" s="14"/>
    </row>
    <row r="138" spans="2:9" x14ac:dyDescent="0.2">
      <c r="C138" s="75"/>
      <c r="D138" s="72"/>
      <c r="E138" s="72"/>
      <c r="F138" s="72"/>
      <c r="I138" s="14"/>
    </row>
    <row r="139" spans="2:9" x14ac:dyDescent="0.2">
      <c r="C139" s="75"/>
      <c r="D139" s="72"/>
      <c r="E139" s="72"/>
      <c r="F139" s="72"/>
      <c r="I139" s="14"/>
    </row>
    <row r="140" spans="2:9" x14ac:dyDescent="0.2">
      <c r="B140" s="2">
        <v>1</v>
      </c>
      <c r="C140" s="76" t="s">
        <v>160</v>
      </c>
      <c r="D140" s="72"/>
      <c r="E140" s="72"/>
      <c r="F140" s="72"/>
      <c r="I140" s="14"/>
    </row>
    <row r="141" spans="2:9" x14ac:dyDescent="0.2">
      <c r="B141" s="2">
        <v>2</v>
      </c>
      <c r="C141" s="76" t="s">
        <v>161</v>
      </c>
      <c r="D141" s="72"/>
      <c r="E141" s="72"/>
      <c r="F141" s="72"/>
      <c r="I141" s="14"/>
    </row>
    <row r="142" spans="2:9" x14ac:dyDescent="0.2">
      <c r="B142" s="2">
        <v>3</v>
      </c>
      <c r="C142" s="76" t="s">
        <v>162</v>
      </c>
      <c r="I142" s="14"/>
    </row>
    <row r="143" spans="2:9" x14ac:dyDescent="0.2">
      <c r="B143" s="2">
        <v>4</v>
      </c>
      <c r="C143" s="76" t="s">
        <v>163</v>
      </c>
      <c r="I143" s="14"/>
    </row>
    <row r="144" spans="2:9" x14ac:dyDescent="0.2">
      <c r="B144" s="2">
        <v>5</v>
      </c>
      <c r="C144" s="76" t="s">
        <v>164</v>
      </c>
      <c r="I144" s="14"/>
    </row>
    <row r="145" spans="2:9" x14ac:dyDescent="0.2">
      <c r="B145" s="2">
        <v>6</v>
      </c>
      <c r="C145" s="76" t="s">
        <v>165</v>
      </c>
      <c r="I145" s="14"/>
    </row>
    <row r="146" spans="2:9" x14ac:dyDescent="0.2">
      <c r="B146" s="2">
        <v>7</v>
      </c>
      <c r="C146" s="76" t="s">
        <v>166</v>
      </c>
      <c r="I146" s="14"/>
    </row>
    <row r="147" spans="2:9" x14ac:dyDescent="0.2">
      <c r="B147" s="77"/>
      <c r="C147" s="80"/>
      <c r="I147" s="14"/>
    </row>
    <row r="148" spans="2:9" x14ac:dyDescent="0.2">
      <c r="B148" s="77"/>
      <c r="C148" s="80"/>
      <c r="I148" s="14"/>
    </row>
    <row r="149" spans="2:9" x14ac:dyDescent="0.2">
      <c r="B149" s="77"/>
      <c r="C149" s="80"/>
      <c r="I149" s="14"/>
    </row>
    <row r="150" spans="2:9" x14ac:dyDescent="0.2">
      <c r="C150" s="13"/>
      <c r="I150" s="14"/>
    </row>
    <row r="151" spans="2:9" x14ac:dyDescent="0.2">
      <c r="C151" s="13"/>
      <c r="I151" s="14"/>
    </row>
    <row r="152" spans="2:9" x14ac:dyDescent="0.2">
      <c r="C152" s="13"/>
      <c r="I152" s="14"/>
    </row>
    <row r="153" spans="2:9" x14ac:dyDescent="0.2">
      <c r="C153" s="13"/>
      <c r="I153" s="14"/>
    </row>
    <row r="154" spans="2:9" x14ac:dyDescent="0.2">
      <c r="C154" s="13"/>
      <c r="I154" s="14"/>
    </row>
    <row r="155" spans="2:9" x14ac:dyDescent="0.2">
      <c r="C155" s="13"/>
      <c r="I155" s="14"/>
    </row>
    <row r="156" spans="2:9" x14ac:dyDescent="0.2">
      <c r="C156" s="13"/>
      <c r="I156" s="14"/>
    </row>
    <row r="157" spans="2:9" x14ac:dyDescent="0.2">
      <c r="C157" s="13"/>
      <c r="I157" s="14"/>
    </row>
    <row r="158" spans="2:9" x14ac:dyDescent="0.2">
      <c r="C158" s="13"/>
      <c r="I158" s="14"/>
    </row>
    <row r="159" spans="2:9" x14ac:dyDescent="0.2">
      <c r="C159" s="13"/>
      <c r="I159" s="14"/>
    </row>
    <row r="160" spans="2:9" x14ac:dyDescent="0.2">
      <c r="C160" s="13"/>
      <c r="I160" s="14"/>
    </row>
    <row r="161" spans="3:9" x14ac:dyDescent="0.2">
      <c r="C161" s="13"/>
      <c r="I161" s="14"/>
    </row>
    <row r="162" spans="3:9" x14ac:dyDescent="0.2">
      <c r="C162" s="13"/>
      <c r="I162" s="14"/>
    </row>
    <row r="163" spans="3:9" x14ac:dyDescent="0.2">
      <c r="C163" s="13"/>
      <c r="I163" s="14"/>
    </row>
    <row r="164" spans="3:9" x14ac:dyDescent="0.25">
      <c r="C164" s="13"/>
    </row>
    <row r="165" spans="3:9" x14ac:dyDescent="0.25">
      <c r="C165" s="13"/>
    </row>
    <row r="166" spans="3:9" x14ac:dyDescent="0.25">
      <c r="C166" s="13"/>
    </row>
    <row r="167" spans="3:9" x14ac:dyDescent="0.25">
      <c r="C167" s="13"/>
    </row>
    <row r="168" spans="3:9" x14ac:dyDescent="0.25">
      <c r="C168" s="13"/>
    </row>
    <row r="169" spans="3:9" x14ac:dyDescent="0.25">
      <c r="C169" s="13"/>
    </row>
    <row r="170" spans="3:9" x14ac:dyDescent="0.25">
      <c r="C170" s="13"/>
    </row>
    <row r="171" spans="3:9" x14ac:dyDescent="0.25">
      <c r="C171" s="13"/>
    </row>
    <row r="172" spans="3:9" x14ac:dyDescent="0.25">
      <c r="C172" s="13"/>
    </row>
    <row r="173" spans="3:9" x14ac:dyDescent="0.25">
      <c r="C173" s="13"/>
    </row>
    <row r="174" spans="3:9" x14ac:dyDescent="0.25">
      <c r="C174" s="13"/>
    </row>
    <row r="175" spans="3:9" x14ac:dyDescent="0.25">
      <c r="C175" s="13"/>
    </row>
    <row r="176" spans="3:9" x14ac:dyDescent="0.25">
      <c r="C176" s="13"/>
    </row>
    <row r="177" spans="3:3" x14ac:dyDescent="0.25">
      <c r="C177" s="13"/>
    </row>
    <row r="178" spans="3:3" x14ac:dyDescent="0.25">
      <c r="C178" s="13"/>
    </row>
    <row r="179" spans="3:3" x14ac:dyDescent="0.25">
      <c r="C179" s="13"/>
    </row>
    <row r="180" spans="3:3" x14ac:dyDescent="0.25">
      <c r="C180" s="13"/>
    </row>
    <row r="181" spans="3:3" x14ac:dyDescent="0.25">
      <c r="C181" s="13"/>
    </row>
    <row r="182" spans="3:3" x14ac:dyDescent="0.25">
      <c r="C182" s="13"/>
    </row>
    <row r="183" spans="3:3" x14ac:dyDescent="0.25">
      <c r="C183" s="13"/>
    </row>
    <row r="184" spans="3:3" x14ac:dyDescent="0.25">
      <c r="C184" s="13"/>
    </row>
    <row r="185" spans="3:3" x14ac:dyDescent="0.25">
      <c r="C185" s="13"/>
    </row>
    <row r="186" spans="3:3" x14ac:dyDescent="0.25">
      <c r="C186" s="13"/>
    </row>
    <row r="187" spans="3:3" x14ac:dyDescent="0.25">
      <c r="C187" s="13"/>
    </row>
    <row r="188" spans="3:3" x14ac:dyDescent="0.25">
      <c r="C188" s="13"/>
    </row>
    <row r="189" spans="3:3" x14ac:dyDescent="0.25">
      <c r="C189" s="13"/>
    </row>
    <row r="190" spans="3:3" x14ac:dyDescent="0.25">
      <c r="C190" s="13"/>
    </row>
    <row r="191" spans="3:3" x14ac:dyDescent="0.25">
      <c r="C191" s="13"/>
    </row>
    <row r="192" spans="3:3" x14ac:dyDescent="0.25">
      <c r="C192" s="13"/>
    </row>
    <row r="193" spans="3:3" x14ac:dyDescent="0.25">
      <c r="C193" s="13"/>
    </row>
  </sheetData>
  <mergeCells count="106">
    <mergeCell ref="A59:A60"/>
    <mergeCell ref="D59:D60"/>
    <mergeCell ref="A53:A55"/>
    <mergeCell ref="B53:B55"/>
    <mergeCell ref="C53:C55"/>
    <mergeCell ref="D53:D55"/>
    <mergeCell ref="A56:A58"/>
    <mergeCell ref="B56:B58"/>
    <mergeCell ref="C56:C58"/>
    <mergeCell ref="D56:D58"/>
    <mergeCell ref="X33:X34"/>
    <mergeCell ref="Y33:Y34"/>
    <mergeCell ref="Z33:Z34"/>
    <mergeCell ref="A46:A50"/>
    <mergeCell ref="B46:B50"/>
    <mergeCell ref="C46:C50"/>
    <mergeCell ref="D46:D50"/>
    <mergeCell ref="S33:S34"/>
    <mergeCell ref="T33:T34"/>
    <mergeCell ref="U33:U34"/>
    <mergeCell ref="V33:V34"/>
    <mergeCell ref="W33:W34"/>
    <mergeCell ref="N33:N34"/>
    <mergeCell ref="O33:O34"/>
    <mergeCell ref="P33:P34"/>
    <mergeCell ref="Q33:Q34"/>
    <mergeCell ref="R33:R34"/>
    <mergeCell ref="F33:F34"/>
    <mergeCell ref="G33:G34"/>
    <mergeCell ref="K33:K34"/>
    <mergeCell ref="L33:L34"/>
    <mergeCell ref="M33:M34"/>
    <mergeCell ref="A33:A34"/>
    <mergeCell ref="B33:B34"/>
    <mergeCell ref="C33:C34"/>
    <mergeCell ref="D33:D34"/>
    <mergeCell ref="E33:E34"/>
    <mergeCell ref="A24:A25"/>
    <mergeCell ref="B24:B25"/>
    <mergeCell ref="C24:C25"/>
    <mergeCell ref="D24:D25"/>
    <mergeCell ref="A26:A32"/>
    <mergeCell ref="B26:B32"/>
    <mergeCell ref="C26:C32"/>
    <mergeCell ref="D26:D32"/>
    <mergeCell ref="A12:A16"/>
    <mergeCell ref="B12:B16"/>
    <mergeCell ref="C12:C16"/>
    <mergeCell ref="D12:D16"/>
    <mergeCell ref="A17:A22"/>
    <mergeCell ref="B17:B22"/>
    <mergeCell ref="C17:C22"/>
    <mergeCell ref="D17:D22"/>
    <mergeCell ref="A39:A40"/>
    <mergeCell ref="B39:B40"/>
    <mergeCell ref="C39:C40"/>
    <mergeCell ref="D39:D40"/>
    <mergeCell ref="A43:A45"/>
    <mergeCell ref="B43:B45"/>
    <mergeCell ref="C43:C45"/>
    <mergeCell ref="D43:D45"/>
    <mergeCell ref="A41:A42"/>
    <mergeCell ref="B41:B42"/>
    <mergeCell ref="C41:C42"/>
    <mergeCell ref="D41:D42"/>
    <mergeCell ref="A1:C3"/>
    <mergeCell ref="A4:C4"/>
    <mergeCell ref="D3:I3"/>
    <mergeCell ref="X1:Z3"/>
    <mergeCell ref="D1:W1"/>
    <mergeCell ref="D2:W2"/>
    <mergeCell ref="J3:W3"/>
    <mergeCell ref="D4:Z4"/>
    <mergeCell ref="A5:C5"/>
    <mergeCell ref="A6:C6"/>
    <mergeCell ref="D6:Q6"/>
    <mergeCell ref="R6:S6"/>
    <mergeCell ref="T6:Z6"/>
    <mergeCell ref="D5:Z5"/>
    <mergeCell ref="A7:C7"/>
    <mergeCell ref="A8:C8"/>
    <mergeCell ref="D8:Q8"/>
    <mergeCell ref="R8:U8"/>
    <mergeCell ref="V8:Z8"/>
    <mergeCell ref="D7:Z7"/>
    <mergeCell ref="Z9:Z11"/>
    <mergeCell ref="K10:M10"/>
    <mergeCell ref="N10:P10"/>
    <mergeCell ref="Q10:S10"/>
    <mergeCell ref="T10:V10"/>
    <mergeCell ref="A35:A38"/>
    <mergeCell ref="B35:B38"/>
    <mergeCell ref="C35:C38"/>
    <mergeCell ref="D35:D38"/>
    <mergeCell ref="W10:Y10"/>
    <mergeCell ref="F9:F11"/>
    <mergeCell ref="G9:G11"/>
    <mergeCell ref="H9:H11"/>
    <mergeCell ref="I9:I11"/>
    <mergeCell ref="J9:J11"/>
    <mergeCell ref="K9:Y9"/>
    <mergeCell ref="A9:A11"/>
    <mergeCell ref="B9:B11"/>
    <mergeCell ref="C9:C11"/>
    <mergeCell ref="D9:D11"/>
    <mergeCell ref="E9:E11"/>
  </mergeCells>
  <dataValidations count="23">
    <dataValidation showInputMessage="1" showErrorMessage="1" sqref="R6" xr:uid="{00000000-0002-0000-0200-000000000000}"/>
    <dataValidation allowBlank="1" showInputMessage="1" showErrorMessage="1" sqref="T6" xr:uid="{00000000-0002-0000-0200-000001000000}"/>
    <dataValidation type="list" allowBlank="1" showInputMessage="1" showErrorMessage="1" prompt="Elija una opción del menú desplegable" sqref="D6" xr:uid="{00000000-0002-0000-0200-000002000000}">
      <formula1>$C$107:$C$122</formula1>
    </dataValidation>
    <dataValidation type="list" allowBlank="1" showInputMessage="1" showErrorMessage="1" sqref="J43:J45" xr:uid="{00000000-0002-0000-0200-000003000000}">
      <formula1>$J$211:$J$212</formula1>
    </dataValidation>
    <dataValidation type="list" allowBlank="1" showInputMessage="1" showErrorMessage="1" sqref="I43:I45" xr:uid="{00000000-0002-0000-0200-000004000000}">
      <formula1>$I$211:$I$212</formula1>
    </dataValidation>
    <dataValidation type="list" allowBlank="1" showInputMessage="1" showErrorMessage="1" prompt="Seleccione el Objetivo Estratégico" sqref="A43:A44" xr:uid="{00000000-0002-0000-0200-000005000000}">
      <formula1>$F$146:$F$152</formula1>
    </dataValidation>
    <dataValidation type="list" allowBlank="1" showInputMessage="1" showErrorMessage="1" sqref="J41:J42" xr:uid="{00000000-0002-0000-0200-000006000000}">
      <formula1>$J$205:$J$206</formula1>
    </dataValidation>
    <dataValidation type="list" allowBlank="1" showInputMessage="1" showErrorMessage="1" sqref="I41:I42" xr:uid="{00000000-0002-0000-0200-000007000000}">
      <formula1>$I$205:$I$206</formula1>
    </dataValidation>
    <dataValidation type="list" allowBlank="1" showInputMessage="1" showErrorMessage="1" prompt="Seleccione el Objetivo Estratégico" sqref="A41" xr:uid="{00000000-0002-0000-0200-000008000000}">
      <formula1>$F$140:$F$146</formula1>
    </dataValidation>
    <dataValidation type="list" allowBlank="1" showInputMessage="1" showErrorMessage="1" sqref="J39:J40" xr:uid="{00000000-0002-0000-0200-000009000000}">
      <formula1>$J$207:$J$208</formula1>
    </dataValidation>
    <dataValidation type="list" allowBlank="1" showInputMessage="1" showErrorMessage="1" sqref="I39:I40" xr:uid="{00000000-0002-0000-0200-00000A000000}">
      <formula1>$I$207:$I$208</formula1>
    </dataValidation>
    <dataValidation type="list" allowBlank="1" showInputMessage="1" showErrorMessage="1" prompt="Seleccione el Objetivo Estratégico" sqref="A39" xr:uid="{00000000-0002-0000-0200-00000B000000}">
      <formula1>$F$142:$F$148</formula1>
    </dataValidation>
    <dataValidation type="list" allowBlank="1" showInputMessage="1" showErrorMessage="1" sqref="J35:J38" xr:uid="{00000000-0002-0000-0200-00000C000000}">
      <formula1>$J$206:$J$207</formula1>
    </dataValidation>
    <dataValidation type="list" allowBlank="1" showInputMessage="1" showErrorMessage="1" sqref="I35:I38" xr:uid="{00000000-0002-0000-0200-00000D000000}">
      <formula1>$I$206:$I$207</formula1>
    </dataValidation>
    <dataValidation type="list" allowBlank="1" showInputMessage="1" showErrorMessage="1" prompt="Seleccione el Objetivo Estratégico" sqref="A35" xr:uid="{00000000-0002-0000-0200-00000E000000}">
      <formula1>$F$141:$F$147</formula1>
    </dataValidation>
    <dataValidation type="list" allowBlank="1" showInputMessage="1" showErrorMessage="1" prompt="Seleccione el Objetivo Estratégico" sqref="A26:A33" xr:uid="{85543073-5BB7-4ED2-9EC4-0D6CB6538C25}">
      <formula1>#REF!</formula1>
    </dataValidation>
    <dataValidation type="list" allowBlank="1" showInputMessage="1" showErrorMessage="1" sqref="A23:A24 A12:A16 I12:J34" xr:uid="{EF0E22F5-231E-4971-9784-9D7759CD47BF}">
      <formula1>#REF!</formula1>
    </dataValidation>
    <dataValidation type="list" errorStyle="information" showInputMessage="1" showErrorMessage="1" error="Elija una Categoría" prompt="Elija una opción del menú desplegable" sqref="AD46:AD47 AD49:AD60" xr:uid="{B47C2C9D-4A62-4559-B870-D0884C591A9A}">
      <formula1>$F$119:$F$121</formula1>
    </dataValidation>
    <dataValidation errorStyle="information" showInputMessage="1" showErrorMessage="1" error="Elija una Categoría" prompt="Elija una Categoría del menú desplegable" sqref="AE46:AE60" xr:uid="{C6C2DE1F-45EA-488F-A5D3-E5F789535BAB}"/>
    <dataValidation type="list" allowBlank="1" showInputMessage="1" showErrorMessage="1" sqref="I46:I60" xr:uid="{6BD5C98B-9218-43E1-8589-589B4E629A71}">
      <formula1>$I$154:$I$155</formula1>
    </dataValidation>
    <dataValidation type="list" allowBlank="1" showInputMessage="1" showErrorMessage="1" sqref="J46:J60" xr:uid="{F4F6EF46-C369-4D26-AE02-DBA28F201C8F}">
      <formula1>$J$154:$J$155</formula1>
    </dataValidation>
    <dataValidation type="list" allowBlank="1" showInputMessage="1" showErrorMessage="1" sqref="A59:A60" xr:uid="{3F9E222F-FCD4-411B-8D6E-05EB3A3D9638}">
      <formula1>$F$95:$F$101</formula1>
    </dataValidation>
    <dataValidation type="list" allowBlank="1" showInputMessage="1" showErrorMessage="1" prompt="Seleccione el Objetivo Estratégico" sqref="A46 A51:A52" xr:uid="{F01DD76F-6F08-484D-9717-1D06BAC7646F}">
      <formula1>$F$94:$F$104</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METAS PDD 2011</vt:lpstr>
      <vt:lpstr>METAS PROYECTO</vt:lpstr>
      <vt:lpstr>Base</vt:lpstr>
      <vt:lpstr>'METAS PDD 2011'!Área_de_impresión</vt:lpstr>
      <vt:lpstr>'METAS PROYECTO'!Área_de_impresión</vt:lpstr>
    </vt:vector>
  </TitlesOfParts>
  <Company>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DOMINGUEZ</dc:creator>
  <cp:lastModifiedBy>William Andres Guerrero Caballero</cp:lastModifiedBy>
  <dcterms:created xsi:type="dcterms:W3CDTF">2011-07-07T02:30:11Z</dcterms:created>
  <dcterms:modified xsi:type="dcterms:W3CDTF">2020-06-30T22:20:23Z</dcterms:modified>
</cp:coreProperties>
</file>