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ter_000\Desktop\EVIDENCIA_GESTION_IDPYBA\DOCUMENTOS_INDICADORES\DOCUMENTOS_CARGADOS_EN_INTRANET_TRIMESTRE_2\PARA CARGAR DEL TRIMESTRE I\"/>
    </mc:Choice>
  </mc:AlternateContent>
  <xr:revisionPtr revIDLastSave="0" documentId="13_ncr:1_{820C67F9-1F39-4DC0-A01A-36E398B942AF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REFORMULACIÓN POA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X58" i="3" l="1"/>
  <c r="X57" i="3"/>
  <c r="X56" i="3"/>
  <c r="X55" i="3"/>
  <c r="X54" i="3"/>
  <c r="X53" i="3"/>
  <c r="X52" i="3"/>
  <c r="X51" i="3"/>
  <c r="X50" i="3"/>
  <c r="X49" i="3"/>
  <c r="X48" i="3"/>
  <c r="X47" i="3"/>
  <c r="X46" i="3"/>
  <c r="X45" i="3"/>
  <c r="X44" i="3"/>
  <c r="X43" i="3"/>
  <c r="X42" i="3"/>
  <c r="X41" i="3"/>
  <c r="X40" i="3"/>
  <c r="X39" i="3"/>
  <c r="X38" i="3"/>
  <c r="X37" i="3"/>
  <c r="X36" i="3"/>
  <c r="X35" i="3"/>
  <c r="X34" i="3"/>
  <c r="X33" i="3"/>
  <c r="X32" i="3"/>
  <c r="X31" i="3"/>
  <c r="X30" i="3"/>
  <c r="X29" i="3"/>
  <c r="X28" i="3"/>
  <c r="X27" i="3"/>
  <c r="X26" i="3"/>
  <c r="X25" i="3"/>
  <c r="X24" i="3"/>
  <c r="X23" i="3"/>
  <c r="X22" i="3"/>
  <c r="X21" i="3"/>
  <c r="X20" i="3"/>
  <c r="X19" i="3"/>
  <c r="X18" i="3"/>
  <c r="X17" i="3"/>
  <c r="X16" i="3"/>
  <c r="X15" i="3"/>
  <c r="X14" i="3"/>
  <c r="X13" i="3"/>
  <c r="X12" i="3"/>
  <c r="X11" i="3"/>
  <c r="L23" i="3"/>
  <c r="L13" i="3"/>
  <c r="M11" i="3" l="1"/>
  <c r="P11" i="3"/>
  <c r="S11" i="3"/>
  <c r="V11" i="3"/>
  <c r="W11" i="3"/>
  <c r="M12" i="3"/>
  <c r="P12" i="3"/>
  <c r="S12" i="3"/>
  <c r="V12" i="3"/>
  <c r="W12" i="3"/>
  <c r="M13" i="3"/>
  <c r="P13" i="3"/>
  <c r="S13" i="3"/>
  <c r="V13" i="3"/>
  <c r="W13" i="3"/>
  <c r="M14" i="3"/>
  <c r="P14" i="3"/>
  <c r="S14" i="3"/>
  <c r="V14" i="3"/>
  <c r="W14" i="3"/>
  <c r="M15" i="3"/>
  <c r="P15" i="3"/>
  <c r="S15" i="3"/>
  <c r="V15" i="3"/>
  <c r="W15" i="3"/>
  <c r="Y15" i="3" s="1"/>
  <c r="Z15" i="3" s="1"/>
  <c r="M16" i="3"/>
  <c r="P16" i="3"/>
  <c r="S16" i="3"/>
  <c r="V16" i="3"/>
  <c r="W16" i="3"/>
  <c r="M17" i="3"/>
  <c r="P17" i="3"/>
  <c r="S17" i="3"/>
  <c r="V17" i="3"/>
  <c r="W17" i="3"/>
  <c r="Y17" i="3" s="1"/>
  <c r="Z17" i="3" s="1"/>
  <c r="M18" i="3"/>
  <c r="P18" i="3"/>
  <c r="S18" i="3"/>
  <c r="V18" i="3"/>
  <c r="W18" i="3"/>
  <c r="M19" i="3"/>
  <c r="P19" i="3"/>
  <c r="S19" i="3"/>
  <c r="V19" i="3"/>
  <c r="W19" i="3"/>
  <c r="Y19" i="3" s="1"/>
  <c r="Z19" i="3" s="1"/>
  <c r="M20" i="3"/>
  <c r="P20" i="3"/>
  <c r="S20" i="3"/>
  <c r="V20" i="3"/>
  <c r="W20" i="3"/>
  <c r="M21" i="3"/>
  <c r="P21" i="3"/>
  <c r="S21" i="3"/>
  <c r="V21" i="3"/>
  <c r="W21" i="3"/>
  <c r="Y21" i="3" s="1"/>
  <c r="Z21" i="3" s="1"/>
  <c r="M22" i="3"/>
  <c r="P22" i="3"/>
  <c r="S22" i="3"/>
  <c r="V22" i="3"/>
  <c r="Y22" i="3"/>
  <c r="Z22" i="3"/>
  <c r="M23" i="3"/>
  <c r="P23" i="3"/>
  <c r="S23" i="3"/>
  <c r="V23" i="3"/>
  <c r="Y23" i="3"/>
  <c r="Z23" i="3" s="1"/>
  <c r="M24" i="3"/>
  <c r="P24" i="3"/>
  <c r="S24" i="3"/>
  <c r="V24" i="3"/>
  <c r="Y24" i="3"/>
  <c r="Z24" i="3" s="1"/>
  <c r="M25" i="3"/>
  <c r="P25" i="3"/>
  <c r="S25" i="3"/>
  <c r="V25" i="3"/>
  <c r="Y25" i="3"/>
  <c r="Z25" i="3" s="1"/>
  <c r="M26" i="3"/>
  <c r="P26" i="3"/>
  <c r="S26" i="3"/>
  <c r="V26" i="3"/>
  <c r="Y26" i="3"/>
  <c r="Z26" i="3" s="1"/>
  <c r="M27" i="3"/>
  <c r="P27" i="3"/>
  <c r="S27" i="3"/>
  <c r="V27" i="3"/>
  <c r="Y27" i="3"/>
  <c r="Z27" i="3" s="1"/>
  <c r="M28" i="3"/>
  <c r="P28" i="3"/>
  <c r="S28" i="3"/>
  <c r="V28" i="3"/>
  <c r="Y28" i="3"/>
  <c r="Z28" i="3" s="1"/>
  <c r="M29" i="3"/>
  <c r="P29" i="3"/>
  <c r="S29" i="3"/>
  <c r="V29" i="3"/>
  <c r="Y29" i="3"/>
  <c r="Z29" i="3" s="1"/>
  <c r="M30" i="3"/>
  <c r="P30" i="3"/>
  <c r="S30" i="3"/>
  <c r="V30" i="3"/>
  <c r="Y30" i="3"/>
  <c r="Z30" i="3" s="1"/>
  <c r="M31" i="3"/>
  <c r="P31" i="3"/>
  <c r="S31" i="3"/>
  <c r="V31" i="3"/>
  <c r="Y31" i="3"/>
  <c r="Z31" i="3" s="1"/>
  <c r="M32" i="3"/>
  <c r="R32" i="3"/>
  <c r="S32" i="3" s="1"/>
  <c r="U32" i="3"/>
  <c r="V32" i="3"/>
  <c r="Y12" i="3" l="1"/>
  <c r="Z12" i="3" s="1"/>
  <c r="Y18" i="3"/>
  <c r="Z18" i="3" s="1"/>
  <c r="Y16" i="3"/>
  <c r="Z16" i="3" s="1"/>
  <c r="Y14" i="3"/>
  <c r="Z14" i="3" s="1"/>
  <c r="Y11" i="3"/>
  <c r="Z11" i="3" s="1"/>
  <c r="Y20" i="3"/>
  <c r="Z20" i="3" s="1"/>
  <c r="Y13" i="3"/>
  <c r="Z13" i="3" s="1"/>
  <c r="P32" i="3"/>
  <c r="Y32" i="3" l="1"/>
  <c r="Z32" i="3" s="1"/>
  <c r="W43" i="3"/>
  <c r="Y43" i="3" s="1"/>
  <c r="Z43" i="3" s="1"/>
  <c r="M43" i="3"/>
  <c r="W42" i="3"/>
  <c r="Y42" i="3" s="1"/>
  <c r="Z42" i="3" s="1"/>
  <c r="W41" i="3"/>
  <c r="Y41" i="3" s="1"/>
  <c r="Z41" i="3" s="1"/>
  <c r="M41" i="3"/>
  <c r="W40" i="3"/>
  <c r="Y40" i="3" s="1"/>
  <c r="Z40" i="3" s="1"/>
  <c r="M40" i="3"/>
  <c r="W39" i="3"/>
  <c r="Y39" i="3" s="1"/>
  <c r="Z39" i="3" s="1"/>
  <c r="M39" i="3"/>
  <c r="W38" i="3"/>
  <c r="Y38" i="3" s="1"/>
  <c r="Z38" i="3" s="1"/>
  <c r="M38" i="3"/>
  <c r="W37" i="3"/>
  <c r="Y37" i="3" s="1"/>
  <c r="Z37" i="3" s="1"/>
  <c r="W36" i="3"/>
  <c r="Y36" i="3" s="1"/>
  <c r="Z36" i="3" s="1"/>
  <c r="M36" i="3"/>
  <c r="W35" i="3"/>
  <c r="Y35" i="3" s="1"/>
  <c r="Z35" i="3" s="1"/>
  <c r="M35" i="3"/>
  <c r="W34" i="3"/>
  <c r="Y34" i="3" s="1"/>
  <c r="Z34" i="3" s="1"/>
  <c r="W33" i="3"/>
  <c r="Y33" i="3" s="1"/>
  <c r="Z33" i="3" s="1"/>
  <c r="M33" i="3"/>
  <c r="P44" i="3"/>
  <c r="Q44" i="3"/>
  <c r="T44" i="3"/>
  <c r="M44" i="3" l="1"/>
  <c r="Y44" i="3"/>
  <c r="V44" i="3"/>
  <c r="S44" i="3"/>
  <c r="W44" i="3"/>
  <c r="Z44" i="3" l="1"/>
  <c r="Q58" i="3" l="1"/>
  <c r="Q57" i="3"/>
  <c r="Q56" i="3"/>
  <c r="Q55" i="3"/>
  <c r="Q54" i="3"/>
  <c r="Q53" i="3"/>
  <c r="Q52" i="3"/>
  <c r="Q51" i="3"/>
  <c r="Q50" i="3"/>
  <c r="Q49" i="3"/>
  <c r="Q48" i="3"/>
  <c r="Q47" i="3"/>
  <c r="Q46" i="3"/>
  <c r="Q45" i="3"/>
  <c r="T58" i="3"/>
  <c r="T57" i="3"/>
  <c r="T56" i="3"/>
  <c r="T55" i="3"/>
  <c r="T54" i="3"/>
  <c r="T53" i="3"/>
  <c r="T52" i="3"/>
  <c r="T51" i="3"/>
  <c r="T50" i="3"/>
  <c r="T49" i="3"/>
  <c r="T48" i="3"/>
  <c r="T47" i="3"/>
  <c r="T46" i="3"/>
  <c r="T45" i="3"/>
  <c r="V45" i="3" l="1"/>
  <c r="V46" i="3"/>
  <c r="V47" i="3"/>
  <c r="V48" i="3"/>
  <c r="V49" i="3"/>
  <c r="V50" i="3"/>
  <c r="V51" i="3"/>
  <c r="V52" i="3"/>
  <c r="V53" i="3"/>
  <c r="V54" i="3"/>
  <c r="V55" i="3"/>
  <c r="V56" i="3"/>
  <c r="V57" i="3"/>
  <c r="V58" i="3"/>
  <c r="S45" i="3"/>
  <c r="S46" i="3"/>
  <c r="S47" i="3"/>
  <c r="S48" i="3"/>
  <c r="S49" i="3"/>
  <c r="S50" i="3"/>
  <c r="S51" i="3"/>
  <c r="S52" i="3"/>
  <c r="S53" i="3"/>
  <c r="S54" i="3"/>
  <c r="S55" i="3"/>
  <c r="S56" i="3"/>
  <c r="S57" i="3"/>
  <c r="S58" i="3"/>
  <c r="P45" i="3"/>
  <c r="P46" i="3"/>
  <c r="P47" i="3"/>
  <c r="P48" i="3"/>
  <c r="P49" i="3"/>
  <c r="P50" i="3"/>
  <c r="P51" i="3"/>
  <c r="P52" i="3"/>
  <c r="P54" i="3"/>
  <c r="P55" i="3"/>
  <c r="P56" i="3"/>
  <c r="P57" i="3"/>
  <c r="P58" i="3"/>
  <c r="M53" i="3"/>
  <c r="M52" i="3" l="1"/>
  <c r="M45" i="3"/>
  <c r="M56" i="3"/>
  <c r="Y56" i="3"/>
  <c r="M55" i="3"/>
  <c r="Y55" i="3"/>
  <c r="M51" i="3"/>
  <c r="M47" i="3"/>
  <c r="P53" i="3"/>
  <c r="Y53" i="3"/>
  <c r="M49" i="3"/>
  <c r="M48" i="3"/>
  <c r="M54" i="3"/>
  <c r="Y54" i="3"/>
  <c r="M46" i="3"/>
  <c r="M50" i="3"/>
  <c r="M57" i="3"/>
  <c r="M58" i="3"/>
  <c r="Z56" i="3" l="1"/>
  <c r="Z55" i="3"/>
  <c r="Z54" i="3"/>
  <c r="Z53" i="3"/>
  <c r="W52" i="3" l="1"/>
  <c r="Y52" i="3" l="1"/>
  <c r="Z52" i="3" s="1"/>
  <c r="W49" i="3"/>
  <c r="Y49" i="3" l="1"/>
  <c r="Z49" i="3" s="1"/>
  <c r="W48" i="3"/>
  <c r="Y48" i="3" l="1"/>
  <c r="Z48" i="3" s="1"/>
  <c r="W58" i="3"/>
  <c r="W57" i="3"/>
  <c r="W51" i="3"/>
  <c r="W50" i="3"/>
  <c r="W47" i="3"/>
  <c r="W46" i="3"/>
  <c r="Y46" i="3" s="1"/>
  <c r="W45" i="3"/>
  <c r="Y45" i="3" s="1"/>
  <c r="G6" i="3"/>
  <c r="X5" i="3"/>
  <c r="Y57" i="3" l="1"/>
  <c r="Z57" i="3" s="1"/>
  <c r="Y47" i="3"/>
  <c r="Z47" i="3" s="1"/>
  <c r="Y58" i="3"/>
  <c r="Z58" i="3" s="1"/>
  <c r="Y50" i="3"/>
  <c r="Z50" i="3" s="1"/>
  <c r="Y51" i="3"/>
  <c r="Z51" i="3" s="1"/>
  <c r="Z45" i="3"/>
  <c r="Z46" i="3"/>
</calcChain>
</file>

<file path=xl/sharedStrings.xml><?xml version="1.0" encoding="utf-8"?>
<sst xmlns="http://schemas.openxmlformats.org/spreadsheetml/2006/main" count="261" uniqueCount="147">
  <si>
    <t>Proteger la vida y trato hacia los animales, a través de acciones de protección y control poblacional digno</t>
  </si>
  <si>
    <t xml:space="preserve">Atender 5597  animales en maltrato, atención en salud animal, urgencias veterinarias, adopción, custodia y/o brigadas de salud. </t>
  </si>
  <si>
    <t>10.1</t>
  </si>
  <si>
    <t>Cantidad</t>
  </si>
  <si>
    <t>Suma</t>
  </si>
  <si>
    <t>10.3</t>
  </si>
  <si>
    <t>10.4</t>
  </si>
  <si>
    <t>10.5</t>
  </si>
  <si>
    <t>Generar procesos ciudadanos de transformación cultural, comunicando y promoviendo prácticas de relacionamiento humano – animal.</t>
  </si>
  <si>
    <t xml:space="preserve">Ejecutar 4 programas de comportamiento animal y enriquecimiento ambiental </t>
  </si>
  <si>
    <t>11.1</t>
  </si>
  <si>
    <t>Desarrollar 4 Programas de comportamiento animal y enriquecimiento ambiental</t>
  </si>
  <si>
    <t xml:space="preserve">Implantar 166.967  microchip de identificación en animales caninos y felinos . </t>
  </si>
  <si>
    <t>12.1</t>
  </si>
  <si>
    <t>Implantar 166.967  microchips de identificación en caninos y felinos de diferentes localidades</t>
  </si>
  <si>
    <t>Realizar 24 Censos Poblacionales en plaza de bolivar</t>
  </si>
  <si>
    <t>Atender el  100% de las Visitas tecnicas de Inspección</t>
  </si>
  <si>
    <t>Porcentaje</t>
  </si>
  <si>
    <t>Constante</t>
  </si>
  <si>
    <t>Garantizar 1 programa de atención para animales silvestres.</t>
  </si>
  <si>
    <t>13.1</t>
  </si>
  <si>
    <t>Desarrollar 1 porgrama para animales silvestres</t>
  </si>
  <si>
    <t>13.2</t>
  </si>
  <si>
    <t>Emitir el 100% de Conceptos Técnicos de los animales que lo requieran</t>
  </si>
  <si>
    <t>Esterilizar 83.319 caninos y felinos en hogares localizados en estratos 1, 2 y 3.</t>
  </si>
  <si>
    <t>15.1</t>
  </si>
  <si>
    <t>Esterilizar 83319 animales en hogares 1, 2 y 3.</t>
  </si>
  <si>
    <t xml:space="preserve">Capturar, esterilizar y soltar 8.074 caninos y felinos abandonados en habitabilidad en calle a través de brigadas. </t>
  </si>
  <si>
    <t>16.1</t>
  </si>
  <si>
    <t>Capturar, esterilizar y soltar 8074 animales en abandono y en habitabilidad de calle.</t>
  </si>
  <si>
    <t>INSTITUTO DISTRITAL DE PROTECCION Y BIENESTAR ANIMAL</t>
  </si>
  <si>
    <t>FORMATO DE FORMULACIÓN Y SEGUIMIENTO DE PLANES DE GESTIÓN</t>
  </si>
  <si>
    <t>VIGENCIA 2020</t>
  </si>
  <si>
    <t>MISIÓN:</t>
  </si>
  <si>
    <t>Es la entidad rectora de la protección y bienestar de la fauna doméstica y silvestre a través de la atención integral, la promoción de una cultura ciudadana, basada en un solo bienestar humano animal y la participación ciudadana en la construcción de una sociedad corresponsable y sensible con la vida y el trtao digno de los animales</t>
  </si>
  <si>
    <t>DEPENDENCIA RESPONSABLE:</t>
  </si>
  <si>
    <t>CATEGORÍA:</t>
  </si>
  <si>
    <t>OBJETIVO DEL PROCESO:</t>
  </si>
  <si>
    <t>LIDER DEL PROCESO</t>
  </si>
  <si>
    <t>AVANCE DEL PLAN DE GESTIÓN:</t>
  </si>
  <si>
    <t>OBJETIVO ESTRATÉGICO</t>
  </si>
  <si>
    <t>ID. META GLOBAL</t>
  </si>
  <si>
    <t>META GLOBAL</t>
  </si>
  <si>
    <t>POND META GLOBAL</t>
  </si>
  <si>
    <t>ID. META DETALLADA</t>
  </si>
  <si>
    <t>META DETALLADA</t>
  </si>
  <si>
    <t>LINEA BASE 2019</t>
  </si>
  <si>
    <t>POND META</t>
  </si>
  <si>
    <t>Tipo de Programación</t>
  </si>
  <si>
    <t>Tipo de Anualización</t>
  </si>
  <si>
    <t>CUANTIFICACIÓN DE LA META</t>
  </si>
  <si>
    <t>AVANCE POND. META</t>
  </si>
  <si>
    <t>Trimestre I</t>
  </si>
  <si>
    <t>Trimestre II</t>
  </si>
  <si>
    <t>Trimestre III</t>
  </si>
  <si>
    <t>Trimestre IV</t>
  </si>
  <si>
    <t>ANUAL</t>
  </si>
  <si>
    <t>Prog</t>
  </si>
  <si>
    <t>Ejec.</t>
  </si>
  <si>
    <t>% Ejec</t>
  </si>
  <si>
    <t xml:space="preserve">Prog </t>
  </si>
  <si>
    <t>Ejec</t>
  </si>
  <si>
    <t xml:space="preserve">Atender 1494 animales identificados en maltrato </t>
  </si>
  <si>
    <t>Prestar atención de urgencias a 972 animales</t>
  </si>
  <si>
    <t xml:space="preserve">Entregar 474 caninos y felinos en adopción </t>
  </si>
  <si>
    <t>Atender 1632 caninos y felinos en brigadas médicas</t>
  </si>
  <si>
    <t>Custodiar 1025 caninos y felinos</t>
  </si>
  <si>
    <t>10.2</t>
  </si>
  <si>
    <t>14.1</t>
  </si>
  <si>
    <t>14.2</t>
  </si>
  <si>
    <t>14.3</t>
  </si>
  <si>
    <t>Implementar 3 programas pilotos para el manejo de animales sinantropicos</t>
  </si>
  <si>
    <t>13.3</t>
  </si>
  <si>
    <t>Generar 3 documentos de analisis con base en los resultados CAP I y II</t>
  </si>
  <si>
    <t>Subdirecciónde Atención a la Fauna</t>
  </si>
  <si>
    <t>Protección Ante la Crueldad Animal / Salud Integral a la Fauna</t>
  </si>
  <si>
    <t>Atender 100% de los animales silvestres que llegan al centro de atencion</t>
  </si>
  <si>
    <t>Garantizar la participación a 3990 personas en estrategias de sensibilizacion, formacion y educacion en los mabitos educativo, recreo deportivo, institucional y comunitario.</t>
  </si>
  <si>
    <t>17.1</t>
  </si>
  <si>
    <t xml:space="preserve">Integrar a 100 estudiantes en el servicio social de protección y bienestar animal </t>
  </si>
  <si>
    <t>17.2</t>
  </si>
  <si>
    <t xml:space="preserve">Articular acciones con 20 entidades educativas para la implementación de la  estrategia de sensibilización </t>
  </si>
  <si>
    <t>17.3</t>
  </si>
  <si>
    <t xml:space="preserve">Implementar el 100% del plan de ejecución de la estrategia Manual de convivencia animal. </t>
  </si>
  <si>
    <t>Procentaje</t>
  </si>
  <si>
    <t>17.4</t>
  </si>
  <si>
    <t>Diseñar e implementar la campaña de apropiación de la cultura ciudadana: Violencia simbolica</t>
  </si>
  <si>
    <t>Vincular 4,198 personas a los procesos de participacion ciudadana de proteccion y bienestar animal.</t>
  </si>
  <si>
    <t>18.1</t>
  </si>
  <si>
    <t>Realizar 3 jornadas con la red de aliados para el fortalecimiento de las organizaciones integradas</t>
  </si>
  <si>
    <t>18.2</t>
  </si>
  <si>
    <t xml:space="preserve">Implementar estrategia de consulta ciudadana para la protección y bienestar animal </t>
  </si>
  <si>
    <t>Diseñar e implementar el 0,30 de un sistema de información que de alcance a las necesidades del Instituto de Protección y Bienestar Animal</t>
  </si>
  <si>
    <t>19.1</t>
  </si>
  <si>
    <t xml:space="preserve">Atender el 100% de incidentes o comunicaciones  reportadas por  usuarios internos y externos. </t>
  </si>
  <si>
    <t>19.2</t>
  </si>
  <si>
    <t>Mantener el 100% de disponibilidad de uso de los sistemas de información internos y externos</t>
  </si>
  <si>
    <t xml:space="preserve">Desarrollar 20  documentos de investigación y estrategias de difusión </t>
  </si>
  <si>
    <t>20.1</t>
  </si>
  <si>
    <t xml:space="preserve">Actualizar el 100% de los indicadores del observatorio de protección y Bienestar animal </t>
  </si>
  <si>
    <t>20.2</t>
  </si>
  <si>
    <t>Orientar y acompañar 10  documentos de investigación</t>
  </si>
  <si>
    <t>20.3</t>
  </si>
  <si>
    <t xml:space="preserve">Realizar 10 sesiones semilleros </t>
  </si>
  <si>
    <t xml:space="preserve">Cumplir con el 100% de las solicitudes o requerimientos programadas por las Oficinas y Subdirecciones del Instituto en materia contractual </t>
  </si>
  <si>
    <t>9.1</t>
  </si>
  <si>
    <t xml:space="preserve">Atender el 100% de los requerimientos técnicos, jurídicos, contractuales y disciplinarios solicitados por instancias internas y externas. </t>
  </si>
  <si>
    <t>Registrar 100% de publicaciones en medios de comunicación que evidencian la gestión del Instituto Distrital de Protección y Bienestar Animal.</t>
  </si>
  <si>
    <t>7.7</t>
  </si>
  <si>
    <t>Diseñar y editar el 100% de Piezas audiovisuales.</t>
  </si>
  <si>
    <t>7.6</t>
  </si>
  <si>
    <t>Redactar el 100% comunicados y boletines de prensa institucional</t>
  </si>
  <si>
    <t>7.5</t>
  </si>
  <si>
    <t>Realizar el 100% publicaciones en las redes sociales del Instituto alcanzando a 50 millones de personas</t>
  </si>
  <si>
    <t>7.4</t>
  </si>
  <si>
    <t xml:space="preserve"> Cubrir el 100% de eventos realizados</t>
  </si>
  <si>
    <t>7.3</t>
  </si>
  <si>
    <t>Realizar 100% de Campañas publicitarias internas y externas</t>
  </si>
  <si>
    <t>7.2</t>
  </si>
  <si>
    <t>Diseñar 100% de piezas gráficas comunicativas solicitadas por las dependencias de la entidad</t>
  </si>
  <si>
    <t>7.1</t>
  </si>
  <si>
    <t>Implementar y fortalecer 1 estrategia de comunicaciones del Instituto.</t>
  </si>
  <si>
    <t>Desarrollar procesos de difusión y acercamiento ciudadano a la entidad, a través de la participación y acceso transparente a la gestión institucional.</t>
  </si>
  <si>
    <t>Lograr un 100% de satisfacción de los usuarios frente al trato amable recibido.</t>
  </si>
  <si>
    <t>4.2</t>
  </si>
  <si>
    <t>Responder y dar tramiteen los terminos de ley al 100% de requerimientos relacionados con trámites de PQRSD radicados en el Instituto</t>
  </si>
  <si>
    <t>4.1</t>
  </si>
  <si>
    <t xml:space="preserve">Implementar el 100% de los procesos transversales de apoyo para garantizar el óptimo funcionamiento del Instituto. </t>
  </si>
  <si>
    <t>NA</t>
  </si>
  <si>
    <t>Atender el 100% de cada uno de los requerimientos de solución tecnologica solicitados por cada dependencia</t>
  </si>
  <si>
    <t>3.1</t>
  </si>
  <si>
    <t>Desarrollar herramientas técnicas pertinentes, dinámicas y confiables, a través del manejo y gestión de conocimiento, que apoye una toma de decisiones y una rendición cuentas transparente.</t>
  </si>
  <si>
    <t>Pagar el 100% de la reserva constituida a 31/12/2019</t>
  </si>
  <si>
    <t>Ejecutar el 90% del Plan anual de Caja de la vigencia</t>
  </si>
  <si>
    <t>Girar el 90% del presupuesto total de la entidad</t>
  </si>
  <si>
    <t>Ejecutar el 100% del Presupuesto de Inversion</t>
  </si>
  <si>
    <t>Ejecutar el 100% del Presupuesto de Funcionamiento</t>
  </si>
  <si>
    <t>Ejecutar el 100% del Presupuesto de la Entidad</t>
  </si>
  <si>
    <t>2.1</t>
  </si>
  <si>
    <t>Implementar 5 acciones par alcanzar el 95% de los estandares minimos de la Resolución 0312 de 2019 Ministerio del Trabajo SGSST</t>
  </si>
  <si>
    <t xml:space="preserve">Ejecutar las 33 actividades del Plan anual de seguridad y salud en el trabajo </t>
  </si>
  <si>
    <t>Mantener en un 3% la tasa de accidentalidad de la entidad</t>
  </si>
  <si>
    <t>Ejecutar 20 actividades del programa de bienestar social e incentivos</t>
  </si>
  <si>
    <t>1.2</t>
  </si>
  <si>
    <t>Desarrollar 25 acciones programadas del Plan Institucional de Capacitación PIC</t>
  </si>
  <si>
    <t>1.1</t>
  </si>
  <si>
    <t>Diseñar una estructura organizacional productiva y generadora de felicidad, a través del desarrollo de capacidades del talento humano y un ambiente cordial y articulado, orientado al buen trato y el crecimiento de las capacidades personales y organizacionales.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</si>
</sst>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Calibri Light"/>
      <family val="2"/>
    </font>
    <font>
      <sz val="12"/>
      <name val="Century Gothic"/>
      <family val="2"/>
    </font>
    <font>
      <b/>
      <sz val="12"/>
      <name val="Century Gothic"/>
      <family val="2"/>
    </font>
    <font>
      <sz val="8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7" tint="0.59999389629810485"/>
        <bgColor indexed="64"/>
      </patternFill>
    </fill>
  </fills>
  <borders count="62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indexed="64"/>
      </top>
      <bottom style="thin">
        <color auto="1"/>
      </bottom>
      <diagonal/>
    </border>
    <border>
      <left/>
      <right style="medium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indexed="64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auto="1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42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9" fontId="2" fillId="0" borderId="2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9" fontId="2" fillId="0" borderId="8" xfId="0" applyNumberFormat="1" applyFont="1" applyBorder="1" applyAlignment="1">
      <alignment horizontal="center" vertical="center" wrapText="1"/>
    </xf>
    <xf numFmtId="1" fontId="2" fillId="0" borderId="8" xfId="0" applyNumberFormat="1" applyFont="1" applyBorder="1" applyAlignment="1">
      <alignment horizontal="center" vertical="center" wrapText="1"/>
    </xf>
    <xf numFmtId="0" fontId="2" fillId="0" borderId="2" xfId="1" applyNumberFormat="1" applyFont="1" applyFill="1" applyBorder="1" applyAlignment="1">
      <alignment horizontal="center" vertical="center" wrapText="1"/>
    </xf>
    <xf numFmtId="9" fontId="5" fillId="0" borderId="4" xfId="0" applyNumberFormat="1" applyFont="1" applyBorder="1" applyAlignment="1">
      <alignment horizontal="center" vertical="center" wrapText="1"/>
    </xf>
    <xf numFmtId="0" fontId="2" fillId="0" borderId="8" xfId="1" applyNumberFormat="1" applyFont="1" applyFill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3" fontId="2" fillId="0" borderId="7" xfId="0" applyNumberFormat="1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9" fontId="2" fillId="0" borderId="35" xfId="0" applyNumberFormat="1" applyFont="1" applyBorder="1" applyAlignment="1">
      <alignment horizontal="center" vertical="center" wrapText="1"/>
    </xf>
    <xf numFmtId="9" fontId="2" fillId="0" borderId="38" xfId="0" applyNumberFormat="1" applyFont="1" applyBorder="1" applyAlignment="1">
      <alignment horizontal="center" vertical="center" wrapText="1"/>
    </xf>
    <xf numFmtId="9" fontId="5" fillId="0" borderId="4" xfId="0" applyNumberFormat="1" applyFont="1" applyBorder="1" applyAlignment="1">
      <alignment vertical="center" wrapText="1"/>
    </xf>
    <xf numFmtId="1" fontId="7" fillId="0" borderId="1" xfId="1" applyNumberFormat="1" applyFont="1" applyFill="1" applyBorder="1" applyAlignment="1">
      <alignment horizontal="center" vertical="center" wrapText="1"/>
    </xf>
    <xf numFmtId="10" fontId="7" fillId="0" borderId="4" xfId="1" applyNumberFormat="1" applyFont="1" applyFill="1" applyBorder="1" applyAlignment="1">
      <alignment horizontal="center" vertical="center" wrapText="1"/>
    </xf>
    <xf numFmtId="9" fontId="7" fillId="0" borderId="1" xfId="0" applyNumberFormat="1" applyFont="1" applyBorder="1" applyAlignment="1">
      <alignment horizontal="center" vertical="center" wrapText="1"/>
    </xf>
    <xf numFmtId="1" fontId="7" fillId="0" borderId="13" xfId="1" applyNumberFormat="1" applyFont="1" applyFill="1" applyBorder="1" applyAlignment="1">
      <alignment horizontal="center" vertical="center" wrapText="1"/>
    </xf>
    <xf numFmtId="10" fontId="7" fillId="0" borderId="9" xfId="1" applyNumberFormat="1" applyFont="1" applyFill="1" applyBorder="1" applyAlignment="1">
      <alignment horizontal="center" vertical="center" wrapText="1"/>
    </xf>
    <xf numFmtId="9" fontId="7" fillId="0" borderId="4" xfId="1" applyFont="1" applyBorder="1" applyAlignment="1">
      <alignment horizontal="center" vertical="center" wrapText="1"/>
    </xf>
    <xf numFmtId="10" fontId="7" fillId="0" borderId="4" xfId="0" applyNumberFormat="1" applyFont="1" applyBorder="1" applyAlignment="1">
      <alignment horizontal="center" vertical="center" wrapText="1"/>
    </xf>
    <xf numFmtId="10" fontId="7" fillId="0" borderId="9" xfId="0" applyNumberFormat="1" applyFont="1" applyBorder="1" applyAlignment="1">
      <alignment horizontal="center" vertical="center" wrapText="1"/>
    </xf>
    <xf numFmtId="9" fontId="2" fillId="0" borderId="2" xfId="1" applyFont="1" applyBorder="1" applyAlignment="1">
      <alignment horizontal="center" vertical="center" wrapText="1"/>
    </xf>
    <xf numFmtId="0" fontId="7" fillId="0" borderId="4" xfId="0" applyNumberFormat="1" applyFont="1" applyBorder="1" applyAlignment="1">
      <alignment horizontal="center" vertical="center" wrapText="1"/>
    </xf>
    <xf numFmtId="9" fontId="2" fillId="0" borderId="1" xfId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164" fontId="7" fillId="5" borderId="4" xfId="0" applyNumberFormat="1" applyFont="1" applyFill="1" applyBorder="1" applyAlignment="1">
      <alignment horizontal="center" vertical="center" wrapText="1"/>
    </xf>
    <xf numFmtId="164" fontId="7" fillId="6" borderId="4" xfId="0" applyNumberFormat="1" applyFont="1" applyFill="1" applyBorder="1" applyAlignment="1">
      <alignment horizontal="center" vertical="center" wrapText="1"/>
    </xf>
    <xf numFmtId="9" fontId="7" fillId="5" borderId="4" xfId="1" applyFont="1" applyFill="1" applyBorder="1" applyAlignment="1">
      <alignment horizontal="center" vertical="center" wrapText="1"/>
    </xf>
    <xf numFmtId="9" fontId="7" fillId="7" borderId="4" xfId="1" applyFont="1" applyFill="1" applyBorder="1" applyAlignment="1">
      <alignment horizontal="center" vertical="center" wrapText="1"/>
    </xf>
    <xf numFmtId="164" fontId="7" fillId="6" borderId="9" xfId="0" applyNumberFormat="1" applyFont="1" applyFill="1" applyBorder="1" applyAlignment="1">
      <alignment horizontal="center" vertical="center" wrapText="1"/>
    </xf>
    <xf numFmtId="9" fontId="2" fillId="0" borderId="3" xfId="1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65" fontId="3" fillId="0" borderId="43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3" fontId="2" fillId="0" borderId="11" xfId="0" applyNumberFormat="1" applyFont="1" applyBorder="1" applyAlignment="1">
      <alignment horizontal="center" vertical="center" wrapText="1"/>
    </xf>
    <xf numFmtId="9" fontId="2" fillId="0" borderId="11" xfId="0" applyNumberFormat="1" applyFont="1" applyBorder="1" applyAlignment="1">
      <alignment horizontal="center" vertical="center" wrapText="1"/>
    </xf>
    <xf numFmtId="9" fontId="2" fillId="0" borderId="12" xfId="0" applyNumberFormat="1" applyFont="1" applyBorder="1" applyAlignment="1">
      <alignment horizontal="center" vertical="center" wrapText="1"/>
    </xf>
    <xf numFmtId="1" fontId="2" fillId="0" borderId="10" xfId="0" applyNumberFormat="1" applyFont="1" applyBorder="1" applyAlignment="1">
      <alignment horizontal="center" vertical="center" wrapText="1"/>
    </xf>
    <xf numFmtId="10" fontId="2" fillId="0" borderId="12" xfId="0" applyNumberFormat="1" applyFont="1" applyBorder="1" applyAlignment="1">
      <alignment vertical="center" wrapText="1"/>
    </xf>
    <xf numFmtId="1" fontId="2" fillId="0" borderId="43" xfId="1" applyNumberFormat="1" applyFont="1" applyBorder="1" applyAlignment="1">
      <alignment horizontal="center" vertical="center" wrapText="1"/>
    </xf>
    <xf numFmtId="10" fontId="2" fillId="3" borderId="44" xfId="1" applyNumberFormat="1" applyFont="1" applyFill="1" applyBorder="1" applyAlignment="1">
      <alignment horizontal="center" vertical="center" wrapText="1"/>
    </xf>
    <xf numFmtId="0" fontId="8" fillId="0" borderId="0" xfId="0" applyFont="1" applyAlignment="1" applyProtection="1">
      <alignment vertical="center" wrapText="1"/>
      <protection locked="0"/>
    </xf>
    <xf numFmtId="1" fontId="2" fillId="0" borderId="3" xfId="0" applyNumberFormat="1" applyFont="1" applyBorder="1" applyAlignment="1">
      <alignment horizontal="center" vertical="center" wrapText="1"/>
    </xf>
    <xf numFmtId="165" fontId="3" fillId="0" borderId="3" xfId="0" applyNumberFormat="1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9" fontId="2" fillId="0" borderId="4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0" fontId="2" fillId="0" borderId="4" xfId="0" applyNumberFormat="1" applyFont="1" applyBorder="1" applyAlignment="1">
      <alignment vertical="center" wrapText="1"/>
    </xf>
    <xf numFmtId="1" fontId="2" fillId="0" borderId="16" xfId="1" applyNumberFormat="1" applyFont="1" applyBorder="1" applyAlignment="1">
      <alignment horizontal="center" vertical="center" wrapText="1"/>
    </xf>
    <xf numFmtId="10" fontId="2" fillId="3" borderId="45" xfId="1" applyNumberFormat="1" applyFont="1" applyFill="1" applyBorder="1" applyAlignment="1">
      <alignment horizontal="center" vertical="center" wrapText="1"/>
    </xf>
    <xf numFmtId="9" fontId="2" fillId="0" borderId="1" xfId="1" applyFont="1" applyBorder="1" applyAlignment="1">
      <alignment horizontal="center" vertical="center" wrapText="1"/>
    </xf>
    <xf numFmtId="9" fontId="2" fillId="0" borderId="4" xfId="1" applyFont="1" applyBorder="1" applyAlignment="1">
      <alignment vertical="center" wrapText="1"/>
    </xf>
    <xf numFmtId="9" fontId="2" fillId="0" borderId="16" xfId="1" applyFont="1" applyBorder="1" applyAlignment="1">
      <alignment horizontal="center" vertical="center" wrapText="1"/>
    </xf>
    <xf numFmtId="165" fontId="3" fillId="0" borderId="46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3" fontId="2" fillId="0" borderId="6" xfId="0" applyNumberFormat="1" applyFont="1" applyBorder="1" applyAlignment="1">
      <alignment horizontal="center" vertical="center" wrapText="1"/>
    </xf>
    <xf numFmtId="9" fontId="2" fillId="0" borderId="6" xfId="0" applyNumberFormat="1" applyFont="1" applyBorder="1" applyAlignment="1">
      <alignment horizontal="center" vertical="center" wrapText="1"/>
    </xf>
    <xf numFmtId="9" fontId="2" fillId="0" borderId="22" xfId="0" applyNumberFormat="1" applyFont="1" applyBorder="1" applyAlignment="1">
      <alignment horizontal="center" vertical="center" wrapText="1"/>
    </xf>
    <xf numFmtId="9" fontId="2" fillId="0" borderId="5" xfId="1" applyFont="1" applyBorder="1" applyAlignment="1">
      <alignment horizontal="center" vertical="center" wrapText="1"/>
    </xf>
    <xf numFmtId="9" fontId="2" fillId="0" borderId="6" xfId="1" applyFont="1" applyBorder="1" applyAlignment="1">
      <alignment horizontal="center" vertical="center" wrapText="1"/>
    </xf>
    <xf numFmtId="9" fontId="2" fillId="0" borderId="22" xfId="1" applyFont="1" applyBorder="1" applyAlignment="1">
      <alignment vertical="center" wrapText="1"/>
    </xf>
    <xf numFmtId="9" fontId="2" fillId="0" borderId="49" xfId="1" applyFont="1" applyBorder="1" applyAlignment="1">
      <alignment horizontal="center" vertical="center" wrapText="1"/>
    </xf>
    <xf numFmtId="10" fontId="2" fillId="3" borderId="48" xfId="1" applyNumberFormat="1" applyFont="1" applyFill="1" applyBorder="1" applyAlignment="1">
      <alignment horizontal="center" vertical="center" wrapText="1"/>
    </xf>
    <xf numFmtId="1" fontId="2" fillId="0" borderId="11" xfId="0" applyNumberFormat="1" applyFont="1" applyBorder="1" applyAlignment="1">
      <alignment horizontal="center" vertical="center" wrapText="1"/>
    </xf>
    <xf numFmtId="1" fontId="3" fillId="0" borderId="14" xfId="0" applyNumberFormat="1" applyFont="1" applyBorder="1" applyAlignment="1">
      <alignment horizontal="center" vertical="center" wrapText="1"/>
    </xf>
    <xf numFmtId="9" fontId="2" fillId="0" borderId="23" xfId="0" applyNumberFormat="1" applyFont="1" applyBorder="1" applyAlignment="1">
      <alignment horizontal="center" vertical="center" wrapText="1"/>
    </xf>
    <xf numFmtId="9" fontId="2" fillId="0" borderId="24" xfId="0" applyNumberFormat="1" applyFont="1" applyBorder="1" applyAlignment="1">
      <alignment horizontal="center" vertical="center" wrapText="1"/>
    </xf>
    <xf numFmtId="10" fontId="2" fillId="0" borderId="34" xfId="0" applyNumberFormat="1" applyFont="1" applyBorder="1" applyAlignment="1">
      <alignment vertical="center" wrapText="1"/>
    </xf>
    <xf numFmtId="1" fontId="3" fillId="0" borderId="41" xfId="0" applyNumberFormat="1" applyFont="1" applyBorder="1" applyAlignment="1">
      <alignment horizontal="center" vertical="center" wrapText="1"/>
    </xf>
    <xf numFmtId="9" fontId="2" fillId="0" borderId="9" xfId="0" applyNumberFormat="1" applyFont="1" applyBorder="1" applyAlignment="1">
      <alignment horizontal="center" vertical="center" wrapText="1"/>
    </xf>
    <xf numFmtId="9" fontId="2" fillId="0" borderId="13" xfId="1" applyFont="1" applyBorder="1" applyAlignment="1">
      <alignment horizontal="center" vertical="center" wrapText="1"/>
    </xf>
    <xf numFmtId="9" fontId="2" fillId="0" borderId="8" xfId="1" applyFont="1" applyBorder="1" applyAlignment="1">
      <alignment horizontal="center" vertical="center" wrapText="1"/>
    </xf>
    <xf numFmtId="10" fontId="2" fillId="0" borderId="9" xfId="0" applyNumberFormat="1" applyFont="1" applyBorder="1" applyAlignment="1">
      <alignment vertical="center" wrapText="1"/>
    </xf>
    <xf numFmtId="1" fontId="2" fillId="0" borderId="51" xfId="1" applyNumberFormat="1" applyFont="1" applyBorder="1" applyAlignment="1">
      <alignment horizontal="center" vertical="center" wrapText="1"/>
    </xf>
    <xf numFmtId="10" fontId="2" fillId="0" borderId="38" xfId="0" applyNumberFormat="1" applyFont="1" applyBorder="1" applyAlignment="1">
      <alignment vertical="center" wrapText="1"/>
    </xf>
    <xf numFmtId="10" fontId="2" fillId="3" borderId="50" xfId="1" applyNumberFormat="1" applyFont="1" applyFill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1" fontId="2" fillId="0" borderId="18" xfId="0" applyNumberFormat="1" applyFont="1" applyBorder="1" applyAlignment="1">
      <alignment horizontal="center" vertical="center" wrapText="1"/>
    </xf>
    <xf numFmtId="1" fontId="2" fillId="0" borderId="16" xfId="0" applyNumberFormat="1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3" fontId="2" fillId="0" borderId="18" xfId="0" applyNumberFormat="1" applyFont="1" applyBorder="1" applyAlignment="1">
      <alignment horizontal="center" vertical="center" wrapText="1"/>
    </xf>
    <xf numFmtId="9" fontId="2" fillId="0" borderId="18" xfId="0" applyNumberFormat="1" applyFont="1" applyBorder="1" applyAlignment="1">
      <alignment horizontal="center" vertical="center" wrapText="1"/>
    </xf>
    <xf numFmtId="9" fontId="2" fillId="0" borderId="19" xfId="0" applyNumberFormat="1" applyFont="1" applyBorder="1" applyAlignment="1">
      <alignment horizontal="center" vertical="center" wrapText="1"/>
    </xf>
    <xf numFmtId="9" fontId="2" fillId="0" borderId="20" xfId="1" applyFont="1" applyBorder="1" applyAlignment="1">
      <alignment horizontal="center" vertical="center" wrapText="1"/>
    </xf>
    <xf numFmtId="9" fontId="2" fillId="0" borderId="18" xfId="1" applyFont="1" applyBorder="1" applyAlignment="1">
      <alignment horizontal="center" vertical="center" wrapText="1"/>
    </xf>
    <xf numFmtId="10" fontId="2" fillId="0" borderId="19" xfId="0" applyNumberFormat="1" applyFont="1" applyBorder="1" applyAlignment="1">
      <alignment vertical="center" wrapText="1"/>
    </xf>
    <xf numFmtId="10" fontId="2" fillId="3" borderId="52" xfId="1" applyNumberFormat="1" applyFont="1" applyFill="1" applyBorder="1" applyAlignment="1">
      <alignment horizontal="center" vertical="center" wrapText="1"/>
    </xf>
    <xf numFmtId="1" fontId="2" fillId="0" borderId="46" xfId="0" applyNumberFormat="1" applyFont="1" applyBorder="1" applyAlignment="1">
      <alignment horizontal="center" vertical="center" wrapText="1"/>
    </xf>
    <xf numFmtId="1" fontId="2" fillId="0" borderId="43" xfId="0" applyNumberFormat="1" applyFont="1" applyBorder="1" applyAlignment="1">
      <alignment horizontal="center" vertical="center" wrapText="1"/>
    </xf>
    <xf numFmtId="1" fontId="2" fillId="0" borderId="20" xfId="0" applyNumberFormat="1" applyFont="1" applyBorder="1" applyAlignment="1">
      <alignment horizontal="center" vertical="center" wrapText="1"/>
    </xf>
    <xf numFmtId="1" fontId="2" fillId="0" borderId="49" xfId="0" applyNumberFormat="1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9" fontId="2" fillId="0" borderId="39" xfId="0" applyNumberFormat="1" applyFont="1" applyBorder="1" applyAlignment="1">
      <alignment horizontal="center" vertical="center" wrapText="1"/>
    </xf>
    <xf numFmtId="9" fontId="2" fillId="0" borderId="17" xfId="0" applyNumberFormat="1" applyFont="1" applyBorder="1" applyAlignment="1">
      <alignment horizontal="center" vertical="center" wrapText="1"/>
    </xf>
    <xf numFmtId="1" fontId="2" fillId="0" borderId="29" xfId="0" applyNumberFormat="1" applyFont="1" applyBorder="1" applyAlignment="1">
      <alignment horizontal="center" vertical="center" wrapText="1"/>
    </xf>
    <xf numFmtId="10" fontId="2" fillId="0" borderId="17" xfId="0" applyNumberFormat="1" applyFont="1" applyBorder="1" applyAlignment="1">
      <alignment vertical="center" wrapText="1"/>
    </xf>
    <xf numFmtId="10" fontId="2" fillId="3" borderId="53" xfId="1" applyNumberFormat="1" applyFont="1" applyFill="1" applyBorder="1" applyAlignment="1">
      <alignment horizontal="center" vertical="center" wrapText="1"/>
    </xf>
    <xf numFmtId="1" fontId="2" fillId="0" borderId="7" xfId="0" applyNumberFormat="1" applyFont="1" applyBorder="1" applyAlignment="1">
      <alignment horizontal="center" vertical="center" wrapText="1"/>
    </xf>
    <xf numFmtId="1" fontId="2" fillId="0" borderId="13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1" fontId="2" fillId="0" borderId="11" xfId="0" applyNumberFormat="1" applyFont="1" applyBorder="1" applyAlignment="1">
      <alignment horizontal="center" vertical="center" wrapText="1"/>
    </xf>
    <xf numFmtId="1" fontId="2" fillId="0" borderId="39" xfId="0" applyNumberFormat="1" applyFont="1" applyBorder="1" applyAlignment="1">
      <alignment horizontal="center" vertical="center" wrapText="1"/>
    </xf>
    <xf numFmtId="1" fontId="2" fillId="0" borderId="8" xfId="0" applyNumberFormat="1" applyFont="1" applyBorder="1" applyAlignment="1">
      <alignment horizontal="center" vertical="center" wrapText="1"/>
    </xf>
    <xf numFmtId="1" fontId="2" fillId="0" borderId="34" xfId="0" applyNumberFormat="1" applyFont="1" applyBorder="1" applyAlignment="1">
      <alignment horizontal="center" vertical="center" wrapText="1"/>
    </xf>
    <xf numFmtId="1" fontId="2" fillId="0" borderId="31" xfId="0" applyNumberFormat="1" applyFont="1" applyBorder="1" applyAlignment="1">
      <alignment horizontal="center" vertical="center" wrapText="1"/>
    </xf>
    <xf numFmtId="1" fontId="2" fillId="0" borderId="38" xfId="0" applyNumberFormat="1" applyFont="1" applyBorder="1" applyAlignment="1">
      <alignment horizontal="center" vertical="center" wrapText="1"/>
    </xf>
    <xf numFmtId="9" fontId="2" fillId="0" borderId="44" xfId="1" applyFont="1" applyBorder="1" applyAlignment="1">
      <alignment horizontal="center" vertical="center" wrapText="1"/>
    </xf>
    <xf numFmtId="9" fontId="2" fillId="0" borderId="53" xfId="1" applyFont="1" applyBorder="1" applyAlignment="1">
      <alignment horizontal="center" vertical="center" wrapText="1"/>
    </xf>
    <xf numFmtId="9" fontId="2" fillId="0" borderId="50" xfId="1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" fontId="2" fillId="0" borderId="18" xfId="0" applyNumberFormat="1" applyFont="1" applyBorder="1" applyAlignment="1">
      <alignment horizontal="center" vertical="center" wrapText="1"/>
    </xf>
    <xf numFmtId="1" fontId="2" fillId="0" borderId="6" xfId="0" applyNumberFormat="1" applyFont="1" applyBorder="1" applyAlignment="1">
      <alignment horizontal="center" vertical="center" wrapText="1"/>
    </xf>
    <xf numFmtId="1" fontId="2" fillId="0" borderId="30" xfId="0" applyNumberFormat="1" applyFont="1" applyBorder="1" applyAlignment="1">
      <alignment horizontal="center" vertical="center" wrapText="1"/>
    </xf>
    <xf numFmtId="1" fontId="2" fillId="0" borderId="47" xfId="0" applyNumberFormat="1" applyFont="1" applyBorder="1" applyAlignment="1">
      <alignment horizontal="center" vertical="center" wrapText="1"/>
    </xf>
    <xf numFmtId="9" fontId="2" fillId="0" borderId="52" xfId="1" applyFont="1" applyBorder="1" applyAlignment="1">
      <alignment horizontal="center" vertical="center" wrapText="1"/>
    </xf>
    <xf numFmtId="9" fontId="2" fillId="0" borderId="48" xfId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left" vertical="justify"/>
    </xf>
    <xf numFmtId="0" fontId="4" fillId="0" borderId="21" xfId="0" applyFont="1" applyBorder="1" applyAlignment="1">
      <alignment horizontal="left" vertical="justify"/>
    </xf>
    <xf numFmtId="0" fontId="4" fillId="0" borderId="36" xfId="0" applyFont="1" applyBorder="1" applyAlignment="1">
      <alignment horizontal="left" vertical="justify"/>
    </xf>
    <xf numFmtId="0" fontId="5" fillId="0" borderId="1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left" vertical="center" wrapText="1"/>
    </xf>
    <xf numFmtId="0" fontId="5" fillId="0" borderId="21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textRotation="90" wrapText="1"/>
    </xf>
    <xf numFmtId="0" fontId="5" fillId="0" borderId="3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9" fontId="2" fillId="0" borderId="2" xfId="1" applyFont="1" applyFill="1" applyBorder="1" applyAlignment="1">
      <alignment horizontal="center" vertical="center" wrapText="1"/>
    </xf>
    <xf numFmtId="9" fontId="2" fillId="0" borderId="8" xfId="1" applyFont="1" applyFill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4" fillId="3" borderId="36" xfId="0" applyFont="1" applyFill="1" applyBorder="1" applyAlignment="1">
      <alignment horizontal="center" vertical="center" wrapText="1"/>
    </xf>
    <xf numFmtId="1" fontId="2" fillId="0" borderId="43" xfId="0" applyNumberFormat="1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1" fontId="2" fillId="0" borderId="46" xfId="0" applyNumberFormat="1" applyFont="1" applyBorder="1" applyAlignment="1">
      <alignment horizontal="center" vertical="center" wrapText="1"/>
    </xf>
    <xf numFmtId="1" fontId="2" fillId="0" borderId="35" xfId="0" applyNumberFormat="1" applyFont="1" applyBorder="1" applyAlignment="1">
      <alignment horizontal="center" vertical="center" wrapText="1"/>
    </xf>
    <xf numFmtId="9" fontId="2" fillId="0" borderId="45" xfId="1" applyFont="1" applyBorder="1" applyAlignment="1">
      <alignment horizontal="center" vertical="center" wrapText="1"/>
    </xf>
    <xf numFmtId="10" fontId="4" fillId="3" borderId="57" xfId="1" applyNumberFormat="1" applyFont="1" applyFill="1" applyBorder="1" applyAlignment="1">
      <alignment horizontal="center" vertical="center" wrapText="1"/>
    </xf>
    <xf numFmtId="10" fontId="4" fillId="0" borderId="55" xfId="0" applyNumberFormat="1" applyFont="1" applyBorder="1" applyAlignment="1">
      <alignment vertical="center" wrapText="1"/>
    </xf>
    <xf numFmtId="0" fontId="4" fillId="0" borderId="56" xfId="0" applyFont="1" applyBorder="1" applyAlignment="1">
      <alignment horizontal="center" vertical="center" wrapText="1"/>
    </xf>
    <xf numFmtId="9" fontId="2" fillId="0" borderId="32" xfId="1" applyFont="1" applyBorder="1" applyAlignment="1">
      <alignment horizontal="center" vertical="center" wrapText="1"/>
    </xf>
    <xf numFmtId="9" fontId="2" fillId="0" borderId="55" xfId="0" applyNumberFormat="1" applyFont="1" applyBorder="1" applyAlignment="1">
      <alignment horizontal="center" vertical="center" wrapText="1"/>
    </xf>
    <xf numFmtId="164" fontId="2" fillId="0" borderId="32" xfId="1" applyNumberFormat="1" applyFont="1" applyBorder="1" applyAlignment="1">
      <alignment horizontal="center" vertical="center" wrapText="1"/>
    </xf>
    <xf numFmtId="9" fontId="4" fillId="0" borderId="56" xfId="1" applyFont="1" applyBorder="1" applyAlignment="1">
      <alignment horizontal="center" vertical="center" wrapText="1"/>
    </xf>
    <xf numFmtId="9" fontId="2" fillId="0" borderId="51" xfId="1" applyFont="1" applyBorder="1" applyAlignment="1">
      <alignment horizontal="center" vertical="center" wrapText="1"/>
    </xf>
    <xf numFmtId="9" fontId="2" fillId="0" borderId="33" xfId="0" applyNumberFormat="1" applyFont="1" applyBorder="1" applyAlignment="1">
      <alignment horizontal="center" vertical="center" wrapText="1"/>
    </xf>
    <xf numFmtId="9" fontId="2" fillId="0" borderId="56" xfId="0" applyNumberFormat="1" applyFont="1" applyBorder="1" applyAlignment="1">
      <alignment horizontal="center" vertical="center" wrapText="1"/>
    </xf>
    <xf numFmtId="10" fontId="2" fillId="4" borderId="56" xfId="0" applyNumberFormat="1" applyFont="1" applyFill="1" applyBorder="1" applyAlignment="1">
      <alignment horizontal="center" vertical="center" wrapText="1"/>
    </xf>
    <xf numFmtId="0" fontId="2" fillId="8" borderId="56" xfId="0" applyFont="1" applyFill="1" applyBorder="1" applyAlignment="1">
      <alignment horizontal="center" vertical="center" wrapText="1"/>
    </xf>
    <xf numFmtId="1" fontId="2" fillId="0" borderId="51" xfId="0" applyNumberFormat="1" applyFont="1" applyBorder="1" applyAlignment="1">
      <alignment horizontal="center" vertical="center" wrapText="1"/>
    </xf>
    <xf numFmtId="9" fontId="2" fillId="0" borderId="58" xfId="0" applyNumberFormat="1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1" fontId="2" fillId="0" borderId="56" xfId="0" applyNumberFormat="1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10" fontId="4" fillId="3" borderId="37" xfId="1" applyNumberFormat="1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9" fontId="2" fillId="0" borderId="7" xfId="1" applyFont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1" fontId="2" fillId="0" borderId="7" xfId="1" applyNumberFormat="1" applyFont="1" applyBorder="1" applyAlignment="1">
      <alignment horizontal="center" vertical="center" wrapText="1"/>
    </xf>
    <xf numFmtId="9" fontId="2" fillId="0" borderId="50" xfId="0" applyNumberFormat="1" applyFont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10" fontId="4" fillId="3" borderId="36" xfId="1" applyNumberFormat="1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1" fontId="2" fillId="0" borderId="3" xfId="1" applyNumberFormat="1" applyFont="1" applyBorder="1" applyAlignment="1">
      <alignment horizontal="center" vertical="center" wrapText="1"/>
    </xf>
    <xf numFmtId="9" fontId="2" fillId="0" borderId="45" xfId="0" applyNumberFormat="1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10" fontId="4" fillId="3" borderId="15" xfId="1" applyNumberFormat="1" applyFont="1" applyFill="1" applyBorder="1" applyAlignment="1">
      <alignment horizontal="center" vertical="center" wrapText="1"/>
    </xf>
    <xf numFmtId="9" fontId="2" fillId="0" borderId="10" xfId="1" applyFont="1" applyBorder="1" applyAlignment="1">
      <alignment horizontal="center" vertical="center" wrapText="1"/>
    </xf>
    <xf numFmtId="9" fontId="2" fillId="0" borderId="43" xfId="1" applyFont="1" applyBorder="1" applyAlignment="1">
      <alignment horizontal="center" vertical="center" wrapText="1"/>
    </xf>
    <xf numFmtId="9" fontId="2" fillId="0" borderId="11" xfId="1" applyFont="1" applyBorder="1" applyAlignment="1">
      <alignment horizontal="center" vertical="center" wrapText="1"/>
    </xf>
    <xf numFmtId="9" fontId="2" fillId="0" borderId="34" xfId="0" applyNumberFormat="1" applyFont="1" applyBorder="1" applyAlignment="1">
      <alignment horizontal="center" vertical="center" wrapText="1"/>
    </xf>
    <xf numFmtId="9" fontId="2" fillId="0" borderId="44" xfId="0" applyNumberFormat="1" applyFont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9" fontId="2" fillId="0" borderId="13" xfId="0" applyNumberFormat="1" applyFont="1" applyBorder="1" applyAlignment="1">
      <alignment horizontal="center" vertical="center" wrapText="1"/>
    </xf>
    <xf numFmtId="165" fontId="2" fillId="0" borderId="7" xfId="0" applyNumberFormat="1" applyFont="1" applyBorder="1" applyAlignment="1">
      <alignment horizontal="center" vertical="center" wrapText="1"/>
    </xf>
    <xf numFmtId="9" fontId="2" fillId="4" borderId="11" xfId="0" applyNumberFormat="1" applyFont="1" applyFill="1" applyBorder="1" applyAlignment="1">
      <alignment horizontal="center" vertical="center" wrapText="1"/>
    </xf>
    <xf numFmtId="1" fontId="2" fillId="0" borderId="27" xfId="0" applyNumberFormat="1" applyFont="1" applyBorder="1" applyAlignment="1">
      <alignment horizontal="center" vertical="center" wrapText="1"/>
    </xf>
    <xf numFmtId="10" fontId="4" fillId="3" borderId="42" xfId="1" applyNumberFormat="1" applyFont="1" applyFill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9" fontId="2" fillId="0" borderId="26" xfId="1" applyFont="1" applyBorder="1" applyAlignment="1">
      <alignment horizontal="center" vertical="center" wrapText="1"/>
    </xf>
    <xf numFmtId="9" fontId="2" fillId="0" borderId="28" xfId="0" applyNumberFormat="1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9" fontId="2" fillId="0" borderId="27" xfId="1" applyFont="1" applyBorder="1" applyAlignment="1">
      <alignment horizontal="center" vertical="center" wrapText="1"/>
    </xf>
    <xf numFmtId="9" fontId="2" fillId="0" borderId="27" xfId="0" applyNumberFormat="1" applyFont="1" applyBorder="1" applyAlignment="1">
      <alignment horizontal="center" vertical="center" wrapText="1"/>
    </xf>
    <xf numFmtId="0" fontId="2" fillId="4" borderId="27" xfId="0" applyFont="1" applyFill="1" applyBorder="1" applyAlignment="1">
      <alignment horizontal="center" vertical="center" wrapText="1"/>
    </xf>
    <xf numFmtId="1" fontId="2" fillId="0" borderId="59" xfId="0" applyNumberFormat="1" applyFont="1" applyBorder="1" applyAlignment="1">
      <alignment horizontal="center" vertical="center" wrapText="1"/>
    </xf>
    <xf numFmtId="9" fontId="2" fillId="0" borderId="60" xfId="1" applyFont="1" applyBorder="1" applyAlignment="1">
      <alignment horizontal="center" vertical="center" wrapText="1"/>
    </xf>
    <xf numFmtId="1" fontId="2" fillId="0" borderId="61" xfId="0" applyNumberFormat="1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10" fontId="4" fillId="3" borderId="25" xfId="1" applyNumberFormat="1" applyFont="1" applyFill="1" applyBorder="1" applyAlignment="1">
      <alignment horizontal="center" vertical="center" wrapText="1"/>
    </xf>
    <xf numFmtId="164" fontId="2" fillId="0" borderId="6" xfId="1" applyNumberFormat="1" applyFont="1" applyBorder="1" applyAlignment="1">
      <alignment horizontal="center" vertical="center" wrapText="1"/>
    </xf>
    <xf numFmtId="9" fontId="2" fillId="0" borderId="6" xfId="0" applyNumberFormat="1" applyFont="1" applyBorder="1" applyAlignment="1" applyProtection="1">
      <alignment horizontal="center" vertical="center" wrapText="1"/>
      <protection locked="0"/>
    </xf>
    <xf numFmtId="165" fontId="2" fillId="0" borderId="46" xfId="0" applyNumberFormat="1" applyFont="1" applyBorder="1" applyAlignment="1">
      <alignment horizontal="center" vertical="center" wrapText="1"/>
    </xf>
    <xf numFmtId="164" fontId="2" fillId="0" borderId="2" xfId="1" applyNumberFormat="1" applyFont="1" applyBorder="1" applyAlignment="1">
      <alignment horizontal="center" vertical="center" wrapText="1"/>
    </xf>
    <xf numFmtId="165" fontId="2" fillId="0" borderId="3" xfId="0" applyNumberFormat="1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164" fontId="2" fillId="0" borderId="18" xfId="1" applyNumberFormat="1" applyFont="1" applyBorder="1" applyAlignment="1">
      <alignment horizontal="center" vertical="center" wrapText="1"/>
    </xf>
    <xf numFmtId="9" fontId="2" fillId="0" borderId="20" xfId="0" applyNumberFormat="1" applyFont="1" applyBorder="1" applyAlignment="1">
      <alignment horizontal="center" vertical="center" wrapText="1"/>
    </xf>
    <xf numFmtId="1" fontId="2" fillId="0" borderId="13" xfId="1" applyNumberFormat="1" applyFont="1" applyBorder="1" applyAlignment="1">
      <alignment horizontal="center" vertical="center" wrapText="1"/>
    </xf>
    <xf numFmtId="10" fontId="2" fillId="0" borderId="8" xfId="1" applyNumberFormat="1" applyFont="1" applyBorder="1" applyAlignment="1">
      <alignment horizontal="center" vertical="center" wrapText="1"/>
    </xf>
    <xf numFmtId="164" fontId="2" fillId="0" borderId="13" xfId="1" applyNumberFormat="1" applyFont="1" applyBorder="1" applyAlignment="1">
      <alignment horizontal="center" vertical="center" wrapText="1"/>
    </xf>
    <xf numFmtId="9" fontId="2" fillId="0" borderId="47" xfId="0" applyNumberFormat="1" applyFont="1" applyBorder="1" applyAlignment="1">
      <alignment horizontal="center" vertical="center" wrapText="1"/>
    </xf>
    <xf numFmtId="1" fontId="2" fillId="0" borderId="1" xfId="1" applyNumberFormat="1" applyFont="1" applyBorder="1" applyAlignment="1">
      <alignment horizontal="center" vertical="center" wrapText="1"/>
    </xf>
    <xf numFmtId="1" fontId="2" fillId="0" borderId="2" xfId="1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9" fontId="2" fillId="0" borderId="3" xfId="0" applyNumberFormat="1" applyFont="1" applyBorder="1" applyAlignment="1">
      <alignment horizontal="center" vertical="center" wrapText="1"/>
    </xf>
    <xf numFmtId="9" fontId="2" fillId="0" borderId="1" xfId="0" applyNumberFormat="1" applyFont="1" applyBorder="1" applyAlignment="1" applyProtection="1">
      <alignment horizontal="center" vertical="center" wrapText="1"/>
      <protection locked="0"/>
    </xf>
    <xf numFmtId="164" fontId="2" fillId="0" borderId="2" xfId="0" applyNumberFormat="1" applyFont="1" applyBorder="1" applyAlignment="1">
      <alignment horizontal="center" vertical="center" wrapText="1"/>
    </xf>
    <xf numFmtId="10" fontId="4" fillId="3" borderId="54" xfId="1" applyNumberFormat="1" applyFont="1" applyFill="1" applyBorder="1" applyAlignment="1">
      <alignment horizontal="center" vertical="center" wrapText="1"/>
    </xf>
    <xf numFmtId="1" fontId="2" fillId="0" borderId="10" xfId="1" applyNumberFormat="1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0" borderId="18" xfId="1" applyNumberFormat="1" applyFont="1" applyFill="1" applyBorder="1" applyAlignment="1">
      <alignment horizontal="center" vertical="center" wrapText="1"/>
    </xf>
    <xf numFmtId="9" fontId="2" fillId="0" borderId="30" xfId="0" applyNumberFormat="1" applyFont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10" fontId="7" fillId="0" borderId="19" xfId="0" applyNumberFormat="1" applyFont="1" applyBorder="1" applyAlignment="1">
      <alignment horizontal="center" vertical="center" wrapText="1"/>
    </xf>
    <xf numFmtId="1" fontId="7" fillId="0" borderId="20" xfId="1" applyNumberFormat="1" applyFont="1" applyFill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10" fontId="7" fillId="0" borderId="19" xfId="1" applyNumberFormat="1" applyFont="1" applyFill="1" applyBorder="1" applyAlignment="1">
      <alignment horizontal="center" vertical="center" wrapText="1"/>
    </xf>
    <xf numFmtId="9" fontId="2" fillId="0" borderId="11" xfId="1" applyFont="1" applyFill="1" applyBorder="1" applyAlignment="1">
      <alignment horizontal="center" vertical="center" wrapText="1"/>
    </xf>
    <xf numFmtId="0" fontId="2" fillId="0" borderId="11" xfId="1" applyNumberFormat="1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3" fontId="2" fillId="0" borderId="43" xfId="0" applyNumberFormat="1" applyFont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164" fontId="7" fillId="5" borderId="12" xfId="0" applyNumberFormat="1" applyFont="1" applyFill="1" applyBorder="1" applyAlignment="1">
      <alignment horizontal="center" vertical="center" wrapText="1"/>
    </xf>
    <xf numFmtId="1" fontId="2" fillId="0" borderId="10" xfId="0" applyNumberFormat="1" applyFont="1" applyFill="1" applyBorder="1" applyAlignment="1">
      <alignment horizontal="center" vertical="center" wrapText="1"/>
    </xf>
    <xf numFmtId="10" fontId="7" fillId="0" borderId="12" xfId="0" applyNumberFormat="1" applyFont="1" applyBorder="1" applyAlignment="1">
      <alignment horizontal="center" vertical="center" wrapText="1"/>
    </xf>
    <xf numFmtId="1" fontId="7" fillId="0" borderId="10" xfId="1" applyNumberFormat="1" applyFont="1" applyFill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10" fontId="7" fillId="0" borderId="12" xfId="1" applyNumberFormat="1" applyFont="1" applyFill="1" applyBorder="1" applyAlignment="1">
      <alignment horizontal="center" vertical="center" wrapText="1"/>
    </xf>
    <xf numFmtId="164" fontId="7" fillId="5" borderId="9" xfId="0" applyNumberFormat="1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3" fontId="2" fillId="0" borderId="16" xfId="0" applyNumberFormat="1" applyFont="1" applyBorder="1" applyAlignment="1">
      <alignment horizontal="center" vertical="center" wrapText="1"/>
    </xf>
    <xf numFmtId="164" fontId="7" fillId="6" borderId="19" xfId="0" applyNumberFormat="1" applyFont="1" applyFill="1" applyBorder="1" applyAlignment="1">
      <alignment horizontal="center" vertical="center" wrapText="1"/>
    </xf>
    <xf numFmtId="9" fontId="2" fillId="0" borderId="27" xfId="1" applyFont="1" applyFill="1" applyBorder="1" applyAlignment="1">
      <alignment horizontal="center" vertical="center" wrapText="1"/>
    </xf>
    <xf numFmtId="0" fontId="2" fillId="0" borderId="27" xfId="1" applyNumberFormat="1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2" fillId="0" borderId="59" xfId="0" applyFont="1" applyBorder="1" applyAlignment="1">
      <alignment horizontal="center" vertical="center" wrapText="1"/>
    </xf>
    <xf numFmtId="9" fontId="2" fillId="0" borderId="61" xfId="0" applyNumberFormat="1" applyFont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164" fontId="7" fillId="0" borderId="28" xfId="0" applyNumberFormat="1" applyFont="1" applyBorder="1" applyAlignment="1">
      <alignment horizontal="center" vertical="center" wrapText="1"/>
    </xf>
    <xf numFmtId="10" fontId="7" fillId="0" borderId="28" xfId="0" applyNumberFormat="1" applyFont="1" applyBorder="1" applyAlignment="1">
      <alignment horizontal="center" vertical="center" wrapText="1"/>
    </xf>
    <xf numFmtId="1" fontId="7" fillId="0" borderId="26" xfId="1" applyNumberFormat="1" applyFont="1" applyFill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10" fontId="7" fillId="0" borderId="28" xfId="1" applyNumberFormat="1" applyFont="1" applyFill="1" applyBorder="1" applyAlignment="1">
      <alignment horizontal="center" vertical="center" wrapText="1"/>
    </xf>
    <xf numFmtId="10" fontId="2" fillId="3" borderId="60" xfId="1" applyNumberFormat="1" applyFont="1" applyFill="1" applyBorder="1" applyAlignment="1">
      <alignment horizontal="center" vertical="center" wrapText="1"/>
    </xf>
    <xf numFmtId="9" fontId="2" fillId="0" borderId="18" xfId="1" applyFont="1" applyFill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3" fontId="2" fillId="0" borderId="59" xfId="0" applyNumberFormat="1" applyFont="1" applyBorder="1" applyAlignment="1">
      <alignment horizontal="center" vertical="center" wrapText="1"/>
    </xf>
    <xf numFmtId="164" fontId="7" fillId="6" borderId="28" xfId="0" applyNumberFormat="1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9" fontId="2" fillId="0" borderId="13" xfId="0" applyNumberFormat="1" applyFont="1" applyFill="1" applyBorder="1" applyAlignment="1">
      <alignment horizontal="center" vertical="center" wrapText="1"/>
    </xf>
    <xf numFmtId="164" fontId="7" fillId="7" borderId="9" xfId="0" applyNumberFormat="1" applyFont="1" applyFill="1" applyBorder="1" applyAlignment="1">
      <alignment horizontal="center" vertical="center" wrapText="1"/>
    </xf>
    <xf numFmtId="9" fontId="7" fillId="0" borderId="13" xfId="0" applyNumberFormat="1" applyFont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9" fontId="3" fillId="0" borderId="11" xfId="0" applyNumberFormat="1" applyFont="1" applyBorder="1" applyAlignment="1">
      <alignment horizontal="center" vertical="center" wrapText="1"/>
    </xf>
    <xf numFmtId="9" fontId="3" fillId="0" borderId="34" xfId="0" applyNumberFormat="1" applyFont="1" applyBorder="1" applyAlignment="1">
      <alignment horizontal="center" vertical="center" wrapText="1"/>
    </xf>
    <xf numFmtId="9" fontId="7" fillId="7" borderId="12" xfId="1" applyFont="1" applyFill="1" applyBorder="1" applyAlignment="1">
      <alignment horizontal="center" vertical="center" wrapText="1"/>
    </xf>
    <xf numFmtId="0" fontId="7" fillId="0" borderId="12" xfId="1" applyNumberFormat="1" applyFont="1" applyBorder="1" applyAlignment="1">
      <alignment horizontal="center" vertical="center" wrapText="1"/>
    </xf>
    <xf numFmtId="9" fontId="7" fillId="0" borderId="12" xfId="1" applyFont="1" applyBorder="1" applyAlignment="1">
      <alignment horizontal="center" vertical="center" wrapText="1"/>
    </xf>
    <xf numFmtId="9" fontId="2" fillId="0" borderId="13" xfId="1" applyFont="1" applyFill="1" applyBorder="1" applyAlignment="1">
      <alignment horizontal="center" vertical="center" wrapText="1"/>
    </xf>
    <xf numFmtId="9" fontId="7" fillId="7" borderId="9" xfId="1" applyFont="1" applyFill="1" applyBorder="1" applyAlignment="1">
      <alignment horizontal="center" vertical="center" wrapText="1"/>
    </xf>
    <xf numFmtId="10" fontId="4" fillId="0" borderId="12" xfId="0" applyNumberFormat="1" applyFont="1" applyFill="1" applyBorder="1" applyAlignment="1">
      <alignment vertical="center" wrapText="1"/>
    </xf>
    <xf numFmtId="10" fontId="4" fillId="0" borderId="4" xfId="0" applyNumberFormat="1" applyFont="1" applyFill="1" applyBorder="1" applyAlignment="1">
      <alignment vertical="center" wrapText="1"/>
    </xf>
    <xf numFmtId="10" fontId="4" fillId="0" borderId="9" xfId="0" applyNumberFormat="1" applyFont="1" applyFill="1" applyBorder="1" applyAlignment="1">
      <alignment vertical="center" wrapText="1"/>
    </xf>
    <xf numFmtId="10" fontId="4" fillId="0" borderId="19" xfId="0" applyNumberFormat="1" applyFont="1" applyFill="1" applyBorder="1" applyAlignment="1">
      <alignment vertical="center" wrapText="1"/>
    </xf>
    <xf numFmtId="10" fontId="4" fillId="0" borderId="22" xfId="0" applyNumberFormat="1" applyFont="1" applyFill="1" applyBorder="1" applyAlignment="1">
      <alignment vertical="center" wrapText="1"/>
    </xf>
    <xf numFmtId="10" fontId="4" fillId="0" borderId="28" xfId="0" applyNumberFormat="1" applyFont="1" applyFill="1" applyBorder="1" applyAlignment="1">
      <alignment vertical="center" wrapText="1"/>
    </xf>
    <xf numFmtId="10" fontId="7" fillId="7" borderId="12" xfId="0" applyNumberFormat="1" applyFont="1" applyFill="1" applyBorder="1" applyAlignment="1">
      <alignment vertical="center" wrapText="1"/>
    </xf>
    <xf numFmtId="9" fontId="7" fillId="0" borderId="12" xfId="0" applyNumberFormat="1" applyFont="1" applyBorder="1" applyAlignment="1">
      <alignment vertical="center" wrapText="1"/>
    </xf>
    <xf numFmtId="9" fontId="7" fillId="7" borderId="9" xfId="0" applyNumberFormat="1" applyFont="1" applyFill="1" applyBorder="1" applyAlignment="1">
      <alignment vertical="center" wrapText="1"/>
    </xf>
    <xf numFmtId="10" fontId="7" fillId="7" borderId="19" xfId="0" applyNumberFormat="1" applyFont="1" applyFill="1" applyBorder="1" applyAlignment="1">
      <alignment vertical="center" wrapText="1"/>
    </xf>
    <xf numFmtId="10" fontId="7" fillId="7" borderId="9" xfId="0" applyNumberFormat="1" applyFont="1" applyFill="1" applyBorder="1" applyAlignment="1">
      <alignment vertical="center" wrapText="1"/>
    </xf>
    <xf numFmtId="10" fontId="7" fillId="0" borderId="17" xfId="0" applyNumberFormat="1" applyFont="1" applyBorder="1" applyAlignment="1">
      <alignment vertical="center" wrapText="1"/>
    </xf>
    <xf numFmtId="10" fontId="7" fillId="6" borderId="9" xfId="0" applyNumberFormat="1" applyFont="1" applyFill="1" applyBorder="1" applyAlignment="1">
      <alignment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164" fontId="5" fillId="0" borderId="9" xfId="0" applyNumberFormat="1" applyFont="1" applyBorder="1" applyAlignment="1">
      <alignment vertical="center" wrapText="1"/>
    </xf>
    <xf numFmtId="0" fontId="5" fillId="0" borderId="43" xfId="0" applyFont="1" applyBorder="1" applyAlignment="1">
      <alignment horizontal="center" vertical="center" wrapText="1"/>
    </xf>
    <xf numFmtId="164" fontId="2" fillId="0" borderId="7" xfId="1" applyNumberFormat="1" applyFont="1" applyBorder="1" applyAlignment="1">
      <alignment horizontal="center" vertical="center" wrapText="1"/>
    </xf>
    <xf numFmtId="9" fontId="2" fillId="0" borderId="46" xfId="1" applyFont="1" applyBorder="1" applyAlignment="1">
      <alignment horizontal="center" vertical="center" wrapText="1"/>
    </xf>
    <xf numFmtId="9" fontId="2" fillId="0" borderId="59" xfId="1" applyFont="1" applyBorder="1" applyAlignment="1">
      <alignment horizontal="center" vertical="center" wrapText="1"/>
    </xf>
    <xf numFmtId="9" fontId="2" fillId="0" borderId="7" xfId="0" applyNumberFormat="1" applyFont="1" applyBorder="1" applyAlignment="1">
      <alignment horizontal="center" vertical="center" wrapText="1"/>
    </xf>
    <xf numFmtId="1" fontId="2" fillId="0" borderId="43" xfId="0" applyNumberFormat="1" applyFont="1" applyFill="1" applyBorder="1" applyAlignment="1">
      <alignment horizontal="center" vertical="center" wrapText="1"/>
    </xf>
    <xf numFmtId="1" fontId="2" fillId="0" borderId="3" xfId="0" applyNumberFormat="1" applyFont="1" applyFill="1" applyBorder="1" applyAlignment="1">
      <alignment horizontal="center" vertical="center" wrapText="1"/>
    </xf>
    <xf numFmtId="1" fontId="2" fillId="0" borderId="7" xfId="0" applyNumberFormat="1" applyFont="1" applyFill="1" applyBorder="1" applyAlignment="1">
      <alignment horizontal="center" vertical="center" wrapText="1"/>
    </xf>
    <xf numFmtId="1" fontId="2" fillId="0" borderId="59" xfId="0" applyNumberFormat="1" applyFont="1" applyFill="1" applyBorder="1" applyAlignment="1">
      <alignment horizontal="center" vertical="center" wrapText="1"/>
    </xf>
    <xf numFmtId="9" fontId="2" fillId="0" borderId="7" xfId="0" applyNumberFormat="1" applyFont="1" applyFill="1" applyBorder="1" applyAlignment="1">
      <alignment horizontal="center" vertical="center" wrapText="1"/>
    </xf>
    <xf numFmtId="9" fontId="2" fillId="0" borderId="3" xfId="1" applyFont="1" applyFill="1" applyBorder="1" applyAlignment="1">
      <alignment horizontal="center" vertical="center" wrapText="1"/>
    </xf>
    <xf numFmtId="9" fontId="2" fillId="0" borderId="7" xfId="1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9" fontId="7" fillId="5" borderId="19" xfId="1" applyFont="1" applyFill="1" applyBorder="1" applyAlignment="1">
      <alignment horizontal="center" vertical="center" wrapText="1"/>
    </xf>
    <xf numFmtId="9" fontId="7" fillId="6" borderId="22" xfId="1" applyFont="1" applyFill="1" applyBorder="1" applyAlignment="1">
      <alignment horizontal="center" vertical="center" wrapText="1"/>
    </xf>
    <xf numFmtId="9" fontId="7" fillId="5" borderId="12" xfId="1" applyFont="1" applyFill="1" applyBorder="1" applyAlignment="1">
      <alignment horizontal="center" vertical="center" wrapText="1"/>
    </xf>
    <xf numFmtId="10" fontId="7" fillId="7" borderId="4" xfId="0" applyNumberFormat="1" applyFont="1" applyFill="1" applyBorder="1" applyAlignment="1">
      <alignment vertical="center" wrapText="1"/>
    </xf>
    <xf numFmtId="9" fontId="7" fillId="6" borderId="4" xfId="1" applyFont="1" applyFill="1" applyBorder="1" applyAlignment="1">
      <alignment horizontal="center" vertical="center" wrapText="1"/>
    </xf>
    <xf numFmtId="10" fontId="7" fillId="7" borderId="55" xfId="0" applyNumberFormat="1" applyFont="1" applyFill="1" applyBorder="1" applyAlignment="1">
      <alignment vertical="center" wrapText="1"/>
    </xf>
    <xf numFmtId="10" fontId="7" fillId="7" borderId="28" xfId="0" applyNumberFormat="1" applyFont="1" applyFill="1" applyBorder="1" applyAlignment="1">
      <alignment vertical="center" wrapText="1"/>
    </xf>
    <xf numFmtId="9" fontId="7" fillId="6" borderId="12" xfId="1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20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CEA51"/>
        </patternFill>
      </fill>
    </dxf>
    <dxf>
      <fill>
        <patternFill>
          <bgColor rgb="FFFFFF00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CEA51"/>
        </patternFill>
      </fill>
    </dxf>
    <dxf>
      <fill>
        <patternFill>
          <bgColor rgb="FFFFFF00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CEA51"/>
        </patternFill>
      </fill>
    </dxf>
    <dxf>
      <fill>
        <patternFill>
          <bgColor rgb="FFFFFF00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CEA51"/>
        </patternFill>
      </fill>
    </dxf>
    <dxf>
      <fill>
        <patternFill>
          <bgColor rgb="FFFFFF00"/>
        </patternFill>
      </fill>
    </dxf>
    <dxf>
      <fill>
        <patternFill patternType="none">
          <bgColor indexed="65"/>
        </patternFill>
      </fill>
    </dxf>
  </dxfs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707570</xdr:colOff>
      <xdr:row>0</xdr:row>
      <xdr:rowOff>28575</xdr:rowOff>
    </xdr:from>
    <xdr:to>
      <xdr:col>2</xdr:col>
      <xdr:colOff>133350</xdr:colOff>
      <xdr:row>2</xdr:row>
      <xdr:rowOff>296637</xdr:rowOff>
    </xdr:to>
    <xdr:pic>
      <xdr:nvPicPr>
        <xdr:cNvPr id="2" name="Imagen 1" descr="C:\Documents and Settings\Yanina\Mis documentos\Downloads\LOGO-OFICIAL-Proteccion-Animal-Bogota 28-11-2018.png">
          <a:extLst>
            <a:ext uri="{FF2B5EF4-FFF2-40B4-BE49-F238E27FC236}">
              <a16:creationId xmlns:a16="http://schemas.microsoft.com/office/drawing/2014/main" id="{49869F02-D9A0-4371-BE37-5189E0A1799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69570" y="28575"/>
          <a:ext cx="683080" cy="6490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68"/>
  <sheetViews>
    <sheetView tabSelected="1" topLeftCell="B53" zoomScale="50" zoomScaleNormal="50" workbookViewId="0">
      <selection activeCell="Y61" sqref="Y61"/>
    </sheetView>
  </sheetViews>
  <sheetFormatPr baseColWidth="10" defaultColWidth="0" defaultRowHeight="15" zeroHeight="1" x14ac:dyDescent="0.25"/>
  <cols>
    <col min="1" max="1" width="40" customWidth="1"/>
    <col min="2" max="2" width="18.7109375" customWidth="1"/>
    <col min="3" max="3" width="31.85546875" customWidth="1"/>
    <col min="4" max="5" width="11.42578125" customWidth="1"/>
    <col min="6" max="6" width="32.85546875" customWidth="1"/>
    <col min="7" max="8" width="11.42578125" customWidth="1"/>
    <col min="9" max="9" width="14.5703125" customWidth="1"/>
    <col min="10" max="10" width="14.28515625" customWidth="1"/>
    <col min="11" max="12" width="11.42578125" customWidth="1"/>
    <col min="13" max="13" width="13.7109375" customWidth="1"/>
    <col min="14" max="24" width="11.42578125" customWidth="1"/>
    <col min="25" max="25" width="16.42578125" customWidth="1"/>
    <col min="26" max="26" width="18.5703125" customWidth="1"/>
    <col min="27" max="27" width="11.42578125" customWidth="1"/>
    <col min="45" max="16384" width="11.42578125" hidden="1"/>
  </cols>
  <sheetData>
    <row r="1" spans="1:26" x14ac:dyDescent="0.25">
      <c r="A1" s="138"/>
      <c r="B1" s="139"/>
      <c r="C1" s="139"/>
      <c r="D1" s="139"/>
      <c r="E1" s="139"/>
      <c r="F1" s="139"/>
      <c r="G1" s="144" t="s">
        <v>30</v>
      </c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  <c r="Z1" s="145"/>
    </row>
    <row r="2" spans="1:26" x14ac:dyDescent="0.25">
      <c r="A2" s="140"/>
      <c r="B2" s="141"/>
      <c r="C2" s="141"/>
      <c r="D2" s="141"/>
      <c r="E2" s="141"/>
      <c r="F2" s="141"/>
      <c r="G2" s="146" t="s">
        <v>31</v>
      </c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7"/>
    </row>
    <row r="3" spans="1:26" ht="24" customHeight="1" thickBot="1" x14ac:dyDescent="0.3">
      <c r="A3" s="142"/>
      <c r="B3" s="143"/>
      <c r="C3" s="143"/>
      <c r="D3" s="143"/>
      <c r="E3" s="143"/>
      <c r="F3" s="143"/>
      <c r="G3" s="148" t="s">
        <v>32</v>
      </c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148"/>
      <c r="S3" s="148"/>
      <c r="T3" s="148"/>
      <c r="U3" s="148"/>
      <c r="V3" s="148"/>
      <c r="W3" s="148"/>
      <c r="X3" s="148"/>
      <c r="Y3" s="148"/>
      <c r="Z3" s="149"/>
    </row>
    <row r="4" spans="1:26" ht="37.5" customHeight="1" x14ac:dyDescent="0.25">
      <c r="A4" s="150" t="s">
        <v>33</v>
      </c>
      <c r="B4" s="144"/>
      <c r="C4" s="144"/>
      <c r="D4" s="144"/>
      <c r="E4" s="144"/>
      <c r="F4" s="145"/>
      <c r="G4" s="151" t="s">
        <v>34</v>
      </c>
      <c r="H4" s="152"/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2"/>
      <c r="V4" s="152"/>
      <c r="W4" s="152"/>
      <c r="X4" s="152"/>
      <c r="Y4" s="152"/>
      <c r="Z4" s="153"/>
    </row>
    <row r="5" spans="1:26" ht="17.25" x14ac:dyDescent="0.25">
      <c r="A5" s="154" t="s">
        <v>35</v>
      </c>
      <c r="B5" s="146"/>
      <c r="C5" s="146"/>
      <c r="D5" s="146"/>
      <c r="E5" s="146"/>
      <c r="F5" s="147"/>
      <c r="G5" s="155" t="s">
        <v>75</v>
      </c>
      <c r="H5" s="156"/>
      <c r="I5" s="156"/>
      <c r="J5" s="156"/>
      <c r="K5" s="156"/>
      <c r="L5" s="156"/>
      <c r="M5" s="156"/>
      <c r="N5" s="156"/>
      <c r="O5" s="156"/>
      <c r="P5" s="156"/>
      <c r="Q5" s="156"/>
      <c r="R5" s="156"/>
      <c r="S5" s="156"/>
      <c r="T5" s="156"/>
      <c r="U5" s="157"/>
      <c r="V5" s="146" t="s">
        <v>36</v>
      </c>
      <c r="W5" s="146"/>
      <c r="X5" s="141" t="str">
        <f>IF(ISERROR(VLOOKUP($H$5,$F$170:$L$184,6,0))," ",VLOOKUP($H$5,$F$170:$L$184,6,0))</f>
        <v xml:space="preserve"> </v>
      </c>
      <c r="Y5" s="141"/>
      <c r="Z5" s="158"/>
    </row>
    <row r="6" spans="1:26" ht="17.25" x14ac:dyDescent="0.25">
      <c r="A6" s="154" t="s">
        <v>37</v>
      </c>
      <c r="B6" s="146"/>
      <c r="C6" s="146"/>
      <c r="D6" s="146"/>
      <c r="E6" s="146"/>
      <c r="F6" s="147"/>
      <c r="G6" s="159" t="str">
        <f>IF(ISERROR(VLOOKUP(H5,F171:M184,7,0))," ",(VLOOKUP(H5,F171:M184,7,0)))</f>
        <v xml:space="preserve"> </v>
      </c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1"/>
      <c r="S6" s="141"/>
      <c r="T6" s="141"/>
      <c r="U6" s="141"/>
      <c r="V6" s="141"/>
      <c r="W6" s="141"/>
      <c r="X6" s="141"/>
      <c r="Y6" s="141"/>
      <c r="Z6" s="158"/>
    </row>
    <row r="7" spans="1:26" x14ac:dyDescent="0.25">
      <c r="A7" s="154" t="s">
        <v>38</v>
      </c>
      <c r="B7" s="146"/>
      <c r="C7" s="146"/>
      <c r="D7" s="146"/>
      <c r="E7" s="146"/>
      <c r="F7" s="147"/>
      <c r="G7" s="155" t="s">
        <v>74</v>
      </c>
      <c r="H7" s="156"/>
      <c r="I7" s="156"/>
      <c r="J7" s="156"/>
      <c r="K7" s="156"/>
      <c r="L7" s="156"/>
      <c r="M7" s="156"/>
      <c r="N7" s="156"/>
      <c r="O7" s="156"/>
      <c r="P7" s="156"/>
      <c r="Q7" s="156"/>
      <c r="R7" s="156"/>
      <c r="S7" s="156"/>
      <c r="T7" s="156"/>
      <c r="U7" s="157"/>
      <c r="V7" s="146" t="s">
        <v>39</v>
      </c>
      <c r="W7" s="146"/>
      <c r="X7" s="146"/>
      <c r="Y7" s="146"/>
      <c r="Z7" s="7"/>
    </row>
    <row r="8" spans="1:26" ht="15.75" customHeight="1" thickBot="1" x14ac:dyDescent="0.3">
      <c r="A8" s="154" t="s">
        <v>40</v>
      </c>
      <c r="B8" s="160" t="s">
        <v>41</v>
      </c>
      <c r="C8" s="146" t="s">
        <v>42</v>
      </c>
      <c r="D8" s="160" t="s">
        <v>43</v>
      </c>
      <c r="E8" s="160" t="s">
        <v>44</v>
      </c>
      <c r="F8" s="147" t="s">
        <v>45</v>
      </c>
      <c r="G8" s="161" t="s">
        <v>46</v>
      </c>
      <c r="H8" s="160" t="s">
        <v>47</v>
      </c>
      <c r="I8" s="146" t="s">
        <v>48</v>
      </c>
      <c r="J8" s="146" t="s">
        <v>49</v>
      </c>
      <c r="K8" s="163" t="s">
        <v>50</v>
      </c>
      <c r="L8" s="163"/>
      <c r="M8" s="163"/>
      <c r="N8" s="163"/>
      <c r="O8" s="163"/>
      <c r="P8" s="163"/>
      <c r="Q8" s="163"/>
      <c r="R8" s="163"/>
      <c r="S8" s="163"/>
      <c r="T8" s="163"/>
      <c r="U8" s="163"/>
      <c r="V8" s="163"/>
      <c r="W8" s="163"/>
      <c r="X8" s="163"/>
      <c r="Y8" s="163"/>
      <c r="Z8" s="168" t="s">
        <v>51</v>
      </c>
    </row>
    <row r="9" spans="1:26" ht="17.25" customHeight="1" x14ac:dyDescent="0.25">
      <c r="A9" s="154"/>
      <c r="B9" s="160"/>
      <c r="C9" s="146"/>
      <c r="D9" s="160"/>
      <c r="E9" s="160"/>
      <c r="F9" s="147"/>
      <c r="G9" s="161"/>
      <c r="H9" s="160"/>
      <c r="I9" s="146"/>
      <c r="J9" s="162"/>
      <c r="K9" s="150" t="s">
        <v>52</v>
      </c>
      <c r="L9" s="144"/>
      <c r="M9" s="145"/>
      <c r="N9" s="320" t="s">
        <v>53</v>
      </c>
      <c r="O9" s="144"/>
      <c r="P9" s="145"/>
      <c r="Q9" s="150" t="s">
        <v>54</v>
      </c>
      <c r="R9" s="144"/>
      <c r="S9" s="145"/>
      <c r="T9" s="150" t="s">
        <v>55</v>
      </c>
      <c r="U9" s="144"/>
      <c r="V9" s="145"/>
      <c r="W9" s="150" t="s">
        <v>56</v>
      </c>
      <c r="X9" s="144"/>
      <c r="Y9" s="145"/>
      <c r="Z9" s="169"/>
    </row>
    <row r="10" spans="1:26" ht="42.75" customHeight="1" thickBot="1" x14ac:dyDescent="0.3">
      <c r="A10" s="154"/>
      <c r="B10" s="160"/>
      <c r="C10" s="146"/>
      <c r="D10" s="160"/>
      <c r="E10" s="160"/>
      <c r="F10" s="147"/>
      <c r="G10" s="161"/>
      <c r="H10" s="160"/>
      <c r="I10" s="146"/>
      <c r="J10" s="162"/>
      <c r="K10" s="317" t="s">
        <v>57</v>
      </c>
      <c r="L10" s="318" t="s">
        <v>58</v>
      </c>
      <c r="M10" s="319" t="s">
        <v>59</v>
      </c>
      <c r="N10" s="46" t="s">
        <v>57</v>
      </c>
      <c r="O10" s="15" t="s">
        <v>58</v>
      </c>
      <c r="P10" s="17" t="s">
        <v>59</v>
      </c>
      <c r="Q10" s="16" t="s">
        <v>57</v>
      </c>
      <c r="R10" s="15" t="s">
        <v>58</v>
      </c>
      <c r="S10" s="22" t="s">
        <v>59</v>
      </c>
      <c r="T10" s="16" t="s">
        <v>57</v>
      </c>
      <c r="U10" s="15" t="s">
        <v>58</v>
      </c>
      <c r="V10" s="17" t="s">
        <v>59</v>
      </c>
      <c r="W10" s="16" t="s">
        <v>60</v>
      </c>
      <c r="X10" s="15" t="s">
        <v>61</v>
      </c>
      <c r="Y10" s="17" t="s">
        <v>59</v>
      </c>
      <c r="Z10" s="169"/>
    </row>
    <row r="11" spans="1:26" ht="42.75" customHeight="1" x14ac:dyDescent="0.25">
      <c r="A11" s="118" t="s">
        <v>146</v>
      </c>
      <c r="B11" s="121">
        <v>1</v>
      </c>
      <c r="C11" s="124" t="s">
        <v>127</v>
      </c>
      <c r="D11" s="127">
        <v>0.08</v>
      </c>
      <c r="E11" s="107" t="s">
        <v>145</v>
      </c>
      <c r="F11" s="250" t="s">
        <v>144</v>
      </c>
      <c r="G11" s="82">
        <v>25</v>
      </c>
      <c r="H11" s="54">
        <v>0.2</v>
      </c>
      <c r="I11" s="54" t="s">
        <v>3</v>
      </c>
      <c r="J11" s="208" t="s">
        <v>4</v>
      </c>
      <c r="K11" s="95">
        <v>4</v>
      </c>
      <c r="L11" s="98">
        <v>3</v>
      </c>
      <c r="M11" s="336">
        <f>IF(ISERROR(L11/K11),0,(L11/K11))</f>
        <v>0.75</v>
      </c>
      <c r="N11" s="249">
        <v>12</v>
      </c>
      <c r="O11" s="52"/>
      <c r="P11" s="55">
        <f>IF(ISERROR(O11/N11),0,(O11/N11))</f>
        <v>0</v>
      </c>
      <c r="Q11" s="50">
        <v>0</v>
      </c>
      <c r="R11" s="52"/>
      <c r="S11" s="55">
        <f>IF(ISERROR(R11/Q11),0,(R11/Q11))</f>
        <v>0</v>
      </c>
      <c r="T11" s="50">
        <v>0</v>
      </c>
      <c r="U11" s="52"/>
      <c r="V11" s="55">
        <f>IF(ISERROR(U11/T11),0,(U11/T11))</f>
        <v>0</v>
      </c>
      <c r="W11" s="248">
        <f>K11+N11+Q11+T11</f>
        <v>16</v>
      </c>
      <c r="X11" s="48">
        <f>IF(ISERROR(AVERAGE(L11,O11,R11,U11)),0,IF(J11="Suma",(L11+O11),AVERAGE(L11,O111)))</f>
        <v>3</v>
      </c>
      <c r="Y11" s="304">
        <f>IF(ISERROR(X11/W11),0,(X11/W11))</f>
        <v>0.1875</v>
      </c>
      <c r="Z11" s="247">
        <f>+Y11*H11</f>
        <v>3.7500000000000006E-2</v>
      </c>
    </row>
    <row r="12" spans="1:26" ht="42.75" customHeight="1" x14ac:dyDescent="0.25">
      <c r="A12" s="164"/>
      <c r="B12" s="167"/>
      <c r="C12" s="173"/>
      <c r="D12" s="174"/>
      <c r="E12" s="61" t="s">
        <v>143</v>
      </c>
      <c r="F12" s="243" t="s">
        <v>142</v>
      </c>
      <c r="G12" s="44">
        <v>17</v>
      </c>
      <c r="H12" s="2">
        <v>0.2</v>
      </c>
      <c r="I12" s="2" t="s">
        <v>3</v>
      </c>
      <c r="J12" s="20" t="s">
        <v>4</v>
      </c>
      <c r="K12" s="43">
        <v>2</v>
      </c>
      <c r="L12" s="1">
        <v>2</v>
      </c>
      <c r="M12" s="337">
        <f>IF(ISERROR(L12/K12),0,(L12/K12))</f>
        <v>1</v>
      </c>
      <c r="N12" s="10">
        <v>6</v>
      </c>
      <c r="O12" s="1"/>
      <c r="P12" s="64">
        <f>IF(ISERROR(O12/N12),0,(O12/N12))</f>
        <v>0</v>
      </c>
      <c r="Q12" s="43">
        <v>0</v>
      </c>
      <c r="R12" s="1"/>
      <c r="S12" s="64">
        <f>IF(ISERROR(R12/Q12),0,(R12/Q12))</f>
        <v>0</v>
      </c>
      <c r="T12" s="43">
        <v>0</v>
      </c>
      <c r="U12" s="1"/>
      <c r="V12" s="64">
        <f>IF(ISERROR(U12/T12),0,(U12/T12))</f>
        <v>0</v>
      </c>
      <c r="W12" s="241">
        <f>K12+N12+Q12+T12</f>
        <v>8</v>
      </c>
      <c r="X12" s="47">
        <f t="shared" ref="X12:X58" si="0">IF(ISERROR(AVERAGE(L12,O12,R12,U12)),0,IF(J12="Suma",(L12+O12),AVERAGE(L12,O112)))</f>
        <v>2</v>
      </c>
      <c r="Y12" s="305">
        <f>IF(ISERROR(X12/W12),0,(X12/W12))</f>
        <v>0.25</v>
      </c>
      <c r="Z12" s="199">
        <f>+Y12*H12</f>
        <v>0.05</v>
      </c>
    </row>
    <row r="13" spans="1:26" ht="42.75" customHeight="1" x14ac:dyDescent="0.25">
      <c r="A13" s="164"/>
      <c r="B13" s="167"/>
      <c r="C13" s="173"/>
      <c r="D13" s="174"/>
      <c r="E13" s="232">
        <v>1.3</v>
      </c>
      <c r="F13" s="243" t="s">
        <v>141</v>
      </c>
      <c r="G13" s="246">
        <v>0.02</v>
      </c>
      <c r="H13" s="2">
        <v>0.2</v>
      </c>
      <c r="I13" s="2" t="s">
        <v>17</v>
      </c>
      <c r="J13" s="20" t="s">
        <v>18</v>
      </c>
      <c r="K13" s="245">
        <v>0.03</v>
      </c>
      <c r="L13" s="2">
        <f>14/195</f>
        <v>7.179487179487179E-2</v>
      </c>
      <c r="M13" s="38">
        <f>IF(ISERROR(L13/K13),0,(L13/K13))</f>
        <v>2.3931623931623931</v>
      </c>
      <c r="N13" s="244">
        <v>0.03</v>
      </c>
      <c r="O13" s="1"/>
      <c r="P13" s="64">
        <f>IF(ISERROR(O13/N13),0,(O13/N13))</f>
        <v>0</v>
      </c>
      <c r="Q13" s="233">
        <v>0</v>
      </c>
      <c r="R13" s="1"/>
      <c r="S13" s="64">
        <f>IF(ISERROR(R13/Q13),0,(R13/Q13))</f>
        <v>0</v>
      </c>
      <c r="T13" s="233">
        <v>0</v>
      </c>
      <c r="U13" s="1"/>
      <c r="V13" s="64">
        <f>IF(ISERROR(U13/T13),0,(U13/T13))</f>
        <v>0</v>
      </c>
      <c r="W13" s="241">
        <f>K13+N13+Q13+T13</f>
        <v>0.06</v>
      </c>
      <c r="X13" s="47">
        <f t="shared" si="0"/>
        <v>7.179487179487179E-2</v>
      </c>
      <c r="Y13" s="305">
        <f>IF(ISERROR(X13/W13),0,(X13/W13))</f>
        <v>1.1965811965811965</v>
      </c>
      <c r="Z13" s="199">
        <f>+Y13*H13</f>
        <v>0.23931623931623933</v>
      </c>
    </row>
    <row r="14" spans="1:26" ht="42.75" customHeight="1" x14ac:dyDescent="0.25">
      <c r="A14" s="164"/>
      <c r="B14" s="167"/>
      <c r="C14" s="173"/>
      <c r="D14" s="174"/>
      <c r="E14" s="232">
        <v>1.4</v>
      </c>
      <c r="F14" s="243" t="s">
        <v>140</v>
      </c>
      <c r="G14" s="1">
        <v>63</v>
      </c>
      <c r="H14" s="2">
        <v>0.2</v>
      </c>
      <c r="I14" s="2" t="s">
        <v>3</v>
      </c>
      <c r="J14" s="20" t="s">
        <v>4</v>
      </c>
      <c r="K14" s="241">
        <v>21</v>
      </c>
      <c r="L14" s="242">
        <v>7</v>
      </c>
      <c r="M14" s="338">
        <f>IF(ISERROR(L14/K14),0,(L14/K14))</f>
        <v>0.33333333333333331</v>
      </c>
      <c r="N14" s="10">
        <v>11</v>
      </c>
      <c r="O14" s="1"/>
      <c r="P14" s="64">
        <f>IF(ISERROR(O14/N14),0,(O14/N14))</f>
        <v>0</v>
      </c>
      <c r="Q14" s="43">
        <v>0</v>
      </c>
      <c r="R14" s="1"/>
      <c r="S14" s="64">
        <f>IF(ISERROR(R14/Q14),0,(R14/Q14))</f>
        <v>0</v>
      </c>
      <c r="T14" s="43">
        <v>0</v>
      </c>
      <c r="U14" s="1"/>
      <c r="V14" s="64">
        <f>IF(ISERROR(U14/T14),0,(U14/T14))</f>
        <v>0</v>
      </c>
      <c r="W14" s="241">
        <f>K14+N14+Q14+T14</f>
        <v>32</v>
      </c>
      <c r="X14" s="47">
        <f t="shared" si="0"/>
        <v>7</v>
      </c>
      <c r="Y14" s="305">
        <f>IF(ISERROR(X14/W14),0,(X14/W14))</f>
        <v>0.21875</v>
      </c>
      <c r="Z14" s="199">
        <f>+Y14*H14</f>
        <v>4.3750000000000004E-2</v>
      </c>
    </row>
    <row r="15" spans="1:26" ht="75.75" thickBot="1" x14ac:dyDescent="0.3">
      <c r="A15" s="131"/>
      <c r="B15" s="133"/>
      <c r="C15" s="135"/>
      <c r="D15" s="137"/>
      <c r="E15" s="230">
        <v>1.5</v>
      </c>
      <c r="F15" s="73" t="s">
        <v>139</v>
      </c>
      <c r="G15" s="75">
        <v>0.88</v>
      </c>
      <c r="H15" s="75">
        <v>0.2</v>
      </c>
      <c r="I15" s="75" t="s">
        <v>17</v>
      </c>
      <c r="J15" s="240" t="s">
        <v>4</v>
      </c>
      <c r="K15" s="239">
        <v>0.95</v>
      </c>
      <c r="L15" s="238">
        <v>0.89749999999999996</v>
      </c>
      <c r="M15" s="339">
        <f>IF(ISERROR(L15/K15),0,(L15/K15))</f>
        <v>0.94473684210526321</v>
      </c>
      <c r="N15" s="321">
        <v>0.95</v>
      </c>
      <c r="O15" s="3"/>
      <c r="P15" s="88">
        <f>IF(ISERROR(O15/N15),0,(O15/N15))</f>
        <v>0</v>
      </c>
      <c r="Q15" s="117">
        <v>0</v>
      </c>
      <c r="R15" s="3"/>
      <c r="S15" s="88">
        <f>IF(ISERROR(R15/Q15),0,(R15/Q15))</f>
        <v>0</v>
      </c>
      <c r="T15" s="117">
        <v>0</v>
      </c>
      <c r="U15" s="3"/>
      <c r="V15" s="88">
        <f>IF(ISERROR(U15/T15),0,(U15/T15))</f>
        <v>0</v>
      </c>
      <c r="W15" s="237">
        <f>K15+N15+Q15+T15</f>
        <v>1.9</v>
      </c>
      <c r="X15" s="193">
        <f t="shared" si="0"/>
        <v>0.89749999999999996</v>
      </c>
      <c r="Y15" s="306">
        <f>IF(ISERROR(X15/W15),0,(X15/W15))</f>
        <v>0.4723684210526316</v>
      </c>
      <c r="Z15" s="199">
        <f>+Y15*H15</f>
        <v>9.4473684210526321E-2</v>
      </c>
    </row>
    <row r="16" spans="1:26" ht="42.75" customHeight="1" x14ac:dyDescent="0.25">
      <c r="A16" s="118" t="s">
        <v>122</v>
      </c>
      <c r="B16" s="121">
        <v>2</v>
      </c>
      <c r="C16" s="124" t="s">
        <v>127</v>
      </c>
      <c r="D16" s="127">
        <v>9.4799999999999995E-2</v>
      </c>
      <c r="E16" s="107" t="s">
        <v>138</v>
      </c>
      <c r="F16" s="52" t="s">
        <v>137</v>
      </c>
      <c r="G16" s="54">
        <v>0.97519999999999996</v>
      </c>
      <c r="H16" s="54">
        <v>0.2</v>
      </c>
      <c r="I16" s="54" t="s">
        <v>17</v>
      </c>
      <c r="J16" s="55" t="s">
        <v>4</v>
      </c>
      <c r="K16" s="236">
        <v>0.5</v>
      </c>
      <c r="L16" s="235">
        <v>0.36699999999999999</v>
      </c>
      <c r="M16" s="334">
        <f>IF(ISERROR(L16/K16),0,(L16/K16))</f>
        <v>0.73399999999999999</v>
      </c>
      <c r="N16" s="206">
        <v>0.5</v>
      </c>
      <c r="O16" s="52"/>
      <c r="P16" s="101">
        <f>IF(ISERROR(O16/N16),0,(O16/N16))</f>
        <v>0</v>
      </c>
      <c r="Q16" s="205">
        <v>0</v>
      </c>
      <c r="R16" s="52"/>
      <c r="S16" s="101">
        <f>IF(ISERROR(R16/Q16),0,(R16/Q16))</f>
        <v>0</v>
      </c>
      <c r="T16" s="205">
        <v>0</v>
      </c>
      <c r="U16" s="52"/>
      <c r="V16" s="101">
        <f>IF(ISERROR(U16/T16),0,(U16/T16))</f>
        <v>0</v>
      </c>
      <c r="W16" s="102">
        <f>K16+N16+Q16+T16</f>
        <v>1</v>
      </c>
      <c r="X16" s="234">
        <f t="shared" si="0"/>
        <v>0.36699999999999999</v>
      </c>
      <c r="Y16" s="307">
        <f>IF(ISERROR(X16/W16),0,(X16/W16))</f>
        <v>0.36699999999999999</v>
      </c>
      <c r="Z16" s="199">
        <f>+Y16*H16</f>
        <v>7.3400000000000007E-2</v>
      </c>
    </row>
    <row r="17" spans="1:26" ht="42.75" customHeight="1" x14ac:dyDescent="0.25">
      <c r="A17" s="164"/>
      <c r="B17" s="167"/>
      <c r="C17" s="173"/>
      <c r="D17" s="174"/>
      <c r="E17" s="232">
        <v>2.2000000000000002</v>
      </c>
      <c r="F17" s="1" t="s">
        <v>136</v>
      </c>
      <c r="G17" s="2">
        <v>0.89949999999999997</v>
      </c>
      <c r="H17" s="2">
        <v>0.1</v>
      </c>
      <c r="I17" s="2" t="s">
        <v>17</v>
      </c>
      <c r="J17" s="64" t="s">
        <v>4</v>
      </c>
      <c r="K17" s="233">
        <v>0.5</v>
      </c>
      <c r="L17" s="231">
        <v>0.21</v>
      </c>
      <c r="M17" s="335">
        <f>IF(ISERROR(L17/K17),0,(L17/K17))</f>
        <v>0.42</v>
      </c>
      <c r="N17" s="41">
        <v>0.5</v>
      </c>
      <c r="O17" s="1"/>
      <c r="P17" s="64">
        <f>IF(ISERROR(O17/N17),0,(O17/N17))</f>
        <v>0</v>
      </c>
      <c r="Q17" s="69">
        <v>0</v>
      </c>
      <c r="R17" s="1"/>
      <c r="S17" s="64">
        <f>IF(ISERROR(R17/Q17),0,(R17/Q17))</f>
        <v>0</v>
      </c>
      <c r="T17" s="69">
        <v>0</v>
      </c>
      <c r="U17" s="1"/>
      <c r="V17" s="64">
        <f>IF(ISERROR(U17/T17),0,(U17/T17))</f>
        <v>0</v>
      </c>
      <c r="W17" s="69">
        <f>K17+N17+Q17+T17</f>
        <v>1</v>
      </c>
      <c r="X17" s="47">
        <f t="shared" si="0"/>
        <v>0.21</v>
      </c>
      <c r="Y17" s="305">
        <f>IF(ISERROR(X17/W17),0,(X17/W17))</f>
        <v>0.21</v>
      </c>
      <c r="Z17" s="199">
        <f>+Y17*H17</f>
        <v>2.1000000000000001E-2</v>
      </c>
    </row>
    <row r="18" spans="1:26" ht="42.75" customHeight="1" x14ac:dyDescent="0.25">
      <c r="A18" s="164"/>
      <c r="B18" s="167"/>
      <c r="C18" s="173"/>
      <c r="D18" s="174"/>
      <c r="E18" s="232">
        <v>2.2999999999999998</v>
      </c>
      <c r="F18" s="1" t="s">
        <v>135</v>
      </c>
      <c r="G18" s="2">
        <v>0.998</v>
      </c>
      <c r="H18" s="2">
        <v>0.1</v>
      </c>
      <c r="I18" s="2" t="s">
        <v>17</v>
      </c>
      <c r="J18" s="64" t="s">
        <v>4</v>
      </c>
      <c r="K18" s="233">
        <v>0.5</v>
      </c>
      <c r="L18" s="231">
        <v>0.32600000000000001</v>
      </c>
      <c r="M18" s="335">
        <f>IF(ISERROR(L18/K18),0,(L18/K18))</f>
        <v>0.65200000000000002</v>
      </c>
      <c r="N18" s="41">
        <v>0.5</v>
      </c>
      <c r="O18" s="1"/>
      <c r="P18" s="64">
        <f>IF(ISERROR(O18/N18),0,(O18/N18))</f>
        <v>0</v>
      </c>
      <c r="Q18" s="69">
        <v>0</v>
      </c>
      <c r="R18" s="1"/>
      <c r="S18" s="64">
        <f>IF(ISERROR(R18/Q18),0,(R18/Q18))</f>
        <v>0</v>
      </c>
      <c r="T18" s="69">
        <v>0</v>
      </c>
      <c r="U18" s="1"/>
      <c r="V18" s="64">
        <f>IF(ISERROR(U18/T18),0,(U18/T18))</f>
        <v>0</v>
      </c>
      <c r="W18" s="69">
        <f>K18+N18+Q18+T18</f>
        <v>1</v>
      </c>
      <c r="X18" s="47">
        <f t="shared" si="0"/>
        <v>0.32600000000000001</v>
      </c>
      <c r="Y18" s="305">
        <f>IF(ISERROR(X18/W18),0,(X18/W18))</f>
        <v>0.32600000000000001</v>
      </c>
      <c r="Z18" s="199">
        <f>+Y18*H18</f>
        <v>3.2600000000000004E-2</v>
      </c>
    </row>
    <row r="19" spans="1:26" ht="42.75" customHeight="1" x14ac:dyDescent="0.25">
      <c r="A19" s="164"/>
      <c r="B19" s="167"/>
      <c r="C19" s="173"/>
      <c r="D19" s="174"/>
      <c r="E19" s="232">
        <v>2.4</v>
      </c>
      <c r="F19" s="1" t="s">
        <v>134</v>
      </c>
      <c r="G19" s="2">
        <v>0.86460000000000004</v>
      </c>
      <c r="H19" s="2">
        <v>0.2</v>
      </c>
      <c r="I19" s="2" t="s">
        <v>17</v>
      </c>
      <c r="J19" s="64" t="s">
        <v>4</v>
      </c>
      <c r="K19" s="233">
        <v>0.5</v>
      </c>
      <c r="L19" s="231">
        <v>9.4E-2</v>
      </c>
      <c r="M19" s="335">
        <f>IF(ISERROR(L19/K19),0,(L19/K19))</f>
        <v>0.188</v>
      </c>
      <c r="N19" s="41">
        <v>0.4</v>
      </c>
      <c r="O19" s="1"/>
      <c r="P19" s="64">
        <f>IF(ISERROR(O19/N19),0,(O19/N19))</f>
        <v>0</v>
      </c>
      <c r="Q19" s="69">
        <v>0</v>
      </c>
      <c r="R19" s="1"/>
      <c r="S19" s="64">
        <f>IF(ISERROR(R19/Q19),0,(R19/Q19))</f>
        <v>0</v>
      </c>
      <c r="T19" s="69">
        <v>0</v>
      </c>
      <c r="U19" s="1"/>
      <c r="V19" s="64">
        <f>IF(ISERROR(U19/T19),0,(U19/T19))</f>
        <v>0</v>
      </c>
      <c r="W19" s="69">
        <f>K19+N19+Q19+T19</f>
        <v>0.9</v>
      </c>
      <c r="X19" s="47">
        <f t="shared" si="0"/>
        <v>9.4E-2</v>
      </c>
      <c r="Y19" s="305">
        <f>IF(ISERROR(X19/W19),0,(X19/W19))</f>
        <v>0.10444444444444444</v>
      </c>
      <c r="Z19" s="199">
        <f>+Y19*H19</f>
        <v>2.0888888888888887E-2</v>
      </c>
    </row>
    <row r="20" spans="1:26" ht="42.75" customHeight="1" x14ac:dyDescent="0.25">
      <c r="A20" s="164"/>
      <c r="B20" s="167"/>
      <c r="C20" s="173"/>
      <c r="D20" s="174"/>
      <c r="E20" s="232">
        <v>2.5</v>
      </c>
      <c r="F20" s="1" t="s">
        <v>133</v>
      </c>
      <c r="G20" s="2">
        <v>0.83679999999999999</v>
      </c>
      <c r="H20" s="2">
        <v>0.2</v>
      </c>
      <c r="I20" s="2" t="s">
        <v>84</v>
      </c>
      <c r="J20" s="64" t="s">
        <v>4</v>
      </c>
      <c r="K20" s="69">
        <v>0.5</v>
      </c>
      <c r="L20" s="231">
        <v>1.028</v>
      </c>
      <c r="M20" s="38">
        <f>IF(ISERROR(L20/K20),0,(L20/K20))</f>
        <v>2.056</v>
      </c>
      <c r="N20" s="41">
        <v>0.4</v>
      </c>
      <c r="O20" s="1"/>
      <c r="P20" s="64">
        <f>IF(ISERROR(O20/N20),0,(O20/N20))</f>
        <v>0</v>
      </c>
      <c r="Q20" s="69">
        <v>0</v>
      </c>
      <c r="R20" s="1"/>
      <c r="S20" s="64">
        <f>IF(ISERROR(R20/Q20),0,(R20/Q20))</f>
        <v>0</v>
      </c>
      <c r="T20" s="69">
        <v>0.23</v>
      </c>
      <c r="U20" s="1"/>
      <c r="V20" s="64">
        <f>IF(ISERROR(U20/T20),0,(U20/T20))</f>
        <v>0</v>
      </c>
      <c r="W20" s="69">
        <f>K20+N20+Q20+T20</f>
        <v>1.1300000000000001</v>
      </c>
      <c r="X20" s="47">
        <f t="shared" si="0"/>
        <v>1.028</v>
      </c>
      <c r="Y20" s="305">
        <f>IF(ISERROR(X20/W20),0,(X20/W20))</f>
        <v>0.90973451327433619</v>
      </c>
      <c r="Z20" s="199">
        <f>+Y20*H20</f>
        <v>0.18194690265486724</v>
      </c>
    </row>
    <row r="21" spans="1:26" ht="42.75" customHeight="1" thickBot="1" x14ac:dyDescent="0.3">
      <c r="A21" s="131"/>
      <c r="B21" s="133"/>
      <c r="C21" s="135"/>
      <c r="D21" s="137"/>
      <c r="E21" s="230">
        <v>2.6</v>
      </c>
      <c r="F21" s="73" t="s">
        <v>132</v>
      </c>
      <c r="G21" s="229">
        <v>0.97</v>
      </c>
      <c r="H21" s="75">
        <v>0.2</v>
      </c>
      <c r="I21" s="75" t="s">
        <v>17</v>
      </c>
      <c r="J21" s="76" t="s">
        <v>4</v>
      </c>
      <c r="K21" s="77">
        <v>0.5</v>
      </c>
      <c r="L21" s="228">
        <v>0.89600000000000002</v>
      </c>
      <c r="M21" s="38">
        <f>IF(ISERROR(L21/K21),0,(L21/K21))</f>
        <v>1.792</v>
      </c>
      <c r="N21" s="322">
        <v>0.5</v>
      </c>
      <c r="O21" s="73"/>
      <c r="P21" s="76">
        <f>IF(ISERROR(O21/N21),0,(O21/N21))</f>
        <v>0</v>
      </c>
      <c r="Q21" s="77">
        <v>0</v>
      </c>
      <c r="R21" s="73"/>
      <c r="S21" s="76">
        <f>IF(ISERROR(R21/Q21),0,(R21/Q21))</f>
        <v>0</v>
      </c>
      <c r="T21" s="77">
        <v>0</v>
      </c>
      <c r="U21" s="73"/>
      <c r="V21" s="76">
        <f>IF(ISERROR(U21/T21),0,(U21/T21))</f>
        <v>0</v>
      </c>
      <c r="W21" s="77">
        <f>K21+N21+Q21+T21</f>
        <v>1</v>
      </c>
      <c r="X21" s="49">
        <f t="shared" si="0"/>
        <v>0.89600000000000002</v>
      </c>
      <c r="Y21" s="308">
        <f>IF(ISERROR(X21/W21),0,(X21/W21))</f>
        <v>0.89600000000000002</v>
      </c>
      <c r="Z21" s="227">
        <f>+Y21*H21</f>
        <v>0.17920000000000003</v>
      </c>
    </row>
    <row r="22" spans="1:26" ht="90.75" thickBot="1" x14ac:dyDescent="0.3">
      <c r="A22" s="226" t="s">
        <v>131</v>
      </c>
      <c r="B22" s="214">
        <v>3</v>
      </c>
      <c r="C22" s="225" t="s">
        <v>127</v>
      </c>
      <c r="D22" s="224">
        <v>1.4999999999999999E-2</v>
      </c>
      <c r="E22" s="223" t="s">
        <v>130</v>
      </c>
      <c r="F22" s="222" t="s">
        <v>129</v>
      </c>
      <c r="G22" s="219" t="s">
        <v>128</v>
      </c>
      <c r="H22" s="221">
        <v>1</v>
      </c>
      <c r="I22" s="221" t="s">
        <v>17</v>
      </c>
      <c r="J22" s="218" t="s">
        <v>18</v>
      </c>
      <c r="K22" s="217">
        <v>1</v>
      </c>
      <c r="L22" s="220">
        <v>1</v>
      </c>
      <c r="M22" s="340">
        <f>IF(ISERROR(L22/K22),0,(L22/K22))</f>
        <v>1</v>
      </c>
      <c r="N22" s="323">
        <v>1</v>
      </c>
      <c r="O22" s="219"/>
      <c r="P22" s="218">
        <f>IF(ISERROR(O22/N22),0,(O22/N22))</f>
        <v>0</v>
      </c>
      <c r="Q22" s="217">
        <v>0</v>
      </c>
      <c r="R22" s="219"/>
      <c r="S22" s="218">
        <f>IF(ISERROR(R22/Q22),0,(R22/Q22))</f>
        <v>0</v>
      </c>
      <c r="T22" s="217">
        <v>0</v>
      </c>
      <c r="U22" s="219"/>
      <c r="V22" s="218">
        <f>IF(ISERROR(U22/T22),0,(U22/T22))</f>
        <v>0</v>
      </c>
      <c r="W22" s="217">
        <v>1</v>
      </c>
      <c r="X22" s="216">
        <f t="shared" si="0"/>
        <v>1</v>
      </c>
      <c r="Y22" s="309">
        <f>IF(ISERROR(X22/W22),0,(X22/W22))</f>
        <v>1</v>
      </c>
      <c r="Z22" s="215">
        <f>+Y22*H22</f>
        <v>1</v>
      </c>
    </row>
    <row r="23" spans="1:26" ht="75" x14ac:dyDescent="0.25">
      <c r="A23" s="118" t="s">
        <v>122</v>
      </c>
      <c r="B23" s="121">
        <v>4</v>
      </c>
      <c r="C23" s="124" t="s">
        <v>127</v>
      </c>
      <c r="D23" s="127">
        <v>0.03</v>
      </c>
      <c r="E23" s="107" t="s">
        <v>126</v>
      </c>
      <c r="F23" s="52" t="s">
        <v>125</v>
      </c>
      <c r="G23" s="213">
        <v>0.78</v>
      </c>
      <c r="H23" s="54">
        <v>0.5</v>
      </c>
      <c r="I23" s="54" t="s">
        <v>17</v>
      </c>
      <c r="J23" s="55" t="s">
        <v>18</v>
      </c>
      <c r="K23" s="102">
        <v>1</v>
      </c>
      <c r="L23" s="235">
        <f>1593/2563</f>
        <v>0.62153726102223961</v>
      </c>
      <c r="M23" s="341">
        <f>IF(ISERROR(L23/K23),0,(L23/K23))</f>
        <v>0.62153726102223961</v>
      </c>
      <c r="N23" s="71">
        <v>1</v>
      </c>
      <c r="O23" s="98"/>
      <c r="P23" s="101">
        <f>IF(ISERROR(O23/N23),0,(O23/N23))</f>
        <v>0</v>
      </c>
      <c r="Q23" s="205">
        <v>0</v>
      </c>
      <c r="R23" s="52"/>
      <c r="S23" s="55">
        <f>IF(ISERROR(R23/Q23),0,(R23/Q23))</f>
        <v>0</v>
      </c>
      <c r="T23" s="205">
        <v>0</v>
      </c>
      <c r="U23" s="52"/>
      <c r="V23" s="208">
        <f>IF(ISERROR(U23/T23),0,(U23/T23))</f>
        <v>0</v>
      </c>
      <c r="W23" s="205">
        <v>1</v>
      </c>
      <c r="X23" s="48">
        <f t="shared" si="0"/>
        <v>0.62153726102223961</v>
      </c>
      <c r="Y23" s="304">
        <f>IF(ISERROR(X23/W23),0,(X23/W23))</f>
        <v>0.62153726102223961</v>
      </c>
      <c r="Z23" s="204">
        <f>+Y23*H23</f>
        <v>0.3107686305111198</v>
      </c>
    </row>
    <row r="24" spans="1:26" ht="42.75" customHeight="1" thickBot="1" x14ac:dyDescent="0.3">
      <c r="A24" s="120"/>
      <c r="B24" s="123"/>
      <c r="C24" s="126"/>
      <c r="D24" s="129"/>
      <c r="E24" s="212" t="s">
        <v>124</v>
      </c>
      <c r="F24" s="195" t="s">
        <v>123</v>
      </c>
      <c r="G24" s="4">
        <v>0.94</v>
      </c>
      <c r="H24" s="4">
        <v>0.5</v>
      </c>
      <c r="I24" s="4" t="s">
        <v>17</v>
      </c>
      <c r="J24" s="88" t="s">
        <v>18</v>
      </c>
      <c r="K24" s="211">
        <v>1</v>
      </c>
      <c r="L24" s="90">
        <v>0.95</v>
      </c>
      <c r="M24" s="313">
        <f>IF(ISERROR(L24/K24),0,(L24/K24))</f>
        <v>0.95</v>
      </c>
      <c r="N24" s="324">
        <v>1</v>
      </c>
      <c r="O24" s="3"/>
      <c r="P24" s="88">
        <f>IF(ISERROR(O24/N24),0,(O24/N24))</f>
        <v>0</v>
      </c>
      <c r="Q24" s="211">
        <v>0</v>
      </c>
      <c r="R24" s="3"/>
      <c r="S24" s="88">
        <f>IF(ISERROR(R24/Q24),0,(R24/Q24))</f>
        <v>0</v>
      </c>
      <c r="T24" s="211">
        <v>0</v>
      </c>
      <c r="U24" s="3"/>
      <c r="V24" s="21">
        <f>IF(ISERROR(U24/T24),0,(U24/T24))</f>
        <v>0</v>
      </c>
      <c r="W24" s="89">
        <v>1</v>
      </c>
      <c r="X24" s="193">
        <f t="shared" si="0"/>
        <v>0.95</v>
      </c>
      <c r="Y24" s="306">
        <f>IF(ISERROR(X24/W24),0,(X24/W24))</f>
        <v>0.95</v>
      </c>
      <c r="Z24" s="192">
        <f>+Y24*H24</f>
        <v>0.47499999999999998</v>
      </c>
    </row>
    <row r="25" spans="1:26" ht="60" x14ac:dyDescent="0.25">
      <c r="A25" s="210" t="s">
        <v>122</v>
      </c>
      <c r="B25" s="121">
        <v>7</v>
      </c>
      <c r="C25" s="124" t="s">
        <v>121</v>
      </c>
      <c r="D25" s="209">
        <v>0.11</v>
      </c>
      <c r="E25" s="58" t="s">
        <v>120</v>
      </c>
      <c r="F25" s="52" t="s">
        <v>119</v>
      </c>
      <c r="G25" s="52">
        <v>3472</v>
      </c>
      <c r="H25" s="54">
        <v>0.15</v>
      </c>
      <c r="I25" s="54" t="s">
        <v>17</v>
      </c>
      <c r="J25" s="208" t="s">
        <v>18</v>
      </c>
      <c r="K25" s="205">
        <v>1</v>
      </c>
      <c r="L25" s="207">
        <v>1</v>
      </c>
      <c r="M25" s="310">
        <f>IF(ISERROR(L25/K25),0,(L25/K25))</f>
        <v>1</v>
      </c>
      <c r="N25" s="206">
        <v>1</v>
      </c>
      <c r="O25" s="52"/>
      <c r="P25" s="55">
        <f>IF(ISERROR(O25/N25),0,(O25/N25))</f>
        <v>0</v>
      </c>
      <c r="Q25" s="205">
        <v>0</v>
      </c>
      <c r="R25" s="52"/>
      <c r="S25" s="55">
        <f>IF(ISERROR(R25/Q25),0,(R25/Q25))</f>
        <v>0</v>
      </c>
      <c r="T25" s="205">
        <v>0</v>
      </c>
      <c r="U25" s="52"/>
      <c r="V25" s="55">
        <f>IF(ISERROR(U25/T25),0,(U25/T25))</f>
        <v>0</v>
      </c>
      <c r="W25" s="205">
        <v>1</v>
      </c>
      <c r="X25" s="48">
        <f t="shared" si="0"/>
        <v>1</v>
      </c>
      <c r="Y25" s="304">
        <f>IF(ISERROR(X25/W25),0,(X25/W25))</f>
        <v>1</v>
      </c>
      <c r="Z25" s="204">
        <f>+Y25*H25</f>
        <v>0.15</v>
      </c>
    </row>
    <row r="26" spans="1:26" ht="57" customHeight="1" x14ac:dyDescent="0.25">
      <c r="A26" s="203"/>
      <c r="B26" s="167"/>
      <c r="C26" s="173"/>
      <c r="D26" s="202"/>
      <c r="E26" s="201" t="s">
        <v>118</v>
      </c>
      <c r="F26" s="1" t="s">
        <v>117</v>
      </c>
      <c r="G26" s="200">
        <v>95</v>
      </c>
      <c r="H26" s="2">
        <v>0.15</v>
      </c>
      <c r="I26" s="2" t="s">
        <v>17</v>
      </c>
      <c r="J26" s="20" t="s">
        <v>18</v>
      </c>
      <c r="K26" s="69">
        <v>1</v>
      </c>
      <c r="L26" s="31">
        <v>1</v>
      </c>
      <c r="M26" s="337">
        <f>IF(ISERROR(L26/K26),0,(L26/K26))</f>
        <v>1</v>
      </c>
      <c r="N26" s="41">
        <v>1</v>
      </c>
      <c r="O26" s="1"/>
      <c r="P26" s="64">
        <f>IF(ISERROR(O26/N26),0,(O26/N26))</f>
        <v>0</v>
      </c>
      <c r="Q26" s="69">
        <v>0</v>
      </c>
      <c r="R26" s="1"/>
      <c r="S26" s="64">
        <f>IF(ISERROR(R26/Q26),0,(R26/Q26))</f>
        <v>0</v>
      </c>
      <c r="T26" s="69">
        <v>0</v>
      </c>
      <c r="U26" s="1"/>
      <c r="V26" s="64">
        <f>IF(ISERROR(U26/T26),0,(U26/T26))</f>
        <v>0</v>
      </c>
      <c r="W26" s="69">
        <v>1</v>
      </c>
      <c r="X26" s="47">
        <f t="shared" si="0"/>
        <v>1</v>
      </c>
      <c r="Y26" s="305">
        <f>IF(ISERROR(X26/W26),0,(X26/W26))</f>
        <v>1</v>
      </c>
      <c r="Z26" s="199">
        <f>+Y26*H26</f>
        <v>0.15</v>
      </c>
    </row>
    <row r="27" spans="1:26" ht="42.75" customHeight="1" x14ac:dyDescent="0.25">
      <c r="A27" s="203"/>
      <c r="B27" s="167"/>
      <c r="C27" s="173"/>
      <c r="D27" s="202"/>
      <c r="E27" s="201" t="s">
        <v>116</v>
      </c>
      <c r="F27" s="1" t="s">
        <v>115</v>
      </c>
      <c r="G27" s="200">
        <v>69</v>
      </c>
      <c r="H27" s="2">
        <v>0.15</v>
      </c>
      <c r="I27" s="2" t="s">
        <v>17</v>
      </c>
      <c r="J27" s="20" t="s">
        <v>18</v>
      </c>
      <c r="K27" s="69">
        <v>1</v>
      </c>
      <c r="L27" s="31">
        <v>1</v>
      </c>
      <c r="M27" s="337">
        <f>IF(ISERROR(L27/K27),0,(L27/K27))</f>
        <v>1</v>
      </c>
      <c r="N27" s="41">
        <v>1</v>
      </c>
      <c r="O27" s="1"/>
      <c r="P27" s="64">
        <f>IF(ISERROR(O27/N27),0,(O27/N27))</f>
        <v>0</v>
      </c>
      <c r="Q27" s="69">
        <v>0</v>
      </c>
      <c r="R27" s="1"/>
      <c r="S27" s="64">
        <f>IF(ISERROR(R27/Q27),0,(R27/Q27))</f>
        <v>0</v>
      </c>
      <c r="T27" s="69">
        <v>0</v>
      </c>
      <c r="U27" s="1"/>
      <c r="V27" s="64">
        <f>IF(ISERROR(U27/T27),0,(U27/T27))</f>
        <v>0</v>
      </c>
      <c r="W27" s="69">
        <v>1</v>
      </c>
      <c r="X27" s="47">
        <f t="shared" si="0"/>
        <v>1</v>
      </c>
      <c r="Y27" s="305">
        <f>IF(ISERROR(X27/W27),0,(X27/W27))</f>
        <v>1</v>
      </c>
      <c r="Z27" s="199">
        <f>+Y27*H27</f>
        <v>0.15</v>
      </c>
    </row>
    <row r="28" spans="1:26" ht="42.75" customHeight="1" x14ac:dyDescent="0.25">
      <c r="A28" s="203"/>
      <c r="B28" s="167"/>
      <c r="C28" s="173"/>
      <c r="D28" s="202"/>
      <c r="E28" s="201" t="s">
        <v>114</v>
      </c>
      <c r="F28" s="1" t="s">
        <v>113</v>
      </c>
      <c r="G28" s="200">
        <v>7849</v>
      </c>
      <c r="H28" s="2">
        <v>0.15</v>
      </c>
      <c r="I28" s="2" t="s">
        <v>17</v>
      </c>
      <c r="J28" s="20" t="s">
        <v>18</v>
      </c>
      <c r="K28" s="69">
        <v>1</v>
      </c>
      <c r="L28" s="31">
        <v>1</v>
      </c>
      <c r="M28" s="337">
        <f>IF(ISERROR(L28/K28),0,(L28/K28))</f>
        <v>1</v>
      </c>
      <c r="N28" s="41">
        <v>1</v>
      </c>
      <c r="O28" s="1"/>
      <c r="P28" s="64">
        <f>IF(ISERROR(O28/N28),0,(O28/N28))</f>
        <v>0</v>
      </c>
      <c r="Q28" s="69">
        <v>0</v>
      </c>
      <c r="R28" s="1"/>
      <c r="S28" s="64">
        <f>IF(ISERROR(R28/Q28),0,(R28/Q28))</f>
        <v>0</v>
      </c>
      <c r="T28" s="69">
        <v>0</v>
      </c>
      <c r="U28" s="1"/>
      <c r="V28" s="64">
        <f>IF(ISERROR(U28/T28),0,(U28/T28))</f>
        <v>0</v>
      </c>
      <c r="W28" s="69">
        <v>1</v>
      </c>
      <c r="X28" s="47">
        <f t="shared" si="0"/>
        <v>1</v>
      </c>
      <c r="Y28" s="305">
        <f>IF(ISERROR(X28/W28),0,(X28/W28))</f>
        <v>1</v>
      </c>
      <c r="Z28" s="199">
        <f>+Y28*H28</f>
        <v>0.15</v>
      </c>
    </row>
    <row r="29" spans="1:26" ht="42.75" customHeight="1" x14ac:dyDescent="0.25">
      <c r="A29" s="203"/>
      <c r="B29" s="167"/>
      <c r="C29" s="173"/>
      <c r="D29" s="202"/>
      <c r="E29" s="201" t="s">
        <v>112</v>
      </c>
      <c r="F29" s="1" t="s">
        <v>111</v>
      </c>
      <c r="G29" s="200">
        <v>61</v>
      </c>
      <c r="H29" s="2">
        <v>0.15</v>
      </c>
      <c r="I29" s="2" t="s">
        <v>17</v>
      </c>
      <c r="J29" s="20" t="s">
        <v>18</v>
      </c>
      <c r="K29" s="69">
        <v>1</v>
      </c>
      <c r="L29" s="31">
        <v>1</v>
      </c>
      <c r="M29" s="337">
        <f>IF(ISERROR(L29/K29),0,(L29/K29))</f>
        <v>1</v>
      </c>
      <c r="N29" s="41">
        <v>1</v>
      </c>
      <c r="O29" s="1"/>
      <c r="P29" s="64">
        <f>IF(ISERROR(O29/N29),0,(O29/N29))</f>
        <v>0</v>
      </c>
      <c r="Q29" s="69">
        <v>0</v>
      </c>
      <c r="R29" s="1"/>
      <c r="S29" s="64">
        <f>IF(ISERROR(R29/Q29),0,(R29/Q29))</f>
        <v>0</v>
      </c>
      <c r="T29" s="69">
        <v>0</v>
      </c>
      <c r="U29" s="1"/>
      <c r="V29" s="64">
        <f>IF(ISERROR(U29/T29),0,(U29/T29))</f>
        <v>0</v>
      </c>
      <c r="W29" s="69">
        <v>1</v>
      </c>
      <c r="X29" s="47">
        <f t="shared" si="0"/>
        <v>1</v>
      </c>
      <c r="Y29" s="305">
        <f>IF(ISERROR(X29/W29),0,(X29/W29))</f>
        <v>1</v>
      </c>
      <c r="Z29" s="199">
        <f>+Y29*H29</f>
        <v>0.15</v>
      </c>
    </row>
    <row r="30" spans="1:26" ht="42.75" customHeight="1" x14ac:dyDescent="0.25">
      <c r="A30" s="203"/>
      <c r="B30" s="167"/>
      <c r="C30" s="173"/>
      <c r="D30" s="202"/>
      <c r="E30" s="201" t="s">
        <v>110</v>
      </c>
      <c r="F30" s="1" t="s">
        <v>109</v>
      </c>
      <c r="G30" s="200">
        <v>203</v>
      </c>
      <c r="H30" s="2">
        <v>0.15</v>
      </c>
      <c r="I30" s="2" t="s">
        <v>17</v>
      </c>
      <c r="J30" s="20" t="s">
        <v>18</v>
      </c>
      <c r="K30" s="69">
        <v>1</v>
      </c>
      <c r="L30" s="31">
        <v>1</v>
      </c>
      <c r="M30" s="337">
        <f>IF(ISERROR(L30/K30),0,(L30/K30))</f>
        <v>1</v>
      </c>
      <c r="N30" s="41">
        <v>1</v>
      </c>
      <c r="O30" s="1"/>
      <c r="P30" s="64">
        <f>IF(ISERROR(O30/N30),0,(O30/N30))</f>
        <v>0</v>
      </c>
      <c r="Q30" s="69">
        <v>0</v>
      </c>
      <c r="R30" s="1"/>
      <c r="S30" s="64">
        <f>IF(ISERROR(R30/Q30),0,(R30/Q30))</f>
        <v>0</v>
      </c>
      <c r="T30" s="69">
        <v>0</v>
      </c>
      <c r="U30" s="1"/>
      <c r="V30" s="64">
        <f>IF(ISERROR(U30/T30),0,(U30/T30))</f>
        <v>0</v>
      </c>
      <c r="W30" s="69">
        <v>1</v>
      </c>
      <c r="X30" s="47">
        <f t="shared" si="0"/>
        <v>1</v>
      </c>
      <c r="Y30" s="305">
        <f>IF(ISERROR(X30/W30),0,(X30/W30))</f>
        <v>1</v>
      </c>
      <c r="Z30" s="199">
        <f>+Y30*H30</f>
        <v>0.15</v>
      </c>
    </row>
    <row r="31" spans="1:26" ht="90.75" thickBot="1" x14ac:dyDescent="0.3">
      <c r="A31" s="198"/>
      <c r="B31" s="123"/>
      <c r="C31" s="126"/>
      <c r="D31" s="197"/>
      <c r="E31" s="196" t="s">
        <v>108</v>
      </c>
      <c r="F31" s="195" t="s">
        <v>107</v>
      </c>
      <c r="G31" s="195">
        <v>372</v>
      </c>
      <c r="H31" s="4">
        <v>0.1</v>
      </c>
      <c r="I31" s="4" t="s">
        <v>17</v>
      </c>
      <c r="J31" s="21" t="s">
        <v>18</v>
      </c>
      <c r="K31" s="89">
        <v>1</v>
      </c>
      <c r="L31" s="90">
        <v>1</v>
      </c>
      <c r="M31" s="313">
        <f>IF(ISERROR(L31/K31),0,(L31/K31))</f>
        <v>1</v>
      </c>
      <c r="N31" s="194">
        <v>1</v>
      </c>
      <c r="O31" s="3"/>
      <c r="P31" s="88">
        <f>IF(ISERROR(O31/N31),0,(O31/N31))</f>
        <v>0</v>
      </c>
      <c r="Q31" s="89">
        <v>0</v>
      </c>
      <c r="R31" s="3"/>
      <c r="S31" s="88">
        <f>IF(ISERROR(R31/Q31),0,(R31/Q31))</f>
        <v>0</v>
      </c>
      <c r="T31" s="89">
        <v>0</v>
      </c>
      <c r="U31" s="3"/>
      <c r="V31" s="88">
        <f>IF(ISERROR(U31/T31),0,(U31/T31))</f>
        <v>0</v>
      </c>
      <c r="W31" s="89">
        <v>1</v>
      </c>
      <c r="X31" s="193">
        <f t="shared" si="0"/>
        <v>1</v>
      </c>
      <c r="Y31" s="306">
        <f>IF(ISERROR(X31/W31),0,(X31/W31))</f>
        <v>1</v>
      </c>
      <c r="Z31" s="192">
        <f>+Y31*H31</f>
        <v>0.1</v>
      </c>
    </row>
    <row r="32" spans="1:26" ht="75.75" thickBot="1" x14ac:dyDescent="0.3">
      <c r="A32" s="191"/>
      <c r="B32" s="190">
        <v>9</v>
      </c>
      <c r="C32" s="189" t="s">
        <v>106</v>
      </c>
      <c r="D32" s="188"/>
      <c r="E32" s="187" t="s">
        <v>105</v>
      </c>
      <c r="F32" s="186" t="s">
        <v>104</v>
      </c>
      <c r="G32" s="185">
        <v>0.90429999999999999</v>
      </c>
      <c r="H32" s="184">
        <v>0.5</v>
      </c>
      <c r="I32" s="184" t="s">
        <v>17</v>
      </c>
      <c r="J32" s="183" t="s">
        <v>4</v>
      </c>
      <c r="K32" s="178">
        <v>1</v>
      </c>
      <c r="L32" s="181">
        <v>0.87</v>
      </c>
      <c r="M32" s="310">
        <f>IF(ISERROR(L32/K32),0,(L32/K32))</f>
        <v>0.87</v>
      </c>
      <c r="N32" s="182">
        <v>1</v>
      </c>
      <c r="O32" s="181"/>
      <c r="P32" s="179">
        <f>IF(ISERROR(O32/N32),0,(O32/N32))</f>
        <v>0</v>
      </c>
      <c r="Q32" s="180">
        <v>0</v>
      </c>
      <c r="R32" s="177">
        <f>IF(I32="Cantidad",#REF!,IF(ISERROR(#REF!/#REF!),0,#REF!/#REF!))</f>
        <v>0</v>
      </c>
      <c r="S32" s="179">
        <f>IF(ISERROR(R32/Q32),0,(R32/Q32))</f>
        <v>0</v>
      </c>
      <c r="T32" s="180">
        <v>0</v>
      </c>
      <c r="U32" s="177">
        <f>IF(I32="Cantidad",#REF!,IF(ISERROR(#REF!/#REF!),0,#REF!/#REF!))</f>
        <v>0</v>
      </c>
      <c r="V32" s="179">
        <f>IF(ISERROR(U32/T32),0,(U32/T32))</f>
        <v>0</v>
      </c>
      <c r="W32" s="178">
        <v>1</v>
      </c>
      <c r="X32" s="177">
        <f t="shared" si="0"/>
        <v>0.87</v>
      </c>
      <c r="Y32" s="176">
        <f>IF(ISERROR(X32/W32),0,(X32/W32))</f>
        <v>0.87</v>
      </c>
      <c r="Z32" s="175">
        <f>+Y32*H32</f>
        <v>0.435</v>
      </c>
    </row>
    <row r="33" spans="1:26" s="60" customFormat="1" ht="45" x14ac:dyDescent="0.25">
      <c r="A33" s="118" t="s">
        <v>8</v>
      </c>
      <c r="B33" s="170">
        <v>17</v>
      </c>
      <c r="C33" s="124" t="s">
        <v>77</v>
      </c>
      <c r="D33" s="127">
        <v>0.08</v>
      </c>
      <c r="E33" s="51" t="s">
        <v>78</v>
      </c>
      <c r="F33" s="52" t="s">
        <v>79</v>
      </c>
      <c r="G33" s="53">
        <v>31</v>
      </c>
      <c r="H33" s="54">
        <v>0.2</v>
      </c>
      <c r="I33" s="54" t="s">
        <v>3</v>
      </c>
      <c r="J33" s="55" t="s">
        <v>4</v>
      </c>
      <c r="K33" s="56">
        <v>25</v>
      </c>
      <c r="L33" s="52">
        <v>23</v>
      </c>
      <c r="M33" s="310">
        <f>L33/K33</f>
        <v>0.92</v>
      </c>
      <c r="N33" s="107">
        <v>75</v>
      </c>
      <c r="O33" s="52"/>
      <c r="P33" s="57"/>
      <c r="Q33" s="56">
        <v>0</v>
      </c>
      <c r="R33" s="52"/>
      <c r="S33" s="57"/>
      <c r="T33" s="56">
        <v>0</v>
      </c>
      <c r="U33" s="52"/>
      <c r="V33" s="57"/>
      <c r="W33" s="58">
        <f t="shared" ref="W33:W43" si="1">K33+N33+Q33+T33</f>
        <v>100</v>
      </c>
      <c r="X33" s="52">
        <f t="shared" si="0"/>
        <v>23</v>
      </c>
      <c r="Y33" s="57">
        <f t="shared" ref="Y33:Y58" si="2">IF(ISERROR(X33/W33),0,(X33/W33))</f>
        <v>0.23</v>
      </c>
      <c r="Z33" s="59">
        <f t="shared" ref="Z33:Z43" si="3">+Y33*H33</f>
        <v>4.6000000000000006E-2</v>
      </c>
    </row>
    <row r="34" spans="1:26" s="60" customFormat="1" ht="57.75" customHeight="1" x14ac:dyDescent="0.25">
      <c r="A34" s="164"/>
      <c r="B34" s="171"/>
      <c r="C34" s="173"/>
      <c r="D34" s="174"/>
      <c r="E34" s="62" t="s">
        <v>80</v>
      </c>
      <c r="F34" s="1" t="s">
        <v>81</v>
      </c>
      <c r="G34" s="63">
        <v>20</v>
      </c>
      <c r="H34" s="2">
        <v>0.2</v>
      </c>
      <c r="I34" s="2" t="s">
        <v>3</v>
      </c>
      <c r="J34" s="64" t="s">
        <v>4</v>
      </c>
      <c r="K34" s="65">
        <v>0</v>
      </c>
      <c r="L34" s="1">
        <v>2</v>
      </c>
      <c r="M34" s="38">
        <v>2</v>
      </c>
      <c r="N34" s="61">
        <v>20</v>
      </c>
      <c r="O34" s="1"/>
      <c r="P34" s="66"/>
      <c r="Q34" s="65">
        <v>0</v>
      </c>
      <c r="R34" s="1"/>
      <c r="S34" s="66"/>
      <c r="T34" s="65">
        <v>0</v>
      </c>
      <c r="U34" s="1"/>
      <c r="V34" s="66"/>
      <c r="W34" s="67">
        <f t="shared" si="1"/>
        <v>20</v>
      </c>
      <c r="X34" s="1">
        <f t="shared" si="0"/>
        <v>2</v>
      </c>
      <c r="Y34" s="66">
        <f t="shared" si="2"/>
        <v>0.1</v>
      </c>
      <c r="Z34" s="68">
        <f t="shared" si="3"/>
        <v>2.0000000000000004E-2</v>
      </c>
    </row>
    <row r="35" spans="1:26" s="60" customFormat="1" ht="45" x14ac:dyDescent="0.25">
      <c r="A35" s="164"/>
      <c r="B35" s="171"/>
      <c r="C35" s="173"/>
      <c r="D35" s="174"/>
      <c r="E35" s="62" t="s">
        <v>82</v>
      </c>
      <c r="F35" s="1" t="s">
        <v>83</v>
      </c>
      <c r="G35" s="63">
        <v>0</v>
      </c>
      <c r="H35" s="2">
        <v>0.2</v>
      </c>
      <c r="I35" s="2" t="s">
        <v>84</v>
      </c>
      <c r="J35" s="64" t="s">
        <v>4</v>
      </c>
      <c r="K35" s="69">
        <v>0.1</v>
      </c>
      <c r="L35" s="31">
        <v>0.1</v>
      </c>
      <c r="M35" s="39">
        <f>L35/K35</f>
        <v>1</v>
      </c>
      <c r="N35" s="41">
        <v>0.9</v>
      </c>
      <c r="O35" s="31"/>
      <c r="P35" s="70"/>
      <c r="Q35" s="69">
        <v>0</v>
      </c>
      <c r="R35" s="31"/>
      <c r="S35" s="70"/>
      <c r="T35" s="69">
        <v>0</v>
      </c>
      <c r="U35" s="31"/>
      <c r="V35" s="70"/>
      <c r="W35" s="71">
        <f t="shared" si="1"/>
        <v>1</v>
      </c>
      <c r="X35" s="31">
        <f t="shared" si="0"/>
        <v>0.1</v>
      </c>
      <c r="Y35" s="70">
        <f t="shared" si="2"/>
        <v>0.1</v>
      </c>
      <c r="Z35" s="68">
        <f t="shared" si="3"/>
        <v>2.0000000000000004E-2</v>
      </c>
    </row>
    <row r="36" spans="1:26" s="60" customFormat="1" ht="60.75" thickBot="1" x14ac:dyDescent="0.3">
      <c r="A36" s="131"/>
      <c r="B36" s="172"/>
      <c r="C36" s="135"/>
      <c r="D36" s="137"/>
      <c r="E36" s="72" t="s">
        <v>85</v>
      </c>
      <c r="F36" s="73" t="s">
        <v>86</v>
      </c>
      <c r="G36" s="74">
        <v>5</v>
      </c>
      <c r="H36" s="75">
        <v>0.2</v>
      </c>
      <c r="I36" s="75" t="s">
        <v>3</v>
      </c>
      <c r="J36" s="76" t="s">
        <v>4</v>
      </c>
      <c r="K36" s="77">
        <v>0.1</v>
      </c>
      <c r="L36" s="78">
        <v>0.05</v>
      </c>
      <c r="M36" s="335">
        <f>L36/K36</f>
        <v>0.5</v>
      </c>
      <c r="N36" s="322">
        <v>0.9</v>
      </c>
      <c r="O36" s="78"/>
      <c r="P36" s="79"/>
      <c r="Q36" s="77">
        <v>0</v>
      </c>
      <c r="R36" s="78"/>
      <c r="S36" s="79"/>
      <c r="T36" s="77">
        <v>0</v>
      </c>
      <c r="U36" s="78"/>
      <c r="V36" s="79"/>
      <c r="W36" s="80">
        <f t="shared" si="1"/>
        <v>1</v>
      </c>
      <c r="X36" s="78">
        <f t="shared" si="0"/>
        <v>0.05</v>
      </c>
      <c r="Y36" s="79">
        <f t="shared" si="2"/>
        <v>0.05</v>
      </c>
      <c r="Z36" s="81">
        <f t="shared" si="3"/>
        <v>1.0000000000000002E-2</v>
      </c>
    </row>
    <row r="37" spans="1:26" s="60" customFormat="1" ht="60" x14ac:dyDescent="0.25">
      <c r="A37" s="118" t="s">
        <v>8</v>
      </c>
      <c r="B37" s="121">
        <v>18</v>
      </c>
      <c r="C37" s="124" t="s">
        <v>87</v>
      </c>
      <c r="D37" s="127">
        <v>0.09</v>
      </c>
      <c r="E37" s="83" t="s">
        <v>88</v>
      </c>
      <c r="F37" s="52" t="s">
        <v>89</v>
      </c>
      <c r="G37" s="52">
        <v>2</v>
      </c>
      <c r="H37" s="54">
        <v>0.5</v>
      </c>
      <c r="I37" s="84" t="s">
        <v>3</v>
      </c>
      <c r="J37" s="85" t="s">
        <v>4</v>
      </c>
      <c r="K37" s="56">
        <v>0</v>
      </c>
      <c r="L37" s="52">
        <v>0</v>
      </c>
      <c r="M37" s="311">
        <v>0</v>
      </c>
      <c r="N37" s="107">
        <v>3</v>
      </c>
      <c r="O37" s="52"/>
      <c r="P37" s="57"/>
      <c r="Q37" s="56">
        <v>0</v>
      </c>
      <c r="R37" s="52"/>
      <c r="S37" s="57"/>
      <c r="T37" s="56">
        <v>0</v>
      </c>
      <c r="U37" s="52"/>
      <c r="V37" s="57"/>
      <c r="W37" s="58">
        <f t="shared" si="1"/>
        <v>3</v>
      </c>
      <c r="X37" s="52">
        <f t="shared" si="0"/>
        <v>0</v>
      </c>
      <c r="Y37" s="86">
        <f t="shared" si="2"/>
        <v>0</v>
      </c>
      <c r="Z37" s="59">
        <f t="shared" si="3"/>
        <v>0</v>
      </c>
    </row>
    <row r="38" spans="1:26" s="60" customFormat="1" ht="45.75" thickBot="1" x14ac:dyDescent="0.3">
      <c r="A38" s="120"/>
      <c r="B38" s="123"/>
      <c r="C38" s="126"/>
      <c r="D38" s="129"/>
      <c r="E38" s="87" t="s">
        <v>90</v>
      </c>
      <c r="F38" s="3" t="s">
        <v>91</v>
      </c>
      <c r="G38" s="3">
        <v>1</v>
      </c>
      <c r="H38" s="4">
        <v>0.5</v>
      </c>
      <c r="I38" s="4" t="s">
        <v>84</v>
      </c>
      <c r="J38" s="88" t="s">
        <v>4</v>
      </c>
      <c r="K38" s="89">
        <v>0.25</v>
      </c>
      <c r="L38" s="90">
        <v>0.25</v>
      </c>
      <c r="M38" s="312">
        <f>L38/K38</f>
        <v>1</v>
      </c>
      <c r="N38" s="194">
        <v>0.75</v>
      </c>
      <c r="O38" s="3"/>
      <c r="P38" s="91"/>
      <c r="Q38" s="89">
        <v>0</v>
      </c>
      <c r="R38" s="3"/>
      <c r="S38" s="91"/>
      <c r="T38" s="89">
        <v>0</v>
      </c>
      <c r="U38" s="3"/>
      <c r="V38" s="91"/>
      <c r="W38" s="92">
        <f t="shared" si="1"/>
        <v>1</v>
      </c>
      <c r="X38" s="3">
        <f t="shared" si="0"/>
        <v>0.25</v>
      </c>
      <c r="Y38" s="93">
        <f t="shared" si="2"/>
        <v>0.25</v>
      </c>
      <c r="Z38" s="94">
        <f t="shared" si="3"/>
        <v>0.125</v>
      </c>
    </row>
    <row r="39" spans="1:26" s="60" customFormat="1" ht="60" x14ac:dyDescent="0.25">
      <c r="A39" s="130" t="s">
        <v>8</v>
      </c>
      <c r="B39" s="132">
        <v>19</v>
      </c>
      <c r="C39" s="134" t="s">
        <v>92</v>
      </c>
      <c r="D39" s="136">
        <v>0.03</v>
      </c>
      <c r="E39" s="97" t="s">
        <v>93</v>
      </c>
      <c r="F39" s="98" t="s">
        <v>94</v>
      </c>
      <c r="G39" s="99">
        <v>600</v>
      </c>
      <c r="H39" s="100">
        <v>0.5</v>
      </c>
      <c r="I39" s="100" t="s">
        <v>84</v>
      </c>
      <c r="J39" s="101" t="s">
        <v>18</v>
      </c>
      <c r="K39" s="102">
        <v>1</v>
      </c>
      <c r="L39" s="103">
        <v>1</v>
      </c>
      <c r="M39" s="313">
        <f>L39/K39</f>
        <v>1</v>
      </c>
      <c r="N39" s="71">
        <v>1</v>
      </c>
      <c r="O39" s="98"/>
      <c r="P39" s="104"/>
      <c r="Q39" s="102">
        <v>0</v>
      </c>
      <c r="R39" s="98"/>
      <c r="S39" s="104"/>
      <c r="T39" s="102">
        <v>0</v>
      </c>
      <c r="U39" s="98"/>
      <c r="V39" s="104"/>
      <c r="W39" s="67">
        <f t="shared" si="1"/>
        <v>2</v>
      </c>
      <c r="X39" s="98">
        <f t="shared" si="0"/>
        <v>1</v>
      </c>
      <c r="Y39" s="104">
        <f t="shared" si="2"/>
        <v>0.5</v>
      </c>
      <c r="Z39" s="105">
        <f t="shared" si="3"/>
        <v>0.25</v>
      </c>
    </row>
    <row r="40" spans="1:26" s="60" customFormat="1" ht="60.75" thickBot="1" x14ac:dyDescent="0.3">
      <c r="A40" s="131"/>
      <c r="B40" s="133"/>
      <c r="C40" s="135"/>
      <c r="D40" s="137"/>
      <c r="E40" s="106" t="s">
        <v>95</v>
      </c>
      <c r="F40" s="73" t="s">
        <v>96</v>
      </c>
      <c r="G40" s="74">
        <v>99.6</v>
      </c>
      <c r="H40" s="75">
        <v>0.5</v>
      </c>
      <c r="I40" s="75" t="s">
        <v>84</v>
      </c>
      <c r="J40" s="76" t="s">
        <v>18</v>
      </c>
      <c r="K40" s="89">
        <v>1</v>
      </c>
      <c r="L40" s="90">
        <v>1</v>
      </c>
      <c r="M40" s="314">
        <f>L40/K40</f>
        <v>1</v>
      </c>
      <c r="N40" s="194">
        <v>1</v>
      </c>
      <c r="O40" s="3"/>
      <c r="P40" s="91"/>
      <c r="Q40" s="89">
        <v>0</v>
      </c>
      <c r="R40" s="3"/>
      <c r="S40" s="91"/>
      <c r="T40" s="89">
        <v>0</v>
      </c>
      <c r="U40" s="3"/>
      <c r="V40" s="91"/>
      <c r="W40" s="92">
        <f t="shared" si="1"/>
        <v>2</v>
      </c>
      <c r="X40" s="3">
        <f t="shared" si="0"/>
        <v>1</v>
      </c>
      <c r="Y40" s="91">
        <f t="shared" si="2"/>
        <v>0.5</v>
      </c>
      <c r="Z40" s="81">
        <f t="shared" si="3"/>
        <v>0.25</v>
      </c>
    </row>
    <row r="41" spans="1:26" s="60" customFormat="1" ht="60" x14ac:dyDescent="0.25">
      <c r="A41" s="118" t="s">
        <v>8</v>
      </c>
      <c r="B41" s="121">
        <v>20</v>
      </c>
      <c r="C41" s="124" t="s">
        <v>97</v>
      </c>
      <c r="D41" s="127">
        <v>0.03</v>
      </c>
      <c r="E41" s="107" t="s">
        <v>98</v>
      </c>
      <c r="F41" s="52" t="s">
        <v>99</v>
      </c>
      <c r="G41" s="52">
        <v>10</v>
      </c>
      <c r="H41" s="54">
        <v>0.3</v>
      </c>
      <c r="I41" s="54" t="s">
        <v>84</v>
      </c>
      <c r="J41" s="55" t="s">
        <v>4</v>
      </c>
      <c r="K41" s="108">
        <v>10</v>
      </c>
      <c r="L41" s="98">
        <v>10</v>
      </c>
      <c r="M41" s="313">
        <f>L41/K41</f>
        <v>1</v>
      </c>
      <c r="N41" s="97">
        <v>10</v>
      </c>
      <c r="O41" s="98"/>
      <c r="P41" s="104"/>
      <c r="Q41" s="108">
        <v>0</v>
      </c>
      <c r="R41" s="98"/>
      <c r="S41" s="104"/>
      <c r="T41" s="108">
        <v>0</v>
      </c>
      <c r="U41" s="98"/>
      <c r="V41" s="104"/>
      <c r="W41" s="67">
        <f t="shared" si="1"/>
        <v>20</v>
      </c>
      <c r="X41" s="98">
        <f t="shared" si="0"/>
        <v>10</v>
      </c>
      <c r="Y41" s="104">
        <f t="shared" si="2"/>
        <v>0.5</v>
      </c>
      <c r="Z41" s="59">
        <f t="shared" si="3"/>
        <v>0.15</v>
      </c>
    </row>
    <row r="42" spans="1:26" s="60" customFormat="1" ht="30" x14ac:dyDescent="0.25">
      <c r="A42" s="119"/>
      <c r="B42" s="122"/>
      <c r="C42" s="125"/>
      <c r="D42" s="128"/>
      <c r="E42" s="109" t="s">
        <v>100</v>
      </c>
      <c r="F42" s="110" t="s">
        <v>101</v>
      </c>
      <c r="G42" s="110">
        <v>20</v>
      </c>
      <c r="H42" s="111">
        <v>0.5</v>
      </c>
      <c r="I42" s="111" t="s">
        <v>3</v>
      </c>
      <c r="J42" s="112" t="s">
        <v>4</v>
      </c>
      <c r="K42" s="113">
        <v>0</v>
      </c>
      <c r="L42" s="110">
        <v>0</v>
      </c>
      <c r="M42" s="315">
        <v>0</v>
      </c>
      <c r="N42" s="109">
        <v>10</v>
      </c>
      <c r="O42" s="110"/>
      <c r="P42" s="114"/>
      <c r="Q42" s="113">
        <v>0</v>
      </c>
      <c r="R42" s="110"/>
      <c r="S42" s="114"/>
      <c r="T42" s="113">
        <v>0</v>
      </c>
      <c r="U42" s="110"/>
      <c r="V42" s="114"/>
      <c r="W42" s="67">
        <f t="shared" si="1"/>
        <v>10</v>
      </c>
      <c r="X42" s="110">
        <f t="shared" si="0"/>
        <v>0</v>
      </c>
      <c r="Y42" s="114">
        <f t="shared" si="2"/>
        <v>0</v>
      </c>
      <c r="Z42" s="115">
        <f t="shared" si="3"/>
        <v>0</v>
      </c>
    </row>
    <row r="43" spans="1:26" s="60" customFormat="1" ht="33" customHeight="1" thickBot="1" x14ac:dyDescent="0.3">
      <c r="A43" s="120"/>
      <c r="B43" s="123"/>
      <c r="C43" s="126"/>
      <c r="D43" s="129"/>
      <c r="E43" s="116" t="s">
        <v>102</v>
      </c>
      <c r="F43" s="3" t="s">
        <v>103</v>
      </c>
      <c r="G43" s="3">
        <v>24</v>
      </c>
      <c r="H43" s="4">
        <v>0.2</v>
      </c>
      <c r="I43" s="4" t="s">
        <v>3</v>
      </c>
      <c r="J43" s="88" t="s">
        <v>4</v>
      </c>
      <c r="K43" s="117">
        <v>3</v>
      </c>
      <c r="L43" s="3">
        <v>0</v>
      </c>
      <c r="M43" s="316">
        <f>L43/K43</f>
        <v>0</v>
      </c>
      <c r="N43" s="116">
        <v>7</v>
      </c>
      <c r="O43" s="3"/>
      <c r="P43" s="91"/>
      <c r="Q43" s="117">
        <v>0</v>
      </c>
      <c r="R43" s="3"/>
      <c r="S43" s="91"/>
      <c r="T43" s="117">
        <v>0</v>
      </c>
      <c r="U43" s="3"/>
      <c r="V43" s="91"/>
      <c r="W43" s="92">
        <f t="shared" si="1"/>
        <v>10</v>
      </c>
      <c r="X43" s="3">
        <f t="shared" si="0"/>
        <v>0</v>
      </c>
      <c r="Y43" s="91">
        <f t="shared" si="2"/>
        <v>0</v>
      </c>
      <c r="Z43" s="94">
        <f t="shared" si="3"/>
        <v>0</v>
      </c>
    </row>
    <row r="44" spans="1:26" ht="49.5" customHeight="1" x14ac:dyDescent="0.25">
      <c r="A44" s="118" t="s">
        <v>0</v>
      </c>
      <c r="B44" s="121">
        <v>10</v>
      </c>
      <c r="C44" s="121" t="s">
        <v>1</v>
      </c>
      <c r="D44" s="258">
        <v>0.14000000000000001</v>
      </c>
      <c r="E44" s="259" t="s">
        <v>2</v>
      </c>
      <c r="F44" s="260" t="s">
        <v>62</v>
      </c>
      <c r="G44" s="261">
        <v>4273</v>
      </c>
      <c r="H44" s="54">
        <v>0.27</v>
      </c>
      <c r="I44" s="54" t="s">
        <v>3</v>
      </c>
      <c r="J44" s="208" t="s">
        <v>4</v>
      </c>
      <c r="K44" s="262">
        <v>897</v>
      </c>
      <c r="L44" s="52">
        <v>1038</v>
      </c>
      <c r="M44" s="263">
        <f>IF(ISERROR(L44/K44),0,(L44/K44))</f>
        <v>1.1571906354515049</v>
      </c>
      <c r="N44" s="325">
        <v>597</v>
      </c>
      <c r="O44" s="52"/>
      <c r="P44" s="265">
        <f>IF(ISERROR(O44/N44),0,(O44/N44))</f>
        <v>0</v>
      </c>
      <c r="Q44" s="52">
        <f>IF(H44="Cantidad",#REF!,IF(ISERROR(#REF!/#REF!),0,#REF!/#REF!))</f>
        <v>0</v>
      </c>
      <c r="R44" s="52"/>
      <c r="S44" s="265">
        <f>IF(ISERROR(R44/Q44),0,(R44/Q44))</f>
        <v>0</v>
      </c>
      <c r="T44" s="52">
        <f>IF(H44="Cantidad",#REF!,IF(ISERROR(#REF!/#REF!),0,#REF!/#REF!))</f>
        <v>0</v>
      </c>
      <c r="U44" s="52"/>
      <c r="V44" s="265">
        <f>IF(ISERROR(U44/T44),0,(U44/T44))</f>
        <v>0</v>
      </c>
      <c r="W44" s="266">
        <f t="shared" ref="W44:W58" si="4">K44+N44+Q44+T44</f>
        <v>1494</v>
      </c>
      <c r="X44" s="267">
        <f t="shared" si="0"/>
        <v>1038</v>
      </c>
      <c r="Y44" s="268">
        <f t="shared" si="2"/>
        <v>0.69477911646586343</v>
      </c>
      <c r="Z44" s="59">
        <f>+Y44*H44</f>
        <v>0.18759036144578314</v>
      </c>
    </row>
    <row r="45" spans="1:26" ht="72" customHeight="1" x14ac:dyDescent="0.25">
      <c r="A45" s="164"/>
      <c r="B45" s="167"/>
      <c r="C45" s="167"/>
      <c r="D45" s="165"/>
      <c r="E45" s="6" t="s">
        <v>67</v>
      </c>
      <c r="F45" s="12" t="s">
        <v>63</v>
      </c>
      <c r="G45" s="10">
        <v>1951</v>
      </c>
      <c r="H45" s="2">
        <v>0.18</v>
      </c>
      <c r="I45" s="2" t="s">
        <v>3</v>
      </c>
      <c r="J45" s="20" t="s">
        <v>4</v>
      </c>
      <c r="K45" s="34">
        <v>582</v>
      </c>
      <c r="L45" s="1">
        <v>491</v>
      </c>
      <c r="M45" s="36">
        <f t="shared" ref="M45:M58" si="5">IF(ISERROR(L45/K45),0,(L45/K45))</f>
        <v>0.8436426116838488</v>
      </c>
      <c r="N45" s="326">
        <v>390</v>
      </c>
      <c r="O45" s="1"/>
      <c r="P45" s="29">
        <f t="shared" ref="P45:P58" si="6">IF(ISERROR(O45/N45),0,(O45/N45))</f>
        <v>0</v>
      </c>
      <c r="Q45" s="1">
        <f>IF(H45="Cantidad",#REF!,IF(ISERROR(#REF!/#REF!),0,#REF!/#REF!))</f>
        <v>0</v>
      </c>
      <c r="R45" s="1"/>
      <c r="S45" s="29">
        <f t="shared" ref="S45:S58" si="7">IF(ISERROR(R45/Q45),0,(R45/Q45))</f>
        <v>0</v>
      </c>
      <c r="T45" s="1">
        <f>IF(H45="Cantidad",#REF!,IF(ISERROR(#REF!/#REF!),0,#REF!/#REF!))</f>
        <v>0</v>
      </c>
      <c r="U45" s="1"/>
      <c r="V45" s="29">
        <f t="shared" ref="V45:V58" si="8">IF(ISERROR(U45/T45),0,(U45/T45))</f>
        <v>0</v>
      </c>
      <c r="W45" s="23">
        <f t="shared" si="4"/>
        <v>972</v>
      </c>
      <c r="X45" s="18">
        <f t="shared" si="0"/>
        <v>491</v>
      </c>
      <c r="Y45" s="24">
        <f t="shared" si="2"/>
        <v>0.50514403292181065</v>
      </c>
      <c r="Z45" s="68">
        <f t="shared" ref="Z45:Z58" si="9">+Y45*H45</f>
        <v>9.092592592592591E-2</v>
      </c>
    </row>
    <row r="46" spans="1:26" ht="54" customHeight="1" x14ac:dyDescent="0.25">
      <c r="A46" s="164"/>
      <c r="B46" s="167"/>
      <c r="C46" s="167"/>
      <c r="D46" s="165"/>
      <c r="E46" s="6" t="s">
        <v>5</v>
      </c>
      <c r="F46" s="12" t="s">
        <v>65</v>
      </c>
      <c r="G46" s="9">
        <v>5152</v>
      </c>
      <c r="H46" s="2">
        <v>0.28999999999999998</v>
      </c>
      <c r="I46" s="2" t="s">
        <v>3</v>
      </c>
      <c r="J46" s="20" t="s">
        <v>4</v>
      </c>
      <c r="K46" s="34">
        <v>978</v>
      </c>
      <c r="L46" s="1">
        <v>525</v>
      </c>
      <c r="M46" s="37">
        <f t="shared" si="5"/>
        <v>0.53680981595092025</v>
      </c>
      <c r="N46" s="326">
        <v>654</v>
      </c>
      <c r="O46" s="1"/>
      <c r="P46" s="29">
        <f t="shared" si="6"/>
        <v>0</v>
      </c>
      <c r="Q46" s="1">
        <f>IF(H46="Cantidad",#REF!,IF(ISERROR(#REF!/#REF!),0,#REF!/#REF!))</f>
        <v>0</v>
      </c>
      <c r="R46" s="1"/>
      <c r="S46" s="29">
        <f t="shared" si="7"/>
        <v>0</v>
      </c>
      <c r="T46" s="1">
        <f>IF(H46="Cantidad",#REF!,IF(ISERROR(#REF!/#REF!),0,#REF!/#REF!))</f>
        <v>0</v>
      </c>
      <c r="U46" s="1"/>
      <c r="V46" s="29">
        <f t="shared" si="8"/>
        <v>0</v>
      </c>
      <c r="W46" s="23">
        <f t="shared" si="4"/>
        <v>1632</v>
      </c>
      <c r="X46" s="18">
        <f t="shared" si="0"/>
        <v>525</v>
      </c>
      <c r="Y46" s="24">
        <f t="shared" si="2"/>
        <v>0.32169117647058826</v>
      </c>
      <c r="Z46" s="68">
        <f t="shared" si="9"/>
        <v>9.329044117647059E-2</v>
      </c>
    </row>
    <row r="47" spans="1:26" ht="57" customHeight="1" x14ac:dyDescent="0.25">
      <c r="A47" s="164"/>
      <c r="B47" s="167"/>
      <c r="C47" s="167"/>
      <c r="D47" s="165"/>
      <c r="E47" s="6" t="s">
        <v>6</v>
      </c>
      <c r="F47" s="12" t="s">
        <v>64</v>
      </c>
      <c r="G47" s="10">
        <v>1147</v>
      </c>
      <c r="H47" s="2">
        <v>0.08</v>
      </c>
      <c r="I47" s="2" t="s">
        <v>3</v>
      </c>
      <c r="J47" s="20" t="s">
        <v>4</v>
      </c>
      <c r="K47" s="34">
        <v>285</v>
      </c>
      <c r="L47" s="1">
        <v>127</v>
      </c>
      <c r="M47" s="37">
        <f t="shared" si="5"/>
        <v>0.4456140350877193</v>
      </c>
      <c r="N47" s="326">
        <v>189</v>
      </c>
      <c r="O47" s="1"/>
      <c r="P47" s="29">
        <f t="shared" si="6"/>
        <v>0</v>
      </c>
      <c r="Q47" s="1">
        <f>IF(H47="Cantidad",#REF!,IF(ISERROR(#REF!/#REF!),0,#REF!/#REF!))</f>
        <v>0</v>
      </c>
      <c r="R47" s="1"/>
      <c r="S47" s="29">
        <f t="shared" si="7"/>
        <v>0</v>
      </c>
      <c r="T47" s="1">
        <f>IF(H47="Cantidad",#REF!,IF(ISERROR(#REF!/#REF!),0,#REF!/#REF!))</f>
        <v>0</v>
      </c>
      <c r="U47" s="1"/>
      <c r="V47" s="29">
        <f t="shared" si="8"/>
        <v>0</v>
      </c>
      <c r="W47" s="23">
        <f t="shared" si="4"/>
        <v>474</v>
      </c>
      <c r="X47" s="18">
        <f t="shared" si="0"/>
        <v>127</v>
      </c>
      <c r="Y47" s="24">
        <f t="shared" si="2"/>
        <v>0.2679324894514768</v>
      </c>
      <c r="Z47" s="68">
        <f t="shared" si="9"/>
        <v>2.1434599156118145E-2</v>
      </c>
    </row>
    <row r="48" spans="1:26" ht="48" customHeight="1" thickBot="1" x14ac:dyDescent="0.3">
      <c r="A48" s="120"/>
      <c r="B48" s="123"/>
      <c r="C48" s="123"/>
      <c r="D48" s="166"/>
      <c r="E48" s="8" t="s">
        <v>7</v>
      </c>
      <c r="F48" s="14" t="s">
        <v>66</v>
      </c>
      <c r="G48" s="11">
        <v>5011</v>
      </c>
      <c r="H48" s="4">
        <v>0.18</v>
      </c>
      <c r="I48" s="4" t="s">
        <v>3</v>
      </c>
      <c r="J48" s="21" t="s">
        <v>4</v>
      </c>
      <c r="K48" s="35">
        <v>615</v>
      </c>
      <c r="L48" s="3">
        <v>1169</v>
      </c>
      <c r="M48" s="269">
        <f t="shared" si="5"/>
        <v>1.9008130081300814</v>
      </c>
      <c r="N48" s="327">
        <v>410</v>
      </c>
      <c r="O48" s="3"/>
      <c r="P48" s="30">
        <f t="shared" si="6"/>
        <v>0</v>
      </c>
      <c r="Q48" s="3">
        <f>IF(H48="Cantidad",#REF!,IF(ISERROR(#REF!/#REF!),0,#REF!/#REF!))</f>
        <v>0</v>
      </c>
      <c r="R48" s="3"/>
      <c r="S48" s="30">
        <f t="shared" si="7"/>
        <v>0</v>
      </c>
      <c r="T48" s="3">
        <f>IF(H48="Cantidad",#REF!,IF(ISERROR(#REF!/#REF!),0,#REF!/#REF!))</f>
        <v>0</v>
      </c>
      <c r="U48" s="3"/>
      <c r="V48" s="30">
        <f t="shared" si="8"/>
        <v>0</v>
      </c>
      <c r="W48" s="26">
        <f t="shared" si="4"/>
        <v>1025</v>
      </c>
      <c r="X48" s="19">
        <f t="shared" si="0"/>
        <v>1169</v>
      </c>
      <c r="Y48" s="27">
        <f t="shared" si="2"/>
        <v>1.1404878048780487</v>
      </c>
      <c r="Z48" s="94">
        <f t="shared" si="9"/>
        <v>0.20528780487804876</v>
      </c>
    </row>
    <row r="49" spans="1:26" ht="116.25" customHeight="1" thickBot="1" x14ac:dyDescent="0.3">
      <c r="A49" s="226" t="s">
        <v>8</v>
      </c>
      <c r="B49" s="214">
        <v>11</v>
      </c>
      <c r="C49" s="214" t="s">
        <v>9</v>
      </c>
      <c r="D49" s="273">
        <v>1.4999999999999999E-2</v>
      </c>
      <c r="E49" s="274" t="s">
        <v>10</v>
      </c>
      <c r="F49" s="275" t="s">
        <v>11</v>
      </c>
      <c r="G49" s="276">
        <v>9</v>
      </c>
      <c r="H49" s="221">
        <v>1</v>
      </c>
      <c r="I49" s="221" t="s">
        <v>3</v>
      </c>
      <c r="J49" s="277" t="s">
        <v>4</v>
      </c>
      <c r="K49" s="278">
        <v>0</v>
      </c>
      <c r="L49" s="219">
        <v>0</v>
      </c>
      <c r="M49" s="279">
        <f t="shared" si="5"/>
        <v>0</v>
      </c>
      <c r="N49" s="328">
        <v>4</v>
      </c>
      <c r="O49" s="219"/>
      <c r="P49" s="280">
        <f t="shared" si="6"/>
        <v>0</v>
      </c>
      <c r="Q49" s="219">
        <f>IF(H49="Cantidad",#REF!,IF(ISERROR(#REF!/#REF!),0,#REF!/#REF!))</f>
        <v>0</v>
      </c>
      <c r="R49" s="219"/>
      <c r="S49" s="280">
        <f t="shared" si="7"/>
        <v>0</v>
      </c>
      <c r="T49" s="219">
        <f>IF(H49="Cantidad",#REF!,IF(ISERROR(#REF!/#REF!),0,#REF!/#REF!))</f>
        <v>0</v>
      </c>
      <c r="U49" s="219"/>
      <c r="V49" s="280">
        <f t="shared" si="8"/>
        <v>0</v>
      </c>
      <c r="W49" s="281">
        <f>K49+N49+Q49+T49</f>
        <v>4</v>
      </c>
      <c r="X49" s="282">
        <f t="shared" si="0"/>
        <v>0</v>
      </c>
      <c r="Y49" s="283">
        <f t="shared" si="2"/>
        <v>0</v>
      </c>
      <c r="Z49" s="284">
        <f t="shared" si="9"/>
        <v>0</v>
      </c>
    </row>
    <row r="50" spans="1:26" ht="115.5" customHeight="1" thickBot="1" x14ac:dyDescent="0.3">
      <c r="A50" s="226" t="s">
        <v>0</v>
      </c>
      <c r="B50" s="214">
        <v>12</v>
      </c>
      <c r="C50" s="214" t="s">
        <v>12</v>
      </c>
      <c r="D50" s="273">
        <v>1.4999999999999999E-2</v>
      </c>
      <c r="E50" s="274" t="s">
        <v>13</v>
      </c>
      <c r="F50" s="286" t="s">
        <v>14</v>
      </c>
      <c r="G50" s="287">
        <v>93465</v>
      </c>
      <c r="H50" s="221">
        <v>1</v>
      </c>
      <c r="I50" s="221" t="s">
        <v>3</v>
      </c>
      <c r="J50" s="277" t="s">
        <v>4</v>
      </c>
      <c r="K50" s="278">
        <v>100179</v>
      </c>
      <c r="L50" s="219">
        <v>21335</v>
      </c>
      <c r="M50" s="288">
        <f t="shared" si="5"/>
        <v>0.21296878587328683</v>
      </c>
      <c r="N50" s="328">
        <v>66788</v>
      </c>
      <c r="O50" s="219"/>
      <c r="P50" s="280">
        <f t="shared" si="6"/>
        <v>0</v>
      </c>
      <c r="Q50" s="219">
        <f>IF(H50="Cantidad",#REF!,IF(ISERROR(#REF!/#REF!),0,#REF!/#REF!))</f>
        <v>0</v>
      </c>
      <c r="R50" s="219"/>
      <c r="S50" s="280">
        <f t="shared" si="7"/>
        <v>0</v>
      </c>
      <c r="T50" s="219">
        <f>IF(H50="Cantidad",#REF!,IF(ISERROR(#REF!/#REF!),0,#REF!/#REF!))</f>
        <v>0</v>
      </c>
      <c r="U50" s="219"/>
      <c r="V50" s="280">
        <f t="shared" si="8"/>
        <v>0</v>
      </c>
      <c r="W50" s="281">
        <f t="shared" si="4"/>
        <v>166967</v>
      </c>
      <c r="X50" s="282">
        <f t="shared" si="0"/>
        <v>21335</v>
      </c>
      <c r="Y50" s="283">
        <f t="shared" si="2"/>
        <v>0.12777974090688579</v>
      </c>
      <c r="Z50" s="284">
        <f t="shared" si="9"/>
        <v>0.12777974090688579</v>
      </c>
    </row>
    <row r="51" spans="1:26" ht="73.5" customHeight="1" x14ac:dyDescent="0.25">
      <c r="A51" s="118" t="s">
        <v>8</v>
      </c>
      <c r="B51" s="121">
        <v>13</v>
      </c>
      <c r="C51" s="121" t="s">
        <v>71</v>
      </c>
      <c r="D51" s="258">
        <v>0.06</v>
      </c>
      <c r="E51" s="259" t="s">
        <v>20</v>
      </c>
      <c r="F51" s="289" t="s">
        <v>15</v>
      </c>
      <c r="G51" s="249">
        <v>66</v>
      </c>
      <c r="H51" s="54">
        <v>0.33</v>
      </c>
      <c r="I51" s="54" t="s">
        <v>3</v>
      </c>
      <c r="J51" s="208" t="s">
        <v>4</v>
      </c>
      <c r="K51" s="262">
        <v>15</v>
      </c>
      <c r="L51" s="52">
        <v>11</v>
      </c>
      <c r="M51" s="263">
        <f t="shared" si="5"/>
        <v>0.73333333333333328</v>
      </c>
      <c r="N51" s="325">
        <v>9</v>
      </c>
      <c r="O51" s="52"/>
      <c r="P51" s="265">
        <f t="shared" si="6"/>
        <v>0</v>
      </c>
      <c r="Q51" s="52">
        <f>IF(H51="Cantidad",#REF!,IF(ISERROR(#REF!/#REF!),0,#REF!/#REF!))</f>
        <v>0</v>
      </c>
      <c r="R51" s="52"/>
      <c r="S51" s="265">
        <f t="shared" si="7"/>
        <v>0</v>
      </c>
      <c r="T51" s="52">
        <f>IF(H51="Cantidad",#REF!,IF(ISERROR(#REF!/#REF!),0,#REF!/#REF!))</f>
        <v>0</v>
      </c>
      <c r="U51" s="52"/>
      <c r="V51" s="265">
        <f t="shared" si="8"/>
        <v>0</v>
      </c>
      <c r="W51" s="266">
        <f t="shared" si="4"/>
        <v>24</v>
      </c>
      <c r="X51" s="267">
        <f t="shared" si="0"/>
        <v>11</v>
      </c>
      <c r="Y51" s="268">
        <f t="shared" si="2"/>
        <v>0.45833333333333331</v>
      </c>
      <c r="Z51" s="59">
        <f t="shared" si="9"/>
        <v>0.15125</v>
      </c>
    </row>
    <row r="52" spans="1:26" ht="73.5" customHeight="1" x14ac:dyDescent="0.25">
      <c r="A52" s="164"/>
      <c r="B52" s="167"/>
      <c r="C52" s="167"/>
      <c r="D52" s="165"/>
      <c r="E52" s="6" t="s">
        <v>22</v>
      </c>
      <c r="F52" s="13" t="s">
        <v>73</v>
      </c>
      <c r="G52" s="10">
        <v>3</v>
      </c>
      <c r="H52" s="2">
        <v>0.33</v>
      </c>
      <c r="I52" s="2" t="s">
        <v>3</v>
      </c>
      <c r="J52" s="20" t="s">
        <v>4</v>
      </c>
      <c r="K52" s="34">
        <v>1</v>
      </c>
      <c r="L52" s="1">
        <v>0.5</v>
      </c>
      <c r="M52" s="38">
        <f t="shared" si="5"/>
        <v>0.5</v>
      </c>
      <c r="N52" s="326">
        <v>2</v>
      </c>
      <c r="O52" s="1"/>
      <c r="P52" s="32">
        <f t="shared" si="6"/>
        <v>0</v>
      </c>
      <c r="Q52" s="1">
        <f>IF(H52="Cantidad",#REF!,IF(ISERROR(#REF!/#REF!),0,#REF!/#REF!))</f>
        <v>0</v>
      </c>
      <c r="R52" s="1"/>
      <c r="S52" s="32">
        <f t="shared" si="7"/>
        <v>0</v>
      </c>
      <c r="T52" s="1">
        <f>IF(H52="Cantidad",#REF!,IF(ISERROR(#REF!/#REF!),0,#REF!/#REF!))</f>
        <v>0</v>
      </c>
      <c r="U52" s="1"/>
      <c r="V52" s="32">
        <f t="shared" si="8"/>
        <v>0</v>
      </c>
      <c r="W52" s="23">
        <f t="shared" si="4"/>
        <v>3</v>
      </c>
      <c r="X52" s="18">
        <f t="shared" si="0"/>
        <v>0.5</v>
      </c>
      <c r="Y52" s="28">
        <f t="shared" si="2"/>
        <v>0.16666666666666666</v>
      </c>
      <c r="Z52" s="68">
        <f t="shared" si="9"/>
        <v>5.5E-2</v>
      </c>
    </row>
    <row r="53" spans="1:26" ht="92.25" customHeight="1" thickBot="1" x14ac:dyDescent="0.3">
      <c r="A53" s="120"/>
      <c r="B53" s="123"/>
      <c r="C53" s="123"/>
      <c r="D53" s="166"/>
      <c r="E53" s="8" t="s">
        <v>72</v>
      </c>
      <c r="F53" s="14" t="s">
        <v>16</v>
      </c>
      <c r="G53" s="290">
        <v>142</v>
      </c>
      <c r="H53" s="4">
        <v>0.34</v>
      </c>
      <c r="I53" s="4" t="s">
        <v>17</v>
      </c>
      <c r="J53" s="21" t="s">
        <v>18</v>
      </c>
      <c r="K53" s="291">
        <v>1</v>
      </c>
      <c r="L53" s="4">
        <v>1</v>
      </c>
      <c r="M53" s="292">
        <f t="shared" si="5"/>
        <v>1</v>
      </c>
      <c r="N53" s="329">
        <v>1</v>
      </c>
      <c r="O53" s="3"/>
      <c r="P53" s="30">
        <f t="shared" si="6"/>
        <v>0</v>
      </c>
      <c r="Q53" s="3">
        <f>IF(H53="Cantidad",#REF!,IF(ISERROR(#REF!/#REF!),0,#REF!/#REF!))</f>
        <v>0</v>
      </c>
      <c r="R53" s="3"/>
      <c r="S53" s="30">
        <f t="shared" si="7"/>
        <v>0</v>
      </c>
      <c r="T53" s="3">
        <f>IF(H53="Cantidad",#REF!,IF(ISERROR(#REF!/#REF!),0,#REF!/#REF!))</f>
        <v>0</v>
      </c>
      <c r="U53" s="3"/>
      <c r="V53" s="30">
        <f t="shared" si="8"/>
        <v>0</v>
      </c>
      <c r="W53" s="293">
        <v>1</v>
      </c>
      <c r="X53" s="19">
        <f t="shared" si="0"/>
        <v>1</v>
      </c>
      <c r="Y53" s="27">
        <f t="shared" si="2"/>
        <v>1</v>
      </c>
      <c r="Z53" s="94">
        <f t="shared" si="9"/>
        <v>0.34</v>
      </c>
    </row>
    <row r="54" spans="1:26" ht="58.5" customHeight="1" x14ac:dyDescent="0.25">
      <c r="A54" s="118" t="s">
        <v>8</v>
      </c>
      <c r="B54" s="121">
        <v>14</v>
      </c>
      <c r="C54" s="121" t="s">
        <v>19</v>
      </c>
      <c r="D54" s="258">
        <v>0.03</v>
      </c>
      <c r="E54" s="259" t="s">
        <v>68</v>
      </c>
      <c r="F54" s="295" t="s">
        <v>21</v>
      </c>
      <c r="G54" s="296">
        <v>1</v>
      </c>
      <c r="H54" s="297">
        <v>0.5</v>
      </c>
      <c r="I54" s="297" t="s">
        <v>3</v>
      </c>
      <c r="J54" s="298" t="s">
        <v>18</v>
      </c>
      <c r="K54" s="264">
        <v>1</v>
      </c>
      <c r="L54" s="52">
        <v>1</v>
      </c>
      <c r="M54" s="299">
        <f t="shared" si="5"/>
        <v>1</v>
      </c>
      <c r="N54" s="325">
        <v>1</v>
      </c>
      <c r="O54" s="52"/>
      <c r="P54" s="300">
        <f t="shared" si="6"/>
        <v>0</v>
      </c>
      <c r="Q54" s="52">
        <f>IF(H54="Cantidad",#REF!,IF(ISERROR(#REF!/#REF!),0,#REF!/#REF!))</f>
        <v>0</v>
      </c>
      <c r="R54" s="52"/>
      <c r="S54" s="300">
        <f t="shared" si="7"/>
        <v>0</v>
      </c>
      <c r="T54" s="52">
        <f>IF(H54="Cantidad",#REF!,IF(ISERROR(#REF!/#REF!),0,#REF!/#REF!))</f>
        <v>0</v>
      </c>
      <c r="U54" s="52"/>
      <c r="V54" s="300">
        <f t="shared" si="8"/>
        <v>0</v>
      </c>
      <c r="W54" s="266">
        <v>1</v>
      </c>
      <c r="X54" s="267">
        <f t="shared" si="0"/>
        <v>1</v>
      </c>
      <c r="Y54" s="301">
        <f t="shared" si="2"/>
        <v>1</v>
      </c>
      <c r="Z54" s="59">
        <f t="shared" si="9"/>
        <v>0.5</v>
      </c>
    </row>
    <row r="55" spans="1:26" ht="91.5" customHeight="1" x14ac:dyDescent="0.25">
      <c r="A55" s="164"/>
      <c r="B55" s="167"/>
      <c r="C55" s="167"/>
      <c r="D55" s="165"/>
      <c r="E55" s="6" t="s">
        <v>69</v>
      </c>
      <c r="F55" s="13" t="s">
        <v>76</v>
      </c>
      <c r="G55" s="10">
        <v>4422</v>
      </c>
      <c r="H55" s="2">
        <v>0.3</v>
      </c>
      <c r="I55" s="2" t="s">
        <v>17</v>
      </c>
      <c r="J55" s="20" t="s">
        <v>18</v>
      </c>
      <c r="K55" s="33">
        <v>1</v>
      </c>
      <c r="L55" s="41">
        <v>1</v>
      </c>
      <c r="M55" s="39">
        <f t="shared" si="5"/>
        <v>1</v>
      </c>
      <c r="N55" s="330">
        <v>1</v>
      </c>
      <c r="O55" s="31"/>
      <c r="P55" s="29">
        <f t="shared" si="6"/>
        <v>0</v>
      </c>
      <c r="Q55" s="31">
        <f>IF(H55="Cantidad",#REF!,IF(ISERROR(#REF!/#REF!),0,#REF!/#REF!))</f>
        <v>0</v>
      </c>
      <c r="R55" s="31"/>
      <c r="S55" s="29">
        <f t="shared" si="7"/>
        <v>0</v>
      </c>
      <c r="T55" s="31">
        <f>IF(H55="Cantidad",#REF!,IF(ISERROR(#REF!/#REF!),0,#REF!/#REF!))</f>
        <v>0</v>
      </c>
      <c r="U55" s="31"/>
      <c r="V55" s="29">
        <f t="shared" si="8"/>
        <v>0</v>
      </c>
      <c r="W55" s="25">
        <v>1</v>
      </c>
      <c r="X55" s="18">
        <f t="shared" si="0"/>
        <v>1</v>
      </c>
      <c r="Y55" s="24">
        <f t="shared" si="2"/>
        <v>1</v>
      </c>
      <c r="Z55" s="68">
        <f t="shared" si="9"/>
        <v>0.3</v>
      </c>
    </row>
    <row r="56" spans="1:26" ht="96.75" customHeight="1" thickBot="1" x14ac:dyDescent="0.3">
      <c r="A56" s="120"/>
      <c r="B56" s="123"/>
      <c r="C56" s="123"/>
      <c r="D56" s="166"/>
      <c r="E56" s="8" t="s">
        <v>70</v>
      </c>
      <c r="F56" s="14" t="s">
        <v>23</v>
      </c>
      <c r="G56" s="290">
        <v>433</v>
      </c>
      <c r="H56" s="4">
        <v>0.2</v>
      </c>
      <c r="I56" s="4" t="s">
        <v>17</v>
      </c>
      <c r="J56" s="21" t="s">
        <v>18</v>
      </c>
      <c r="K56" s="302">
        <v>1</v>
      </c>
      <c r="L56" s="194">
        <v>1</v>
      </c>
      <c r="M56" s="303">
        <f t="shared" si="5"/>
        <v>1</v>
      </c>
      <c r="N56" s="331">
        <v>1</v>
      </c>
      <c r="O56" s="90"/>
      <c r="P56" s="30">
        <f t="shared" si="6"/>
        <v>0</v>
      </c>
      <c r="Q56" s="90">
        <f>IF(H56="Cantidad",#REF!,IF(ISERROR(#REF!/#REF!),0,#REF!/#REF!))</f>
        <v>0</v>
      </c>
      <c r="R56" s="90"/>
      <c r="S56" s="30">
        <f t="shared" si="7"/>
        <v>0</v>
      </c>
      <c r="T56" s="90">
        <f>IF(H56="Cantidad",#REF!,IF(ISERROR(#REF!/#REF!),0,#REF!/#REF!))</f>
        <v>0</v>
      </c>
      <c r="U56" s="90"/>
      <c r="V56" s="30">
        <f t="shared" si="8"/>
        <v>0</v>
      </c>
      <c r="W56" s="293">
        <v>1</v>
      </c>
      <c r="X56" s="19">
        <f t="shared" si="0"/>
        <v>1</v>
      </c>
      <c r="Y56" s="27">
        <f t="shared" si="2"/>
        <v>1</v>
      </c>
      <c r="Z56" s="94">
        <f t="shared" si="9"/>
        <v>0.2</v>
      </c>
    </row>
    <row r="57" spans="1:26" ht="72" customHeight="1" x14ac:dyDescent="0.25">
      <c r="A57" s="130" t="s">
        <v>0</v>
      </c>
      <c r="B57" s="96">
        <v>15</v>
      </c>
      <c r="C57" s="96" t="s">
        <v>24</v>
      </c>
      <c r="D57" s="285">
        <v>0.03</v>
      </c>
      <c r="E57" s="251" t="s">
        <v>25</v>
      </c>
      <c r="F57" s="270" t="s">
        <v>26</v>
      </c>
      <c r="G57" s="271">
        <v>72067</v>
      </c>
      <c r="H57" s="100">
        <v>0.8</v>
      </c>
      <c r="I57" s="100" t="s">
        <v>3</v>
      </c>
      <c r="J57" s="252" t="s">
        <v>4</v>
      </c>
      <c r="K57" s="253">
        <v>49989</v>
      </c>
      <c r="L57" s="294">
        <v>19234</v>
      </c>
      <c r="M57" s="272">
        <f t="shared" si="5"/>
        <v>0.38476464822260897</v>
      </c>
      <c r="N57" s="332">
        <v>33330</v>
      </c>
      <c r="O57" s="98"/>
      <c r="P57" s="254">
        <f t="shared" si="6"/>
        <v>0</v>
      </c>
      <c r="Q57" s="98">
        <f>IF(H57="Cantidad",#REF!,IF(ISERROR(#REF!/#REF!),0,#REF!/#REF!))</f>
        <v>0</v>
      </c>
      <c r="R57" s="98"/>
      <c r="S57" s="254">
        <f t="shared" si="7"/>
        <v>0</v>
      </c>
      <c r="T57" s="98">
        <f>IF(H57="Cantidad",#REF!,IF(ISERROR(#REF!/#REF!),0,#REF!/#REF!))</f>
        <v>0</v>
      </c>
      <c r="U57" s="98"/>
      <c r="V57" s="254">
        <f t="shared" si="8"/>
        <v>0</v>
      </c>
      <c r="W57" s="255">
        <f t="shared" si="4"/>
        <v>83319</v>
      </c>
      <c r="X57" s="256">
        <f t="shared" si="0"/>
        <v>19234</v>
      </c>
      <c r="Y57" s="257">
        <f t="shared" si="2"/>
        <v>0.23084770580539854</v>
      </c>
      <c r="Z57" s="105">
        <f t="shared" si="9"/>
        <v>0.18467816464431885</v>
      </c>
    </row>
    <row r="58" spans="1:26" ht="114.75" customHeight="1" thickBot="1" x14ac:dyDescent="0.3">
      <c r="A58" s="120"/>
      <c r="B58" s="5">
        <v>16</v>
      </c>
      <c r="C58" s="5" t="s">
        <v>27</v>
      </c>
      <c r="D58" s="166"/>
      <c r="E58" s="8" t="s">
        <v>28</v>
      </c>
      <c r="F58" s="14" t="s">
        <v>29</v>
      </c>
      <c r="G58" s="11">
        <v>5782</v>
      </c>
      <c r="H58" s="4">
        <v>0.2</v>
      </c>
      <c r="I58" s="4" t="s">
        <v>3</v>
      </c>
      <c r="J58" s="21" t="s">
        <v>4</v>
      </c>
      <c r="K58" s="45">
        <v>4842</v>
      </c>
      <c r="L58" s="42">
        <v>1330</v>
      </c>
      <c r="M58" s="40">
        <f t="shared" si="5"/>
        <v>0.27467988434531188</v>
      </c>
      <c r="N58" s="333">
        <v>3232</v>
      </c>
      <c r="O58" s="3"/>
      <c r="P58" s="30">
        <f t="shared" si="6"/>
        <v>0</v>
      </c>
      <c r="Q58" s="3">
        <f>IF(H58="Cantidad",#REF!,IF(ISERROR(#REF!/#REF!),0,#REF!/#REF!))</f>
        <v>0</v>
      </c>
      <c r="R58" s="3"/>
      <c r="S58" s="30">
        <f t="shared" si="7"/>
        <v>0</v>
      </c>
      <c r="T58" s="3">
        <f>IF(H58="Cantidad",#REF!,IF(ISERROR(#REF!/#REF!),0,#REF!/#REF!))</f>
        <v>0</v>
      </c>
      <c r="U58" s="3"/>
      <c r="V58" s="30">
        <f t="shared" si="8"/>
        <v>0</v>
      </c>
      <c r="W58" s="26">
        <f t="shared" si="4"/>
        <v>8074</v>
      </c>
      <c r="X58" s="19">
        <f t="shared" si="0"/>
        <v>1330</v>
      </c>
      <c r="Y58" s="27">
        <f t="shared" si="2"/>
        <v>0.16472628189249441</v>
      </c>
      <c r="Z58" s="94">
        <f t="shared" si="9"/>
        <v>3.2945256378498884E-2</v>
      </c>
    </row>
    <row r="59" spans="1:26" x14ac:dyDescent="0.25"/>
    <row r="60" spans="1:26" x14ac:dyDescent="0.25"/>
    <row r="61" spans="1:26" x14ac:dyDescent="0.25"/>
    <row r="62" spans="1:26" x14ac:dyDescent="0.25"/>
    <row r="63" spans="1:26" x14ac:dyDescent="0.25"/>
    <row r="64" spans="1:26" x14ac:dyDescent="0.25"/>
    <row r="65" x14ac:dyDescent="0.25"/>
    <row r="66" x14ac:dyDescent="0.25"/>
    <row r="67" x14ac:dyDescent="0.25"/>
    <row r="68" x14ac:dyDescent="0.25"/>
  </sheetData>
  <mergeCells count="78">
    <mergeCell ref="A11:A15"/>
    <mergeCell ref="B11:B15"/>
    <mergeCell ref="C11:C15"/>
    <mergeCell ref="D11:D15"/>
    <mergeCell ref="A16:A21"/>
    <mergeCell ref="B16:B21"/>
    <mergeCell ref="C16:C21"/>
    <mergeCell ref="D16:D21"/>
    <mergeCell ref="A23:A24"/>
    <mergeCell ref="B23:B24"/>
    <mergeCell ref="C23:C24"/>
    <mergeCell ref="D23:D24"/>
    <mergeCell ref="A25:A31"/>
    <mergeCell ref="B25:B31"/>
    <mergeCell ref="C25:C31"/>
    <mergeCell ref="D25:D31"/>
    <mergeCell ref="A54:A56"/>
    <mergeCell ref="B54:B56"/>
    <mergeCell ref="C54:C56"/>
    <mergeCell ref="D54:D56"/>
    <mergeCell ref="Z8:Z10"/>
    <mergeCell ref="K9:M9"/>
    <mergeCell ref="N9:P9"/>
    <mergeCell ref="Q9:S9"/>
    <mergeCell ref="T9:V9"/>
    <mergeCell ref="W9:Y9"/>
    <mergeCell ref="A33:A36"/>
    <mergeCell ref="B33:B36"/>
    <mergeCell ref="C33:C36"/>
    <mergeCell ref="D33:D36"/>
    <mergeCell ref="A37:A38"/>
    <mergeCell ref="A57:A58"/>
    <mergeCell ref="D57:D58"/>
    <mergeCell ref="A44:A48"/>
    <mergeCell ref="B44:B48"/>
    <mergeCell ref="C44:C48"/>
    <mergeCell ref="D44:D48"/>
    <mergeCell ref="A51:A53"/>
    <mergeCell ref="B51:B53"/>
    <mergeCell ref="C51:C53"/>
    <mergeCell ref="D51:D53"/>
    <mergeCell ref="A7:F7"/>
    <mergeCell ref="G7:U7"/>
    <mergeCell ref="V7:Y7"/>
    <mergeCell ref="A8:A10"/>
    <mergeCell ref="B8:B10"/>
    <mergeCell ref="C8:C10"/>
    <mergeCell ref="D8:D10"/>
    <mergeCell ref="E8:E10"/>
    <mergeCell ref="F8:F10"/>
    <mergeCell ref="G8:G10"/>
    <mergeCell ref="H8:H10"/>
    <mergeCell ref="I8:I10"/>
    <mergeCell ref="J8:J10"/>
    <mergeCell ref="K8:Y8"/>
    <mergeCell ref="A5:F5"/>
    <mergeCell ref="G5:U5"/>
    <mergeCell ref="V5:W5"/>
    <mergeCell ref="X5:Z5"/>
    <mergeCell ref="A6:F6"/>
    <mergeCell ref="G6:Z6"/>
    <mergeCell ref="A1:F3"/>
    <mergeCell ref="G1:Z1"/>
    <mergeCell ref="G2:Z2"/>
    <mergeCell ref="G3:Z3"/>
    <mergeCell ref="A4:F4"/>
    <mergeCell ref="G4:Z4"/>
    <mergeCell ref="A41:A43"/>
    <mergeCell ref="B41:B43"/>
    <mergeCell ref="C41:C43"/>
    <mergeCell ref="D41:D43"/>
    <mergeCell ref="B37:B38"/>
    <mergeCell ref="C37:C38"/>
    <mergeCell ref="D37:D38"/>
    <mergeCell ref="A39:A40"/>
    <mergeCell ref="B39:B40"/>
    <mergeCell ref="C39:C40"/>
    <mergeCell ref="D39:D40"/>
  </mergeCells>
  <phoneticPr fontId="6" type="noConversion"/>
  <conditionalFormatting sqref="Y32">
    <cfRule type="cellIs" dxfId="19" priority="1" stopIfTrue="1" operator="equal">
      <formula>0</formula>
    </cfRule>
    <cfRule type="cellIs" dxfId="18" priority="2" stopIfTrue="1" operator="greaterThan">
      <formula>1</formula>
    </cfRule>
    <cfRule type="cellIs" dxfId="17" priority="3" stopIfTrue="1" operator="between">
      <formula>0.9</formula>
      <formula>1</formula>
    </cfRule>
    <cfRule type="cellIs" dxfId="16" priority="4" stopIfTrue="1" operator="between">
      <formula>0.7</formula>
      <formula>0.8999</formula>
    </cfRule>
    <cfRule type="cellIs" dxfId="15" priority="5" stopIfTrue="1" operator="between">
      <formula>0.00001</formula>
      <formula>0.6999</formula>
    </cfRule>
  </conditionalFormatting>
  <dataValidations count="21">
    <dataValidation type="list" allowBlank="1" showInputMessage="1" showErrorMessage="1" prompt="Seleccione el Objetivo Estratégico" sqref="A44 A49:A50" xr:uid="{23B86FC4-4A9B-4CF4-BEF5-7D656C5BBE6E}">
      <formula1>$F$126:$F$136</formula1>
    </dataValidation>
    <dataValidation type="list" allowBlank="1" showInputMessage="1" showErrorMessage="1" sqref="A57:A58" xr:uid="{979B755F-AFA2-4A8D-82A5-6022AF812B44}">
      <formula1>$F$127:$F$133</formula1>
    </dataValidation>
    <dataValidation allowBlank="1" showInputMessage="1" showErrorMessage="1" sqref="X5:Z5" xr:uid="{059EFC4C-E80D-4397-A118-A91DF5180613}"/>
    <dataValidation showInputMessage="1" showErrorMessage="1" sqref="V5" xr:uid="{51E9072B-DD21-4F12-89E0-CEBAB2126755}"/>
    <dataValidation type="list" allowBlank="1" showInputMessage="1" showErrorMessage="1" sqref="J44:J58" xr:uid="{22A47F28-AAB8-49A3-BB3A-38DBB04E1D4F}">
      <formula1>$J$186:$J$187</formula1>
    </dataValidation>
    <dataValidation type="list" allowBlank="1" showInputMessage="1" showErrorMessage="1" sqref="I44:I58" xr:uid="{4350FA67-7B73-4778-8897-208B84489C80}">
      <formula1>$I$186:$I$187</formula1>
    </dataValidation>
    <dataValidation type="list" allowBlank="1" showInputMessage="1" showErrorMessage="1" prompt="Seleccione el Objetivo Estratégico" sqref="A33" xr:uid="{B366F2EC-B0AE-45FF-8521-05CBD012EF26}">
      <formula1>$F$140:$F$146</formula1>
    </dataValidation>
    <dataValidation type="list" allowBlank="1" showInputMessage="1" showErrorMessage="1" sqref="I33:I36" xr:uid="{1C053293-502F-46AD-AA38-1DCD1DF9B6BF}">
      <formula1>$I$205:$I$206</formula1>
    </dataValidation>
    <dataValidation type="list" allowBlank="1" showInputMessage="1" showErrorMessage="1" sqref="J33:J36" xr:uid="{C852B00F-704D-4837-8F23-696E85F83736}">
      <formula1>$J$205:$J$206</formula1>
    </dataValidation>
    <dataValidation type="list" allowBlank="1" showInputMessage="1" showErrorMessage="1" prompt="Seleccione el Objetivo Estratégico" sqref="A37" xr:uid="{7E32AA85-1D1B-4249-B426-1089AECA6F57}">
      <formula1>$F$141:$F$147</formula1>
    </dataValidation>
    <dataValidation type="list" allowBlank="1" showInputMessage="1" showErrorMessage="1" sqref="I37:I38" xr:uid="{B388E720-C4EB-4BB8-9640-F65F608263A7}">
      <formula1>$I$206:$I$207</formula1>
    </dataValidation>
    <dataValidation type="list" allowBlank="1" showInputMessage="1" showErrorMessage="1" sqref="J37:J38" xr:uid="{47C1D04A-D54F-4708-B93C-83B523C74207}">
      <formula1>$J$206:$J$207</formula1>
    </dataValidation>
    <dataValidation type="list" allowBlank="1" showInputMessage="1" showErrorMessage="1" prompt="Seleccione el Objetivo Estratégico" sqref="A39" xr:uid="{AE5521A4-6C2D-4B40-91A0-DEF97B025933}">
      <formula1>$F$139:$F$145</formula1>
    </dataValidation>
    <dataValidation type="list" allowBlank="1" showInputMessage="1" showErrorMessage="1" sqref="I39:I40" xr:uid="{0F4B066E-DA82-4B40-8509-26591436BD1D}">
      <formula1>$I$204:$I$205</formula1>
    </dataValidation>
    <dataValidation type="list" allowBlank="1" showInputMessage="1" showErrorMessage="1" sqref="J39:J40" xr:uid="{7E1508BC-5033-47C9-ABF4-08ECCD1A0263}">
      <formula1>$J$204:$J$205</formula1>
    </dataValidation>
    <dataValidation type="list" allowBlank="1" showInputMessage="1" showErrorMessage="1" prompt="Seleccione el Objetivo Estratégico" sqref="A41:A42" xr:uid="{0FB23680-5030-4AB8-AABA-0FB65DD6CF61}">
      <formula1>$F$145:$F$151</formula1>
    </dataValidation>
    <dataValidation type="list" allowBlank="1" showInputMessage="1" showErrorMessage="1" sqref="I41:I43" xr:uid="{6907C23F-B96A-4CBC-A84E-BE9D2ECA34FC}">
      <formula1>$I$210:$I$211</formula1>
    </dataValidation>
    <dataValidation type="list" allowBlank="1" showInputMessage="1" showErrorMessage="1" sqref="J41:J43" xr:uid="{94A6E9BF-262E-41D9-854A-B01DAB298E3B}">
      <formula1>$J$210:$J$211</formula1>
    </dataValidation>
    <dataValidation type="list" allowBlank="1" showInputMessage="1" showErrorMessage="1" prompt="Seleccione el Objetivo Estratégico" sqref="A25:A31" xr:uid="{77A8798F-81FF-413C-B0EE-3D4514606B31}">
      <formula1>#REF!</formula1>
    </dataValidation>
    <dataValidation type="list" allowBlank="1" showInputMessage="1" showErrorMessage="1" sqref="J11:J31 I32:J32 A11:A15 A22:A23" xr:uid="{A1061333-5904-4C0D-8D2A-7057B1666351}">
      <formula1>#REF!</formula1>
    </dataValidation>
    <dataValidation type="list" allowBlank="1" showInputMessage="1" showErrorMessage="1" sqref="I11:I31" xr:uid="{B3F6FAB5-F5BC-4093-AB6A-E9C1294F529E}">
      <formula1>#REF!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REFORMULACIÓN POA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Marcela Plazas</dc:creator>
  <cp:lastModifiedBy>William Andres Guerrero Caballero</cp:lastModifiedBy>
  <dcterms:created xsi:type="dcterms:W3CDTF">2020-03-09T20:35:33Z</dcterms:created>
  <dcterms:modified xsi:type="dcterms:W3CDTF">2020-06-30T16:43:02Z</dcterms:modified>
</cp:coreProperties>
</file>