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C:\Users\julio.fuentes\Desktop\2019\"/>
    </mc:Choice>
  </mc:AlternateContent>
  <xr:revisionPtr revIDLastSave="0" documentId="8_{7DB7D232-DA32-41D2-9F1D-405F1CB29904}" xr6:coauthVersionLast="36" xr6:coauthVersionMax="36" xr10:uidLastSave="{00000000-0000-0000-0000-000000000000}"/>
  <bookViews>
    <workbookView xWindow="0" yWindow="0" windowWidth="25200" windowHeight="11775" tabRatio="832" activeTab="24" xr2:uid="{00000000-000D-0000-FFFF-FFFF00000000}"/>
  </bookViews>
  <sheets>
    <sheet name="% Ejecucion Presupuest" sheetId="1" r:id="rId1"/>
    <sheet name="% Ejecucion Funcionamiento" sheetId="3" r:id="rId2"/>
    <sheet name="% Ejecucion Inversion" sheetId="5" r:id="rId3"/>
    <sheet name="% Giros" sheetId="6" r:id="rId4"/>
    <sheet name="% Reservas" sheetId="9" r:id="rId5"/>
    <sheet name="% Programacion Anual Caja" sheetId="8" r:id="rId6"/>
    <sheet name="Excedente  o Deficit" sheetId="31" r:id="rId7"/>
    <sheet name="Contratacion" sheetId="34" r:id="rId8"/>
    <sheet name="Cumplimiento Plan de capacitaci" sheetId="17" r:id="rId9"/>
    <sheet name="Programa de bienestar e incenti" sheetId="20" r:id="rId10"/>
    <sheet name="Programa SST" sheetId="21" r:id="rId11"/>
    <sheet name="Accidentalidad" sheetId="36" r:id="rId12"/>
    <sheet name="SATISFACCION" sheetId="35" r:id="rId13"/>
    <sheet name="PQR" sheetId="23" r:id="rId14"/>
    <sheet name="Animales Atendidos" sheetId="30" r:id="rId15"/>
    <sheet name="Animales Maltrato" sheetId="10" r:id="rId16"/>
    <sheet name="Urgencias" sheetId="12" r:id="rId17"/>
    <sheet name="Custodia" sheetId="29" r:id="rId18"/>
    <sheet name="Brigadas" sheetId="13" r:id="rId19"/>
    <sheet name="Microchips" sheetId="16" r:id="rId20"/>
    <sheet name="Esterilizaciones" sheetId="15" r:id="rId21"/>
    <sheet name="Comportamiento Animal" sheetId="27" r:id="rId22"/>
    <sheet name="Aniamles Silvestres" sheetId="26" r:id="rId23"/>
    <sheet name="Sensibilizacion" sheetId="22" r:id="rId24"/>
    <sheet name="Participacion" sheetId="18" r:id="rId25"/>
  </sheets>
  <definedNames>
    <definedName name="_xlnm.Print_Area" localSheetId="0">'% Ejecucion Presupuest'!$A$5:$Y$35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2" i="36" l="1"/>
  <c r="C24" i="36"/>
  <c r="G18" i="36"/>
  <c r="C23" i="36" s="1"/>
  <c r="D18" i="36"/>
  <c r="C25" i="36"/>
  <c r="M13" i="36"/>
  <c r="Y18" i="36" l="1"/>
  <c r="C22" i="36"/>
  <c r="E22" i="35" l="1"/>
  <c r="AD18" i="35"/>
  <c r="C22" i="35"/>
  <c r="D22" i="23"/>
  <c r="C24" i="35"/>
  <c r="C23" i="35"/>
  <c r="AA19" i="35"/>
  <c r="AC19" i="35"/>
  <c r="AA18" i="35"/>
  <c r="C25" i="35"/>
  <c r="D22" i="35"/>
  <c r="AD18" i="23"/>
  <c r="AC19" i="23"/>
  <c r="AC18" i="23"/>
  <c r="C23" i="23"/>
  <c r="C22" i="23"/>
  <c r="AC18" i="35" l="1"/>
  <c r="AA20" i="35"/>
  <c r="AA21" i="35"/>
  <c r="Y18" i="35"/>
  <c r="C25" i="23"/>
  <c r="C24" i="23"/>
  <c r="T18" i="23"/>
  <c r="N18" i="23"/>
  <c r="AA23" i="34" l="1"/>
  <c r="C22" i="34" l="1"/>
  <c r="T18" i="34" l="1"/>
  <c r="N18" i="34"/>
  <c r="G18" i="34"/>
  <c r="D18" i="34"/>
  <c r="C24" i="34" l="1"/>
  <c r="C23" i="34"/>
  <c r="C25" i="34"/>
  <c r="E22" i="34" s="1"/>
  <c r="E24" i="31" l="1"/>
  <c r="D27" i="31" l="1"/>
  <c r="C27" i="31"/>
  <c r="C26" i="31"/>
  <c r="E26" i="31" s="1"/>
  <c r="AA21" i="31" s="1"/>
  <c r="D26" i="31"/>
  <c r="D24" i="31"/>
  <c r="D25" i="31"/>
  <c r="E25" i="31" s="1"/>
  <c r="AA20" i="31" s="1"/>
  <c r="C25" i="31"/>
  <c r="C24" i="31"/>
  <c r="AA19" i="31" s="1"/>
  <c r="E27" i="31" l="1"/>
  <c r="AA22" i="31" s="1"/>
  <c r="T18" i="30"/>
  <c r="N18" i="30"/>
  <c r="C24" i="30" s="1"/>
  <c r="G18" i="30"/>
  <c r="C23" i="30" s="1"/>
  <c r="D18" i="30"/>
  <c r="C25" i="30"/>
  <c r="C22" i="30"/>
  <c r="D22" i="30" l="1"/>
  <c r="Y18" i="30"/>
  <c r="M13" i="30"/>
  <c r="E22" i="1" l="1"/>
  <c r="D22" i="8" l="1"/>
  <c r="C23" i="6"/>
  <c r="C24" i="1"/>
  <c r="T18" i="15" l="1"/>
  <c r="N18" i="15"/>
  <c r="G18" i="15"/>
  <c r="D18" i="15"/>
  <c r="Z26" i="15"/>
  <c r="T19" i="23"/>
  <c r="N19" i="23"/>
  <c r="G19" i="23"/>
  <c r="D19" i="23"/>
  <c r="E22" i="18"/>
  <c r="D22" i="18"/>
  <c r="E22" i="22"/>
  <c r="D22" i="22"/>
  <c r="E22" i="26"/>
  <c r="D22" i="26"/>
  <c r="D22" i="27"/>
  <c r="E22" i="16"/>
  <c r="D22" i="16"/>
  <c r="E22" i="13"/>
  <c r="D22" i="13"/>
  <c r="E22" i="12"/>
  <c r="M13" i="26"/>
  <c r="M13" i="27"/>
  <c r="M13" i="15"/>
  <c r="M13" i="16"/>
  <c r="M13" i="13"/>
  <c r="M13" i="29"/>
  <c r="M13" i="12"/>
  <c r="E22" i="29"/>
  <c r="D22" i="29"/>
  <c r="D22" i="12"/>
  <c r="D22" i="10"/>
  <c r="AA21" i="18"/>
  <c r="AA20" i="18"/>
  <c r="AA19" i="18"/>
  <c r="AA18" i="18"/>
  <c r="Y18" i="18"/>
  <c r="AA21" i="22"/>
  <c r="AA20" i="22"/>
  <c r="AA19" i="22"/>
  <c r="AA18" i="22"/>
  <c r="Y18" i="22"/>
  <c r="C25" i="29"/>
  <c r="C24" i="29"/>
  <c r="C23" i="29"/>
  <c r="C22" i="29"/>
  <c r="AA21" i="29"/>
  <c r="AA20" i="29"/>
  <c r="AA19" i="29"/>
  <c r="AA18" i="29"/>
  <c r="Y18" i="29"/>
  <c r="D22" i="15" l="1"/>
  <c r="C23" i="22"/>
  <c r="T19" i="27"/>
  <c r="N19" i="27"/>
  <c r="G19" i="27"/>
  <c r="D19" i="27"/>
  <c r="Z26" i="27" l="1"/>
  <c r="Z27" i="27" s="1"/>
  <c r="AA21" i="27"/>
  <c r="AA20" i="27"/>
  <c r="AA19" i="27"/>
  <c r="AA18" i="27"/>
  <c r="Y18" i="27"/>
  <c r="Z26" i="26"/>
  <c r="Z27" i="26" s="1"/>
  <c r="AA21" i="26"/>
  <c r="AA20" i="26"/>
  <c r="AA19" i="26"/>
  <c r="Y18" i="26" l="1"/>
  <c r="AA18" i="26"/>
  <c r="AA21" i="15"/>
  <c r="AA20" i="15"/>
  <c r="AA19" i="15"/>
  <c r="AA18" i="15"/>
  <c r="Y18" i="15"/>
  <c r="AA21" i="16"/>
  <c r="AA20" i="16"/>
  <c r="AA19" i="16"/>
  <c r="AA18" i="16"/>
  <c r="Y18" i="16"/>
  <c r="AA21" i="13" l="1"/>
  <c r="AA20" i="13"/>
  <c r="AA19" i="13"/>
  <c r="AA18" i="13"/>
  <c r="Y18" i="13"/>
  <c r="AA21" i="12"/>
  <c r="AA20" i="12"/>
  <c r="AA19" i="12"/>
  <c r="AA18" i="12"/>
  <c r="Y18" i="12"/>
  <c r="Y18" i="10"/>
  <c r="AA21" i="10"/>
  <c r="AA20" i="10"/>
  <c r="AA19" i="10"/>
  <c r="AA18" i="10"/>
  <c r="C25" i="21"/>
  <c r="C24" i="21"/>
  <c r="C23" i="21"/>
  <c r="AB22" i="21"/>
  <c r="AA22" i="21"/>
  <c r="D22" i="21"/>
  <c r="E22" i="21" s="1"/>
  <c r="C22" i="21"/>
  <c r="AB21" i="21"/>
  <c r="AA21" i="21"/>
  <c r="AB20" i="21"/>
  <c r="AA20" i="21"/>
  <c r="AB19" i="21"/>
  <c r="AA19" i="21"/>
  <c r="Y19" i="21"/>
  <c r="Y18" i="21"/>
  <c r="Y20" i="21" s="1"/>
  <c r="M13" i="21"/>
  <c r="C23" i="20" l="1"/>
  <c r="C22" i="20"/>
  <c r="AA21" i="23" l="1"/>
  <c r="AA20" i="23"/>
  <c r="AA19" i="23"/>
  <c r="C25" i="18"/>
  <c r="C24" i="18"/>
  <c r="C23" i="18"/>
  <c r="C22" i="18"/>
  <c r="D19" i="18"/>
  <c r="M13" i="18"/>
  <c r="C25" i="22"/>
  <c r="C24" i="22"/>
  <c r="M13" i="22"/>
  <c r="C22" i="22"/>
  <c r="D19" i="16"/>
  <c r="AA18" i="23" l="1"/>
  <c r="Y18" i="23"/>
  <c r="D19" i="22"/>
  <c r="O10" i="15" l="1"/>
  <c r="C25" i="15"/>
  <c r="C22" i="15"/>
  <c r="C24" i="15" l="1"/>
  <c r="E22" i="15"/>
  <c r="D19" i="15"/>
  <c r="C23" i="15"/>
  <c r="E22" i="8" l="1"/>
  <c r="C25" i="20" l="1"/>
  <c r="C24" i="20"/>
  <c r="AB22" i="20"/>
  <c r="AA22" i="20"/>
  <c r="D22" i="20"/>
  <c r="E22" i="20" s="1"/>
  <c r="AB21" i="20"/>
  <c r="AA21" i="20"/>
  <c r="AB20" i="20"/>
  <c r="AA20" i="20"/>
  <c r="AB19" i="20"/>
  <c r="AA19" i="20"/>
  <c r="Y19" i="20"/>
  <c r="Y18" i="20"/>
  <c r="M13" i="20"/>
  <c r="AA22" i="17"/>
  <c r="AA21" i="17"/>
  <c r="AA20" i="17"/>
  <c r="AA19" i="17"/>
  <c r="C25" i="17"/>
  <c r="C24" i="17"/>
  <c r="C23" i="17"/>
  <c r="M13" i="17"/>
  <c r="AB22" i="17"/>
  <c r="D22" i="17"/>
  <c r="E22" i="17" s="1"/>
  <c r="C22" i="17"/>
  <c r="AB21" i="17"/>
  <c r="AB20" i="17"/>
  <c r="AB19" i="17"/>
  <c r="Y19" i="17"/>
  <c r="Y18" i="17"/>
  <c r="Y20" i="20" l="1"/>
  <c r="Y20" i="17"/>
  <c r="C24" i="8" l="1"/>
  <c r="AA19" i="8"/>
  <c r="AA20" i="8"/>
  <c r="AA22" i="8"/>
  <c r="AA21" i="8"/>
  <c r="AB22" i="8"/>
  <c r="AB21" i="8"/>
  <c r="AB20" i="8"/>
  <c r="AB19" i="8"/>
  <c r="AA22" i="9"/>
  <c r="Z22" i="9"/>
  <c r="AA21" i="9"/>
  <c r="Z21" i="9"/>
  <c r="AA20" i="9"/>
  <c r="AA19" i="9"/>
  <c r="C25" i="16" l="1"/>
  <c r="C24" i="16"/>
  <c r="C23" i="16"/>
  <c r="C22" i="16"/>
  <c r="C25" i="13"/>
  <c r="C24" i="13"/>
  <c r="C23" i="13"/>
  <c r="C22" i="13"/>
  <c r="C25" i="12" l="1"/>
  <c r="C24" i="12"/>
  <c r="C23" i="12"/>
  <c r="C22" i="12"/>
  <c r="C25" i="10"/>
  <c r="C24" i="10"/>
  <c r="C23" i="10"/>
  <c r="C22" i="10"/>
  <c r="E22" i="10" l="1"/>
  <c r="M13" i="10"/>
  <c r="Y19" i="8"/>
  <c r="Y18" i="8"/>
  <c r="Y20" i="8" s="1"/>
  <c r="C25" i="8" l="1"/>
  <c r="C23" i="8"/>
  <c r="C22" i="8"/>
  <c r="D19" i="9"/>
  <c r="C22" i="9" s="1"/>
  <c r="G19" i="9" l="1"/>
  <c r="Z20" i="9" s="1"/>
  <c r="Z19" i="9"/>
  <c r="C25" i="9"/>
  <c r="C24" i="9"/>
  <c r="D24" i="9" s="1"/>
  <c r="D22" i="9"/>
  <c r="N19" i="5"/>
  <c r="C24" i="5" s="1"/>
  <c r="D23" i="6"/>
  <c r="C22" i="6"/>
  <c r="D22" i="6" s="1"/>
  <c r="C24" i="6"/>
  <c r="D24" i="6" s="1"/>
  <c r="C23" i="5"/>
  <c r="C22" i="5"/>
  <c r="N19" i="3"/>
  <c r="T19" i="3" s="1"/>
  <c r="C22" i="3"/>
  <c r="C23" i="9" l="1"/>
  <c r="D23" i="9" s="1"/>
  <c r="D25" i="9"/>
  <c r="E22" i="9"/>
  <c r="T19" i="5"/>
  <c r="C25" i="6"/>
  <c r="C25" i="5" l="1"/>
  <c r="E22" i="5"/>
  <c r="D25" i="6"/>
  <c r="E22" i="6" s="1"/>
  <c r="C25" i="3"/>
  <c r="E22" i="3" s="1"/>
  <c r="C24" i="3"/>
  <c r="C23" i="3"/>
  <c r="C23" i="1"/>
  <c r="C25" i="1"/>
  <c r="C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Marina Galindo Caro</author>
  </authors>
  <commentList>
    <comment ref="G19" authorId="0" shapeId="0" xr:uid="{00000000-0006-0000-0000-000001000000}">
      <text>
        <r>
          <rPr>
            <b/>
            <sz val="9"/>
            <color indexed="81"/>
            <rFont val="Tahoma"/>
            <family val="2"/>
          </rPr>
          <t>Luz Marina Galindo Caro:</t>
        </r>
        <r>
          <rPr>
            <sz val="9"/>
            <color indexed="81"/>
            <rFont val="Tahoma"/>
            <family val="2"/>
          </rPr>
          <t xml:space="preserve">
Reducción Presupuestal DECRETO 259 DEL 30/04/2018  1,138,000,000</t>
        </r>
      </text>
    </comment>
  </commentList>
</comments>
</file>

<file path=xl/sharedStrings.xml><?xml version="1.0" encoding="utf-8"?>
<sst xmlns="http://schemas.openxmlformats.org/spreadsheetml/2006/main" count="1503" uniqueCount="246">
  <si>
    <t>NOMBRE DEL INDICADOR</t>
  </si>
  <si>
    <t>META OBJETIVO</t>
  </si>
  <si>
    <t>INFORMACIÓN PARA LA MEDICIÓN DEL INDICADOR</t>
  </si>
  <si>
    <t>FRECUENCIA</t>
  </si>
  <si>
    <t>RESPONSABLE MEDICIÓN</t>
  </si>
  <si>
    <t>RESPONSABLE ANÁLISIS</t>
  </si>
  <si>
    <t>FUENTE DE INFORMACIÓN</t>
  </si>
  <si>
    <t>FÓRMULA DE CÁLCULO</t>
  </si>
  <si>
    <t>COMPORTAMIENTO INDICADOR</t>
  </si>
  <si>
    <t>Meses</t>
  </si>
  <si>
    <t>Periodo</t>
  </si>
  <si>
    <t>Meta Vigencia</t>
  </si>
  <si>
    <t>MEDICIÓN</t>
  </si>
  <si>
    <t>TIPO DE INDICADOR</t>
  </si>
  <si>
    <t>DEFINICIÓN DEL INDICADOR</t>
  </si>
  <si>
    <t>ACTORES INTERESADOS EN EL RESULTADO</t>
  </si>
  <si>
    <t>Análisis/Interpretación de Resultados del Indicador</t>
  </si>
  <si>
    <t xml:space="preserve"> </t>
  </si>
  <si>
    <t>UNIDAD DE MEDIDA</t>
  </si>
  <si>
    <t>VIGENCIA DE CUMPLIMENTO</t>
  </si>
  <si>
    <t xml:space="preserve">PLAZO  DE CUMPLIMIENTO </t>
  </si>
  <si>
    <t>META</t>
  </si>
  <si>
    <t>OBJETIVO DEL INDICADOR</t>
  </si>
  <si>
    <t>1 er Trimestre</t>
  </si>
  <si>
    <t>2 Do Trimestre</t>
  </si>
  <si>
    <t>3Er Trimestre</t>
  </si>
  <si>
    <t>4to Trimestre</t>
  </si>
  <si>
    <t>Porcentaje</t>
  </si>
  <si>
    <t>Trimestral</t>
  </si>
  <si>
    <t>Financiera</t>
  </si>
  <si>
    <t>Entidad</t>
  </si>
  <si>
    <t>2do Trimestre</t>
  </si>
  <si>
    <t>Dato Denominador (Presupuesto Apropiado)</t>
  </si>
  <si>
    <t>Dato Numerador (Presupuesto Ejecutado)</t>
  </si>
  <si>
    <t>3 Er Trimestre</t>
  </si>
  <si>
    <t>PREDIS</t>
  </si>
  <si>
    <t>LINEA BASE (2017)</t>
  </si>
  <si>
    <t>Año 2018</t>
  </si>
  <si>
    <t>4To Trimestre</t>
  </si>
  <si>
    <t>% Cumplimneto</t>
  </si>
  <si>
    <t>A 1 er Trimestre</t>
  </si>
  <si>
    <t>A 2do Trimestre</t>
  </si>
  <si>
    <t>A 3 Er Trimestre</t>
  </si>
  <si>
    <t>A 4To Trimestre</t>
  </si>
  <si>
    <t>Dato Numerador (Presupuesto Girado)</t>
  </si>
  <si>
    <t xml:space="preserve">Avance </t>
  </si>
  <si>
    <t>Valor Girado</t>
  </si>
  <si>
    <t>Dato Denominador (Valor constituido de reservas)</t>
  </si>
  <si>
    <t>Valor girado de las reservas / Valor constiutido de reservas</t>
  </si>
  <si>
    <t>Dato Numerador (Valor de Giros de la Reservas)</t>
  </si>
  <si>
    <t>% Ejecucion Trimestre</t>
  </si>
  <si>
    <t>% Ejecucion anual</t>
  </si>
  <si>
    <t>Cantidad</t>
  </si>
  <si>
    <t>DIRECCIONAMIENTO ESTRATÉGICO</t>
  </si>
  <si>
    <t>FICHA TÉCNICA DE INDICADORES DE GESTIÓN</t>
  </si>
  <si>
    <t>Código: PE01-PR04-F02</t>
  </si>
  <si>
    <t>Versión: 1.0</t>
  </si>
  <si>
    <t>Dato Numerador (Animales unicos de urgencias atendidos)</t>
  </si>
  <si>
    <t>Dato Numerador (Animales atendidos en brigadas)</t>
  </si>
  <si>
    <t>Dato Denominador (Animales programados atender)</t>
  </si>
  <si>
    <t>1 año</t>
  </si>
  <si>
    <t>Talento Humano</t>
  </si>
  <si>
    <t>A 1er Trimestre</t>
  </si>
  <si>
    <t>A 3er Trimestre</t>
  </si>
  <si>
    <t>A 4to Trimestre</t>
  </si>
  <si>
    <t>Programado</t>
  </si>
  <si>
    <t>Ejecutado</t>
  </si>
  <si>
    <t>Perido</t>
  </si>
  <si>
    <t>1er Trimestre</t>
  </si>
  <si>
    <t>3er Trimestre</t>
  </si>
  <si>
    <t>Dato Numerador (Numero de capacitaciones ejecutadas)</t>
  </si>
  <si>
    <t>Dato Denominador (Numero de capacitaciones Programadas)</t>
  </si>
  <si>
    <t xml:space="preserve">META </t>
  </si>
  <si>
    <t>TIPO DE ANUALIZACION</t>
  </si>
  <si>
    <t>Creciente</t>
  </si>
  <si>
    <t xml:space="preserve">Acciones de Mejora </t>
  </si>
  <si>
    <t>Suma</t>
  </si>
  <si>
    <t>A corte del mes de Diciembre se logró la implantacion de 104.401 microchips en caninos y felinos, de los cuales se realizaron 98.519 implantaciones en las diferentes localidades de la ciudad de Bogota, detalladas de la siguiente manera; Antonio Nariño (922), Barrios Unidos (444), Bosa (4.621), Candelaria (331), Chapinero (1.150), Ciudad Bolívar (5.202), Engativá (2.823), Fontibón (2.165), Kennedy (7.460), Mártires (189), Puente Aranda (3.531), Ruu (2.157), San Cristóbal (2.259), Santa Fe (752), Suba (3.212), Sumapaz (109), Teusaquillo (1.394), Tunjuelito (2.006), Usaquén (680), Usme (9.815) , y otros implantados en general en el Distrito(47.297).
Con las jornadas masivas se obtuvo 5.882 implantaciones ejecutadas por localidad de la siguiente manera Antonio Nariño (13), Barrios Unidos (1035), Candelaria (394), Chapinero (76), Engativa (271), Fontibón (689), Kennedy (373), Puente Aranda (308), San Cristobal  (66), Suba (157) , Teusaquillo (1557), Tunjuelito (898) y Usaquén (45).</t>
  </si>
  <si>
    <t>Atencion al ciudadano</t>
  </si>
  <si>
    <t>Durante el año se realizaron 16 eventos de bienestar: Vacaciones recrativas para los hijos de los servidores, Caminata ecologica, Juegos deportivos, jornadas de autocuidado, Viernes cultual, Dia de la mujer, Noche de paolmas, jornada de gobierno estrategico, Cierre de la gestion, salida familiar, Bonos para niños en parque mundo ventura, celebracion del dia de los niños, celebracion de fiesta navideña infantil, cursos cortos (Cocina, mnualidades, belleza, entre otros)</t>
  </si>
  <si>
    <t>% Ejecucion avance Trimestre</t>
  </si>
  <si>
    <t>Medir la ejecucion del Plan de Seguridad y Salud en el trabajo</t>
  </si>
  <si>
    <t>El 71% de cumplimiento en la Ejecucion del Plan de Seguridad y Salud en el trabajo muetra la relacion entre lo ejecutado vs lo programado lo cual deja evidencias de establecer acciones de mejora para llegar al 100% de lo programada. Cabe resaltar que adicionalmente se esta dando cumplimiento a los establecido en el Decreto 1111 de 2017 en donde se completa la Fase 3. Ejecución con el desarrollo de multiples actividades en las que se destacan:  elaboración de matriz de peligros, actualizacion de politicas, PVE, matriz de EPP, simulacros. Seguimiento a objetivos , indicadores, plan de trabajo. Desarrollo de capacitaciones programadas,  reuniones del COPASST, CCL, plan de emergencias.</t>
  </si>
  <si>
    <t>Actividades Realizadas / Actividades programadas</t>
  </si>
  <si>
    <t>Valor Girado /Valor Programado</t>
  </si>
  <si>
    <t>El programa obtuvo a corte del 31 de diciembre un total de 4.516 animales valorados (4.237 animales de compañía y 279 animales de granja) a través de visitas de verificación de bienestar animal, que para el año 2018 fue de 2189 visitas (2.000 por escuadrón anti-crueldad y 189 por Comando Granja).Corresponde  a un cumplimiento del 109% de los animales atendidos en situacion de maltrato durante el año 2018.</t>
  </si>
  <si>
    <t>% Avance Trimestral</t>
  </si>
  <si>
    <t>Para el 2018, a través de dos clínicas operadoras prestó 1297 atenciones por urgencias, lo que corresponde a 823 animales contados como únicos, es decir que no presentan duplicidad en el conteo, ingresan por primera vez y no son remitidos por otro programa del instituto.
Corresponde al numero de animales unico atendidos en urgencias veterinarias 823, con un cumplimiento del 82% frente a la meta establecida</t>
  </si>
  <si>
    <t>Dato Denominador (Numero de microchips Programados a implantar)</t>
  </si>
  <si>
    <t>Dato Numerador (No de microchips Implantados)</t>
  </si>
  <si>
    <t>Dato Denominador (Animales programados a esterilizar)</t>
  </si>
  <si>
    <t>Dato Numerador (Animales esterilizados)</t>
  </si>
  <si>
    <t>Para el periodo comprendido entre enero y diciembre se logró prestar atención a 2.923 individuos de diversas especies (2.513 ingresos vivos y 410 ingresos muertos), provenientes de las más diversas regiones del país. De los cuales 1.318 fueron conceptuados para su disposición final, de éstos 968 individuos fueron favorables para liberación en su hábitat natural, 167 en condición de remisión para que finalicen su proceso de aclimatación y rehabilitación con fines de liberación, 39 para reubicación en Bioparques, Aviarios y Zoológicos y 144 con eutanasia. Para el 2018 puede decirse que el promedio mensual de atenciones prestadas por el centro fue de 568 animales.</t>
  </si>
  <si>
    <t>Puesta en marcha de las valoraciones etológicas (212 animales), brigadas etológicas (41 animales), programa enséñame (763 animales), cachorros al colegio (19 animales) y noche de gatos (284 felinos), Cine cuatro patas (19 animales) y el buen adoptante (9).</t>
  </si>
  <si>
    <t>Animales participantes en programas de comportamiento animal</t>
  </si>
  <si>
    <t xml:space="preserve"> Para el 2018 puede decirse que se prestó 2.038 atenciones de acuerdo a los ingresos en la unidad, lo que corresponde a 737 animales contados como únicos (animales que suman a la meta), es decir que el animal recibe la primera atención a través de la UCA y no es remitido por otro programa del mismo instituto.</t>
  </si>
  <si>
    <t>Subdireccion Atencion a la Fauna - Escuadron Anticrueldad, Comando Granja</t>
  </si>
  <si>
    <t>Total año</t>
  </si>
  <si>
    <t>% Cumplimiento Vs Meta</t>
  </si>
  <si>
    <t>Dato Denominador (Animales programados atender )</t>
  </si>
  <si>
    <t>Dato Numerador (Animales atendidos por maltrato)</t>
  </si>
  <si>
    <t>Subdirección atención a la fauna</t>
  </si>
  <si>
    <t>Dato Numerador (Animales atendidos bajo custodia)</t>
  </si>
  <si>
    <t xml:space="preserve">Subdireccion Atencion a la Fauna </t>
  </si>
  <si>
    <t xml:space="preserve"> Para el periodo comprendido entre enero y diciembre de 2018, el instituto atendió un total de 13.762 animales (9.843 caninos y 3.919 felinos) en la ciudad a través de brigadas médicas. Corresponde  a un cumplimiento del 97% de los animales atendidos en brigadas durante el año 2018.</t>
  </si>
  <si>
    <t>Animales esterilizados/ Animales programados a esterilizar</t>
  </si>
  <si>
    <t>Dato Numerador (Animales participantes en programas de comportamiento animal)</t>
  </si>
  <si>
    <t>Dato Denominador (Animales recibidos en el programa)</t>
  </si>
  <si>
    <t>%  Trimestral cumplimiento</t>
  </si>
  <si>
    <t>Dato Numerador (Animales atendidos en el centro de fauna silvestre)</t>
  </si>
  <si>
    <t>Dato Denominador (Animales recibidos en el centro de fauna silvestre)</t>
  </si>
  <si>
    <t>Subdirección Cultura</t>
  </si>
  <si>
    <t>Subdirección Gestión de conocimiento y cultura ciudadana</t>
  </si>
  <si>
    <t>Dato Denominador (Numero de personas programadas)</t>
  </si>
  <si>
    <t xml:space="preserve"> Ejecución del Presupuesto de Funcionamiento</t>
  </si>
  <si>
    <t>Presupuesto Ejecutado / Presupuesto apropiado</t>
  </si>
  <si>
    <t>A 1 ir Trimestre</t>
  </si>
  <si>
    <t>% Ejecución</t>
  </si>
  <si>
    <t>1 ir Trimestre</t>
  </si>
  <si>
    <t>El presupuesto inical aprobado corresponde a 5,732,465,000, el cual mediante decreto 259 de abril del 2018, presento una reduccion quedando en 5,220,465,000. El presupuesto asignado para funcionamiento corresponde al 19%, de este porcentaje el 79%, es decir 4.110 millones, para cubrir los servicios asociados al pago de la nómina de 36 cargos de la planta de personal y los servicios personales indirectos, el 21% cubre los Gastos Generales para el normal funcionamiento del Instituto y correspondiente a $1.110 millones de Pesos. 
Se ejecuto el 87,6%, de funcionamiento</t>
  </si>
  <si>
    <t>% Cumplimiento año</t>
  </si>
  <si>
    <t xml:space="preserve">Ejecución del Presupuesto Total </t>
  </si>
  <si>
    <t>Medir el porcentaje de avance de ejecución del presupuesto total asignado a la entidad</t>
  </si>
  <si>
    <t>Mediante Decreto No.816 del 28 de Diciembre de 2017 de la Alcaldía Mayor de Bogotá se liquidó el Presupuesto Anual de Rentas e Ingresos y de Gastos e Inversiones del Distrito Capital 2018, se asignó un presupuesto al Instituto Distrital de Protección y Bienestar Animal - IDPYBA, por un valor de 29.118 millones, mediante Decreto 259 de Abril 30 de 2018 de la Alcaldía Mayor, se efectuó una reducción en el presupuestal para el IDPYBA, por valor de $1.138 quedando una apropiación disponible al cierre del mes de Mayo de 2018 por valor de 27.980 millones . 
El presupuesto asignado al IDPYBA se encuentra distribuido en un 19% correspondiente a $5.220 millones para funcionamiento  y el 81% de apropiación disponible corresponde a $22.760 millones los cuales se encuentran distribuidos en 4 proyectos de inversión. 
Se ejecuto el 93%, logrando una excelente ejecución en la vigencia.</t>
  </si>
  <si>
    <t>Medir el porcentaje de avance de ejecución de presupuesto de funcionamiento de la entidad</t>
  </si>
  <si>
    <t>Ejecución del Presupuesto de Inversión</t>
  </si>
  <si>
    <t xml:space="preserve">Medir el porcentaje de avance de ejecución del presupuesto de  inversión de la entidad </t>
  </si>
  <si>
    <t>% Cumplimiento frente a la meta</t>
  </si>
  <si>
    <t>Ejecución de Giros presupuestales</t>
  </si>
  <si>
    <t>Medir el porcentaje  de ejecución de giros realizados sobre el presupuesto apropiado</t>
  </si>
  <si>
    <t>Presupuesto Girado / Presupuesto apropiado</t>
  </si>
  <si>
    <t>% Ejecución acumulado</t>
  </si>
  <si>
    <t xml:space="preserve">% Avance frente a la meta </t>
  </si>
  <si>
    <t>Con respecto al presupuesto apropiado al terminar la vigencia por valor de 27,980,194,000, se giraron recursos por valor de 19,863,545,671, con un porcentaje de ejecución de  giros del 70,99%. Es importante evidenciar que el presupuesto sin comprometer en la vigencia fue de 1,941,601,626 que equivale al  7%, lo cual afecta el indicador de giros presupuestales.</t>
  </si>
  <si>
    <t>Ejecucion de Reservas giradas</t>
  </si>
  <si>
    <t>Al cierre de la vigencia fiscal 2017 se constituyeron reservas presupuestales por un valor de $10.041.911.200, sobre los cuales se realizaron 6 actas de liberación de reservas por valor de $2.006.325.317, quedando así unas reservas definitivas por un valor de $ 8.035.585.883 con un valor girado de $7.829.585.883 equivalentes al 97,44%, se constituyó un pasivo exigible por valor de $206.000.000, que se había proyectado en la programación presupuestal 2019.</t>
  </si>
  <si>
    <t>Medir el porcentaje de ejecucion de las reservas  pagadas del año 2017</t>
  </si>
  <si>
    <t>Medir el porcentaje de  ejecucion del Plan Anual de caja PAC</t>
  </si>
  <si>
    <t>Dato Numerador (Valor girado)</t>
  </si>
  <si>
    <t>Dato Denominador (Valor Programado de giro)</t>
  </si>
  <si>
    <t>Ejecucion del Plan anual de caja de la vigencia</t>
  </si>
  <si>
    <t>El PAC 2018 se programo en $25,633,344,965 millones que equivalen al 67%, con respecto al PAC programado por valor total de $38.364 millones. 
Los pagos se hacen teniendo en cuenta el PAC y se sujetarán a los montos aprobados que corresponden $25,633,344,965, de los cuales  se ejecuto el 76% que equivale a $19,353,660,964</t>
  </si>
  <si>
    <t>NA</t>
  </si>
  <si>
    <t>Dato Numerador (Animales atendidos en distintos programas)</t>
  </si>
  <si>
    <t xml:space="preserve">Subdirección Atención a la Fauna </t>
  </si>
  <si>
    <t>Perdido</t>
  </si>
  <si>
    <t>La entidad atendió 144,382 animales en sus distritos programas, así : Maltrato escuadrón Anticrueldad 4,237, Maltrato comando granja 279, urgencias veterinarias 823, Custodia 737, Brigadas de salud 13,762, animales participantes en programas de comportamiento animal y enriquecimiento ambiental 1,347, Implantación de microchips 57,104 (Existe 47,297 microchips de animales que están en los programas mencionados), paloma 130, Atención en el centro de fauna silvestre 2,923, Esterilización 63,040.</t>
  </si>
  <si>
    <t>Subdireccion Atencion a la Fauna - Urgencias veterinarias</t>
  </si>
  <si>
    <t>Medir el cumplimiento de ejecucion de activiades programadas en el Plan de capacitacion</t>
  </si>
  <si>
    <t>Actividades Realizadas en el Plan de capacitacion / Actividades programadas en el Plan de capacitacion</t>
  </si>
  <si>
    <t>Ejecucion del Plan de capacitacion</t>
  </si>
  <si>
    <t>Excdente o Deficit del Ejercicio</t>
  </si>
  <si>
    <t>Excdente o Deficit Operacional</t>
  </si>
  <si>
    <t>Excdente o Deficit No Operacional</t>
  </si>
  <si>
    <t>Ingresos Operacionales</t>
  </si>
  <si>
    <t>Gastos Operacionales</t>
  </si>
  <si>
    <t>Ingresos No Operacionales</t>
  </si>
  <si>
    <t>Gastos No Operacionales</t>
  </si>
  <si>
    <t>Excdente o Deficti</t>
  </si>
  <si>
    <t>El resultado consolidado de la actividad financiera, económica, social y ambiental de la entidad durante el 2018, presentó un excedente de 1,456,888,814 originada en el mayor valor de los Ingresos frente a los Gastos y Costos reconocidos de la vigencia, que comparada con el año anterior se advierte un aumento significativo del excedente .</t>
  </si>
  <si>
    <t>Durante el año se realizaron trece capacitaciones en los siguientes temas: Direccionamiento de quejas y reclamos, Capacitación en atención personalizada la ciudadanía,Capacitación para administración del SUIT, Inducción a la gestión publica, Contratación estatal, Ofimática (Word, Excel, PowerPoint, entre otros), Redacción, ortografía y gramática, Gerencia Estratégica, Sistemas integrados de gestion, Capacitación en Normas Financieras Internacionales del Sector Publico,Técnicas de archivo, correspondencia y manejo de la información, SG-SST y Política pública de protección y bienestar animal. 
Los 32 Servidores de planta del Instituto han asistido, por lo menos a una (1) capacitación.</t>
  </si>
  <si>
    <t>Cumplimiento del Programa de bienestar e incentivos</t>
  </si>
  <si>
    <t>Animales atendidos por el programa de maltrato animal</t>
  </si>
  <si>
    <t>Medir el numero de animales atendidos por urgencias veterinarias</t>
  </si>
  <si>
    <t>Esterilizaciones realizadas en animales caninos y felinos.</t>
  </si>
  <si>
    <t>Medir el numero de esterilizaciones realizadas en animales caninos y felinos</t>
  </si>
  <si>
    <t>Se ajustaría dependiendo dela ajuste del objetivo</t>
  </si>
  <si>
    <t>Jefe los programas aunque impactan en los animales no todos lo programas miden animales que participan en los programadas, es decir los programas son para la ciudadania tambien, ademas que se desagrega en la atención externa y la atención llamada clinica que se hace directamente en la unidad de cuidado animal, en este sentido no seria claro lo que se quiere medir,personalmente lo mediria desde el punto de vista de procentaje de ejecución de los programas de comportamiento animal y enriquecimiento ambiental</t>
  </si>
  <si>
    <t>Animales atendidos en el centro de fauna Silvestre</t>
  </si>
  <si>
    <t>Participación en las estrategias……..</t>
  </si>
  <si>
    <t>Medir el excedente o deficit financiero de la entidad</t>
  </si>
  <si>
    <t>Excedente o Deficit Operacional - Excedente o Deficit No operacional</t>
  </si>
  <si>
    <t>Medir el porcentaje de ejecucion del Plan de bienestar e incentivos</t>
  </si>
  <si>
    <t>Ejecucion del Programa de Seguridad y salud en el Trabajo</t>
  </si>
  <si>
    <t>Estados Financieros</t>
  </si>
  <si>
    <t>Medir el numero de animales atendidos por la entidad</t>
  </si>
  <si>
    <t>Medir el numero de animales atendidos por el programa de  maltrato animal</t>
  </si>
  <si>
    <t>Animales atendidos del programa de  urgencias veterinarias</t>
  </si>
  <si>
    <t>Numero de Animales atendidos por la entidad (Diferentes programas)</t>
  </si>
  <si>
    <t>Numero de Animales atendidos por el programa de urgencias veterinarias /Numero de Animales programados</t>
  </si>
  <si>
    <t>Numero de Animales atendidos por el programa de maltrato animal / Numero de Animales programados</t>
  </si>
  <si>
    <t>Animales en atendidos en custodia en la unidad de cuidado animal</t>
  </si>
  <si>
    <t>Medir el numero de animales atendidos en custodia en la unidad de cuidado animal</t>
  </si>
  <si>
    <t>Numero de Animales atendidos en custodia en la unidad de cuidado animal/Numero de Animales programados</t>
  </si>
  <si>
    <t>Animales atendidos en brigadas medicas</t>
  </si>
  <si>
    <t>Medir el numero de animales atendidos en brigadas medicas</t>
  </si>
  <si>
    <t>Numero de Animales atendidos en  brigadas medicas / Numero de Animales programados</t>
  </si>
  <si>
    <t>Microchipsde identificacion implantados</t>
  </si>
  <si>
    <t>Medir el numero de implantacion de microchips de identificacion realizados animales caninocs y felinos</t>
  </si>
  <si>
    <t>Numero de Microchips de identificacion Implantados en animales caninos y felinos /Numero de Microchips programados a implantar</t>
  </si>
  <si>
    <t>Subdireccion Atencion a la Fauna - Microchips (area de identificación)</t>
  </si>
  <si>
    <t>Numero de Animales participantes en los programas de comportamiento animal /Numero de Animales recibidos</t>
  </si>
  <si>
    <t>Numero de Animales atendidos en el centro de fauna silvestre /Numero de Animales recibidos en el centro de fauna silvestre</t>
  </si>
  <si>
    <t>Animales atendidos en todos los porgramas  de la entidad en cumplimiento de  la misionalidad</t>
  </si>
  <si>
    <t>Subdirección Atención a la Fauna  - Unidad de cuidado animal</t>
  </si>
  <si>
    <t>Subdirección Atención a la Fauna - Esterilización</t>
  </si>
  <si>
    <t>La subdirección de atención a la fauna presto  el servicio de esterilización canina y felina en las 20 localidades del Distrito, logrando de esta manera un total de 53.668  esterilizaciones, 25.028 en caninos y 28.640 en felinos con corte al 31 de Diciembre.
Desagregado por localidades de la siguiente manera:
San Cristóbal (1.817 Caninos Y 2.145 Felinos), Rafael Uribe Uribe (1.566 Caninos Y 1.718 Felinos), Antonio Nariño (507 Caninos Y 578 Felinos),  Tunjuelito (1.525  Caninos Y 1.769 Felinos ), Ciudad Bolívar (2.998  Caninos  Y 3.274 Felinos ), Suba (2.163  Caninos Y 2.767  Felinos), Usaquén (960 Caninos Y 1.148 Felinos ), Engativa (1.866 Caninos y 2.255 Felinos), Barrios Unidos(274  Caninos  Y 425 Felinos), Chapinero (316 Caninos Y 310 Felinos), Teusaquillo(119 Caninos Y 222 Felinos), Santa Fe (311 Caninos Y 373 Felinos), Los Mártires (307 Caninos Y 385 Felinos ), Candelaria(201 Caninos Y 274 Felinos), Usme (4.542 Caninos Y 5.196 Felinos), Sumapaz (92 Caninos Y 39 Felinos), Puente Aranda (772  Caninos  Y 823  Felinos ), Fontibón (943 Caninos Y 850 Felinos), Bosa (1.352 Caninos  Y 1.349 Felinos ). Kennedy (2.397 Caninos Y 2.740 Felinos).
Con el programa de Capturar, Esterilizar y Soltar se lograron 9.372 esterilizaciones de las cuales 5.016 a caninos y 4.356 a felinos a través de jornadas especiales de protección con corte al 31 de Diciembre.
Desagregadas por localidades de la siguiente manera:
San Cristóbal (220 Caninos Y127  Felinos), Rafael Uribe Uribe (275  Caninos Y 253  Felinos),  Antonio Nariño (36 Caninos Y 33 Felinos),  Tunjuelito  (161 Caninos Y 159 Felinos), Ciudad Bolívar (511 Caninos  Y 248 Felinos) Suba (191 Caninos Y 138 Felinos), Usaquén ( 202 Caninos Y 96 Felinos) Engativa ( 216  Caninos  Y 214 Felinos),  Barrios Unidos  (12 Caninos Y 58  Felinos), Chapinero ( 122 Caninos  Y 70  Felinos),  Teusaquillo (30 Caninos Y 79 Felinos), Santa Fe (105 Caninos  Y 101  Felinos), Los Mártires (109 Caninos Y 151 Felinos), Candelaria (33 Caninos Y 20 Felinos ), Usme (1.201  Caninos  Y 829  Felinos), Puente Aranda (356 Caninos Y 397 Felinos) Fontibón (371 Caninos  Y 409  Felinos), Bosa (482  Caninos  Y 418  Felinos), Kennedy (383 Caninos Y556 Felinos).</t>
  </si>
  <si>
    <t>Medir el numero de animales que se atienden en el centro de recepción de fauna silvestre</t>
  </si>
  <si>
    <t>Subdirección Atención a la Fauna -  Programa atención a la fauna silvestre</t>
  </si>
  <si>
    <t>Medir el numero de animales participantes en programas de comportamiento animal y enriquecimiento ambiental</t>
  </si>
  <si>
    <t>Subdirección Atención a la Fauna - Programa comportamiento animal</t>
  </si>
  <si>
    <t>Personas que participan en las estrategias de sensibilización, formación y educación en los ámbitos educativo, Recreodeportivo, institucional y comunitario.</t>
  </si>
  <si>
    <t>Medir el numero de personas que participan en la estrategia de sensibilización formación y educación en los ámbitos educativo, Recreodeportivo, institucional y comunitario.</t>
  </si>
  <si>
    <t>Jefe no seria mejor medirlo en términos de porcentaje de participación?</t>
  </si>
  <si>
    <t>Numero de personas que participan en la estrategia de sensibilización /Numero de personas programadas</t>
  </si>
  <si>
    <t>Dato Numerador (Numero de personas que participan en la estrategia de sensibilización formación y educación en los ámbitos educativo, Recreodeportivo, institucional y comunitario)</t>
  </si>
  <si>
    <t>Se logra implementar la estrategia de sensibilización en 51 colegios, lo que permitió llevar a cabo en 41 colegios tres intervenciones, en otros 3 colegios 2 intervenciones y solo en 7, una intervención. Logrando impactar en total a 6.829 estudiantes. En el ámbito institucional  se implementó la estrategia  en estaciones de policía de 12 localidades, en dos entidades del distrito:  el IDRD y Superado de Suba y dos entidades privadas: Fundación Cuenca Verde y Empresa 472, logrando vincular a 1493 personas a los procesos de sensibilización. En el ámbito recreo deportivo, se implementó la estrategia en parques priorizados en conjunto con el IDRD y   zonas recreativas identificadas por el Instituto, llegando en total a 62 parques, destacándose las acciones realizadas en el Parque Simón Bolívar y el Tunal, los cuales se han constituido como los dos primeros parques para perros de la ciudad de Bogotá. En total se logró vincular a 3788 personas a las diferentes actividades realizadas en estos espacios. En el ámbito comunitario se implemento la estrategia en zonas comunales, conjuntos residenciales y lugares donde fue solicitada nuestra intervención, así como en aquellos identificados por el equipo de cultura ciudadana. Logramos llegar a las 20 localidades de la ciudad, vinculando a 10.400 personas en la estrategia de sensibilización</t>
  </si>
  <si>
    <t xml:space="preserve">Personas vinculadas  a procesos de participación ciudadana de Protección y bienestar animal </t>
  </si>
  <si>
    <t xml:space="preserve">Medir el numero de personas vinculadas  a procesos de participación ciudadana de Protección y bienestar animal </t>
  </si>
  <si>
    <t>Numero de personas vinculadas a procesos de participación /Numero de personas programadas</t>
  </si>
  <si>
    <t>Dato Numerador (numero de personas vinculadas  a procesos de participación ciudadana de Protección y bienestar animal )</t>
  </si>
  <si>
    <t xml:space="preserve">A corte 31 de diciembre de 2018, se cuenta con 12 consejos locales de protección y bienestar animal conformados y en funcionamiento, desde el área de participación del Instituto, se ha apoyado a algunos consejos en su creación, y a otros en la organización de actividades a desarrollar en las localidades. Dentro de estas instancias han participado 254 personas. se aplicó una ficha de caracterización a 59 organizaciones, donde se incluyó la información, objetivos y alcances de cada una, de estas,  54 se vincularon a la red de aliados, en el proceso participaron 61 personas pertenecientes a las organizaciones. Durante la vigencia 2018, se logró formar a 664 personas en el programa de voluntariado, 339 personas fueron formadas en el primer trimestre del año. Adicionalmente, se formaron 72 nuevos voluntarios entre los meses de abril a septiembre de 2018, quienes se han unido a los eventos que se vienen realizando por parte del Instituto. Finalmente se realizó un tercer proceso de formación en el mes de diciembre donde se integraron 253 personas más. De otra parte, se realizaron actividades con diferentes copropiedades y Juntas de Acción Comunal JAC- para trabajar el tema de convivencia, brindar la información sobre los servicios del Instituto y de los procesos de participación ciudadana, logrando vincular a 642 personas. Adicionalmente se realizaron  recorridos con comunidad y referentes de otras entidades, realización de actividades conjuntas con Juntas de Acción Comunal y Alcaldías, jornadas de atención coordinadas con otras entidades y equipos del Instituto. En estas actividades participaron 604 personas. </t>
  </si>
  <si>
    <t>Dato Numerador (Numero de actividades ejecutadas)</t>
  </si>
  <si>
    <t>Dato Denominador (Numero de actividades Programadas)</t>
  </si>
  <si>
    <t>reporte de contrtatacion</t>
  </si>
  <si>
    <t>Presupuesto comprometido</t>
  </si>
  <si>
    <t>Presupuesto contratado / Presupuesto comprometido</t>
  </si>
  <si>
    <t>% avance trimestral</t>
  </si>
  <si>
    <t>Medir la ejeecucion del presupeusto objeto de procesos de contratacion</t>
  </si>
  <si>
    <t>Presupuesto contratado Vs presupuesto comprometido</t>
  </si>
  <si>
    <t xml:space="preserve">Presupuesto contratado </t>
  </si>
  <si>
    <t>Dato Numerador (Numero de Actividades ejecutadas)</t>
  </si>
  <si>
    <t>Servicio al ciudadano</t>
  </si>
  <si>
    <t>Peticiones, quejas o reclamos gestionadas dentro de los terminos de ley</t>
  </si>
  <si>
    <t>Medir el numero de peticiones, quejas o reclamos gestionados en la entidad dentro de  los terminos de ley</t>
  </si>
  <si>
    <t>Unidades</t>
  </si>
  <si>
    <t>El Instituto mensualmente recibe un promedio de 593 peticiones con temas relacionados con protección y bienestar animal, los cuales son gestionados por las diferentes áreas del Instituto para su respuesta en cumplimiento a los términos de Ley.
El medio más utilizado por la ciudadanía para interponer sus derechos de petición es el correo institucional, el 47% (4.280) de las peticiones se han recibido a través del correo electrónico, seguido por el Sistema Distrital de Quejas y Soluciones -Bogotá Te Escucha con el 33% (3.014) de peticiones recibidas por este canal, el tercer canal más utilizado es el presencial, el 19% (1.741) de las peticiones han sido radicadas de manera presencial.</t>
  </si>
  <si>
    <t>Peticiones, Quejas o reclamos gestonados dentro de los terminos de ley / Peticiones, quejas o reclamos radicados en la entidad</t>
  </si>
  <si>
    <t>Dato Numerador (Peticiones, Quejas y reclamos gestionados)</t>
  </si>
  <si>
    <t>Dato Denominador (Peticiones, quejas y reclamos recibidos)</t>
  </si>
  <si>
    <t xml:space="preserve">La entidad en el año 2018, encuesto 811 usuarios con la pregunta ¿Recibió un trato amable de la persona que lo atendió? , de lo cual 766 usuarios respondieron de manera afirmativa a la pregunta, generando un nivel de satisfacción del 94,5% </t>
  </si>
  <si>
    <t>Satisfacción de los usuarios</t>
  </si>
  <si>
    <t>Medir el porcentaje de satisfacción de los usuarios frente al trato amable recibido.</t>
  </si>
  <si>
    <t>Atención al ciudadano</t>
  </si>
  <si>
    <t>Numero de usuarios que manifiestan que afirmativo la siguiente pregunta ¿Recibió un trato amable de la persona que lo atendió? /Total de usuarios encuestados</t>
  </si>
  <si>
    <t>Excedente</t>
  </si>
  <si>
    <t>Dato Numerador (Acidentes de trabajo reportados)</t>
  </si>
  <si>
    <t>Tasa de accidentalidad</t>
  </si>
  <si>
    <t>De los 27 accidentes de trabajo reportados durante el año 2018, 25 se debieron a causas propias del trabajo y 2 en actividad deportiva.
La lesión más frecuente reportada en los accidentes de trabajo fueron las heridas (23) y de las cuales (18) fueron mordeduras ocasionadas de animales (Caninos o Felinos
De los 27 accidentes 16 ocurrieron dentro de las instalaciones del Instituto, de los cuales 15 fueron en la Unidad de Cuidado Animal y 1 en el Centro Temporal de Fauna Silvestre. De los 11 accidentes ocurridos fuera de las instalaciones del Instituto, 9 fueron en brigadas u operativos de captura, ocasionados por mordeduras o ataques de animales (caninos o felinos) y 2 fueron deportivos. De los 15 accidentes reportados en la Unidad de Cuidado Animal, 13 fueron por mordeduras, uno fue por caída de una persona y otro por pisar un elemento corto punzante (puntilla).</t>
  </si>
  <si>
    <t>Numero de accidentes</t>
  </si>
  <si>
    <t>Accidentes de trabajo reportados</t>
  </si>
  <si>
    <t>Medir la tasa de accidentalidad de la entidad en el año</t>
  </si>
  <si>
    <t>Accidentes de trabajo reportados /Numero promedio de trabajadores en el año</t>
  </si>
  <si>
    <t>Dato Denominador (Numero promedio de Trabajadores en el año )</t>
  </si>
  <si>
    <t>El presupuesto inicial aprobado corresponde a 23,385,729,000, el cual mediante decreto 259 de abril del 2018, presento una reducción quedando en $22,759,729,000 .El presupuesto asignado para inversión corresponde al  81%, el cual se encuentra distribuido en 4 proyectos de inversión, dos de ellos con una participación del 72% de los recursos de inversión y están a cargo de la Subdirección de Gestión a la Fauna, así: Proyecto  7520 “Gestión integral de la fauna doméstica y silvestre en el DC” con una asignación a la fecha de $9.786 millones, y el proyecto  7521 “Programa integral de esterilización canina y felina en el D.C.” con una asignación de $6.539 millones, el 14 % a cargo de la Subdirección de Gestión Corporativa como responsable del proyecto 7518 “Desarrollo y fortalecimiento institucional del IDPYBA” con una asignación de $3.236 millones y el 14% restante a cargo de la Subdirección de Cultura Ciudadana y Gestión del Conocimiento como responsable del proyecto 7519 “Gestión del conocimiento y cultura ciudadana para la protección y el bienestar animal” con una asignación presupuestal de $3.199 millones. 
Se ejecuto el 94,31%, de Inversión.</t>
  </si>
  <si>
    <t>La entidad durante el 2018, realizo contratos por valor de $22,814,317,395, por las diferentes modalidades de contratacion., asi : Licitacion publica 6, selección abreviada 10, concurso de meritos 2, minima cuantia 18, contratacion directa 483 y orden de servicios 9,
Del presupeusto comprometido se realizaron procesos contractuales al 87% del presupuesto, dado que $3,140,833,010 de los recursos del presupuesto se comrpometieron  sin proceso contractual (Nomina, aportes patronales, servicios publicos, viativos e impuestos tasas y multas.) y  83,441,969 son compromisos de inversion que no implicaron contrato.
A. Para 2018 se  suscribieron  522  contratos de los cuales  519 tienen  amparo presupuestal, 3 sin amparo presupuestal  y 9 son ordenes de compra.
B. 20 compromisos de 2017 que se les  realizaron adiciones en la vigencia 2018.( 19 contratos  y  1 orden de compra)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</si>
</sst>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42" formatCode="_-&quot;$&quot;\ * #,##0_-;\-&quot;$&quot;\ * #,##0_-;_-&quot;$&quot;\ * &quot;-&quot;_-;_-@_-"/>
    <numFmt numFmtId="164" formatCode="0.0%"/>
  </numFmts>
  <fonts count="18">
    <font>
      <sz val="11"/>
      <color indexed="8"/>
      <name val="Arial1"/>
    </font>
    <font>
      <sz val="10"/>
      <color indexed="8"/>
      <name val="Arial1"/>
    </font>
    <font>
      <b/>
      <sz val="10"/>
      <color indexed="8"/>
      <name val="Aparajita"/>
      <family val="2"/>
    </font>
    <font>
      <sz val="10"/>
      <color indexed="8"/>
      <name val="Aparajita"/>
      <family val="2"/>
    </font>
    <font>
      <sz val="10"/>
      <color theme="0"/>
      <name val="Aparajita"/>
      <family val="2"/>
    </font>
    <font>
      <b/>
      <sz val="10"/>
      <color indexed="12"/>
      <name val="Aparajita"/>
      <family val="2"/>
    </font>
    <font>
      <sz val="10"/>
      <name val="Aparajita"/>
      <family val="2"/>
    </font>
    <font>
      <sz val="10"/>
      <color indexed="18"/>
      <name val="Aparajita"/>
      <family val="2"/>
    </font>
    <font>
      <sz val="10"/>
      <color rgb="FFFF0000"/>
      <name val="Aparajita"/>
      <family val="2"/>
    </font>
    <font>
      <sz val="11"/>
      <color indexed="8"/>
      <name val="Arial1"/>
    </font>
    <font>
      <sz val="9"/>
      <color indexed="81"/>
      <name val="Tahoma"/>
      <family val="2"/>
    </font>
    <font>
      <b/>
      <sz val="9"/>
      <color indexed="81"/>
      <name val="Tahoma"/>
      <family val="2"/>
    </font>
    <font>
      <sz val="12"/>
      <color theme="1"/>
      <name val="Arial"/>
      <family val="2"/>
    </font>
    <font>
      <b/>
      <sz val="11"/>
      <color theme="1"/>
      <name val="Arial"/>
      <family val="2"/>
    </font>
    <font>
      <b/>
      <sz val="12"/>
      <color theme="1"/>
      <name val="Arial"/>
      <family val="2"/>
    </font>
    <font>
      <sz val="10"/>
      <color theme="1"/>
      <name val="Aparajita"/>
      <family val="2"/>
    </font>
    <font>
      <b/>
      <sz val="10"/>
      <color rgb="FFFF0000"/>
      <name val="Aparajita"/>
      <family val="2"/>
    </font>
    <font>
      <b/>
      <sz val="10"/>
      <color theme="1"/>
      <name val="Aparajita"/>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45"/>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style="thin">
        <color indexed="64"/>
      </right>
      <top style="thin">
        <color indexed="64"/>
      </top>
      <bottom/>
      <diagonal/>
    </border>
    <border>
      <left/>
      <right style="hair">
        <color indexed="8"/>
      </right>
      <top style="thin">
        <color indexed="64"/>
      </top>
      <bottom/>
      <diagonal/>
    </border>
    <border>
      <left/>
      <right style="hair">
        <color indexed="8"/>
      </right>
      <top/>
      <bottom style="hair">
        <color indexed="8"/>
      </bottom>
      <diagonal/>
    </border>
    <border>
      <left/>
      <right style="thin">
        <color indexed="64"/>
      </right>
      <top/>
      <bottom style="hair">
        <color indexed="8"/>
      </bottom>
      <diagonal/>
    </border>
    <border>
      <left/>
      <right style="hair">
        <color indexed="8"/>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hair">
        <color indexed="8"/>
      </bottom>
      <diagonal/>
    </border>
    <border>
      <left/>
      <right style="medium">
        <color indexed="64"/>
      </right>
      <top/>
      <bottom style="thin">
        <color indexed="64"/>
      </bottom>
      <diagonal/>
    </border>
    <border>
      <left style="medium">
        <color indexed="64"/>
      </left>
      <right style="hair">
        <color indexed="8"/>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1" fillId="0" borderId="0" applyBorder="0" applyProtection="0"/>
    <xf numFmtId="42" fontId="9" fillId="0" borderId="0" applyFont="0" applyFill="0" applyBorder="0" applyAlignment="0" applyProtection="0"/>
    <xf numFmtId="9" fontId="9" fillId="0" borderId="0" applyFont="0" applyFill="0" applyBorder="0" applyAlignment="0" applyProtection="0"/>
  </cellStyleXfs>
  <cellXfs count="570">
    <xf numFmtId="0" fontId="0" fillId="0" borderId="0" xfId="0"/>
    <xf numFmtId="0" fontId="3" fillId="0" borderId="0" xfId="0" applyFont="1"/>
    <xf numFmtId="0" fontId="4" fillId="0" borderId="0" xfId="0" applyFont="1"/>
    <xf numFmtId="0" fontId="5" fillId="0" borderId="0" xfId="0" applyFont="1"/>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3" fillId="0" borderId="5" xfId="0" applyFont="1" applyBorder="1" applyAlignment="1">
      <alignment horizontal="center" vertical="center"/>
    </xf>
    <xf numFmtId="10" fontId="3" fillId="0" borderId="0" xfId="0" applyNumberFormat="1" applyFont="1"/>
    <xf numFmtId="0" fontId="2" fillId="0" borderId="5" xfId="0" applyFont="1" applyBorder="1" applyAlignment="1">
      <alignment horizontal="center" wrapText="1"/>
    </xf>
    <xf numFmtId="0" fontId="3" fillId="0" borderId="2" xfId="0" applyFont="1" applyBorder="1"/>
    <xf numFmtId="0" fontId="2" fillId="0" borderId="0" xfId="0" applyFont="1" applyAlignment="1">
      <alignment horizontal="center" vertical="center"/>
    </xf>
    <xf numFmtId="10" fontId="3" fillId="0" borderId="0" xfId="0" applyNumberFormat="1" applyFont="1" applyAlignment="1">
      <alignment horizontal="center" vertical="center"/>
    </xf>
    <xf numFmtId="0" fontId="3" fillId="0" borderId="4" xfId="0" applyFont="1" applyBorder="1"/>
    <xf numFmtId="10" fontId="3" fillId="0" borderId="4" xfId="0" applyNumberFormat="1"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xf numFmtId="0" fontId="3" fillId="0" borderId="3" xfId="0" applyFont="1" applyBorder="1"/>
    <xf numFmtId="0" fontId="8" fillId="0" borderId="0" xfId="0" applyFont="1"/>
    <xf numFmtId="0" fontId="3" fillId="0" borderId="0" xfId="0" applyFont="1" applyAlignment="1">
      <alignment horizontal="center" vertical="center"/>
    </xf>
    <xf numFmtId="9" fontId="3" fillId="0" borderId="0" xfId="0" applyNumberFormat="1" applyFont="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wrapText="1"/>
    </xf>
    <xf numFmtId="0" fontId="4" fillId="0" borderId="0" xfId="0" applyFont="1" applyAlignment="1">
      <alignment wrapText="1"/>
    </xf>
    <xf numFmtId="164" fontId="3" fillId="0" borderId="5" xfId="0" applyNumberFormat="1" applyFont="1" applyBorder="1" applyAlignment="1">
      <alignment horizontal="center" vertical="center"/>
    </xf>
    <xf numFmtId="164" fontId="3" fillId="0" borderId="5" xfId="3" applyNumberFormat="1" applyFont="1" applyBorder="1" applyAlignment="1">
      <alignment horizontal="center" vertical="center"/>
    </xf>
    <xf numFmtId="10" fontId="3" fillId="0" borderId="5" xfId="0" applyNumberFormat="1" applyFont="1" applyBorder="1" applyAlignment="1">
      <alignment horizontal="center" vertical="center"/>
    </xf>
    <xf numFmtId="42" fontId="5" fillId="0" borderId="0" xfId="0" applyNumberFormat="1" applyFont="1"/>
    <xf numFmtId="42" fontId="3" fillId="0" borderId="0" xfId="0" applyNumberFormat="1" applyFont="1"/>
    <xf numFmtId="9" fontId="3" fillId="0" borderId="0" xfId="3" applyFont="1"/>
    <xf numFmtId="0" fontId="2" fillId="0" borderId="8" xfId="0" applyFont="1" applyBorder="1" applyAlignment="1">
      <alignment horizontal="center" vertical="center" wrapText="1"/>
    </xf>
    <xf numFmtId="0" fontId="3" fillId="0" borderId="2" xfId="0" applyFont="1" applyBorder="1"/>
    <xf numFmtId="0" fontId="3" fillId="0" borderId="3" xfId="0" applyFont="1" applyBorder="1"/>
    <xf numFmtId="0" fontId="3" fillId="0" borderId="0" xfId="0" applyFont="1"/>
    <xf numFmtId="0" fontId="3" fillId="0" borderId="4" xfId="0" applyFont="1" applyBorder="1"/>
    <xf numFmtId="0" fontId="3" fillId="0" borderId="1" xfId="0" applyFont="1" applyBorder="1"/>
    <xf numFmtId="10" fontId="3" fillId="0" borderId="5" xfId="0" applyNumberFormat="1" applyFont="1" applyBorder="1" applyAlignment="1">
      <alignment horizontal="center" vertical="center"/>
    </xf>
    <xf numFmtId="0" fontId="12" fillId="0" borderId="0" xfId="0" applyFont="1" applyAlignment="1">
      <alignment wrapText="1"/>
    </xf>
    <xf numFmtId="0" fontId="12" fillId="0" borderId="0" xfId="0" applyFont="1" applyAlignment="1">
      <alignment vertical="center" wrapText="1"/>
    </xf>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10" fontId="3" fillId="0" borderId="5" xfId="0" applyNumberFormat="1" applyFont="1" applyBorder="1" applyAlignment="1">
      <alignment horizontal="center" vertical="center"/>
    </xf>
    <xf numFmtId="9" fontId="3" fillId="0" borderId="5" xfId="0" applyNumberFormat="1" applyFont="1" applyFill="1" applyBorder="1" applyAlignment="1">
      <alignment horizontal="center" vertical="center"/>
    </xf>
    <xf numFmtId="1" fontId="3" fillId="0" borderId="0" xfId="0" applyNumberFormat="1" applyFont="1"/>
    <xf numFmtId="0" fontId="3" fillId="0" borderId="0" xfId="0" applyFont="1"/>
    <xf numFmtId="0" fontId="3" fillId="0" borderId="0" xfId="0" applyFont="1"/>
    <xf numFmtId="0" fontId="3" fillId="0" borderId="4" xfId="0" applyFont="1" applyBorder="1"/>
    <xf numFmtId="0" fontId="3" fillId="0" borderId="1" xfId="0" applyFont="1" applyBorder="1"/>
    <xf numFmtId="0" fontId="3" fillId="0" borderId="2" xfId="0" applyFont="1" applyBorder="1"/>
    <xf numFmtId="0" fontId="3" fillId="0" borderId="3" xfId="0" applyFont="1" applyBorder="1"/>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10" fontId="3" fillId="0" borderId="5" xfId="0" applyNumberFormat="1" applyFont="1" applyBorder="1" applyAlignment="1">
      <alignment horizontal="center" vertical="center"/>
    </xf>
    <xf numFmtId="164" fontId="15" fillId="0" borderId="5" xfId="3" applyNumberFormat="1" applyFont="1" applyBorder="1" applyAlignment="1">
      <alignment horizontal="center" vertical="center"/>
    </xf>
    <xf numFmtId="164" fontId="15" fillId="0" borderId="5" xfId="0" applyNumberFormat="1" applyFont="1" applyBorder="1" applyAlignment="1">
      <alignment horizontal="center" vertical="center"/>
    </xf>
    <xf numFmtId="0" fontId="2" fillId="0" borderId="26"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2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xf numFmtId="10" fontId="3" fillId="0" borderId="0" xfId="0" applyNumberFormat="1" applyFont="1" applyBorder="1" applyAlignment="1">
      <alignment horizontal="center" vertical="center"/>
    </xf>
    <xf numFmtId="0" fontId="2" fillId="0" borderId="0" xfId="0" applyFont="1" applyBorder="1" applyAlignment="1">
      <alignment horizontal="center" vertical="center"/>
    </xf>
    <xf numFmtId="0" fontId="3" fillId="0" borderId="30" xfId="0" applyFont="1" applyBorder="1"/>
    <xf numFmtId="0" fontId="3" fillId="0" borderId="32" xfId="0" applyFont="1" applyBorder="1"/>
    <xf numFmtId="0" fontId="3" fillId="0" borderId="0" xfId="0" applyFont="1"/>
    <xf numFmtId="0" fontId="3" fillId="0" borderId="4" xfId="0" applyFont="1" applyBorder="1"/>
    <xf numFmtId="0" fontId="3" fillId="0" borderId="1" xfId="0" applyFont="1" applyBorder="1"/>
    <xf numFmtId="0" fontId="3" fillId="0" borderId="2" xfId="0" applyFont="1" applyBorder="1"/>
    <xf numFmtId="0" fontId="3" fillId="0" borderId="3" xfId="0" applyFont="1" applyBorder="1"/>
    <xf numFmtId="0" fontId="3"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xf numFmtId="0" fontId="2" fillId="0" borderId="8" xfId="0" applyFont="1" applyFill="1" applyBorder="1" applyAlignment="1">
      <alignment horizontal="center" vertical="center" wrapText="1"/>
    </xf>
    <xf numFmtId="9" fontId="3" fillId="0" borderId="5" xfId="0" applyNumberFormat="1" applyFont="1" applyFill="1" applyBorder="1" applyAlignment="1">
      <alignment horizontal="center" vertical="center"/>
    </xf>
    <xf numFmtId="9" fontId="3" fillId="3" borderId="5" xfId="0" applyNumberFormat="1" applyFont="1" applyFill="1" applyBorder="1" applyAlignment="1">
      <alignment horizontal="center" vertical="center"/>
    </xf>
    <xf numFmtId="0" fontId="16" fillId="0" borderId="0" xfId="0" applyFont="1" applyAlignment="1">
      <alignment horizontal="center" vertical="center" wrapText="1"/>
    </xf>
    <xf numFmtId="0" fontId="3" fillId="0" borderId="0" xfId="0" applyFont="1"/>
    <xf numFmtId="0" fontId="12" fillId="0" borderId="0" xfId="0" applyFont="1" applyFill="1" applyAlignment="1">
      <alignment vertical="center" wrapText="1"/>
    </xf>
    <xf numFmtId="0" fontId="12" fillId="0" borderId="0" xfId="0" applyFont="1" applyFill="1" applyAlignment="1">
      <alignment wrapText="1"/>
    </xf>
    <xf numFmtId="0" fontId="3" fillId="0" borderId="0" xfId="0" applyFont="1" applyFill="1"/>
    <xf numFmtId="0" fontId="4" fillId="0" borderId="0" xfId="0" applyFont="1" applyFill="1"/>
    <xf numFmtId="0" fontId="3" fillId="0" borderId="0" xfId="0" applyFont="1" applyFill="1" applyAlignment="1">
      <alignment wrapText="1"/>
    </xf>
    <xf numFmtId="0" fontId="2" fillId="0" borderId="0" xfId="0" applyFont="1" applyFill="1" applyAlignment="1">
      <alignment vertical="center" wrapText="1"/>
    </xf>
    <xf numFmtId="0" fontId="4" fillId="0" borderId="0" xfId="0" applyFont="1" applyFill="1" applyAlignment="1">
      <alignment wrapText="1"/>
    </xf>
    <xf numFmtId="0" fontId="16" fillId="0" borderId="0" xfId="0" applyFont="1" applyFill="1" applyAlignment="1">
      <alignment vertical="center" wrapText="1"/>
    </xf>
    <xf numFmtId="0" fontId="3" fillId="0" borderId="8" xfId="0" applyFont="1" applyFill="1" applyBorder="1" applyAlignment="1">
      <alignment horizontal="center" vertical="center" wrapText="1"/>
    </xf>
    <xf numFmtId="0" fontId="5" fillId="0" borderId="0" xfId="0" applyFont="1" applyFill="1"/>
    <xf numFmtId="10" fontId="3" fillId="0" borderId="0" xfId="0" applyNumberFormat="1" applyFont="1" applyFill="1"/>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center" wrapText="1"/>
    </xf>
    <xf numFmtId="0" fontId="3" fillId="0" borderId="2" xfId="0" applyFont="1" applyFill="1" applyBorder="1"/>
    <xf numFmtId="0" fontId="3" fillId="0" borderId="5" xfId="0" applyFont="1" applyFill="1" applyBorder="1" applyAlignment="1">
      <alignment horizontal="center" vertical="center"/>
    </xf>
    <xf numFmtId="164" fontId="3" fillId="0" borderId="5" xfId="0" applyNumberFormat="1" applyFont="1" applyFill="1" applyBorder="1" applyAlignment="1">
      <alignment horizontal="center" vertical="center"/>
    </xf>
    <xf numFmtId="10" fontId="3" fillId="0" borderId="0" xfId="0" applyNumberFormat="1" applyFont="1" applyFill="1" applyAlignment="1">
      <alignment horizontal="center" vertical="center"/>
    </xf>
    <xf numFmtId="0" fontId="2" fillId="0" borderId="0" xfId="0" applyFont="1" applyFill="1" applyAlignment="1">
      <alignment horizontal="center" vertical="center"/>
    </xf>
    <xf numFmtId="3" fontId="3" fillId="0" borderId="0" xfId="0" applyNumberFormat="1" applyFont="1" applyFill="1"/>
    <xf numFmtId="0" fontId="3" fillId="0" borderId="4" xfId="0" applyFont="1" applyFill="1" applyBorder="1"/>
    <xf numFmtId="10" fontId="3" fillId="0" borderId="4"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3" fillId="0" borderId="1" xfId="0" applyFont="1" applyFill="1" applyBorder="1"/>
    <xf numFmtId="0" fontId="3" fillId="0" borderId="3" xfId="0" applyFont="1" applyFill="1" applyBorder="1"/>
    <xf numFmtId="0" fontId="8" fillId="0" borderId="0" xfId="0" applyFont="1" applyFill="1"/>
    <xf numFmtId="0" fontId="2" fillId="0" borderId="0" xfId="0" applyFont="1" applyFill="1" applyAlignment="1">
      <alignment horizontal="left" vertical="center" wrapText="1"/>
    </xf>
    <xf numFmtId="0" fontId="3" fillId="0" borderId="0" xfId="0" applyFont="1" applyFill="1" applyAlignment="1">
      <alignment horizontal="center" vertical="center"/>
    </xf>
    <xf numFmtId="9" fontId="3" fillId="0" borderId="0" xfId="0" applyNumberFormat="1" applyFont="1" applyFill="1" applyAlignment="1">
      <alignment horizontal="center" vertical="center"/>
    </xf>
    <xf numFmtId="164" fontId="3" fillId="0" borderId="5" xfId="3" applyNumberFormat="1" applyFont="1" applyFill="1" applyBorder="1" applyAlignment="1">
      <alignment horizontal="center" vertical="center"/>
    </xf>
    <xf numFmtId="10" fontId="3" fillId="0" borderId="5" xfId="0" applyNumberFormat="1" applyFont="1" applyFill="1" applyBorder="1" applyAlignment="1">
      <alignment horizontal="center" vertical="center"/>
    </xf>
    <xf numFmtId="42" fontId="3" fillId="0" borderId="0" xfId="0" applyNumberFormat="1" applyFont="1" applyFill="1"/>
    <xf numFmtId="42" fontId="3" fillId="0" borderId="0" xfId="2" applyFont="1" applyFill="1"/>
    <xf numFmtId="3" fontId="3" fillId="0" borderId="5" xfId="3" applyNumberFormat="1" applyFont="1" applyBorder="1" applyAlignment="1">
      <alignment horizontal="center" vertical="center"/>
    </xf>
    <xf numFmtId="3" fontId="3" fillId="0" borderId="5" xfId="0" applyNumberFormat="1" applyFont="1" applyBorder="1" applyAlignment="1">
      <alignment horizontal="center" vertical="center"/>
    </xf>
    <xf numFmtId="0" fontId="15" fillId="0" borderId="0" xfId="0" applyFont="1"/>
    <xf numFmtId="0" fontId="15" fillId="0" borderId="0" xfId="0" applyFont="1" applyAlignment="1">
      <alignment wrapText="1"/>
    </xf>
    <xf numFmtId="0" fontId="17" fillId="0" borderId="0" xfId="0" applyFont="1" applyAlignment="1">
      <alignment vertical="center" wrapText="1"/>
    </xf>
    <xf numFmtId="0" fontId="17" fillId="0" borderId="8" xfId="0" applyFont="1" applyBorder="1" applyAlignment="1">
      <alignment horizontal="center" vertical="center" wrapText="1"/>
    </xf>
    <xf numFmtId="1" fontId="15" fillId="0" borderId="0" xfId="0" applyNumberFormat="1" applyFont="1"/>
    <xf numFmtId="10" fontId="15" fillId="0" borderId="0" xfId="0" applyNumberFormat="1" applyFont="1"/>
    <xf numFmtId="9" fontId="15" fillId="0" borderId="0" xfId="3" applyFont="1"/>
    <xf numFmtId="0" fontId="17" fillId="0" borderId="5" xfId="0"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wrapText="1"/>
    </xf>
    <xf numFmtId="0" fontId="15" fillId="0" borderId="2" xfId="0" applyFont="1" applyBorder="1"/>
    <xf numFmtId="0" fontId="15" fillId="0" borderId="5" xfId="0" applyFont="1" applyBorder="1" applyAlignment="1">
      <alignment horizontal="center" vertical="center"/>
    </xf>
    <xf numFmtId="10" fontId="15" fillId="0" borderId="0" xfId="0" applyNumberFormat="1" applyFont="1" applyAlignment="1">
      <alignment horizontal="center" vertical="center"/>
    </xf>
    <xf numFmtId="0" fontId="17" fillId="0" borderId="0" xfId="0" applyFont="1" applyAlignment="1">
      <alignment horizontal="center" vertical="center"/>
    </xf>
    <xf numFmtId="0" fontId="15" fillId="0" borderId="4" xfId="0" applyFont="1" applyBorder="1"/>
    <xf numFmtId="10" fontId="15"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5" fillId="0" borderId="1" xfId="0" applyFont="1" applyBorder="1"/>
    <xf numFmtId="0" fontId="15" fillId="0" borderId="3" xfId="0" applyFont="1" applyBorder="1"/>
    <xf numFmtId="0" fontId="15" fillId="0" borderId="0" xfId="0" applyFont="1" applyAlignment="1">
      <alignment horizontal="center" vertical="center"/>
    </xf>
    <xf numFmtId="9" fontId="15" fillId="0" borderId="0" xfId="0" applyNumberFormat="1" applyFont="1" applyAlignment="1">
      <alignment horizontal="center" vertical="center"/>
    </xf>
    <xf numFmtId="0" fontId="15" fillId="0" borderId="0" xfId="0" applyFont="1" applyFill="1"/>
    <xf numFmtId="0" fontId="15" fillId="0" borderId="0" xfId="0" applyFont="1" applyFill="1" applyAlignment="1">
      <alignment wrapText="1"/>
    </xf>
    <xf numFmtId="0" fontId="17" fillId="0" borderId="0" xfId="0" applyFont="1" applyFill="1" applyAlignment="1">
      <alignment vertical="center" wrapText="1"/>
    </xf>
    <xf numFmtId="0" fontId="17"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1" fontId="15" fillId="0" borderId="0" xfId="0" applyNumberFormat="1" applyFont="1" applyFill="1"/>
    <xf numFmtId="10" fontId="15" fillId="0" borderId="0" xfId="0" applyNumberFormat="1" applyFont="1" applyFill="1"/>
    <xf numFmtId="9" fontId="15" fillId="0" borderId="0" xfId="3" applyFont="1" applyFill="1"/>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wrapText="1"/>
    </xf>
    <xf numFmtId="0" fontId="15" fillId="0" borderId="2" xfId="0" applyFont="1" applyFill="1" applyBorder="1"/>
    <xf numFmtId="0" fontId="15" fillId="0" borderId="5" xfId="0" applyFont="1" applyFill="1" applyBorder="1" applyAlignment="1">
      <alignment horizontal="center" vertical="center"/>
    </xf>
    <xf numFmtId="164" fontId="15" fillId="0" borderId="5" xfId="3" applyNumberFormat="1" applyFont="1" applyFill="1" applyBorder="1" applyAlignment="1">
      <alignment horizontal="center" vertical="center"/>
    </xf>
    <xf numFmtId="10" fontId="15" fillId="0" borderId="0" xfId="0" applyNumberFormat="1" applyFont="1" applyFill="1" applyAlignment="1">
      <alignment horizontal="center" vertical="center"/>
    </xf>
    <xf numFmtId="0" fontId="17" fillId="0" borderId="0" xfId="0" applyFont="1" applyFill="1" applyAlignment="1">
      <alignment horizontal="center" vertical="center"/>
    </xf>
    <xf numFmtId="164" fontId="15" fillId="0" borderId="5" xfId="0" applyNumberFormat="1" applyFont="1" applyFill="1" applyBorder="1" applyAlignment="1">
      <alignment horizontal="center" vertical="center"/>
    </xf>
    <xf numFmtId="0" fontId="15" fillId="0" borderId="4" xfId="0" applyFont="1" applyFill="1" applyBorder="1"/>
    <xf numFmtId="10" fontId="15"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5" fillId="0" borderId="1" xfId="0" applyFont="1" applyFill="1" applyBorder="1"/>
    <xf numFmtId="0" fontId="15" fillId="0" borderId="3" xfId="0" applyFont="1" applyFill="1" applyBorder="1"/>
    <xf numFmtId="0" fontId="15" fillId="0" borderId="0" xfId="0" applyFont="1" applyFill="1" applyAlignment="1">
      <alignment horizontal="center" vertical="center"/>
    </xf>
    <xf numFmtId="9" fontId="15" fillId="0" borderId="0" xfId="0" applyNumberFormat="1" applyFont="1" applyFill="1" applyAlignment="1">
      <alignment horizontal="center" vertical="center"/>
    </xf>
    <xf numFmtId="0" fontId="15" fillId="0" borderId="8" xfId="0" applyFont="1" applyBorder="1" applyAlignment="1">
      <alignment horizontal="center" vertical="center" wrapText="1"/>
    </xf>
    <xf numFmtId="42" fontId="15" fillId="0" borderId="0" xfId="0" applyNumberFormat="1" applyFont="1"/>
    <xf numFmtId="42" fontId="17" fillId="0" borderId="0" xfId="0" applyNumberFormat="1" applyFont="1"/>
    <xf numFmtId="0" fontId="4" fillId="0" borderId="0" xfId="0" applyFont="1" applyFill="1" applyAlignment="1">
      <alignment horizontal="center" vertical="center"/>
    </xf>
    <xf numFmtId="3" fontId="3" fillId="0" borderId="0" xfId="0" applyNumberFormat="1" applyFont="1"/>
    <xf numFmtId="0" fontId="3" fillId="0" borderId="40" xfId="0" applyFont="1" applyBorder="1"/>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wrapText="1"/>
    </xf>
    <xf numFmtId="42" fontId="3" fillId="0" borderId="0" xfId="0" applyNumberFormat="1" applyFont="1" applyBorder="1"/>
    <xf numFmtId="42" fontId="3" fillId="0" borderId="42" xfId="0" applyNumberFormat="1" applyFont="1" applyBorder="1"/>
    <xf numFmtId="0" fontId="3" fillId="0" borderId="43" xfId="0" applyFont="1" applyBorder="1" applyAlignment="1">
      <alignment horizontal="center" vertical="center"/>
    </xf>
    <xf numFmtId="42" fontId="3" fillId="0" borderId="44" xfId="0" applyNumberFormat="1" applyFont="1" applyBorder="1"/>
    <xf numFmtId="42" fontId="3" fillId="0" borderId="41" xfId="0" applyNumberFormat="1" applyFont="1" applyBorder="1"/>
    <xf numFmtId="0" fontId="3" fillId="0" borderId="8" xfId="0" applyFont="1" applyFill="1" applyBorder="1" applyAlignment="1">
      <alignment horizontal="center" vertical="center" wrapText="1"/>
    </xf>
    <xf numFmtId="0" fontId="2"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xf numFmtId="0" fontId="3" fillId="0" borderId="0" xfId="0" applyFont="1" applyBorder="1"/>
    <xf numFmtId="0" fontId="3" fillId="0" borderId="4" xfId="0" applyFont="1" applyBorder="1"/>
    <xf numFmtId="0" fontId="3" fillId="0" borderId="0" xfId="0" applyFont="1"/>
    <xf numFmtId="0" fontId="3" fillId="0" borderId="3" xfId="0" applyFont="1" applyBorder="1"/>
    <xf numFmtId="0" fontId="3" fillId="0" borderId="1" xfId="0" applyFont="1" applyBorder="1"/>
    <xf numFmtId="0" fontId="16" fillId="0" borderId="0" xfId="0" applyFont="1" applyAlignment="1">
      <alignment vertical="center" wrapText="1"/>
    </xf>
    <xf numFmtId="0" fontId="2" fillId="0" borderId="4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horizontal="center" vertical="center"/>
    </xf>
    <xf numFmtId="0" fontId="2" fillId="0" borderId="21" xfId="0" applyFont="1" applyBorder="1" applyAlignment="1">
      <alignment horizontal="center" vertical="center" wrapText="1"/>
    </xf>
    <xf numFmtId="9" fontId="3" fillId="0" borderId="24" xfId="3" applyFont="1" applyBorder="1" applyAlignment="1">
      <alignment horizontal="center"/>
    </xf>
    <xf numFmtId="9" fontId="3" fillId="0" borderId="43" xfId="3" applyFont="1" applyBorder="1" applyAlignment="1">
      <alignment horizontal="center"/>
    </xf>
    <xf numFmtId="0" fontId="3" fillId="0" borderId="0" xfId="0" applyFont="1"/>
    <xf numFmtId="0" fontId="3" fillId="0" borderId="2" xfId="0" applyFont="1" applyBorder="1"/>
    <xf numFmtId="0" fontId="3" fillId="0" borderId="4" xfId="0"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1" xfId="0" applyFont="1" applyBorder="1"/>
    <xf numFmtId="0" fontId="3" fillId="0" borderId="3" xfId="0" applyFont="1" applyBorder="1"/>
    <xf numFmtId="9" fontId="3" fillId="0" borderId="14" xfId="0" applyNumberFormat="1" applyFont="1" applyFill="1" applyBorder="1" applyAlignment="1">
      <alignment horizontal="center" vertical="center"/>
    </xf>
    <xf numFmtId="9" fontId="3" fillId="0" borderId="19" xfId="0" applyNumberFormat="1" applyFont="1" applyFill="1" applyBorder="1" applyAlignment="1">
      <alignment horizontal="center" vertical="center"/>
    </xf>
    <xf numFmtId="9" fontId="3" fillId="0" borderId="20" xfId="0" applyNumberFormat="1" applyFont="1" applyFill="1" applyBorder="1" applyAlignment="1">
      <alignment horizontal="center" vertical="center"/>
    </xf>
    <xf numFmtId="0" fontId="12" fillId="0" borderId="5" xfId="0" applyFont="1" applyFill="1" applyBorder="1" applyAlignment="1">
      <alignment horizont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9" fontId="3" fillId="0" borderId="5" xfId="0" applyNumberFormat="1" applyFont="1" applyFill="1" applyBorder="1" applyAlignment="1">
      <alignment horizontal="center" vertical="center"/>
    </xf>
    <xf numFmtId="0" fontId="3" fillId="0" borderId="0" xfId="0" applyFont="1" applyFill="1"/>
    <xf numFmtId="0" fontId="3" fillId="0" borderId="2" xfId="0" applyFont="1" applyFill="1" applyBorder="1"/>
    <xf numFmtId="0" fontId="3" fillId="0" borderId="15" xfId="0" applyFont="1" applyFill="1" applyBorder="1"/>
    <xf numFmtId="0" fontId="3" fillId="0" borderId="3" xfId="0" applyFont="1" applyFill="1" applyBorder="1"/>
    <xf numFmtId="0" fontId="3" fillId="0" borderId="16" xfId="0" applyFont="1" applyFill="1" applyBorder="1"/>
    <xf numFmtId="0" fontId="3" fillId="0" borderId="17" xfId="0" applyFont="1" applyFill="1" applyBorder="1"/>
    <xf numFmtId="0" fontId="3" fillId="0" borderId="18" xfId="0" applyFont="1" applyFill="1" applyBorder="1"/>
    <xf numFmtId="0" fontId="3" fillId="0" borderId="7" xfId="0" applyFont="1" applyFill="1" applyBorder="1"/>
    <xf numFmtId="0" fontId="3" fillId="0" borderId="4" xfId="0" applyFont="1" applyFill="1" applyBorder="1"/>
    <xf numFmtId="0" fontId="3" fillId="0" borderId="1" xfId="0" applyFont="1" applyFill="1" applyBorder="1"/>
    <xf numFmtId="0" fontId="2" fillId="0" borderId="6"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3" fillId="0" borderId="0" xfId="0" applyFont="1" applyFill="1" applyAlignment="1">
      <alignment horizontal="center" vertical="center" wrapText="1"/>
    </xf>
    <xf numFmtId="0" fontId="3" fillId="0" borderId="11" xfId="0" applyFont="1" applyFill="1" applyBorder="1" applyAlignment="1">
      <alignment horizontal="justify" vertical="center"/>
    </xf>
    <xf numFmtId="0" fontId="3" fillId="0" borderId="13" xfId="0" applyFont="1" applyFill="1" applyBorder="1" applyAlignment="1">
      <alignment horizontal="justify" vertical="center"/>
    </xf>
    <xf numFmtId="0" fontId="3" fillId="0" borderId="12" xfId="0" applyFont="1" applyFill="1" applyBorder="1" applyAlignment="1">
      <alignment horizontal="justify"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3" fillId="0" borderId="14" xfId="0" applyFont="1" applyFill="1" applyBorder="1" applyAlignment="1">
      <alignment horizontal="justify" vertical="center" wrapText="1"/>
    </xf>
    <xf numFmtId="0" fontId="3" fillId="0" borderId="14" xfId="0" applyFont="1" applyFill="1" applyBorder="1" applyAlignment="1">
      <alignment horizontal="justify"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42" fontId="3" fillId="0" borderId="8" xfId="2" applyFont="1" applyFill="1" applyBorder="1" applyAlignment="1">
      <alignment horizontal="center" vertical="center"/>
    </xf>
    <xf numFmtId="42" fontId="3" fillId="0" borderId="9" xfId="2" applyFont="1" applyFill="1" applyBorder="1" applyAlignment="1">
      <alignment horizontal="center" vertical="center"/>
    </xf>
    <xf numFmtId="0" fontId="2" fillId="4" borderId="2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9" xfId="0" applyFont="1" applyFill="1" applyBorder="1" applyAlignment="1">
      <alignment horizontal="center" vertical="center"/>
    </xf>
    <xf numFmtId="0" fontId="2" fillId="0" borderId="5" xfId="0" applyFont="1" applyFill="1" applyBorder="1" applyAlignment="1">
      <alignment horizontal="left" vertical="center" wrapText="1"/>
    </xf>
    <xf numFmtId="42" fontId="3" fillId="0" borderId="10" xfId="2"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5" xfId="0" applyFont="1" applyFill="1" applyBorder="1" applyAlignment="1">
      <alignment horizontal="center" vertical="center" wrapText="1"/>
    </xf>
    <xf numFmtId="17" fontId="3" fillId="0" borderId="8"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8" fillId="0" borderId="40" xfId="0" applyFont="1" applyFill="1" applyBorder="1" applyAlignment="1">
      <alignment horizontal="left" vertical="top" wrapText="1"/>
    </xf>
    <xf numFmtId="9" fontId="3" fillId="0" borderId="8"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9" fontId="3" fillId="0" borderId="10"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2" fillId="0" borderId="24" xfId="0" applyFont="1" applyBorder="1" applyAlignment="1">
      <alignment horizontal="center" wrapText="1"/>
    </xf>
    <xf numFmtId="0" fontId="12" fillId="0" borderId="5" xfId="0" applyFont="1" applyBorder="1" applyAlignment="1">
      <alignment horizontal="center" wrapText="1"/>
    </xf>
    <xf numFmtId="0" fontId="13" fillId="3" borderId="22" xfId="0" applyFont="1" applyFill="1" applyBorder="1" applyAlignment="1">
      <alignment horizontal="center" vertical="center" wrapText="1"/>
    </xf>
    <xf numFmtId="0" fontId="12" fillId="0" borderId="23" xfId="0" applyFont="1" applyBorder="1" applyAlignment="1">
      <alignment horizontal="center" wrapText="1"/>
    </xf>
    <xf numFmtId="0" fontId="12" fillId="0" borderId="25" xfId="0" applyFont="1" applyBorder="1" applyAlignment="1">
      <alignment horizontal="center" wrapText="1"/>
    </xf>
    <xf numFmtId="0" fontId="13"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25"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17" fontId="3" fillId="0" borderId="9" xfId="0" applyNumberFormat="1" applyFont="1" applyFill="1" applyBorder="1" applyAlignment="1">
      <alignment horizontal="center" vertical="center"/>
    </xf>
    <xf numFmtId="17" fontId="3" fillId="0" borderId="10" xfId="0" applyNumberFormat="1" applyFont="1" applyFill="1" applyBorder="1" applyAlignment="1">
      <alignment horizontal="center" vertical="center"/>
    </xf>
    <xf numFmtId="0" fontId="2" fillId="0" borderId="5"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0" fontId="7" fillId="0" borderId="5" xfId="0" applyFont="1" applyBorder="1" applyAlignment="1">
      <alignment horizontal="center" vertical="center" wrapText="1"/>
    </xf>
    <xf numFmtId="0" fontId="7" fillId="0" borderId="25" xfId="0" applyFont="1" applyBorder="1" applyAlignment="1">
      <alignment horizontal="center" vertical="center" wrapText="1"/>
    </xf>
    <xf numFmtId="0" fontId="2" fillId="0" borderId="2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2" fontId="3" fillId="0" borderId="8" xfId="2" applyFont="1" applyBorder="1" applyAlignment="1">
      <alignment horizontal="center" vertical="center"/>
    </xf>
    <xf numFmtId="42" fontId="3" fillId="0" borderId="9" xfId="2" applyFont="1" applyBorder="1" applyAlignment="1">
      <alignment horizontal="center" vertical="center"/>
    </xf>
    <xf numFmtId="42" fontId="3" fillId="0" borderId="10" xfId="2" applyFont="1" applyBorder="1" applyAlignment="1">
      <alignment horizontal="center" vertical="center"/>
    </xf>
    <xf numFmtId="42" fontId="3" fillId="0" borderId="29" xfId="2" applyFont="1" applyBorder="1" applyAlignment="1">
      <alignment horizontal="center" vertical="center"/>
    </xf>
    <xf numFmtId="0" fontId="3" fillId="0" borderId="2" xfId="0" applyFont="1" applyBorder="1"/>
    <xf numFmtId="0" fontId="3" fillId="0" borderId="15" xfId="0" applyFont="1" applyBorder="1"/>
    <xf numFmtId="0" fontId="3" fillId="0" borderId="32" xfId="0" applyFont="1" applyBorder="1"/>
    <xf numFmtId="0" fontId="3" fillId="0" borderId="4" xfId="0" applyFont="1" applyBorder="1"/>
    <xf numFmtId="0" fontId="3" fillId="0" borderId="16" xfId="0" applyFont="1" applyBorder="1"/>
    <xf numFmtId="0" fontId="3" fillId="0" borderId="33" xfId="0" applyFont="1" applyBorder="1"/>
    <xf numFmtId="0" fontId="3" fillId="0" borderId="18" xfId="0" applyFont="1" applyBorder="1"/>
    <xf numFmtId="0" fontId="3" fillId="0" borderId="34" xfId="0" applyFont="1" applyBorder="1"/>
    <xf numFmtId="0" fontId="3" fillId="0" borderId="0" xfId="0" applyFont="1" applyBorder="1"/>
    <xf numFmtId="0" fontId="16" fillId="0" borderId="45" xfId="0" applyFont="1" applyBorder="1" applyAlignment="1">
      <alignment horizontal="center" vertical="center" wrapText="1"/>
    </xf>
    <xf numFmtId="0" fontId="16" fillId="0" borderId="0" xfId="0" applyFont="1" applyAlignment="1">
      <alignment horizontal="center" vertical="center" wrapText="1"/>
    </xf>
    <xf numFmtId="0" fontId="3" fillId="0" borderId="0" xfId="0" applyFont="1"/>
    <xf numFmtId="0" fontId="2" fillId="0" borderId="29" xfId="0" applyFont="1" applyBorder="1" applyAlignment="1">
      <alignment horizontal="center" vertical="center"/>
    </xf>
    <xf numFmtId="0" fontId="3" fillId="0" borderId="0" xfId="0" applyFont="1" applyAlignment="1">
      <alignment horizontal="center" vertical="center" wrapText="1"/>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34" xfId="0" applyFont="1" applyBorder="1" applyAlignment="1">
      <alignment horizontal="left" vertical="center"/>
    </xf>
    <xf numFmtId="0" fontId="3" fillId="0" borderId="27" xfId="0" applyFont="1" applyBorder="1" applyAlignment="1">
      <alignment horizontal="justify" vertical="center" wrapText="1"/>
    </xf>
    <xf numFmtId="0" fontId="3" fillId="0" borderId="14" xfId="0" applyFont="1" applyBorder="1" applyAlignment="1">
      <alignment horizontal="justify" vertical="center"/>
    </xf>
    <xf numFmtId="0" fontId="3" fillId="0" borderId="28" xfId="0" applyFont="1" applyBorder="1" applyAlignment="1">
      <alignment horizontal="justify" vertical="center"/>
    </xf>
    <xf numFmtId="0" fontId="3" fillId="0" borderId="30" xfId="0" applyFont="1" applyBorder="1"/>
    <xf numFmtId="0" fontId="3" fillId="0" borderId="35" xfId="0" applyFont="1" applyBorder="1" applyAlignment="1">
      <alignment horizontal="justify" vertical="center"/>
    </xf>
    <xf numFmtId="0" fontId="3" fillId="0" borderId="13" xfId="0" applyFont="1" applyBorder="1" applyAlignment="1">
      <alignment horizontal="justify" vertical="center"/>
    </xf>
    <xf numFmtId="0" fontId="3" fillId="0" borderId="36" xfId="0" applyFont="1" applyBorder="1" applyAlignment="1">
      <alignment horizontal="justify" vertical="center"/>
    </xf>
    <xf numFmtId="0" fontId="2" fillId="4" borderId="8" xfId="0" applyFont="1" applyFill="1" applyBorder="1" applyAlignment="1">
      <alignment horizontal="center" vertical="center"/>
    </xf>
    <xf numFmtId="0" fontId="2" fillId="4" borderId="10" xfId="0" applyFont="1" applyFill="1" applyBorder="1" applyAlignment="1">
      <alignment horizontal="center" vertical="center"/>
    </xf>
    <xf numFmtId="0" fontId="3" fillId="0" borderId="10" xfId="0" applyFont="1" applyBorder="1" applyAlignment="1">
      <alignment horizontal="center" vertical="center" wrapText="1"/>
    </xf>
    <xf numFmtId="0" fontId="3" fillId="0" borderId="3" xfId="0" applyFont="1" applyBorder="1"/>
    <xf numFmtId="0" fontId="3" fillId="0" borderId="11" xfId="0" applyFont="1" applyBorder="1" applyAlignment="1">
      <alignment horizontal="justify" vertical="center"/>
    </xf>
    <xf numFmtId="0" fontId="3" fillId="0" borderId="12" xfId="0" applyFont="1" applyBorder="1" applyAlignment="1">
      <alignment horizontal="justify" vertical="center"/>
    </xf>
    <xf numFmtId="0" fontId="3" fillId="0" borderId="17" xfId="0" applyFont="1" applyBorder="1"/>
    <xf numFmtId="0" fontId="3" fillId="0" borderId="7" xfId="0" applyFont="1" applyBorder="1"/>
    <xf numFmtId="0" fontId="8" fillId="0" borderId="40" xfId="0" applyFont="1" applyBorder="1" applyAlignment="1">
      <alignment horizontal="center" vertical="top" wrapText="1"/>
    </xf>
    <xf numFmtId="0" fontId="8" fillId="0" borderId="0" xfId="0" applyFont="1" applyAlignment="1">
      <alignment horizontal="center" vertical="top" wrapText="1"/>
    </xf>
    <xf numFmtId="42" fontId="16" fillId="0" borderId="0" xfId="0" applyNumberFormat="1" applyFont="1" applyAlignment="1">
      <alignment horizont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5" fillId="0" borderId="14" xfId="0" applyFont="1" applyBorder="1" applyAlignment="1">
      <alignment horizontal="justify" vertical="center" wrapText="1"/>
    </xf>
    <xf numFmtId="0" fontId="15" fillId="0" borderId="14" xfId="0" applyFont="1" applyBorder="1" applyAlignment="1">
      <alignment horizontal="justify" vertical="center"/>
    </xf>
    <xf numFmtId="0" fontId="3" fillId="0" borderId="1" xfId="0" applyFont="1" applyBorder="1"/>
    <xf numFmtId="0" fontId="15" fillId="0" borderId="14" xfId="0" applyFont="1" applyFill="1" applyBorder="1" applyAlignment="1">
      <alignment horizontal="justify" vertical="center" wrapText="1"/>
    </xf>
    <xf numFmtId="0" fontId="15" fillId="0" borderId="14" xfId="0" applyFont="1" applyFill="1" applyBorder="1" applyAlignment="1">
      <alignment horizontal="justify" vertical="center"/>
    </xf>
    <xf numFmtId="0" fontId="8" fillId="0" borderId="0" xfId="0" applyFont="1" applyFill="1" applyAlignment="1">
      <alignment horizontal="center" vertical="top" wrapText="1"/>
    </xf>
    <xf numFmtId="0" fontId="3" fillId="0" borderId="40" xfId="0" applyFont="1" applyFill="1" applyBorder="1" applyAlignment="1">
      <alignment horizontal="center" vertical="top" wrapText="1"/>
    </xf>
    <xf numFmtId="0" fontId="3" fillId="0" borderId="0" xfId="0" applyFont="1" applyFill="1" applyAlignment="1">
      <alignment horizontal="center" vertical="top" wrapText="1"/>
    </xf>
    <xf numFmtId="0" fontId="8" fillId="0" borderId="0" xfId="0" applyFont="1" applyFill="1" applyAlignment="1">
      <alignment horizontal="center"/>
    </xf>
    <xf numFmtId="42" fontId="6" fillId="0" borderId="8" xfId="2" applyFont="1" applyFill="1" applyBorder="1" applyAlignment="1">
      <alignment horizontal="center" vertical="center"/>
    </xf>
    <xf numFmtId="42" fontId="6" fillId="0" borderId="9" xfId="2" applyFont="1" applyFill="1" applyBorder="1" applyAlignment="1">
      <alignment horizontal="center" vertical="center"/>
    </xf>
    <xf numFmtId="42" fontId="6" fillId="0" borderId="10" xfId="2" applyFont="1" applyFill="1" applyBorder="1" applyAlignment="1">
      <alignment horizontal="center" vertical="center"/>
    </xf>
    <xf numFmtId="9" fontId="6" fillId="0" borderId="8" xfId="2" applyNumberFormat="1" applyFont="1" applyFill="1" applyBorder="1" applyAlignment="1">
      <alignment horizontal="center" vertical="center"/>
    </xf>
    <xf numFmtId="9" fontId="6" fillId="0" borderId="9" xfId="2" applyNumberFormat="1" applyFont="1" applyFill="1" applyBorder="1" applyAlignment="1">
      <alignment horizontal="center" vertical="center"/>
    </xf>
    <xf numFmtId="9" fontId="6" fillId="0" borderId="10" xfId="2" applyNumberFormat="1" applyFont="1" applyFill="1" applyBorder="1" applyAlignment="1">
      <alignment horizontal="center" vertical="center"/>
    </xf>
    <xf numFmtId="17" fontId="3" fillId="0" borderId="8" xfId="0" applyNumberFormat="1" applyFont="1" applyFill="1" applyBorder="1" applyAlignment="1">
      <alignment horizontal="center"/>
    </xf>
    <xf numFmtId="17" fontId="3" fillId="0" borderId="9" xfId="0" applyNumberFormat="1" applyFont="1" applyFill="1" applyBorder="1" applyAlignment="1">
      <alignment horizontal="center"/>
    </xf>
    <xf numFmtId="17" fontId="3" fillId="0" borderId="10" xfId="0" applyNumberFormat="1" applyFont="1" applyFill="1" applyBorder="1" applyAlignment="1">
      <alignment horizontal="center"/>
    </xf>
    <xf numFmtId="0" fontId="3" fillId="0" borderId="40" xfId="0" applyFont="1" applyFill="1" applyBorder="1" applyAlignment="1">
      <alignment horizontal="left" vertical="top" wrapText="1"/>
    </xf>
    <xf numFmtId="0" fontId="3" fillId="0" borderId="0" xfId="0" applyFont="1" applyFill="1" applyAlignment="1">
      <alignment horizontal="left" vertical="top" wrapText="1"/>
    </xf>
    <xf numFmtId="0" fontId="8" fillId="0" borderId="40" xfId="0" applyFont="1" applyFill="1" applyBorder="1" applyAlignment="1">
      <alignment horizontal="center"/>
    </xf>
    <xf numFmtId="0" fontId="8" fillId="0" borderId="40" xfId="0" applyFont="1" applyFill="1" applyBorder="1" applyAlignment="1">
      <alignment horizontal="center" wrapText="1"/>
    </xf>
    <xf numFmtId="0" fontId="8" fillId="0" borderId="0" xfId="0" applyFont="1" applyFill="1" applyAlignment="1">
      <alignment horizontal="center" wrapText="1"/>
    </xf>
    <xf numFmtId="0" fontId="16" fillId="0" borderId="40" xfId="0" applyFont="1" applyFill="1" applyBorder="1" applyAlignment="1">
      <alignment horizontal="center" vertical="center" wrapText="1"/>
    </xf>
    <xf numFmtId="0" fontId="16" fillId="0" borderId="0" xfId="0" applyFont="1" applyFill="1" applyAlignment="1">
      <alignment horizontal="center" vertical="center" wrapText="1"/>
    </xf>
    <xf numFmtId="9" fontId="3" fillId="2" borderId="5" xfId="0" applyNumberFormat="1" applyFont="1" applyFill="1" applyBorder="1" applyAlignment="1">
      <alignment horizontal="center" vertical="center"/>
    </xf>
    <xf numFmtId="9" fontId="3" fillId="0" borderId="8" xfId="0" applyNumberFormat="1" applyFont="1" applyBorder="1" applyAlignment="1">
      <alignment horizontal="center" vertical="center"/>
    </xf>
    <xf numFmtId="9" fontId="3" fillId="0" borderId="9" xfId="0" applyNumberFormat="1" applyFont="1" applyBorder="1" applyAlignment="1">
      <alignment horizontal="center" vertical="center"/>
    </xf>
    <xf numFmtId="9" fontId="3" fillId="0" borderId="10" xfId="0" applyNumberFormat="1" applyFont="1" applyBorder="1" applyAlignment="1">
      <alignment horizontal="center" vertical="center"/>
    </xf>
    <xf numFmtId="17" fontId="3" fillId="0" borderId="8"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9" fontId="3" fillId="0" borderId="14" xfId="0" applyNumberFormat="1" applyFont="1" applyBorder="1" applyAlignment="1">
      <alignment horizontal="center" vertical="center"/>
    </xf>
    <xf numFmtId="9" fontId="3" fillId="0" borderId="19" xfId="0" applyNumberFormat="1" applyFont="1" applyBorder="1" applyAlignment="1">
      <alignment horizontal="center" vertical="center"/>
    </xf>
    <xf numFmtId="9" fontId="3" fillId="0" borderId="20" xfId="0" applyNumberFormat="1" applyFont="1" applyBorder="1" applyAlignment="1">
      <alignment horizontal="center" vertical="center"/>
    </xf>
    <xf numFmtId="0" fontId="3" fillId="0" borderId="14" xfId="0" applyFont="1" applyBorder="1" applyAlignment="1">
      <alignment horizontal="justify" vertical="center" wrapText="1"/>
    </xf>
    <xf numFmtId="0" fontId="8" fillId="0" borderId="40" xfId="0" applyFont="1" applyBorder="1" applyAlignment="1">
      <alignment horizontal="center"/>
    </xf>
    <xf numFmtId="0" fontId="8" fillId="0" borderId="0" xfId="0" applyFont="1" applyAlignment="1">
      <alignment horizontal="center"/>
    </xf>
    <xf numFmtId="0" fontId="8" fillId="0" borderId="40" xfId="0" applyFont="1" applyBorder="1" applyAlignment="1">
      <alignment horizontal="center" wrapText="1"/>
    </xf>
    <xf numFmtId="0" fontId="8" fillId="0" borderId="0" xfId="0" applyFont="1" applyAlignment="1">
      <alignment horizont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2" fontId="3" fillId="0" borderId="8" xfId="0" applyNumberFormat="1" applyFont="1" applyBorder="1" applyAlignment="1">
      <alignment horizontal="center"/>
    </xf>
    <xf numFmtId="42" fontId="3" fillId="0" borderId="9" xfId="0" applyNumberFormat="1" applyFont="1" applyBorder="1" applyAlignment="1">
      <alignment horizontal="center"/>
    </xf>
    <xf numFmtId="42" fontId="3" fillId="0" borderId="10" xfId="0" applyNumberFormat="1" applyFont="1" applyBorder="1" applyAlignment="1">
      <alignment horizontal="center"/>
    </xf>
    <xf numFmtId="9" fontId="3" fillId="0" borderId="25" xfId="3" applyFont="1" applyBorder="1" applyAlignment="1">
      <alignment horizontal="center"/>
    </xf>
    <xf numFmtId="9" fontId="3" fillId="0" borderId="47" xfId="3" applyFont="1" applyBorder="1" applyAlignment="1">
      <alignment horizontal="center"/>
    </xf>
    <xf numFmtId="42" fontId="3" fillId="0" borderId="14" xfId="0" applyNumberFormat="1" applyFont="1" applyBorder="1" applyAlignment="1">
      <alignment horizontal="center" vertical="center"/>
    </xf>
    <xf numFmtId="5" fontId="3" fillId="0" borderId="19" xfId="0" applyNumberFormat="1" applyFont="1" applyBorder="1" applyAlignment="1">
      <alignment horizontal="center" vertical="center"/>
    </xf>
    <xf numFmtId="5" fontId="3" fillId="0" borderId="48" xfId="0" applyNumberFormat="1" applyFont="1" applyBorder="1" applyAlignment="1">
      <alignment horizontal="center" vertical="center"/>
    </xf>
    <xf numFmtId="42" fontId="3" fillId="0" borderId="8" xfId="2" applyFont="1" applyBorder="1" applyAlignment="1">
      <alignment horizontal="left" vertical="center" wrapText="1"/>
    </xf>
    <xf numFmtId="42" fontId="3" fillId="0" borderId="9" xfId="2" applyFont="1" applyBorder="1" applyAlignment="1">
      <alignment horizontal="left" vertical="center" wrapText="1"/>
    </xf>
    <xf numFmtId="0" fontId="15" fillId="0" borderId="0" xfId="0" applyFont="1" applyFill="1"/>
    <xf numFmtId="0" fontId="15" fillId="0" borderId="8" xfId="2" applyNumberFormat="1" applyFont="1" applyFill="1" applyBorder="1" applyAlignment="1">
      <alignment horizontal="center" vertical="center" wrapText="1"/>
    </xf>
    <xf numFmtId="0" fontId="15" fillId="0" borderId="9" xfId="2" applyNumberFormat="1"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5" fillId="0" borderId="0" xfId="0" applyFont="1" applyFill="1" applyAlignment="1">
      <alignment horizontal="center" vertical="center" wrapText="1"/>
    </xf>
    <xf numFmtId="0" fontId="17" fillId="0" borderId="6" xfId="0" applyFont="1" applyFill="1" applyBorder="1" applyAlignment="1">
      <alignment horizontal="left" vertical="center"/>
    </xf>
    <xf numFmtId="0" fontId="17" fillId="0" borderId="4" xfId="0" applyFont="1" applyFill="1" applyBorder="1" applyAlignment="1">
      <alignment horizontal="left" vertical="center"/>
    </xf>
    <xf numFmtId="0" fontId="17" fillId="0" borderId="7" xfId="0" applyFont="1" applyFill="1" applyBorder="1" applyAlignment="1">
      <alignment horizontal="left" vertical="center"/>
    </xf>
    <xf numFmtId="0" fontId="15" fillId="0" borderId="1" xfId="0" applyFont="1" applyFill="1" applyBorder="1"/>
    <xf numFmtId="0" fontId="15" fillId="0" borderId="2" xfId="0" applyFont="1" applyFill="1" applyBorder="1"/>
    <xf numFmtId="0" fontId="15" fillId="0" borderId="3" xfId="0" applyFont="1" applyFill="1" applyBorder="1"/>
    <xf numFmtId="0" fontId="15" fillId="0" borderId="11" xfId="0" applyFont="1" applyFill="1" applyBorder="1" applyAlignment="1">
      <alignment horizontal="justify" vertical="center"/>
    </xf>
    <xf numFmtId="0" fontId="15" fillId="0" borderId="13" xfId="0" applyFont="1" applyFill="1" applyBorder="1" applyAlignment="1">
      <alignment horizontal="justify" vertical="center"/>
    </xf>
    <xf numFmtId="0" fontId="15" fillId="0" borderId="12" xfId="0" applyFont="1" applyFill="1" applyBorder="1" applyAlignment="1">
      <alignment horizontal="justify" vertical="center"/>
    </xf>
    <xf numFmtId="0" fontId="15" fillId="0" borderId="16" xfId="0" applyFont="1" applyFill="1" applyBorder="1"/>
    <xf numFmtId="0" fontId="15" fillId="0" borderId="17" xfId="0" applyFont="1" applyFill="1" applyBorder="1"/>
    <xf numFmtId="0" fontId="15" fillId="0" borderId="18" xfId="0" applyFont="1" applyFill="1" applyBorder="1"/>
    <xf numFmtId="0" fontId="15" fillId="0" borderId="7" xfId="0" applyFont="1" applyFill="1" applyBorder="1"/>
    <xf numFmtId="0" fontId="15" fillId="0" borderId="4" xfId="0" applyFont="1" applyFill="1" applyBorder="1"/>
    <xf numFmtId="9" fontId="15" fillId="0" borderId="14" xfId="0" applyNumberFormat="1" applyFont="1" applyFill="1" applyBorder="1" applyAlignment="1">
      <alignment horizontal="center" vertical="center"/>
    </xf>
    <xf numFmtId="9" fontId="15" fillId="0" borderId="19" xfId="0" applyNumberFormat="1" applyFont="1" applyFill="1" applyBorder="1" applyAlignment="1">
      <alignment horizontal="center" vertical="center"/>
    </xf>
    <xf numFmtId="9" fontId="15" fillId="0" borderId="20" xfId="0" applyNumberFormat="1" applyFont="1" applyFill="1" applyBorder="1" applyAlignment="1">
      <alignment horizontal="center" vertical="center"/>
    </xf>
    <xf numFmtId="9" fontId="15" fillId="0" borderId="14" xfId="3" applyFont="1" applyFill="1" applyBorder="1" applyAlignment="1">
      <alignment horizontal="center" vertical="center"/>
    </xf>
    <xf numFmtId="9" fontId="15" fillId="0" borderId="19" xfId="3" applyFont="1" applyFill="1" applyBorder="1" applyAlignment="1">
      <alignment horizontal="center" vertical="center"/>
    </xf>
    <xf numFmtId="9" fontId="15" fillId="0" borderId="20" xfId="3" applyFont="1" applyFill="1" applyBorder="1" applyAlignment="1">
      <alignment horizontal="center" vertical="center"/>
    </xf>
    <xf numFmtId="0" fontId="15" fillId="0" borderId="15" xfId="0" applyFont="1" applyFill="1" applyBorder="1"/>
    <xf numFmtId="0" fontId="17"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8" xfId="2" applyNumberFormat="1" applyFont="1" applyFill="1" applyBorder="1" applyAlignment="1">
      <alignment horizontal="center" vertical="center"/>
    </xf>
    <xf numFmtId="0" fontId="15" fillId="0" borderId="9" xfId="2" applyNumberFormat="1" applyFont="1" applyFill="1" applyBorder="1" applyAlignment="1">
      <alignment horizontal="center" vertical="center"/>
    </xf>
    <xf numFmtId="0" fontId="15" fillId="0" borderId="10" xfId="2" applyNumberFormat="1" applyFont="1" applyFill="1" applyBorder="1" applyAlignment="1">
      <alignment horizontal="center" vertical="center"/>
    </xf>
    <xf numFmtId="9" fontId="15" fillId="0" borderId="5" xfId="0" applyNumberFormat="1"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5" fillId="0" borderId="40" xfId="0" applyFont="1" applyFill="1" applyBorder="1" applyAlignment="1">
      <alignment horizontal="center" wrapText="1"/>
    </xf>
    <xf numFmtId="0" fontId="15" fillId="0" borderId="0" xfId="0" applyFont="1" applyFill="1" applyAlignment="1">
      <alignment horizontal="center" wrapText="1"/>
    </xf>
    <xf numFmtId="0" fontId="15" fillId="0" borderId="40" xfId="0" applyFont="1" applyFill="1" applyBorder="1" applyAlignment="1">
      <alignment horizontal="center" vertical="top" wrapText="1"/>
    </xf>
    <xf numFmtId="0" fontId="15" fillId="0" borderId="0" xfId="0" applyFont="1" applyFill="1" applyAlignment="1">
      <alignment horizontal="center" vertical="top" wrapText="1"/>
    </xf>
    <xf numFmtId="0" fontId="15" fillId="0" borderId="8" xfId="0" applyNumberFormat="1" applyFont="1" applyFill="1" applyBorder="1" applyAlignment="1">
      <alignment horizontal="center" vertical="center"/>
    </xf>
    <xf numFmtId="0" fontId="15" fillId="0" borderId="9" xfId="0" applyNumberFormat="1" applyFont="1" applyFill="1" applyBorder="1" applyAlignment="1">
      <alignment horizontal="center" vertical="center"/>
    </xf>
    <xf numFmtId="0" fontId="15" fillId="0" borderId="10" xfId="0" applyNumberFormat="1" applyFont="1" applyFill="1" applyBorder="1" applyAlignment="1">
      <alignment horizontal="center" vertical="center"/>
    </xf>
    <xf numFmtId="17" fontId="15" fillId="0" borderId="8" xfId="0" applyNumberFormat="1" applyFont="1" applyFill="1" applyBorder="1" applyAlignment="1">
      <alignment horizontal="center"/>
    </xf>
    <xf numFmtId="0" fontId="15" fillId="0" borderId="9" xfId="0" applyFont="1" applyFill="1" applyBorder="1" applyAlignment="1">
      <alignment horizontal="center"/>
    </xf>
    <xf numFmtId="0" fontId="15" fillId="0" borderId="10" xfId="0" applyFont="1" applyFill="1" applyBorder="1" applyAlignment="1">
      <alignment horizontal="center"/>
    </xf>
    <xf numFmtId="9" fontId="3" fillId="0" borderId="14" xfId="3" applyFont="1" applyBorder="1" applyAlignment="1">
      <alignment horizontal="center" vertical="center"/>
    </xf>
    <xf numFmtId="9" fontId="3" fillId="0" borderId="19" xfId="3" applyFont="1" applyBorder="1" applyAlignment="1">
      <alignment horizontal="center" vertical="center"/>
    </xf>
    <xf numFmtId="9" fontId="3" fillId="0" borderId="20" xfId="3" applyFont="1" applyBorder="1" applyAlignment="1">
      <alignment horizontal="center" vertical="center"/>
    </xf>
    <xf numFmtId="0" fontId="3" fillId="0" borderId="8" xfId="2" applyNumberFormat="1" applyFont="1" applyBorder="1" applyAlignment="1">
      <alignment horizontal="center" vertical="center" wrapText="1"/>
    </xf>
    <xf numFmtId="0" fontId="3" fillId="0" borderId="9" xfId="2"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3" fillId="0" borderId="8" xfId="2" applyNumberFormat="1" applyFont="1" applyBorder="1" applyAlignment="1">
      <alignment horizontal="center" vertical="center"/>
    </xf>
    <xf numFmtId="0" fontId="3" fillId="0" borderId="9" xfId="2" applyNumberFormat="1" applyFont="1" applyBorder="1" applyAlignment="1">
      <alignment horizontal="center" vertical="center"/>
    </xf>
    <xf numFmtId="0" fontId="3" fillId="0" borderId="10" xfId="2" applyNumberFormat="1" applyFont="1" applyBorder="1" applyAlignment="1">
      <alignment horizontal="center" vertical="center"/>
    </xf>
    <xf numFmtId="0" fontId="8" fillId="0" borderId="40" xfId="0" applyFont="1" applyBorder="1" applyAlignment="1">
      <alignment horizontal="left"/>
    </xf>
    <xf numFmtId="0" fontId="8" fillId="0" borderId="0" xfId="0" applyFont="1" applyAlignment="1">
      <alignment horizontal="left"/>
    </xf>
    <xf numFmtId="0" fontId="3" fillId="0" borderId="8"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15" fillId="0" borderId="0" xfId="0" applyFont="1"/>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0" xfId="0" applyFont="1" applyFill="1" applyBorder="1" applyAlignment="1">
      <alignment horizontal="center" vertical="center"/>
    </xf>
    <xf numFmtId="0" fontId="15" fillId="0" borderId="0" xfId="0" applyFont="1" applyAlignment="1">
      <alignment horizontal="center" vertical="center" wrapText="1"/>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17" fillId="0" borderId="7" xfId="0" applyFont="1" applyBorder="1" applyAlignment="1">
      <alignment horizontal="left" vertical="center"/>
    </xf>
    <xf numFmtId="0" fontId="15" fillId="0" borderId="1" xfId="0" applyFont="1" applyBorder="1"/>
    <xf numFmtId="0" fontId="15" fillId="0" borderId="2" xfId="0" applyFont="1" applyBorder="1"/>
    <xf numFmtId="0" fontId="15" fillId="0" borderId="3" xfId="0" applyFont="1" applyBorder="1"/>
    <xf numFmtId="0" fontId="15" fillId="0" borderId="11" xfId="0" applyFont="1" applyBorder="1" applyAlignment="1">
      <alignment horizontal="justify" vertical="center"/>
    </xf>
    <xf numFmtId="0" fontId="15" fillId="0" borderId="13" xfId="0" applyFont="1" applyBorder="1" applyAlignment="1">
      <alignment horizontal="justify" vertical="center"/>
    </xf>
    <xf numFmtId="0" fontId="15" fillId="0" borderId="12" xfId="0" applyFont="1" applyBorder="1" applyAlignment="1">
      <alignment horizontal="justify" vertical="center"/>
    </xf>
    <xf numFmtId="0" fontId="15" fillId="0" borderId="16" xfId="0" applyFont="1" applyBorder="1"/>
    <xf numFmtId="0" fontId="15" fillId="0" borderId="17" xfId="0" applyFont="1" applyBorder="1"/>
    <xf numFmtId="0" fontId="15" fillId="0" borderId="18" xfId="0" applyFont="1" applyBorder="1"/>
    <xf numFmtId="0" fontId="15" fillId="0" borderId="7" xfId="0" applyFont="1" applyBorder="1"/>
    <xf numFmtId="0" fontId="15" fillId="0" borderId="4" xfId="0" applyFont="1" applyBorder="1"/>
    <xf numFmtId="9" fontId="15" fillId="0" borderId="14" xfId="0" applyNumberFormat="1" applyFont="1" applyBorder="1" applyAlignment="1">
      <alignment horizontal="center" vertical="center"/>
    </xf>
    <xf numFmtId="9" fontId="15" fillId="0" borderId="19" xfId="0" applyNumberFormat="1" applyFont="1" applyBorder="1" applyAlignment="1">
      <alignment horizontal="center" vertical="center"/>
    </xf>
    <xf numFmtId="9" fontId="15" fillId="0" borderId="20" xfId="0" applyNumberFormat="1" applyFont="1" applyBorder="1" applyAlignment="1">
      <alignment horizontal="center" vertical="center"/>
    </xf>
    <xf numFmtId="9" fontId="15" fillId="0" borderId="14" xfId="3" applyFont="1" applyBorder="1" applyAlignment="1">
      <alignment horizontal="center" vertical="center"/>
    </xf>
    <xf numFmtId="9" fontId="15" fillId="0" borderId="19" xfId="3" applyFont="1" applyBorder="1" applyAlignment="1">
      <alignment horizontal="center" vertical="center"/>
    </xf>
    <xf numFmtId="9" fontId="15" fillId="0" borderId="20" xfId="3" applyFont="1" applyBorder="1" applyAlignment="1">
      <alignment horizontal="center" vertical="center"/>
    </xf>
    <xf numFmtId="0" fontId="15" fillId="0" borderId="5" xfId="2" applyNumberFormat="1" applyFont="1" applyBorder="1" applyAlignment="1">
      <alignment horizontal="center" vertical="center"/>
    </xf>
    <xf numFmtId="0" fontId="15" fillId="0" borderId="15" xfId="0" applyFont="1" applyBorder="1"/>
    <xf numFmtId="0" fontId="17" fillId="0" borderId="5" xfId="0" applyFont="1" applyBorder="1" applyAlignment="1">
      <alignment horizontal="left" vertical="center" wrapText="1"/>
    </xf>
    <xf numFmtId="0" fontId="15" fillId="0" borderId="5" xfId="2" applyNumberFormat="1" applyFont="1" applyFill="1" applyBorder="1" applyAlignment="1">
      <alignment horizontal="center" vertical="center"/>
    </xf>
    <xf numFmtId="0" fontId="17" fillId="0" borderId="5" xfId="0" applyFont="1" applyBorder="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center" vertical="center" wrapText="1"/>
    </xf>
    <xf numFmtId="0" fontId="17" fillId="0" borderId="9"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9"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8" fillId="0" borderId="40" xfId="0" applyFont="1" applyBorder="1" applyAlignment="1">
      <alignment horizontal="left" wrapText="1"/>
    </xf>
    <xf numFmtId="0" fontId="8" fillId="0" borderId="0" xfId="0" applyFont="1" applyAlignment="1">
      <alignment horizontal="left" wrapText="1"/>
    </xf>
    <xf numFmtId="3" fontId="3" fillId="0" borderId="8"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3" fontId="3" fillId="0" borderId="8" xfId="2" applyNumberFormat="1" applyFont="1" applyBorder="1" applyAlignment="1">
      <alignment horizontal="center" vertical="center"/>
    </xf>
    <xf numFmtId="3" fontId="3" fillId="0" borderId="9" xfId="2" applyNumberFormat="1" applyFont="1" applyBorder="1" applyAlignment="1">
      <alignment horizontal="center" vertical="center"/>
    </xf>
    <xf numFmtId="3" fontId="3" fillId="0" borderId="10" xfId="2" applyNumberFormat="1" applyFont="1" applyBorder="1" applyAlignment="1">
      <alignment horizontal="center" vertical="center"/>
    </xf>
    <xf numFmtId="3" fontId="3" fillId="0" borderId="8" xfId="2" applyNumberFormat="1" applyFont="1" applyBorder="1" applyAlignment="1">
      <alignment horizontal="center" vertical="center" wrapText="1"/>
    </xf>
    <xf numFmtId="3" fontId="3" fillId="0" borderId="9" xfId="2" applyNumberFormat="1" applyFont="1" applyBorder="1" applyAlignment="1">
      <alignment horizontal="center" vertical="center" wrapText="1"/>
    </xf>
    <xf numFmtId="164" fontId="3" fillId="0" borderId="14" xfId="3" applyNumberFormat="1" applyFont="1" applyBorder="1" applyAlignment="1">
      <alignment horizontal="center" vertical="center"/>
    </xf>
    <xf numFmtId="164" fontId="3" fillId="0" borderId="19" xfId="3" applyNumberFormat="1" applyFont="1" applyBorder="1" applyAlignment="1">
      <alignment horizontal="center" vertical="center"/>
    </xf>
    <xf numFmtId="164" fontId="3" fillId="0" borderId="20" xfId="3" applyNumberFormat="1" applyFont="1" applyBorder="1" applyAlignment="1">
      <alignment horizontal="center" vertical="center"/>
    </xf>
    <xf numFmtId="0" fontId="16" fillId="0" borderId="40" xfId="0" applyFont="1" applyBorder="1" applyAlignment="1">
      <alignment horizontal="center" vertical="center" wrapText="1"/>
    </xf>
    <xf numFmtId="9" fontId="3" fillId="0" borderId="8" xfId="3" applyFont="1" applyFill="1" applyBorder="1" applyAlignment="1">
      <alignment horizontal="center" vertical="center"/>
    </xf>
    <xf numFmtId="9" fontId="3" fillId="0" borderId="9" xfId="3" applyFont="1" applyFill="1" applyBorder="1" applyAlignment="1">
      <alignment horizontal="center" vertical="center"/>
    </xf>
    <xf numFmtId="9" fontId="3" fillId="0" borderId="10" xfId="3" applyFont="1" applyFill="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horizontal="center"/>
    </xf>
    <xf numFmtId="0" fontId="8" fillId="0" borderId="40" xfId="0" applyFont="1" applyBorder="1" applyAlignment="1">
      <alignment horizontal="left" vertical="top" wrapText="1"/>
    </xf>
    <xf numFmtId="0" fontId="8" fillId="0" borderId="0" xfId="0" applyFont="1" applyAlignment="1">
      <alignment horizontal="left" vertical="top" wrapText="1"/>
    </xf>
    <xf numFmtId="17" fontId="3" fillId="0" borderId="8" xfId="0" applyNumberFormat="1" applyFont="1" applyBorder="1" applyAlignment="1">
      <alignment horizontal="center" vertical="center"/>
    </xf>
    <xf numFmtId="0" fontId="3" fillId="0" borderId="9" xfId="0" applyFont="1" applyBorder="1" applyAlignment="1">
      <alignment horizontal="center" vertical="center"/>
    </xf>
  </cellXfs>
  <cellStyles count="4">
    <cellStyle name="Moneda [0]" xfId="2" builtinId="7"/>
    <cellStyle name="Normal" xfId="0" builtinId="0"/>
    <cellStyle name="Normal 2" xfId="1" xr:uid="{00000000-0005-0000-0000-00000200000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8317719976372E-2"/>
          <c:y val="6.7724813017111016E-2"/>
          <c:w val="0.8752504841069052"/>
          <c:h val="0.73875284020941046"/>
        </c:manualLayout>
      </c:layout>
      <c:barChart>
        <c:barDir val="col"/>
        <c:grouping val="clustered"/>
        <c:varyColors val="0"/>
        <c:ser>
          <c:idx val="0"/>
          <c:order val="0"/>
          <c:tx>
            <c:strRef>
              <c:f>'% Ejecucion Presupuest'!$C$21</c:f>
              <c:strCache>
                <c:ptCount val="1"/>
                <c:pt idx="0">
                  <c:v>% Ejecución</c:v>
                </c:pt>
              </c:strCache>
            </c:strRef>
          </c:tx>
          <c:spPr>
            <a:solidFill>
              <a:srgbClr val="004586"/>
            </a:solidFill>
            <a:ln w="25400">
              <a:noFill/>
            </a:ln>
          </c:spPr>
          <c:invertIfNegative val="0"/>
          <c:cat>
            <c:strRef>
              <c:f>'% Ejecucion Presupuest'!$B$22:$B$25</c:f>
              <c:strCache>
                <c:ptCount val="4"/>
                <c:pt idx="0">
                  <c:v>1 er Trimestre</c:v>
                </c:pt>
                <c:pt idx="1">
                  <c:v>2 Do Trimestre</c:v>
                </c:pt>
                <c:pt idx="2">
                  <c:v>3Er Trimestre</c:v>
                </c:pt>
                <c:pt idx="3">
                  <c:v>4to Trimestre</c:v>
                </c:pt>
              </c:strCache>
            </c:strRef>
          </c:cat>
          <c:val>
            <c:numRef>
              <c:f>'% Ejecucion Presupuest'!$C$22:$C$25</c:f>
              <c:numCache>
                <c:formatCode>0.0%</c:formatCode>
                <c:ptCount val="4"/>
                <c:pt idx="0">
                  <c:v>0.34554525143283266</c:v>
                </c:pt>
                <c:pt idx="1">
                  <c:v>0.44171168412913792</c:v>
                </c:pt>
                <c:pt idx="2">
                  <c:v>0.66171235585428745</c:v>
                </c:pt>
                <c:pt idx="3">
                  <c:v>0.9306079998587572</c:v>
                </c:pt>
              </c:numCache>
            </c:numRef>
          </c:val>
          <c:extLst>
            <c:ext xmlns:c16="http://schemas.microsoft.com/office/drawing/2014/chart" uri="{C3380CC4-5D6E-409C-BE32-E72D297353CC}">
              <c16:uniqueId val="{00000000-F7E9-46A4-A969-47776CB79B63}"/>
            </c:ext>
          </c:extLst>
        </c:ser>
        <c:ser>
          <c:idx val="1"/>
          <c:order val="1"/>
          <c:tx>
            <c:strRef>
              <c:f>'% Ejecucion Presupuest'!$D$21</c:f>
              <c:strCache>
                <c:ptCount val="1"/>
                <c:pt idx="0">
                  <c:v>Meta Vigencia</c:v>
                </c:pt>
              </c:strCache>
            </c:strRef>
          </c:tx>
          <c:spPr>
            <a:solidFill>
              <a:srgbClr val="FF420E"/>
            </a:solidFill>
            <a:ln w="25400">
              <a:noFill/>
            </a:ln>
          </c:spPr>
          <c:invertIfNegative val="0"/>
          <c:cat>
            <c:strRef>
              <c:f>'% Ejecucion Presupuest'!$B$22:$B$25</c:f>
              <c:strCache>
                <c:ptCount val="4"/>
                <c:pt idx="0">
                  <c:v>1 er Trimestre</c:v>
                </c:pt>
                <c:pt idx="1">
                  <c:v>2 Do Trimestre</c:v>
                </c:pt>
                <c:pt idx="2">
                  <c:v>3Er Trimestre</c:v>
                </c:pt>
                <c:pt idx="3">
                  <c:v>4to Trimestre</c:v>
                </c:pt>
              </c:strCache>
            </c:strRef>
          </c:cat>
          <c:val>
            <c:numRef>
              <c:f>'% Ejecucion Presupuest'!$D$22:$D$25</c:f>
              <c:numCache>
                <c:formatCode>0%</c:formatCode>
                <c:ptCount val="4"/>
                <c:pt idx="0">
                  <c:v>0.25</c:v>
                </c:pt>
                <c:pt idx="1">
                  <c:v>0.5</c:v>
                </c:pt>
                <c:pt idx="2">
                  <c:v>0.75</c:v>
                </c:pt>
                <c:pt idx="3">
                  <c:v>1</c:v>
                </c:pt>
              </c:numCache>
            </c:numRef>
          </c:val>
          <c:extLst>
            <c:ext xmlns:c16="http://schemas.microsoft.com/office/drawing/2014/chart" uri="{C3380CC4-5D6E-409C-BE32-E72D297353CC}">
              <c16:uniqueId val="{00000001-F7E9-46A4-A969-47776CB79B63}"/>
            </c:ext>
          </c:extLst>
        </c:ser>
        <c:dLbls>
          <c:showLegendKey val="0"/>
          <c:showVal val="0"/>
          <c:showCatName val="0"/>
          <c:showSerName val="0"/>
          <c:showPercent val="0"/>
          <c:showBubbleSize val="0"/>
        </c:dLbls>
        <c:gapWidth val="150"/>
        <c:axId val="132183552"/>
        <c:axId val="131894656"/>
      </c:barChart>
      <c:lineChart>
        <c:grouping val="standard"/>
        <c:varyColors val="0"/>
        <c:ser>
          <c:idx val="0"/>
          <c:order val="2"/>
          <c:tx>
            <c:strRef>
              <c:f>'% Ejecucion Presupuest'!$E$21</c:f>
              <c:strCache>
                <c:ptCount val="1"/>
                <c:pt idx="0">
                  <c:v>% Cumplimiento año</c:v>
                </c:pt>
              </c:strCache>
            </c:strRef>
          </c:tx>
          <c:spPr>
            <a:ln w="38100">
              <a:solidFill>
                <a:srgbClr val="FFD320"/>
              </a:solidFill>
              <a:prstDash val="solid"/>
            </a:ln>
          </c:spPr>
          <c:marker>
            <c:symbol val="none"/>
          </c:marker>
          <c:cat>
            <c:strRef>
              <c:f>'% Ejecucion Presupuest'!$B$22:$B$25</c:f>
              <c:strCache>
                <c:ptCount val="4"/>
                <c:pt idx="0">
                  <c:v>1 er Trimestre</c:v>
                </c:pt>
                <c:pt idx="1">
                  <c:v>2 Do Trimestre</c:v>
                </c:pt>
                <c:pt idx="2">
                  <c:v>3Er Trimestre</c:v>
                </c:pt>
                <c:pt idx="3">
                  <c:v>4to Trimestre</c:v>
                </c:pt>
              </c:strCache>
            </c:strRef>
          </c:cat>
          <c:val>
            <c:numRef>
              <c:f>'% Ejecucion Presupuest'!$E$22:$E$25</c:f>
              <c:numCache>
                <c:formatCode>0%</c:formatCode>
                <c:ptCount val="4"/>
                <c:pt idx="0">
                  <c:v>0.9306079998587572</c:v>
                </c:pt>
              </c:numCache>
            </c:numRef>
          </c:val>
          <c:smooth val="0"/>
          <c:extLst>
            <c:ext xmlns:c16="http://schemas.microsoft.com/office/drawing/2014/chart" uri="{C3380CC4-5D6E-409C-BE32-E72D297353CC}">
              <c16:uniqueId val="{00000002-F7E9-46A4-A969-47776CB79B63}"/>
            </c:ext>
          </c:extLst>
        </c:ser>
        <c:dLbls>
          <c:showLegendKey val="0"/>
          <c:showVal val="0"/>
          <c:showCatName val="0"/>
          <c:showSerName val="0"/>
          <c:showPercent val="0"/>
          <c:showBubbleSize val="0"/>
        </c:dLbls>
        <c:marker val="1"/>
        <c:smooth val="0"/>
        <c:axId val="132183552"/>
        <c:axId val="131894656"/>
      </c:lineChart>
      <c:catAx>
        <c:axId val="13218355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1894656"/>
        <c:crossesAt val="0"/>
        <c:auto val="1"/>
        <c:lblAlgn val="ctr"/>
        <c:lblOffset val="100"/>
        <c:tickLblSkip val="1"/>
        <c:tickMarkSkip val="1"/>
        <c:noMultiLvlLbl val="0"/>
      </c:catAx>
      <c:valAx>
        <c:axId val="131894656"/>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2183552"/>
        <c:crosses val="autoZero"/>
        <c:crossBetween val="between"/>
      </c:valAx>
      <c:spPr>
        <a:noFill/>
        <a:ln w="12700">
          <a:solidFill>
            <a:srgbClr val="B3B3B3"/>
          </a:solidFill>
          <a:prstDash val="solid"/>
        </a:ln>
      </c:spPr>
    </c:plotArea>
    <c:legend>
      <c:legendPos val="r"/>
      <c:legendEntry>
        <c:idx val="2"/>
        <c:delete val="1"/>
      </c:legendEntry>
      <c:layout>
        <c:manualLayout>
          <c:xMode val="edge"/>
          <c:yMode val="edge"/>
          <c:x val="4.117793851392669E-2"/>
          <c:y val="0.88003921147692976"/>
          <c:w val="0.89871430648313566"/>
          <c:h val="9.7927954121738298E-2"/>
        </c:manualLayout>
      </c:layout>
      <c:overlay val="0"/>
      <c:spPr>
        <a:noFill/>
        <a:ln w="25400">
          <a:noFill/>
        </a:ln>
      </c:spPr>
      <c:txPr>
        <a:bodyPr/>
        <a:lstStyle/>
        <a:p>
          <a:pPr>
            <a:defRPr sz="1000"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3232450860915"/>
          <c:y val="0.13959734801935886"/>
          <c:w val="0.8752504841069052"/>
          <c:h val="0.73875284020941046"/>
        </c:manualLayout>
      </c:layout>
      <c:barChart>
        <c:barDir val="col"/>
        <c:grouping val="clustered"/>
        <c:varyColors val="0"/>
        <c:ser>
          <c:idx val="0"/>
          <c:order val="0"/>
          <c:tx>
            <c:strRef>
              <c:f>'% Ejecucion Funcionamiento'!$C$21</c:f>
              <c:strCache>
                <c:ptCount val="1"/>
                <c:pt idx="0">
                  <c:v>% Ejecución</c:v>
                </c:pt>
              </c:strCache>
            </c:strRef>
          </c:tx>
          <c:spPr>
            <a:solidFill>
              <a:srgbClr val="004586"/>
            </a:solidFill>
            <a:ln w="25400">
              <a:noFill/>
            </a:ln>
          </c:spPr>
          <c:invertIfNegative val="0"/>
          <c:cat>
            <c:strRef>
              <c:f>'% Ejecucion Funcionamiento'!$B$22:$B$25</c:f>
              <c:strCache>
                <c:ptCount val="4"/>
                <c:pt idx="0">
                  <c:v>1 ir Trimestre</c:v>
                </c:pt>
                <c:pt idx="1">
                  <c:v>2 Do Trimestre</c:v>
                </c:pt>
                <c:pt idx="2">
                  <c:v>3Er Trimestre</c:v>
                </c:pt>
                <c:pt idx="3">
                  <c:v>4to Trimestre</c:v>
                </c:pt>
              </c:strCache>
            </c:strRef>
          </c:cat>
          <c:val>
            <c:numRef>
              <c:f>'% Ejecucion Funcionamiento'!$C$22:$C$25</c:f>
              <c:numCache>
                <c:formatCode>0.0%</c:formatCode>
                <c:ptCount val="4"/>
                <c:pt idx="0">
                  <c:v>0.19758604649134359</c:v>
                </c:pt>
                <c:pt idx="1">
                  <c:v>0.3951480548188715</c:v>
                </c:pt>
                <c:pt idx="2">
                  <c:v>0.56884080230400935</c:v>
                </c:pt>
                <c:pt idx="3">
                  <c:v>0.87609521393209222</c:v>
                </c:pt>
              </c:numCache>
            </c:numRef>
          </c:val>
          <c:extLst>
            <c:ext xmlns:c16="http://schemas.microsoft.com/office/drawing/2014/chart" uri="{C3380CC4-5D6E-409C-BE32-E72D297353CC}">
              <c16:uniqueId val="{00000000-1B4B-42E2-8EBB-17A1A588D831}"/>
            </c:ext>
          </c:extLst>
        </c:ser>
        <c:ser>
          <c:idx val="1"/>
          <c:order val="1"/>
          <c:tx>
            <c:strRef>
              <c:f>'% Ejecucion Funcionamiento'!$D$21</c:f>
              <c:strCache>
                <c:ptCount val="1"/>
                <c:pt idx="0">
                  <c:v>Meta Vigencia</c:v>
                </c:pt>
              </c:strCache>
            </c:strRef>
          </c:tx>
          <c:spPr>
            <a:solidFill>
              <a:srgbClr val="FF420E"/>
            </a:solidFill>
            <a:ln w="25400">
              <a:noFill/>
            </a:ln>
          </c:spPr>
          <c:invertIfNegative val="0"/>
          <c:cat>
            <c:strRef>
              <c:f>'% Ejecucion Funcionamiento'!$B$22:$B$25</c:f>
              <c:strCache>
                <c:ptCount val="4"/>
                <c:pt idx="0">
                  <c:v>1 ir Trimestre</c:v>
                </c:pt>
                <c:pt idx="1">
                  <c:v>2 Do Trimestre</c:v>
                </c:pt>
                <c:pt idx="2">
                  <c:v>3Er Trimestre</c:v>
                </c:pt>
                <c:pt idx="3">
                  <c:v>4to Trimestre</c:v>
                </c:pt>
              </c:strCache>
            </c:strRef>
          </c:cat>
          <c:val>
            <c:numRef>
              <c:f>'% Ejecucion Funcionamiento'!$D$22:$D$25</c:f>
              <c:numCache>
                <c:formatCode>0%</c:formatCode>
                <c:ptCount val="4"/>
                <c:pt idx="0">
                  <c:v>0.25</c:v>
                </c:pt>
                <c:pt idx="1">
                  <c:v>0.5</c:v>
                </c:pt>
                <c:pt idx="2">
                  <c:v>0.75</c:v>
                </c:pt>
                <c:pt idx="3">
                  <c:v>1</c:v>
                </c:pt>
              </c:numCache>
            </c:numRef>
          </c:val>
          <c:extLst>
            <c:ext xmlns:c16="http://schemas.microsoft.com/office/drawing/2014/chart" uri="{C3380CC4-5D6E-409C-BE32-E72D297353CC}">
              <c16:uniqueId val="{00000001-1B4B-42E2-8EBB-17A1A588D831}"/>
            </c:ext>
          </c:extLst>
        </c:ser>
        <c:dLbls>
          <c:showLegendKey val="0"/>
          <c:showVal val="0"/>
          <c:showCatName val="0"/>
          <c:showSerName val="0"/>
          <c:showPercent val="0"/>
          <c:showBubbleSize val="0"/>
        </c:dLbls>
        <c:gapWidth val="150"/>
        <c:axId val="52005376"/>
        <c:axId val="131898688"/>
      </c:barChart>
      <c:lineChart>
        <c:grouping val="standard"/>
        <c:varyColors val="0"/>
        <c:ser>
          <c:idx val="0"/>
          <c:order val="2"/>
          <c:tx>
            <c:strRef>
              <c:f>'% Ejecucion Funcionamiento'!$E$21</c:f>
              <c:strCache>
                <c:ptCount val="1"/>
                <c:pt idx="0">
                  <c:v>% Cumplimiento año</c:v>
                </c:pt>
              </c:strCache>
            </c:strRef>
          </c:tx>
          <c:spPr>
            <a:ln w="38100">
              <a:solidFill>
                <a:srgbClr val="FFD320"/>
              </a:solidFill>
              <a:prstDash val="solid"/>
            </a:ln>
          </c:spPr>
          <c:marker>
            <c:symbol val="none"/>
          </c:marker>
          <c:cat>
            <c:strRef>
              <c:f>'% Ejecucion Funcionamiento'!$B$22:$B$25</c:f>
              <c:strCache>
                <c:ptCount val="4"/>
                <c:pt idx="0">
                  <c:v>1 ir Trimestre</c:v>
                </c:pt>
                <c:pt idx="1">
                  <c:v>2 Do Trimestre</c:v>
                </c:pt>
                <c:pt idx="2">
                  <c:v>3Er Trimestre</c:v>
                </c:pt>
                <c:pt idx="3">
                  <c:v>4to Trimestre</c:v>
                </c:pt>
              </c:strCache>
            </c:strRef>
          </c:cat>
          <c:val>
            <c:numRef>
              <c:f>'% Ejecucion Funcionamiento'!$E$22:$E$25</c:f>
              <c:numCache>
                <c:formatCode>0%</c:formatCode>
                <c:ptCount val="4"/>
                <c:pt idx="0">
                  <c:v>0.87609521393209222</c:v>
                </c:pt>
              </c:numCache>
            </c:numRef>
          </c:val>
          <c:smooth val="0"/>
          <c:extLst>
            <c:ext xmlns:c16="http://schemas.microsoft.com/office/drawing/2014/chart" uri="{C3380CC4-5D6E-409C-BE32-E72D297353CC}">
              <c16:uniqueId val="{00000002-1B4B-42E2-8EBB-17A1A588D831}"/>
            </c:ext>
          </c:extLst>
        </c:ser>
        <c:dLbls>
          <c:showLegendKey val="0"/>
          <c:showVal val="0"/>
          <c:showCatName val="0"/>
          <c:showSerName val="0"/>
          <c:showPercent val="0"/>
          <c:showBubbleSize val="0"/>
        </c:dLbls>
        <c:marker val="1"/>
        <c:smooth val="0"/>
        <c:axId val="52005376"/>
        <c:axId val="131898688"/>
      </c:lineChart>
      <c:catAx>
        <c:axId val="52005376"/>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1898688"/>
        <c:crossesAt val="0"/>
        <c:auto val="1"/>
        <c:lblAlgn val="ctr"/>
        <c:lblOffset val="100"/>
        <c:tickLblSkip val="1"/>
        <c:tickMarkSkip val="1"/>
        <c:noMultiLvlLbl val="0"/>
      </c:catAx>
      <c:valAx>
        <c:axId val="13189868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52005376"/>
        <c:crosses val="autoZero"/>
        <c:crossBetween val="between"/>
      </c:valAx>
      <c:spPr>
        <a:noFill/>
        <a:ln w="12700">
          <a:solidFill>
            <a:srgbClr val="B3B3B3"/>
          </a:solidFill>
          <a:prstDash val="solid"/>
        </a:ln>
      </c:spPr>
    </c:plotArea>
    <c:legend>
      <c:legendPos val="r"/>
      <c:legendEntry>
        <c:idx val="2"/>
        <c:delete val="1"/>
      </c:legendEntry>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 Ejecucion Inversion'!$C$21</c:f>
              <c:strCache>
                <c:ptCount val="1"/>
                <c:pt idx="0">
                  <c:v>% Ejecución</c:v>
                </c:pt>
              </c:strCache>
            </c:strRef>
          </c:tx>
          <c:spPr>
            <a:solidFill>
              <a:srgbClr val="004586"/>
            </a:solidFill>
            <a:ln w="25400">
              <a:noFill/>
            </a:ln>
          </c:spPr>
          <c:invertIfNegative val="0"/>
          <c:cat>
            <c:strRef>
              <c:f>'% Ejecucion Inversion'!$B$22:$B$25</c:f>
              <c:strCache>
                <c:ptCount val="4"/>
                <c:pt idx="0">
                  <c:v>1 er Trimestre</c:v>
                </c:pt>
                <c:pt idx="1">
                  <c:v>2 Do Trimestre</c:v>
                </c:pt>
                <c:pt idx="2">
                  <c:v>3Er Trimestre</c:v>
                </c:pt>
                <c:pt idx="3">
                  <c:v>4to Trimestre</c:v>
                </c:pt>
              </c:strCache>
            </c:strRef>
          </c:cat>
          <c:val>
            <c:numRef>
              <c:f>'% Ejecucion Inversion'!$C$22:$C$25</c:f>
              <c:numCache>
                <c:formatCode>0.0%</c:formatCode>
                <c:ptCount val="4"/>
                <c:pt idx="0">
                  <c:v>0.38181399309809844</c:v>
                </c:pt>
                <c:pt idx="1">
                  <c:v>0.45239211872865448</c:v>
                </c:pt>
                <c:pt idx="2">
                  <c:v>0.68301457324030523</c:v>
                </c:pt>
                <c:pt idx="3">
                  <c:v>0.94311175554858317</c:v>
                </c:pt>
              </c:numCache>
            </c:numRef>
          </c:val>
          <c:extLst>
            <c:ext xmlns:c16="http://schemas.microsoft.com/office/drawing/2014/chart" uri="{C3380CC4-5D6E-409C-BE32-E72D297353CC}">
              <c16:uniqueId val="{00000000-D846-4638-BBC6-ECE1203F3093}"/>
            </c:ext>
          </c:extLst>
        </c:ser>
        <c:ser>
          <c:idx val="1"/>
          <c:order val="1"/>
          <c:tx>
            <c:strRef>
              <c:f>'% Ejecucion Inversion'!$D$21</c:f>
              <c:strCache>
                <c:ptCount val="1"/>
                <c:pt idx="0">
                  <c:v>Meta Vigencia</c:v>
                </c:pt>
              </c:strCache>
            </c:strRef>
          </c:tx>
          <c:spPr>
            <a:solidFill>
              <a:srgbClr val="FF420E"/>
            </a:solidFill>
            <a:ln w="25400">
              <a:noFill/>
            </a:ln>
          </c:spPr>
          <c:invertIfNegative val="0"/>
          <c:cat>
            <c:strRef>
              <c:f>'% Ejecucion Inversion'!$B$22:$B$25</c:f>
              <c:strCache>
                <c:ptCount val="4"/>
                <c:pt idx="0">
                  <c:v>1 er Trimestre</c:v>
                </c:pt>
                <c:pt idx="1">
                  <c:v>2 Do Trimestre</c:v>
                </c:pt>
                <c:pt idx="2">
                  <c:v>3Er Trimestre</c:v>
                </c:pt>
                <c:pt idx="3">
                  <c:v>4to Trimestre</c:v>
                </c:pt>
              </c:strCache>
            </c:strRef>
          </c:cat>
          <c:val>
            <c:numRef>
              <c:f>'% Ejecucion Inversion'!$D$22:$D$25</c:f>
              <c:numCache>
                <c:formatCode>0%</c:formatCode>
                <c:ptCount val="4"/>
                <c:pt idx="0">
                  <c:v>0.25</c:v>
                </c:pt>
                <c:pt idx="1">
                  <c:v>0.5</c:v>
                </c:pt>
                <c:pt idx="2">
                  <c:v>0.75</c:v>
                </c:pt>
                <c:pt idx="3">
                  <c:v>1</c:v>
                </c:pt>
              </c:numCache>
            </c:numRef>
          </c:val>
          <c:extLst>
            <c:ext xmlns:c16="http://schemas.microsoft.com/office/drawing/2014/chart" uri="{C3380CC4-5D6E-409C-BE32-E72D297353CC}">
              <c16:uniqueId val="{00000001-D846-4638-BBC6-ECE1203F3093}"/>
            </c:ext>
          </c:extLst>
        </c:ser>
        <c:dLbls>
          <c:showLegendKey val="0"/>
          <c:showVal val="0"/>
          <c:showCatName val="0"/>
          <c:showSerName val="0"/>
          <c:showPercent val="0"/>
          <c:showBubbleSize val="0"/>
        </c:dLbls>
        <c:gapWidth val="150"/>
        <c:axId val="132526080"/>
        <c:axId val="132272064"/>
      </c:barChart>
      <c:lineChart>
        <c:grouping val="standard"/>
        <c:varyColors val="0"/>
        <c:ser>
          <c:idx val="0"/>
          <c:order val="2"/>
          <c:tx>
            <c:strRef>
              <c:f>'% Ejecucion Inversion'!$E$21</c:f>
              <c:strCache>
                <c:ptCount val="1"/>
                <c:pt idx="0">
                  <c:v>% Cumplimiento año</c:v>
                </c:pt>
              </c:strCache>
            </c:strRef>
          </c:tx>
          <c:spPr>
            <a:ln w="38100">
              <a:solidFill>
                <a:srgbClr val="FFD320"/>
              </a:solidFill>
              <a:prstDash val="solid"/>
            </a:ln>
          </c:spPr>
          <c:marker>
            <c:symbol val="none"/>
          </c:marker>
          <c:cat>
            <c:strRef>
              <c:f>'% Ejecucion Inversion'!$B$22:$B$25</c:f>
              <c:strCache>
                <c:ptCount val="4"/>
                <c:pt idx="0">
                  <c:v>1 er Trimestre</c:v>
                </c:pt>
                <c:pt idx="1">
                  <c:v>2 Do Trimestre</c:v>
                </c:pt>
                <c:pt idx="2">
                  <c:v>3Er Trimestre</c:v>
                </c:pt>
                <c:pt idx="3">
                  <c:v>4to Trimestre</c:v>
                </c:pt>
              </c:strCache>
            </c:strRef>
          </c:cat>
          <c:val>
            <c:numRef>
              <c:f>'% Ejecucion Inversion'!$E$22:$E$25</c:f>
              <c:numCache>
                <c:formatCode>0%</c:formatCode>
                <c:ptCount val="4"/>
                <c:pt idx="0">
                  <c:v>0.94311175554858317</c:v>
                </c:pt>
              </c:numCache>
            </c:numRef>
          </c:val>
          <c:smooth val="0"/>
          <c:extLst>
            <c:ext xmlns:c16="http://schemas.microsoft.com/office/drawing/2014/chart" uri="{C3380CC4-5D6E-409C-BE32-E72D297353CC}">
              <c16:uniqueId val="{00000002-D846-4638-BBC6-ECE1203F3093}"/>
            </c:ext>
          </c:extLst>
        </c:ser>
        <c:dLbls>
          <c:showLegendKey val="0"/>
          <c:showVal val="0"/>
          <c:showCatName val="0"/>
          <c:showSerName val="0"/>
          <c:showPercent val="0"/>
          <c:showBubbleSize val="0"/>
        </c:dLbls>
        <c:marker val="1"/>
        <c:smooth val="0"/>
        <c:axId val="132526080"/>
        <c:axId val="132272064"/>
      </c:lineChart>
      <c:catAx>
        <c:axId val="132526080"/>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2272064"/>
        <c:crossesAt val="0"/>
        <c:auto val="1"/>
        <c:lblAlgn val="ctr"/>
        <c:lblOffset val="100"/>
        <c:tickLblSkip val="1"/>
        <c:tickMarkSkip val="1"/>
        <c:noMultiLvlLbl val="0"/>
      </c:catAx>
      <c:valAx>
        <c:axId val="132272064"/>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2526080"/>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 Giros'!$C$21</c:f>
              <c:strCache>
                <c:ptCount val="1"/>
                <c:pt idx="0">
                  <c:v>% Ejecución acumulado</c:v>
                </c:pt>
              </c:strCache>
            </c:strRef>
          </c:tx>
          <c:spPr>
            <a:solidFill>
              <a:srgbClr val="004586"/>
            </a:solidFill>
            <a:ln w="25400">
              <a:noFill/>
            </a:ln>
          </c:spPr>
          <c:invertIfNegative val="0"/>
          <c:cat>
            <c:strRef>
              <c:f>'% Giros'!$B$22:$B$25</c:f>
              <c:strCache>
                <c:ptCount val="4"/>
                <c:pt idx="0">
                  <c:v>1 er Trimestre</c:v>
                </c:pt>
                <c:pt idx="1">
                  <c:v>2 Do Trimestre</c:v>
                </c:pt>
                <c:pt idx="2">
                  <c:v>3Er Trimestre</c:v>
                </c:pt>
                <c:pt idx="3">
                  <c:v>4to Trimestre</c:v>
                </c:pt>
              </c:strCache>
            </c:strRef>
          </c:cat>
          <c:val>
            <c:numRef>
              <c:f>'% Giros'!$C$22:$C$25</c:f>
              <c:numCache>
                <c:formatCode>0.0%</c:formatCode>
                <c:ptCount val="4"/>
                <c:pt idx="0">
                  <c:v>5.8341262510992267E-2</c:v>
                </c:pt>
                <c:pt idx="1">
                  <c:v>0.20387534253693881</c:v>
                </c:pt>
                <c:pt idx="2">
                  <c:v>0.37277723238802418</c:v>
                </c:pt>
                <c:pt idx="3" formatCode="0.00%">
                  <c:v>0.70991450849125637</c:v>
                </c:pt>
              </c:numCache>
            </c:numRef>
          </c:val>
          <c:extLst>
            <c:ext xmlns:c16="http://schemas.microsoft.com/office/drawing/2014/chart" uri="{C3380CC4-5D6E-409C-BE32-E72D297353CC}">
              <c16:uniqueId val="{00000000-7387-4AE3-B09A-D6C9F0262CBA}"/>
            </c:ext>
          </c:extLst>
        </c:ser>
        <c:ser>
          <c:idx val="1"/>
          <c:order val="1"/>
          <c:tx>
            <c:strRef>
              <c:f>'% Giros'!$D$21</c:f>
              <c:strCache>
                <c:ptCount val="1"/>
                <c:pt idx="0">
                  <c:v>% Avance frente a la meta </c:v>
                </c:pt>
              </c:strCache>
            </c:strRef>
          </c:tx>
          <c:spPr>
            <a:solidFill>
              <a:srgbClr val="FF420E"/>
            </a:solidFill>
            <a:ln w="25400">
              <a:noFill/>
            </a:ln>
          </c:spPr>
          <c:invertIfNegative val="0"/>
          <c:cat>
            <c:strRef>
              <c:f>'% Giros'!$B$22:$B$25</c:f>
              <c:strCache>
                <c:ptCount val="4"/>
                <c:pt idx="0">
                  <c:v>1 er Trimestre</c:v>
                </c:pt>
                <c:pt idx="1">
                  <c:v>2 Do Trimestre</c:v>
                </c:pt>
                <c:pt idx="2">
                  <c:v>3Er Trimestre</c:v>
                </c:pt>
                <c:pt idx="3">
                  <c:v>4to Trimestre</c:v>
                </c:pt>
              </c:strCache>
            </c:strRef>
          </c:cat>
          <c:val>
            <c:numRef>
              <c:f>'% Giros'!$D$22:$D$25</c:f>
              <c:numCache>
                <c:formatCode>0%</c:formatCode>
                <c:ptCount val="4"/>
                <c:pt idx="0">
                  <c:v>6.4823625012213629E-2</c:v>
                </c:pt>
                <c:pt idx="1">
                  <c:v>0.22652815837437645</c:v>
                </c:pt>
                <c:pt idx="2">
                  <c:v>0.41419692487558241</c:v>
                </c:pt>
                <c:pt idx="3">
                  <c:v>0.78879389832361813</c:v>
                </c:pt>
              </c:numCache>
            </c:numRef>
          </c:val>
          <c:extLst>
            <c:ext xmlns:c16="http://schemas.microsoft.com/office/drawing/2014/chart" uri="{C3380CC4-5D6E-409C-BE32-E72D297353CC}">
              <c16:uniqueId val="{00000001-7387-4AE3-B09A-D6C9F0262CBA}"/>
            </c:ext>
          </c:extLst>
        </c:ser>
        <c:dLbls>
          <c:showLegendKey val="0"/>
          <c:showVal val="0"/>
          <c:showCatName val="0"/>
          <c:showSerName val="0"/>
          <c:showPercent val="0"/>
          <c:showBubbleSize val="0"/>
        </c:dLbls>
        <c:gapWidth val="150"/>
        <c:axId val="132628992"/>
        <c:axId val="132275520"/>
      </c:barChart>
      <c:lineChart>
        <c:grouping val="standard"/>
        <c:varyColors val="0"/>
        <c:ser>
          <c:idx val="0"/>
          <c:order val="2"/>
          <c:tx>
            <c:strRef>
              <c:f>'% Giros'!$E$21</c:f>
              <c:strCache>
                <c:ptCount val="1"/>
                <c:pt idx="0">
                  <c:v>% Cumplimiento frente a la meta</c:v>
                </c:pt>
              </c:strCache>
            </c:strRef>
          </c:tx>
          <c:spPr>
            <a:ln w="38100">
              <a:solidFill>
                <a:srgbClr val="FFD320"/>
              </a:solidFill>
              <a:prstDash val="solid"/>
            </a:ln>
          </c:spPr>
          <c:marker>
            <c:symbol val="none"/>
          </c:marker>
          <c:cat>
            <c:strRef>
              <c:f>'% Giros'!$B$22:$B$25</c:f>
              <c:strCache>
                <c:ptCount val="4"/>
                <c:pt idx="0">
                  <c:v>1 er Trimestre</c:v>
                </c:pt>
                <c:pt idx="1">
                  <c:v>2 Do Trimestre</c:v>
                </c:pt>
                <c:pt idx="2">
                  <c:v>3Er Trimestre</c:v>
                </c:pt>
                <c:pt idx="3">
                  <c:v>4to Trimestre</c:v>
                </c:pt>
              </c:strCache>
            </c:strRef>
          </c:cat>
          <c:val>
            <c:numRef>
              <c:f>'% Giros'!$E$22:$E$25</c:f>
              <c:numCache>
                <c:formatCode>0%</c:formatCode>
                <c:ptCount val="4"/>
                <c:pt idx="0">
                  <c:v>0.87643766480402008</c:v>
                </c:pt>
              </c:numCache>
            </c:numRef>
          </c:val>
          <c:smooth val="0"/>
          <c:extLst>
            <c:ext xmlns:c16="http://schemas.microsoft.com/office/drawing/2014/chart" uri="{C3380CC4-5D6E-409C-BE32-E72D297353CC}">
              <c16:uniqueId val="{00000002-7387-4AE3-B09A-D6C9F0262CBA}"/>
            </c:ext>
          </c:extLst>
        </c:ser>
        <c:dLbls>
          <c:showLegendKey val="0"/>
          <c:showVal val="0"/>
          <c:showCatName val="0"/>
          <c:showSerName val="0"/>
          <c:showPercent val="0"/>
          <c:showBubbleSize val="0"/>
        </c:dLbls>
        <c:marker val="1"/>
        <c:smooth val="0"/>
        <c:axId val="132628992"/>
        <c:axId val="132275520"/>
      </c:lineChart>
      <c:catAx>
        <c:axId val="13262899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32275520"/>
        <c:crossesAt val="0"/>
        <c:auto val="1"/>
        <c:lblAlgn val="ctr"/>
        <c:lblOffset val="100"/>
        <c:tickLblSkip val="1"/>
        <c:tickMarkSkip val="1"/>
        <c:noMultiLvlLbl val="0"/>
      </c:catAx>
      <c:valAx>
        <c:axId val="132275520"/>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262899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 Reservas'!$Z$18</c:f>
              <c:strCache>
                <c:ptCount val="1"/>
                <c:pt idx="0">
                  <c:v>Programado</c:v>
                </c:pt>
              </c:strCache>
            </c:strRef>
          </c:tx>
          <c:spPr>
            <a:solidFill>
              <a:srgbClr val="004586"/>
            </a:solidFill>
            <a:ln w="25400">
              <a:noFill/>
            </a:ln>
          </c:spPr>
          <c:invertIfNegative val="0"/>
          <c:cat>
            <c:strRef>
              <c:f>'% Reservas'!$Y$19:$Y$22</c:f>
              <c:strCache>
                <c:ptCount val="4"/>
                <c:pt idx="0">
                  <c:v>A 1er Trimestre</c:v>
                </c:pt>
                <c:pt idx="1">
                  <c:v>A 2do Trimestre</c:v>
                </c:pt>
                <c:pt idx="2">
                  <c:v>A 3er Trimestre</c:v>
                </c:pt>
                <c:pt idx="3">
                  <c:v>A 4to Trimestre</c:v>
                </c:pt>
              </c:strCache>
            </c:strRef>
          </c:cat>
          <c:val>
            <c:numRef>
              <c:f>'% Reservas'!$Z$19:$Z$22</c:f>
              <c:numCache>
                <c:formatCode>_("$"* #,##0_);_("$"* \(#,##0\);_("$"* "-"_);_(@_)</c:formatCode>
                <c:ptCount val="4"/>
                <c:pt idx="0">
                  <c:v>10041911200</c:v>
                </c:pt>
                <c:pt idx="1">
                  <c:v>10041911200</c:v>
                </c:pt>
                <c:pt idx="2">
                  <c:v>8244749520</c:v>
                </c:pt>
                <c:pt idx="3">
                  <c:v>8035585883</c:v>
                </c:pt>
              </c:numCache>
            </c:numRef>
          </c:val>
          <c:extLst>
            <c:ext xmlns:c16="http://schemas.microsoft.com/office/drawing/2014/chart" uri="{C3380CC4-5D6E-409C-BE32-E72D297353CC}">
              <c16:uniqueId val="{00000000-9ACB-4066-9A1E-9AD692EFDD2D}"/>
            </c:ext>
          </c:extLst>
        </c:ser>
        <c:ser>
          <c:idx val="1"/>
          <c:order val="1"/>
          <c:tx>
            <c:strRef>
              <c:f>'% Reservas'!$AA$18</c:f>
              <c:strCache>
                <c:ptCount val="1"/>
                <c:pt idx="0">
                  <c:v>Ejecutado</c:v>
                </c:pt>
              </c:strCache>
            </c:strRef>
          </c:tx>
          <c:spPr>
            <a:solidFill>
              <a:srgbClr val="FF420E"/>
            </a:solidFill>
            <a:ln w="25400">
              <a:noFill/>
            </a:ln>
          </c:spPr>
          <c:invertIfNegative val="0"/>
          <c:cat>
            <c:strRef>
              <c:f>'% Reservas'!$Y$19:$Y$22</c:f>
              <c:strCache>
                <c:ptCount val="4"/>
                <c:pt idx="0">
                  <c:v>A 1er Trimestre</c:v>
                </c:pt>
                <c:pt idx="1">
                  <c:v>A 2do Trimestre</c:v>
                </c:pt>
                <c:pt idx="2">
                  <c:v>A 3er Trimestre</c:v>
                </c:pt>
                <c:pt idx="3">
                  <c:v>A 4to Trimestre</c:v>
                </c:pt>
              </c:strCache>
            </c:strRef>
          </c:cat>
          <c:val>
            <c:numRef>
              <c:f>'% Reservas'!$AA$19:$AA$22</c:f>
              <c:numCache>
                <c:formatCode>_("$"* #,##0_);_("$"* \(#,##0\);_("$"* "-"_);_(@_)</c:formatCode>
                <c:ptCount val="4"/>
                <c:pt idx="0">
                  <c:v>3576356045</c:v>
                </c:pt>
                <c:pt idx="1">
                  <c:v>4561922564</c:v>
                </c:pt>
                <c:pt idx="2">
                  <c:v>6916658928</c:v>
                </c:pt>
                <c:pt idx="3">
                  <c:v>7829585833</c:v>
                </c:pt>
              </c:numCache>
            </c:numRef>
          </c:val>
          <c:extLst>
            <c:ext xmlns:c16="http://schemas.microsoft.com/office/drawing/2014/chart" uri="{C3380CC4-5D6E-409C-BE32-E72D297353CC}">
              <c16:uniqueId val="{00000001-9ACB-4066-9A1E-9AD692EFDD2D}"/>
            </c:ext>
          </c:extLst>
        </c:ser>
        <c:dLbls>
          <c:showLegendKey val="0"/>
          <c:showVal val="0"/>
          <c:showCatName val="0"/>
          <c:showSerName val="0"/>
          <c:showPercent val="0"/>
          <c:showBubbleSize val="0"/>
        </c:dLbls>
        <c:gapWidth val="150"/>
        <c:axId val="133367296"/>
        <c:axId val="52931968"/>
      </c:barChart>
      <c:catAx>
        <c:axId val="133367296"/>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52931968"/>
        <c:crossesAt val="0"/>
        <c:auto val="1"/>
        <c:lblAlgn val="ctr"/>
        <c:lblOffset val="100"/>
        <c:tickLblSkip val="1"/>
        <c:tickMarkSkip val="1"/>
        <c:noMultiLvlLbl val="0"/>
      </c:catAx>
      <c:valAx>
        <c:axId val="52931968"/>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3367296"/>
        <c:crosses val="autoZero"/>
        <c:crossBetween val="between"/>
      </c:valAx>
      <c:spPr>
        <a:noFill/>
        <a:ln w="12700">
          <a:solidFill>
            <a:srgbClr val="B3B3B3"/>
          </a:solidFill>
          <a:prstDash val="solid"/>
        </a:ln>
      </c:spPr>
    </c:plotArea>
    <c:legend>
      <c:legendPos val="r"/>
      <c:layout>
        <c:manualLayout>
          <c:xMode val="edge"/>
          <c:yMode val="edge"/>
          <c:x val="0.39249717763339886"/>
          <c:y val="1"/>
          <c:w val="0.12680500624285063"/>
          <c:h val="0"/>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 Programacion Anual Caja'!$AA$18</c:f>
              <c:strCache>
                <c:ptCount val="1"/>
                <c:pt idx="0">
                  <c:v>Programado</c:v>
                </c:pt>
              </c:strCache>
            </c:strRef>
          </c:tx>
          <c:spPr>
            <a:solidFill>
              <a:srgbClr val="004586"/>
            </a:solidFill>
            <a:ln w="25400">
              <a:noFill/>
            </a:ln>
          </c:spPr>
          <c:invertIfNegative val="0"/>
          <c:cat>
            <c:strRef>
              <c:f>'% Programacion Anual Caja'!$Z$19:$Z$22</c:f>
              <c:strCache>
                <c:ptCount val="4"/>
                <c:pt idx="0">
                  <c:v>1er Trimestre</c:v>
                </c:pt>
                <c:pt idx="1">
                  <c:v>2do Trimestre</c:v>
                </c:pt>
                <c:pt idx="2">
                  <c:v>3er Trimestre</c:v>
                </c:pt>
                <c:pt idx="3">
                  <c:v>4to Trimestre</c:v>
                </c:pt>
              </c:strCache>
            </c:strRef>
          </c:cat>
          <c:val>
            <c:numRef>
              <c:f>'% Programacion Anual Caja'!$AA$19:$AA$22</c:f>
              <c:numCache>
                <c:formatCode>_("$"* #,##0_);_("$"* \(#,##0\);_("$"* "-"_);_(@_)</c:formatCode>
                <c:ptCount val="4"/>
                <c:pt idx="0">
                  <c:v>2543505570</c:v>
                </c:pt>
                <c:pt idx="1">
                  <c:v>4465734457</c:v>
                </c:pt>
                <c:pt idx="2">
                  <c:v>4948444101</c:v>
                </c:pt>
                <c:pt idx="3">
                  <c:v>13675660837</c:v>
                </c:pt>
              </c:numCache>
            </c:numRef>
          </c:val>
          <c:extLst>
            <c:ext xmlns:c16="http://schemas.microsoft.com/office/drawing/2014/chart" uri="{C3380CC4-5D6E-409C-BE32-E72D297353CC}">
              <c16:uniqueId val="{00000000-E4A5-473B-809C-2E5B00CDCC3A}"/>
            </c:ext>
          </c:extLst>
        </c:ser>
        <c:ser>
          <c:idx val="1"/>
          <c:order val="1"/>
          <c:tx>
            <c:strRef>
              <c:f>'% Programacion Anual Caja'!$AB$18</c:f>
              <c:strCache>
                <c:ptCount val="1"/>
                <c:pt idx="0">
                  <c:v>Ejecutado</c:v>
                </c:pt>
              </c:strCache>
            </c:strRef>
          </c:tx>
          <c:invertIfNegative val="0"/>
          <c:cat>
            <c:strRef>
              <c:f>'% Programacion Anual Caja'!$Z$19:$Z$22</c:f>
              <c:strCache>
                <c:ptCount val="4"/>
                <c:pt idx="0">
                  <c:v>1er Trimestre</c:v>
                </c:pt>
                <c:pt idx="1">
                  <c:v>2do Trimestre</c:v>
                </c:pt>
                <c:pt idx="2">
                  <c:v>3er Trimestre</c:v>
                </c:pt>
                <c:pt idx="3">
                  <c:v>4to Trimestre</c:v>
                </c:pt>
              </c:strCache>
            </c:strRef>
          </c:cat>
          <c:val>
            <c:numRef>
              <c:f>'% Programacion Anual Caja'!$AB$19:$AB$22</c:f>
              <c:numCache>
                <c:formatCode>_("$"* #,##0_);_("$"* \(#,##0\);_("$"* "-"_);_(@_)</c:formatCode>
                <c:ptCount val="4"/>
                <c:pt idx="0">
                  <c:v>1698792200</c:v>
                </c:pt>
                <c:pt idx="1">
                  <c:v>4005679436</c:v>
                </c:pt>
                <c:pt idx="2">
                  <c:v>4725907645</c:v>
                </c:pt>
                <c:pt idx="3">
                  <c:v>8923281683</c:v>
                </c:pt>
              </c:numCache>
            </c:numRef>
          </c:val>
          <c:extLst>
            <c:ext xmlns:c16="http://schemas.microsoft.com/office/drawing/2014/chart" uri="{C3380CC4-5D6E-409C-BE32-E72D297353CC}">
              <c16:uniqueId val="{00000000-69CD-4A2A-A177-DEAA3D5BB60B}"/>
            </c:ext>
          </c:extLst>
        </c:ser>
        <c:dLbls>
          <c:showLegendKey val="0"/>
          <c:showVal val="0"/>
          <c:showCatName val="0"/>
          <c:showSerName val="0"/>
          <c:showPercent val="0"/>
          <c:showBubbleSize val="0"/>
        </c:dLbls>
        <c:gapWidth val="150"/>
        <c:axId val="132709376"/>
        <c:axId val="52936000"/>
      </c:barChart>
      <c:catAx>
        <c:axId val="132709376"/>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52936000"/>
        <c:crossesAt val="0"/>
        <c:auto val="1"/>
        <c:lblAlgn val="ctr"/>
        <c:lblOffset val="100"/>
        <c:tickLblSkip val="1"/>
        <c:tickMarkSkip val="1"/>
        <c:noMultiLvlLbl val="0"/>
      </c:catAx>
      <c:valAx>
        <c:axId val="52936000"/>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alpha val="99000"/>
              </a:srgbClr>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32709376"/>
        <c:crosses val="autoZero"/>
        <c:crossBetween val="between"/>
      </c:valAx>
      <c:spPr>
        <a:noFill/>
        <a:ln w="12700">
          <a:solidFill>
            <a:srgbClr val="B3B3B3"/>
          </a:solidFill>
          <a:prstDash val="solid"/>
        </a:ln>
      </c:spPr>
    </c:plotArea>
    <c:legend>
      <c:legendPos val="r"/>
      <c:layout>
        <c:manualLayout>
          <c:xMode val="edge"/>
          <c:yMode val="edge"/>
          <c:x val="1.2692612502149508E-2"/>
          <c:y val="0.88003928956733168"/>
          <c:w val="0.12680500624285063"/>
          <c:h val="0.1199607104326683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'Excedente  o Deficit'!$AA$18</c:f>
              <c:strCache>
                <c:ptCount val="1"/>
                <c:pt idx="0">
                  <c:v>Programado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'Excedente  o Deficit'!$Z$19:$Z$22</c:f>
              <c:strCache>
                <c:ptCount val="4"/>
                <c:pt idx="0">
                  <c:v>1er Trimestre</c:v>
                </c:pt>
                <c:pt idx="1">
                  <c:v>2do Trimestre</c:v>
                </c:pt>
                <c:pt idx="2">
                  <c:v>3er Trimestre</c:v>
                </c:pt>
                <c:pt idx="3">
                  <c:v>4to Trimestre</c:v>
                </c:pt>
              </c:strCache>
            </c:strRef>
          </c:cat>
          <c:val>
            <c:numRef>
              <c:f>'Excedente  o Deficit'!$AA$19:$AA$22</c:f>
              <c:numCache>
                <c:formatCode>_("$"* #,##0_);_("$"* \(#,##0\);_("$"* "-"_);_(@_)</c:formatCode>
                <c:ptCount val="4"/>
                <c:pt idx="0">
                  <c:v>2034357189</c:v>
                </c:pt>
                <c:pt idx="1">
                  <c:v>1847916900</c:v>
                </c:pt>
                <c:pt idx="2">
                  <c:v>2929393479</c:v>
                </c:pt>
                <c:pt idx="3">
                  <c:v>1456888814</c:v>
                </c:pt>
              </c:numCache>
            </c:numRef>
          </c:val>
          <c:extLst>
            <c:ext xmlns:c16="http://schemas.microsoft.com/office/drawing/2014/chart" uri="{C3380CC4-5D6E-409C-BE32-E72D297353CC}">
              <c16:uniqueId val="{00000000-18E8-4F6B-8720-808DA3742573}"/>
            </c:ext>
          </c:extLst>
        </c:ser>
        <c:dLbls>
          <c:showLegendKey val="0"/>
          <c:showVal val="0"/>
          <c:showCatName val="0"/>
          <c:showSerName val="0"/>
          <c:showPercent val="0"/>
          <c:showBubbleSize val="0"/>
        </c:dLbls>
        <c:gapWidth val="100"/>
        <c:overlap val="-24"/>
        <c:axId val="133813760"/>
        <c:axId val="133459904"/>
      </c:barChart>
      <c:catAx>
        <c:axId val="133813760"/>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459904"/>
        <c:crossesAt val="0"/>
        <c:auto val="1"/>
        <c:lblAlgn val="ctr"/>
        <c:lblOffset val="100"/>
        <c:tickLblSkip val="1"/>
        <c:tickMarkSkip val="1"/>
        <c:noMultiLvlLbl val="0"/>
      </c:catAx>
      <c:valAx>
        <c:axId val="1334599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81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Contratacion!$C$21</c:f>
              <c:strCache>
                <c:ptCount val="1"/>
                <c:pt idx="0">
                  <c:v>% avance trimestral</c:v>
                </c:pt>
              </c:strCache>
            </c:strRef>
          </c:tx>
          <c:spPr>
            <a:solidFill>
              <a:schemeClr val="accent6"/>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Contratacion!$B$22:$B$25</c:f>
              <c:strCache>
                <c:ptCount val="4"/>
                <c:pt idx="0">
                  <c:v>1 er Trimestre</c:v>
                </c:pt>
                <c:pt idx="1">
                  <c:v>2 Do Trimestre</c:v>
                </c:pt>
                <c:pt idx="2">
                  <c:v>3Er Trimestre</c:v>
                </c:pt>
                <c:pt idx="3">
                  <c:v>4to Trimestre</c:v>
                </c:pt>
              </c:strCache>
            </c:strRef>
          </c:cat>
          <c:val>
            <c:numRef>
              <c:f>Contratacion!$C$22:$C$25</c:f>
              <c:numCache>
                <c:formatCode>0%</c:formatCode>
                <c:ptCount val="4"/>
                <c:pt idx="0">
                  <c:v>0.41154822426961352</c:v>
                </c:pt>
                <c:pt idx="1">
                  <c:v>0.48506206438377264</c:v>
                </c:pt>
                <c:pt idx="2">
                  <c:v>0.70261760527608474</c:v>
                </c:pt>
                <c:pt idx="3">
                  <c:v>0.85732625550336905</c:v>
                </c:pt>
              </c:numCache>
            </c:numRef>
          </c:val>
          <c:extLst>
            <c:ext xmlns:c16="http://schemas.microsoft.com/office/drawing/2014/chart" uri="{C3380CC4-5D6E-409C-BE32-E72D297353CC}">
              <c16:uniqueId val="{00000000-39E7-4309-AF1C-FC4DBCB46C30}"/>
            </c:ext>
          </c:extLst>
        </c:ser>
        <c:dLbls>
          <c:showLegendKey val="0"/>
          <c:showVal val="0"/>
          <c:showCatName val="0"/>
          <c:showSerName val="0"/>
          <c:showPercent val="0"/>
          <c:showBubbleSize val="0"/>
        </c:dLbls>
        <c:gapWidth val="100"/>
        <c:overlap val="-24"/>
        <c:axId val="133813760"/>
        <c:axId val="133459904"/>
      </c:barChart>
      <c:catAx>
        <c:axId val="133813760"/>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459904"/>
        <c:crossesAt val="0"/>
        <c:auto val="1"/>
        <c:lblAlgn val="ctr"/>
        <c:lblOffset val="100"/>
        <c:tickLblSkip val="1"/>
        <c:tickMarkSkip val="1"/>
        <c:noMultiLvlLbl val="0"/>
      </c:catAx>
      <c:valAx>
        <c:axId val="133459904"/>
        <c:scaling>
          <c:orientation val="minMax"/>
        </c:scaling>
        <c:delete val="0"/>
        <c:axPos val="l"/>
        <c:majorGridlines>
          <c:spPr>
            <a:ln w="9525" cap="flat" cmpd="sng" algn="ctr">
              <a:solidFill>
                <a:schemeClr val="lt1">
                  <a:lumMod val="95000"/>
                  <a:alpha val="1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813760"/>
        <c:crosses val="autoZero"/>
        <c:crossBetween val="between"/>
      </c:valAx>
      <c:spPr>
        <a:noFill/>
        <a:ln>
          <a:noFill/>
        </a:ln>
        <a:effectLst/>
      </c:spPr>
    </c:plotArea>
    <c:legend>
      <c:legendPos val="b"/>
      <c:layout>
        <c:manualLayout>
          <c:xMode val="edge"/>
          <c:yMode val="edge"/>
          <c:x val="0.12706507562843306"/>
          <c:y val="9.9815984540394018E-2"/>
          <c:w val="0.15205519928565631"/>
          <c:h val="0.123627238902829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9525" cap="flat" cmpd="sng" algn="ctr">
      <a:noFill/>
      <a:prstDash val="solid"/>
      <a:round/>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7594670773739654"/>
          <c:y val="0.11207896558942403"/>
          <c:w val="0.8752504841069052"/>
          <c:h val="0.73875284020941046"/>
        </c:manualLayout>
      </c:layout>
      <c:barChart>
        <c:barDir val="col"/>
        <c:grouping val="clustered"/>
        <c:varyColors val="0"/>
        <c:ser>
          <c:idx val="0"/>
          <c:order val="0"/>
          <c:tx>
            <c:strRef>
              <c:f>'Cumplimiento Plan de capacitaci'!$AA$18</c:f>
              <c:strCache>
                <c:ptCount val="1"/>
                <c:pt idx="0">
                  <c:v>Programado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'Cumplimiento Plan de capacitaci'!$Z$19:$Z$22</c:f>
              <c:strCache>
                <c:ptCount val="4"/>
                <c:pt idx="0">
                  <c:v>1er Trimestre</c:v>
                </c:pt>
                <c:pt idx="1">
                  <c:v>2do Trimestre</c:v>
                </c:pt>
                <c:pt idx="2">
                  <c:v>3er Trimestre</c:v>
                </c:pt>
                <c:pt idx="3">
                  <c:v>4to Trimestre</c:v>
                </c:pt>
              </c:strCache>
            </c:strRef>
          </c:cat>
          <c:val>
            <c:numRef>
              <c:f>'Cumplimiento Plan de capacitaci'!$AA$19:$AA$22</c:f>
              <c:numCache>
                <c:formatCode>0</c:formatCode>
                <c:ptCount val="4"/>
                <c:pt idx="0">
                  <c:v>1</c:v>
                </c:pt>
                <c:pt idx="1">
                  <c:v>2</c:v>
                </c:pt>
                <c:pt idx="2">
                  <c:v>8</c:v>
                </c:pt>
                <c:pt idx="3">
                  <c:v>2</c:v>
                </c:pt>
              </c:numCache>
            </c:numRef>
          </c:val>
          <c:extLst>
            <c:ext xmlns:c16="http://schemas.microsoft.com/office/drawing/2014/chart" uri="{C3380CC4-5D6E-409C-BE32-E72D297353CC}">
              <c16:uniqueId val="{00000000-A102-43FC-B408-D10EDCBAB645}"/>
            </c:ext>
          </c:extLst>
        </c:ser>
        <c:dLbls>
          <c:dLblPos val="outEnd"/>
          <c:showLegendKey val="0"/>
          <c:showVal val="1"/>
          <c:showCatName val="0"/>
          <c:showSerName val="0"/>
          <c:showPercent val="0"/>
          <c:showBubbleSize val="0"/>
        </c:dLbls>
        <c:gapWidth val="100"/>
        <c:overlap val="-24"/>
        <c:axId val="134460928"/>
        <c:axId val="133462784"/>
      </c:barChart>
      <c:catAx>
        <c:axId val="134460928"/>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462784"/>
        <c:crossesAt val="0"/>
        <c:auto val="1"/>
        <c:lblAlgn val="ctr"/>
        <c:lblOffset val="100"/>
        <c:tickLblSkip val="1"/>
        <c:tickMarkSkip val="1"/>
        <c:noMultiLvlLbl val="0"/>
      </c:catAx>
      <c:valAx>
        <c:axId val="13346278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4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74953832811227"/>
          <c:y val="4.6639292787788028E-2"/>
          <c:w val="0.8752504841069052"/>
          <c:h val="0.73875284020941046"/>
        </c:manualLayout>
      </c:layout>
      <c:barChart>
        <c:barDir val="col"/>
        <c:grouping val="clustered"/>
        <c:varyColors val="0"/>
        <c:ser>
          <c:idx val="0"/>
          <c:order val="0"/>
          <c:tx>
            <c:strRef>
              <c:f>'Programa de bienestar e incenti'!$AA$18</c:f>
              <c:strCache>
                <c:ptCount val="1"/>
                <c:pt idx="0">
                  <c:v>Programado</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'Programa de bienestar e incenti'!$Z$19:$Z$22</c:f>
              <c:strCache>
                <c:ptCount val="4"/>
                <c:pt idx="0">
                  <c:v>1er Trimestre</c:v>
                </c:pt>
                <c:pt idx="1">
                  <c:v>2do Trimestre</c:v>
                </c:pt>
                <c:pt idx="2">
                  <c:v>3er Trimestre</c:v>
                </c:pt>
                <c:pt idx="3">
                  <c:v>4to Trimestre</c:v>
                </c:pt>
              </c:strCache>
            </c:strRef>
          </c:cat>
          <c:val>
            <c:numRef>
              <c:f>'Programa de bienestar e incenti'!$AA$19:$AA$22</c:f>
              <c:numCache>
                <c:formatCode>0</c:formatCode>
                <c:ptCount val="4"/>
                <c:pt idx="0">
                  <c:v>1</c:v>
                </c:pt>
                <c:pt idx="1">
                  <c:v>4</c:v>
                </c:pt>
                <c:pt idx="2">
                  <c:v>4</c:v>
                </c:pt>
                <c:pt idx="3">
                  <c:v>7</c:v>
                </c:pt>
              </c:numCache>
            </c:numRef>
          </c:val>
          <c:extLst>
            <c:ext xmlns:c16="http://schemas.microsoft.com/office/drawing/2014/chart" uri="{C3380CC4-5D6E-409C-BE32-E72D297353CC}">
              <c16:uniqueId val="{00000000-86AF-4647-B7CD-1578553ADEF9}"/>
            </c:ext>
          </c:extLst>
        </c:ser>
        <c:dLbls>
          <c:dLblPos val="outEnd"/>
          <c:showLegendKey val="0"/>
          <c:showVal val="1"/>
          <c:showCatName val="0"/>
          <c:showSerName val="0"/>
          <c:showPercent val="0"/>
          <c:showBubbleSize val="0"/>
        </c:dLbls>
        <c:gapWidth val="100"/>
        <c:overlap val="-24"/>
        <c:axId val="133953536"/>
        <c:axId val="133843200"/>
      </c:barChart>
      <c:catAx>
        <c:axId val="133953536"/>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843200"/>
        <c:crossesAt val="0"/>
        <c:auto val="1"/>
        <c:lblAlgn val="ctr"/>
        <c:lblOffset val="100"/>
        <c:tickLblSkip val="1"/>
        <c:tickMarkSkip val="1"/>
        <c:noMultiLvlLbl val="0"/>
      </c:catAx>
      <c:valAx>
        <c:axId val="13384320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953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474955600609806"/>
          <c:y val="0.11207889922850553"/>
          <c:w val="0.8752504841069052"/>
          <c:h val="0.73875284020941046"/>
        </c:manualLayout>
      </c:layout>
      <c:barChart>
        <c:barDir val="col"/>
        <c:grouping val="clustered"/>
        <c:varyColors val="0"/>
        <c:ser>
          <c:idx val="0"/>
          <c:order val="0"/>
          <c:tx>
            <c:strRef>
              <c:f>'Programa SST'!$AA$18</c:f>
              <c:strCache>
                <c:ptCount val="1"/>
                <c:pt idx="0">
                  <c:v>Programado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'Programa SST'!$Z$19:$Z$22</c:f>
              <c:strCache>
                <c:ptCount val="4"/>
                <c:pt idx="0">
                  <c:v>1er Trimestre</c:v>
                </c:pt>
                <c:pt idx="1">
                  <c:v>2do Trimestre</c:v>
                </c:pt>
                <c:pt idx="2">
                  <c:v>3er Trimestre</c:v>
                </c:pt>
                <c:pt idx="3">
                  <c:v>4to Trimestre</c:v>
                </c:pt>
              </c:strCache>
            </c:strRef>
          </c:cat>
          <c:val>
            <c:numRef>
              <c:f>'Programa SST'!$AA$19:$AA$22</c:f>
              <c:numCache>
                <c:formatCode>0</c:formatCode>
                <c:ptCount val="4"/>
                <c:pt idx="0">
                  <c:v>13</c:v>
                </c:pt>
                <c:pt idx="1">
                  <c:v>4</c:v>
                </c:pt>
                <c:pt idx="2">
                  <c:v>8</c:v>
                </c:pt>
                <c:pt idx="3">
                  <c:v>7</c:v>
                </c:pt>
              </c:numCache>
            </c:numRef>
          </c:val>
          <c:extLst>
            <c:ext xmlns:c16="http://schemas.microsoft.com/office/drawing/2014/chart" uri="{C3380CC4-5D6E-409C-BE32-E72D297353CC}">
              <c16:uniqueId val="{00000000-EADF-475E-84A4-BE891EBDA928}"/>
            </c:ext>
          </c:extLst>
        </c:ser>
        <c:dLbls>
          <c:dLblPos val="inEnd"/>
          <c:showLegendKey val="0"/>
          <c:showVal val="1"/>
          <c:showCatName val="0"/>
          <c:showSerName val="0"/>
          <c:showPercent val="0"/>
          <c:showBubbleSize val="0"/>
        </c:dLbls>
        <c:gapWidth val="100"/>
        <c:overlap val="-24"/>
        <c:axId val="134015488"/>
        <c:axId val="133846656"/>
      </c:barChart>
      <c:catAx>
        <c:axId val="134015488"/>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846656"/>
        <c:crossesAt val="0"/>
        <c:auto val="1"/>
        <c:lblAlgn val="ctr"/>
        <c:lblOffset val="100"/>
        <c:tickLblSkip val="1"/>
        <c:tickMarkSkip val="1"/>
        <c:noMultiLvlLbl val="0"/>
      </c:catAx>
      <c:valAx>
        <c:axId val="1338466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01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7.4184020410622331E-2"/>
          <c:y val="0.11207889922850553"/>
          <c:w val="0.8752504841069052"/>
          <c:h val="0.73875284020941046"/>
        </c:manualLayout>
      </c:layout>
      <c:barChart>
        <c:barDir val="col"/>
        <c:grouping val="clustered"/>
        <c:varyColors val="0"/>
        <c:ser>
          <c:idx val="0"/>
          <c:order val="0"/>
          <c:tx>
            <c:strRef>
              <c:f>Accidentalidad!$C$21</c:f>
              <c:strCache>
                <c:ptCount val="1"/>
                <c:pt idx="0">
                  <c:v>Numero de accidentes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Accidentalidad!$B$22:$B$25</c:f>
              <c:strCache>
                <c:ptCount val="4"/>
                <c:pt idx="0">
                  <c:v>1 er Trimestre</c:v>
                </c:pt>
                <c:pt idx="1">
                  <c:v>2do Trimestre</c:v>
                </c:pt>
                <c:pt idx="2">
                  <c:v>3er Trimestre</c:v>
                </c:pt>
                <c:pt idx="3">
                  <c:v>4to Trimestre</c:v>
                </c:pt>
              </c:strCache>
            </c:strRef>
          </c:cat>
          <c:val>
            <c:numRef>
              <c:f>Accidentalidad!$C$22:$C$25</c:f>
              <c:numCache>
                <c:formatCode>#,##0</c:formatCode>
                <c:ptCount val="4"/>
                <c:pt idx="0">
                  <c:v>5</c:v>
                </c:pt>
                <c:pt idx="1">
                  <c:v>8</c:v>
                </c:pt>
                <c:pt idx="2">
                  <c:v>4</c:v>
                </c:pt>
                <c:pt idx="3">
                  <c:v>10</c:v>
                </c:pt>
              </c:numCache>
            </c:numRef>
          </c:val>
          <c:extLst>
            <c:ext xmlns:c16="http://schemas.microsoft.com/office/drawing/2014/chart" uri="{C3380CC4-5D6E-409C-BE32-E72D297353CC}">
              <c16:uniqueId val="{00000000-79C7-4C50-BA4D-DBF8AAB17B81}"/>
            </c:ext>
          </c:extLst>
        </c:ser>
        <c:dLbls>
          <c:dLblPos val="inEnd"/>
          <c:showLegendKey val="0"/>
          <c:showVal val="1"/>
          <c:showCatName val="0"/>
          <c:showSerName val="0"/>
          <c:showPercent val="0"/>
          <c:showBubbleSize val="0"/>
        </c:dLbls>
        <c:gapWidth val="100"/>
        <c:overlap val="-24"/>
        <c:axId val="134015488"/>
        <c:axId val="133846656"/>
      </c:barChart>
      <c:catAx>
        <c:axId val="134015488"/>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3846656"/>
        <c:crossesAt val="0"/>
        <c:auto val="1"/>
        <c:lblAlgn val="ctr"/>
        <c:lblOffset val="100"/>
        <c:tickLblSkip val="1"/>
        <c:tickMarkSkip val="1"/>
        <c:noMultiLvlLbl val="0"/>
      </c:catAx>
      <c:valAx>
        <c:axId val="1338466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01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7216633132126103E-2"/>
          <c:y val="0.11577112860892388"/>
          <c:w val="0.8752504841069052"/>
          <c:h val="0.73875284020941046"/>
        </c:manualLayout>
      </c:layout>
      <c:barChart>
        <c:barDir val="col"/>
        <c:grouping val="clustered"/>
        <c:varyColors val="0"/>
        <c:ser>
          <c:idx val="0"/>
          <c:order val="0"/>
          <c:tx>
            <c:strRef>
              <c:f>PQR!$C$21</c:f>
              <c:strCache>
                <c:ptCount val="1"/>
                <c:pt idx="0">
                  <c:v>%  Trimestral cumplimiento</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PQR!$B$22:$B$25</c:f>
              <c:strCache>
                <c:ptCount val="4"/>
                <c:pt idx="0">
                  <c:v>1 er Trimestre</c:v>
                </c:pt>
                <c:pt idx="1">
                  <c:v>2do Trimestre</c:v>
                </c:pt>
                <c:pt idx="2">
                  <c:v>3er Trimestre</c:v>
                </c:pt>
                <c:pt idx="3">
                  <c:v>4to Trimestre</c:v>
                </c:pt>
              </c:strCache>
            </c:strRef>
          </c:cat>
          <c:val>
            <c:numRef>
              <c:f>PQR!$C$22:$C$25</c:f>
              <c:numCache>
                <c:formatCode>0.0%</c:formatCode>
                <c:ptCount val="4"/>
                <c:pt idx="0">
                  <c:v>0.28789986091794156</c:v>
                </c:pt>
                <c:pt idx="1">
                  <c:v>0.87175989085948158</c:v>
                </c:pt>
                <c:pt idx="2">
                  <c:v>0.98206599713055953</c:v>
                </c:pt>
                <c:pt idx="3">
                  <c:v>0.96985721840296135</c:v>
                </c:pt>
              </c:numCache>
            </c:numRef>
          </c:val>
          <c:extLst>
            <c:ext xmlns:c16="http://schemas.microsoft.com/office/drawing/2014/chart" uri="{C3380CC4-5D6E-409C-BE32-E72D297353CC}">
              <c16:uniqueId val="{00000000-88B2-49C6-B515-20EB5B7B900B}"/>
            </c:ext>
          </c:extLst>
        </c:ser>
        <c:dLbls>
          <c:dLblPos val="inEnd"/>
          <c:showLegendKey val="0"/>
          <c:showVal val="1"/>
          <c:showCatName val="0"/>
          <c:showSerName val="0"/>
          <c:showPercent val="0"/>
          <c:showBubbleSize val="0"/>
        </c:dLbls>
        <c:gapWidth val="100"/>
        <c:overlap val="-24"/>
        <c:axId val="134554112"/>
        <c:axId val="134818624"/>
      </c:barChart>
      <c:catAx>
        <c:axId val="134554112"/>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818624"/>
        <c:crossesAt val="0"/>
        <c:auto val="1"/>
        <c:lblAlgn val="ctr"/>
        <c:lblOffset val="100"/>
        <c:tickLblSkip val="1"/>
        <c:tickMarkSkip val="1"/>
        <c:noMultiLvlLbl val="0"/>
      </c:catAx>
      <c:valAx>
        <c:axId val="1348186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554112"/>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8.7216633132126103E-2"/>
          <c:y val="0.11577112860892388"/>
          <c:w val="0.8752504841069052"/>
          <c:h val="0.73875284020941046"/>
        </c:manualLayout>
      </c:layout>
      <c:barChart>
        <c:barDir val="col"/>
        <c:grouping val="clustered"/>
        <c:varyColors val="0"/>
        <c:ser>
          <c:idx val="0"/>
          <c:order val="0"/>
          <c:tx>
            <c:strRef>
              <c:f>PQR!$AA$17</c:f>
              <c:strCache>
                <c:ptCount val="1"/>
                <c:pt idx="0">
                  <c:v>Programado</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PQR!$Z$18:$Z$21</c:f>
              <c:strCache>
                <c:ptCount val="4"/>
                <c:pt idx="0">
                  <c:v>1er Trimestre</c:v>
                </c:pt>
                <c:pt idx="1">
                  <c:v>2do Trimestre</c:v>
                </c:pt>
                <c:pt idx="2">
                  <c:v>3er Trimestre</c:v>
                </c:pt>
                <c:pt idx="3">
                  <c:v>4to Trimestre</c:v>
                </c:pt>
              </c:strCache>
            </c:strRef>
          </c:cat>
          <c:val>
            <c:numRef>
              <c:f>PQR!$AA$18:$AA$21</c:f>
              <c:numCache>
                <c:formatCode>0</c:formatCode>
                <c:ptCount val="4"/>
                <c:pt idx="0">
                  <c:v>621</c:v>
                </c:pt>
                <c:pt idx="1">
                  <c:v>1917</c:v>
                </c:pt>
                <c:pt idx="2">
                  <c:v>2738</c:v>
                </c:pt>
                <c:pt idx="3">
                  <c:v>1834</c:v>
                </c:pt>
              </c:numCache>
            </c:numRef>
          </c:val>
          <c:extLst>
            <c:ext xmlns:c16="http://schemas.microsoft.com/office/drawing/2014/chart" uri="{C3380CC4-5D6E-409C-BE32-E72D297353CC}">
              <c16:uniqueId val="{00000000-48FD-46E4-B419-41BD21AF1282}"/>
            </c:ext>
          </c:extLst>
        </c:ser>
        <c:dLbls>
          <c:dLblPos val="inEnd"/>
          <c:showLegendKey val="0"/>
          <c:showVal val="1"/>
          <c:showCatName val="0"/>
          <c:showSerName val="0"/>
          <c:showPercent val="0"/>
          <c:showBubbleSize val="0"/>
        </c:dLbls>
        <c:gapWidth val="100"/>
        <c:overlap val="-24"/>
        <c:axId val="134554112"/>
        <c:axId val="134818624"/>
      </c:barChart>
      <c:catAx>
        <c:axId val="134554112"/>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818624"/>
        <c:crossesAt val="0"/>
        <c:auto val="1"/>
        <c:lblAlgn val="ctr"/>
        <c:lblOffset val="100"/>
        <c:tickLblSkip val="1"/>
        <c:tickMarkSkip val="1"/>
        <c:noMultiLvlLbl val="0"/>
      </c:catAx>
      <c:valAx>
        <c:axId val="1348186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554112"/>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6359021508915607E-2"/>
          <c:y val="0.11756430446194227"/>
          <c:w val="0.8752504841069052"/>
          <c:h val="0.73875284020941046"/>
        </c:manualLayout>
      </c:layout>
      <c:barChart>
        <c:barDir val="col"/>
        <c:grouping val="clustered"/>
        <c:varyColors val="0"/>
        <c:ser>
          <c:idx val="0"/>
          <c:order val="0"/>
          <c:tx>
            <c:strRef>
              <c:f>'Animales Atendidos'!$AA$17</c:f>
              <c:strCache>
                <c:ptCount val="1"/>
                <c:pt idx="0">
                  <c:v>Programado</c:v>
                </c:pt>
              </c:strCache>
            </c:strRef>
          </c:tx>
          <c:spPr>
            <a:solidFill>
              <a:schemeClr val="accent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'Animales Atendidos'!$Z$18:$Z$21</c:f>
              <c:strCache>
                <c:ptCount val="4"/>
                <c:pt idx="0">
                  <c:v>1er Trimestre</c:v>
                </c:pt>
                <c:pt idx="1">
                  <c:v>2do Trimestre</c:v>
                </c:pt>
                <c:pt idx="2">
                  <c:v>3er Trimestre</c:v>
                </c:pt>
                <c:pt idx="3">
                  <c:v>4to Trimestre</c:v>
                </c:pt>
              </c:strCache>
            </c:strRef>
          </c:cat>
          <c:val>
            <c:numRef>
              <c:f>'Animales Atendidos'!$AA$18:$AA$21</c:f>
              <c:numCache>
                <c:formatCode>#,##0</c:formatCode>
                <c:ptCount val="4"/>
                <c:pt idx="0">
                  <c:v>24607</c:v>
                </c:pt>
                <c:pt idx="1">
                  <c:v>37191</c:v>
                </c:pt>
                <c:pt idx="2">
                  <c:v>49112</c:v>
                </c:pt>
                <c:pt idx="3">
                  <c:v>33472</c:v>
                </c:pt>
              </c:numCache>
            </c:numRef>
          </c:val>
          <c:extLst>
            <c:ext xmlns:c16="http://schemas.microsoft.com/office/drawing/2014/chart" uri="{C3380CC4-5D6E-409C-BE32-E72D297353CC}">
              <c16:uniqueId val="{00000000-2F3E-4EBE-82A6-F990458166E5}"/>
            </c:ext>
          </c:extLst>
        </c:ser>
        <c:dLbls>
          <c:showLegendKey val="0"/>
          <c:showVal val="0"/>
          <c:showCatName val="0"/>
          <c:showSerName val="0"/>
          <c:showPercent val="0"/>
          <c:showBubbleSize val="0"/>
        </c:dLbls>
        <c:gapWidth val="100"/>
        <c:overlap val="-24"/>
        <c:axId val="134542848"/>
        <c:axId val="134822080"/>
      </c:barChart>
      <c:catAx>
        <c:axId val="134542848"/>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prstDash val="solid"/>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822080"/>
        <c:crossesAt val="0"/>
        <c:auto val="1"/>
        <c:lblAlgn val="ctr"/>
        <c:lblOffset val="100"/>
        <c:tickLblSkip val="1"/>
        <c:tickMarkSkip val="1"/>
        <c:noMultiLvlLbl val="0"/>
      </c:catAx>
      <c:valAx>
        <c:axId val="134822080"/>
        <c:scaling>
          <c:orientation val="minMax"/>
        </c:scaling>
        <c:delete val="0"/>
        <c:axPos val="l"/>
        <c:majorGridlines>
          <c:spPr>
            <a:ln w="9525" cap="flat" cmpd="sng" algn="ctr">
              <a:solidFill>
                <a:schemeClr val="lt1">
                  <a:lumMod val="95000"/>
                  <a:alpha val="1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542848"/>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9525" cap="flat" cmpd="sng" algn="ctr">
      <a:noFill/>
      <a:prstDash val="solid"/>
      <a:round/>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'Animales Maltrato'!$AA$17</c:f>
              <c:strCache>
                <c:ptCount val="1"/>
                <c:pt idx="0">
                  <c:v>Programado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a:solidFill>
                      <a:schemeClr val="bg1"/>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'Animales Maltrato'!$Z$18:$Z$21</c:f>
              <c:strCache>
                <c:ptCount val="4"/>
                <c:pt idx="0">
                  <c:v>1er Trimestre</c:v>
                </c:pt>
                <c:pt idx="1">
                  <c:v>2do Trimestre</c:v>
                </c:pt>
                <c:pt idx="2">
                  <c:v>3er Trimestre</c:v>
                </c:pt>
                <c:pt idx="3">
                  <c:v>4to Trimestre</c:v>
                </c:pt>
              </c:strCache>
            </c:strRef>
          </c:cat>
          <c:val>
            <c:numRef>
              <c:f>'Animales Maltrato'!$AA$18:$AA$21</c:f>
              <c:numCache>
                <c:formatCode>#,##0</c:formatCode>
                <c:ptCount val="4"/>
                <c:pt idx="0">
                  <c:v>1099</c:v>
                </c:pt>
                <c:pt idx="1">
                  <c:v>960</c:v>
                </c:pt>
                <c:pt idx="2">
                  <c:v>1573</c:v>
                </c:pt>
                <c:pt idx="3">
                  <c:v>884</c:v>
                </c:pt>
              </c:numCache>
            </c:numRef>
          </c:val>
          <c:extLst>
            <c:ext xmlns:c16="http://schemas.microsoft.com/office/drawing/2014/chart" uri="{C3380CC4-5D6E-409C-BE32-E72D297353CC}">
              <c16:uniqueId val="{00000000-956A-434E-9EA9-9E8711D578AD}"/>
            </c:ext>
          </c:extLst>
        </c:ser>
        <c:dLbls>
          <c:showLegendKey val="0"/>
          <c:showVal val="0"/>
          <c:showCatName val="0"/>
          <c:showSerName val="0"/>
          <c:showPercent val="0"/>
          <c:showBubbleSize val="0"/>
        </c:dLbls>
        <c:gapWidth val="100"/>
        <c:overlap val="-24"/>
        <c:axId val="135160320"/>
        <c:axId val="134621440"/>
      </c:barChart>
      <c:catAx>
        <c:axId val="135160320"/>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621440"/>
        <c:crossesAt val="0"/>
        <c:auto val="1"/>
        <c:lblAlgn val="ctr"/>
        <c:lblOffset val="100"/>
        <c:tickLblSkip val="1"/>
        <c:tickMarkSkip val="1"/>
        <c:noMultiLvlLbl val="0"/>
      </c:catAx>
      <c:valAx>
        <c:axId val="1346214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160320"/>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14877423310131"/>
          <c:y val="9.0750972038809413E-2"/>
          <c:w val="0.8752504841069052"/>
          <c:h val="0.73875284020941046"/>
        </c:manualLayout>
      </c:layout>
      <c:barChart>
        <c:barDir val="col"/>
        <c:grouping val="clustered"/>
        <c:varyColors val="0"/>
        <c:ser>
          <c:idx val="0"/>
          <c:order val="0"/>
          <c:tx>
            <c:strRef>
              <c:f>Urgencias!$AA$17</c:f>
              <c:strCache>
                <c:ptCount val="1"/>
                <c:pt idx="0">
                  <c:v>Programado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Urgencias!$Z$18:$Z$21</c:f>
              <c:strCache>
                <c:ptCount val="4"/>
                <c:pt idx="0">
                  <c:v>1er Trimestre</c:v>
                </c:pt>
                <c:pt idx="1">
                  <c:v>2do Trimestre</c:v>
                </c:pt>
                <c:pt idx="2">
                  <c:v>3er Trimestre</c:v>
                </c:pt>
                <c:pt idx="3">
                  <c:v>4to Trimestre</c:v>
                </c:pt>
              </c:strCache>
            </c:strRef>
          </c:cat>
          <c:val>
            <c:numRef>
              <c:f>Urgencias!$AA$18:$AA$21</c:f>
              <c:numCache>
                <c:formatCode>#,##0</c:formatCode>
                <c:ptCount val="4"/>
                <c:pt idx="0">
                  <c:v>211</c:v>
                </c:pt>
                <c:pt idx="1">
                  <c:v>279</c:v>
                </c:pt>
                <c:pt idx="2">
                  <c:v>222</c:v>
                </c:pt>
                <c:pt idx="3">
                  <c:v>111</c:v>
                </c:pt>
              </c:numCache>
            </c:numRef>
          </c:val>
          <c:extLst>
            <c:ext xmlns:c16="http://schemas.microsoft.com/office/drawing/2014/chart" uri="{C3380CC4-5D6E-409C-BE32-E72D297353CC}">
              <c16:uniqueId val="{00000000-09D9-422B-BE60-F3C3175D7D7B}"/>
            </c:ext>
          </c:extLst>
        </c:ser>
        <c:dLbls>
          <c:dLblPos val="inEnd"/>
          <c:showLegendKey val="0"/>
          <c:showVal val="1"/>
          <c:showCatName val="0"/>
          <c:showSerName val="0"/>
          <c:showPercent val="0"/>
          <c:showBubbleSize val="0"/>
        </c:dLbls>
        <c:gapWidth val="65"/>
        <c:axId val="135243264"/>
        <c:axId val="134626048"/>
      </c:barChart>
      <c:catAx>
        <c:axId val="135243264"/>
        <c:scaling>
          <c:orientation val="minMax"/>
        </c:scaling>
        <c:delete val="0"/>
        <c:axPos val="b"/>
        <c:numFmt formatCode="General" sourceLinked="0"/>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4626048"/>
        <c:crossesAt val="0"/>
        <c:auto val="1"/>
        <c:lblAlgn val="ctr"/>
        <c:lblOffset val="100"/>
        <c:tickLblSkip val="1"/>
        <c:tickMarkSkip val="1"/>
        <c:noMultiLvlLbl val="0"/>
      </c:catAx>
      <c:valAx>
        <c:axId val="1346260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135243264"/>
        <c:crosses val="autoZero"/>
        <c:crossBetween val="between"/>
      </c:valAx>
      <c:spPr>
        <a:noFill/>
        <a:ln>
          <a:noFill/>
        </a:ln>
        <a:effectLst/>
      </c:spPr>
    </c:plotArea>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714877423310131"/>
          <c:y val="9.0750972038809413E-2"/>
          <c:w val="0.8752504841069052"/>
          <c:h val="0.73875284020941046"/>
        </c:manualLayout>
      </c:layout>
      <c:barChart>
        <c:barDir val="col"/>
        <c:grouping val="clustered"/>
        <c:varyColors val="0"/>
        <c:ser>
          <c:idx val="0"/>
          <c:order val="0"/>
          <c:tx>
            <c:strRef>
              <c:f>Custodia!$AA$17</c:f>
              <c:strCache>
                <c:ptCount val="1"/>
                <c:pt idx="0">
                  <c:v>Programado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Custodia!$Z$18:$Z$21</c:f>
              <c:strCache>
                <c:ptCount val="4"/>
                <c:pt idx="0">
                  <c:v>1er Trimestre</c:v>
                </c:pt>
                <c:pt idx="1">
                  <c:v>2do Trimestre</c:v>
                </c:pt>
                <c:pt idx="2">
                  <c:v>3er Trimestre</c:v>
                </c:pt>
                <c:pt idx="3">
                  <c:v>4to Trimestre</c:v>
                </c:pt>
              </c:strCache>
            </c:strRef>
          </c:cat>
          <c:val>
            <c:numRef>
              <c:f>Custodia!$AA$18:$AA$21</c:f>
              <c:numCache>
                <c:formatCode>#,##0</c:formatCode>
                <c:ptCount val="4"/>
                <c:pt idx="0">
                  <c:v>349</c:v>
                </c:pt>
                <c:pt idx="1">
                  <c:v>197</c:v>
                </c:pt>
                <c:pt idx="2">
                  <c:v>69</c:v>
                </c:pt>
                <c:pt idx="3">
                  <c:v>122</c:v>
                </c:pt>
              </c:numCache>
            </c:numRef>
          </c:val>
          <c:extLst>
            <c:ext xmlns:c16="http://schemas.microsoft.com/office/drawing/2014/chart" uri="{C3380CC4-5D6E-409C-BE32-E72D297353CC}">
              <c16:uniqueId val="{00000000-64E0-4533-86D9-ED96F15B64E4}"/>
            </c:ext>
          </c:extLst>
        </c:ser>
        <c:dLbls>
          <c:dLblPos val="inEnd"/>
          <c:showLegendKey val="0"/>
          <c:showVal val="1"/>
          <c:showCatName val="0"/>
          <c:showSerName val="0"/>
          <c:showPercent val="0"/>
          <c:showBubbleSize val="0"/>
        </c:dLbls>
        <c:gapWidth val="65"/>
        <c:axId val="135211008"/>
        <c:axId val="134646016"/>
      </c:barChart>
      <c:catAx>
        <c:axId val="135211008"/>
        <c:scaling>
          <c:orientation val="minMax"/>
        </c:scaling>
        <c:delete val="0"/>
        <c:axPos val="b"/>
        <c:numFmt formatCode="General" sourceLinked="0"/>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4646016"/>
        <c:crossesAt val="0"/>
        <c:auto val="1"/>
        <c:lblAlgn val="ctr"/>
        <c:lblOffset val="100"/>
        <c:tickLblSkip val="1"/>
        <c:tickMarkSkip val="1"/>
        <c:noMultiLvlLbl val="0"/>
      </c:catAx>
      <c:valAx>
        <c:axId val="1346460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135211008"/>
        <c:crosses val="autoZero"/>
        <c:crossBetween val="between"/>
      </c:valAx>
      <c:spPr>
        <a:noFill/>
        <a:ln>
          <a:noFill/>
        </a:ln>
        <a:effectLst/>
      </c:spPr>
    </c:plotArea>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Brigadas!$AA$17</c:f>
              <c:strCache>
                <c:ptCount val="1"/>
                <c:pt idx="0">
                  <c:v>Programado</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a:solidFill>
                      <a:schemeClr val="bg1"/>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Brigadas!$Z$18:$Z$21</c:f>
              <c:strCache>
                <c:ptCount val="4"/>
                <c:pt idx="0">
                  <c:v>1er Trimestre</c:v>
                </c:pt>
                <c:pt idx="1">
                  <c:v>2do Trimestre</c:v>
                </c:pt>
                <c:pt idx="2">
                  <c:v>3er Trimestre</c:v>
                </c:pt>
                <c:pt idx="3">
                  <c:v>4to Trimestre</c:v>
                </c:pt>
              </c:strCache>
            </c:strRef>
          </c:cat>
          <c:val>
            <c:numRef>
              <c:f>Brigadas!$AA$18:$AA$21</c:f>
              <c:numCache>
                <c:formatCode>#,##0</c:formatCode>
                <c:ptCount val="4"/>
                <c:pt idx="0">
                  <c:v>9523</c:v>
                </c:pt>
                <c:pt idx="1">
                  <c:v>2769</c:v>
                </c:pt>
                <c:pt idx="2">
                  <c:v>803</c:v>
                </c:pt>
                <c:pt idx="3">
                  <c:v>667</c:v>
                </c:pt>
              </c:numCache>
            </c:numRef>
          </c:val>
          <c:extLst>
            <c:ext xmlns:c16="http://schemas.microsoft.com/office/drawing/2014/chart" uri="{C3380CC4-5D6E-409C-BE32-E72D297353CC}">
              <c16:uniqueId val="{00000000-495F-4F87-A4DD-BD17B939182E}"/>
            </c:ext>
          </c:extLst>
        </c:ser>
        <c:dLbls>
          <c:showLegendKey val="0"/>
          <c:showVal val="0"/>
          <c:showCatName val="0"/>
          <c:showSerName val="0"/>
          <c:showPercent val="0"/>
          <c:showBubbleSize val="0"/>
        </c:dLbls>
        <c:gapWidth val="100"/>
        <c:overlap val="-24"/>
        <c:axId val="134920704"/>
        <c:axId val="134649472"/>
      </c:barChart>
      <c:catAx>
        <c:axId val="134920704"/>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649472"/>
        <c:crossesAt val="0"/>
        <c:auto val="1"/>
        <c:lblAlgn val="ctr"/>
        <c:lblOffset val="100"/>
        <c:tickLblSkip val="1"/>
        <c:tickMarkSkip val="1"/>
        <c:noMultiLvlLbl val="0"/>
      </c:catAx>
      <c:valAx>
        <c:axId val="1346494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4920704"/>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0771721008129"/>
          <c:y val="5.4818957108632806E-2"/>
          <c:w val="0.8752504841069052"/>
          <c:h val="0.73875284020941046"/>
        </c:manualLayout>
      </c:layout>
      <c:barChart>
        <c:barDir val="col"/>
        <c:grouping val="clustered"/>
        <c:varyColors val="0"/>
        <c:ser>
          <c:idx val="0"/>
          <c:order val="0"/>
          <c:tx>
            <c:strRef>
              <c:f>Microchips!$AA$17</c:f>
              <c:strCache>
                <c:ptCount val="1"/>
                <c:pt idx="0">
                  <c:v>Programado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wrap="square" lIns="38100" tIns="19050" rIns="38100" bIns="19050" anchor="ctr">
                <a:spAutoFit/>
              </a:bodyPr>
              <a:lstStyle/>
              <a:p>
                <a:pPr>
                  <a:defRPr>
                    <a:solidFill>
                      <a:schemeClr val="bg1"/>
                    </a:solidFill>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Microchips!$Z$18:$Z$21</c:f>
              <c:strCache>
                <c:ptCount val="4"/>
                <c:pt idx="0">
                  <c:v>1er Trimestre</c:v>
                </c:pt>
                <c:pt idx="1">
                  <c:v>2do Trimestre</c:v>
                </c:pt>
                <c:pt idx="2">
                  <c:v>3er Trimestre</c:v>
                </c:pt>
                <c:pt idx="3">
                  <c:v>4to Trimestre</c:v>
                </c:pt>
              </c:strCache>
            </c:strRef>
          </c:cat>
          <c:val>
            <c:numRef>
              <c:f>Microchips!$AA$18:$AA$21</c:f>
              <c:numCache>
                <c:formatCode>#,##0</c:formatCode>
                <c:ptCount val="4"/>
                <c:pt idx="0">
                  <c:v>10311</c:v>
                </c:pt>
                <c:pt idx="1">
                  <c:v>24227</c:v>
                </c:pt>
                <c:pt idx="2">
                  <c:v>14906</c:v>
                </c:pt>
                <c:pt idx="3">
                  <c:v>54957</c:v>
                </c:pt>
              </c:numCache>
            </c:numRef>
          </c:val>
          <c:extLst>
            <c:ext xmlns:c16="http://schemas.microsoft.com/office/drawing/2014/chart" uri="{C3380CC4-5D6E-409C-BE32-E72D297353CC}">
              <c16:uniqueId val="{00000000-94BF-4066-BB06-9C1833B219B2}"/>
            </c:ext>
          </c:extLst>
        </c:ser>
        <c:dLbls>
          <c:showLegendKey val="0"/>
          <c:showVal val="0"/>
          <c:showCatName val="0"/>
          <c:showSerName val="0"/>
          <c:showPercent val="0"/>
          <c:showBubbleSize val="0"/>
        </c:dLbls>
        <c:gapWidth val="100"/>
        <c:overlap val="-24"/>
        <c:axId val="135929344"/>
        <c:axId val="135308416"/>
      </c:barChart>
      <c:catAx>
        <c:axId val="135929344"/>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308416"/>
        <c:crossesAt val="0"/>
        <c:auto val="1"/>
        <c:lblAlgn val="ctr"/>
        <c:lblOffset val="100"/>
        <c:tickLblSkip val="1"/>
        <c:tickMarkSkip val="1"/>
        <c:noMultiLvlLbl val="0"/>
      </c:catAx>
      <c:valAx>
        <c:axId val="13530841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929344"/>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Esterilizaciones!$AA$17</c:f>
              <c:strCache>
                <c:ptCount val="1"/>
                <c:pt idx="0">
                  <c:v>Programado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Esterilizaciones!$Z$18:$Z$21</c:f>
              <c:strCache>
                <c:ptCount val="4"/>
                <c:pt idx="0">
                  <c:v>1er Trimestre</c:v>
                </c:pt>
                <c:pt idx="1">
                  <c:v>2do Trimestre</c:v>
                </c:pt>
                <c:pt idx="2">
                  <c:v>3er Trimestre</c:v>
                </c:pt>
                <c:pt idx="3">
                  <c:v>4to Trimestre</c:v>
                </c:pt>
              </c:strCache>
            </c:strRef>
          </c:cat>
          <c:val>
            <c:numRef>
              <c:f>Esterilizaciones!$AA$18:$AA$21</c:f>
              <c:numCache>
                <c:formatCode>#,##0</c:formatCode>
                <c:ptCount val="4"/>
                <c:pt idx="0">
                  <c:v>1878</c:v>
                </c:pt>
                <c:pt idx="1">
                  <c:v>9952</c:v>
                </c:pt>
                <c:pt idx="2">
                  <c:v>31095</c:v>
                </c:pt>
                <c:pt idx="3">
                  <c:v>20115</c:v>
                </c:pt>
              </c:numCache>
            </c:numRef>
          </c:val>
          <c:extLst>
            <c:ext xmlns:c16="http://schemas.microsoft.com/office/drawing/2014/chart" uri="{C3380CC4-5D6E-409C-BE32-E72D297353CC}">
              <c16:uniqueId val="{00000000-372B-4BA9-8229-46927CC3C030}"/>
            </c:ext>
          </c:extLst>
        </c:ser>
        <c:dLbls>
          <c:dLblPos val="inEnd"/>
          <c:showLegendKey val="0"/>
          <c:showVal val="1"/>
          <c:showCatName val="0"/>
          <c:showSerName val="0"/>
          <c:showPercent val="0"/>
          <c:showBubbleSize val="0"/>
        </c:dLbls>
        <c:gapWidth val="65"/>
        <c:axId val="135692288"/>
        <c:axId val="135311872"/>
      </c:barChart>
      <c:catAx>
        <c:axId val="135692288"/>
        <c:scaling>
          <c:orientation val="minMax"/>
        </c:scaling>
        <c:delete val="0"/>
        <c:axPos val="b"/>
        <c:numFmt formatCode="General" sourceLinked="0"/>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35311872"/>
        <c:crossesAt val="0"/>
        <c:auto val="1"/>
        <c:lblAlgn val="ctr"/>
        <c:lblOffset val="100"/>
        <c:tickLblSkip val="1"/>
        <c:tickMarkSkip val="1"/>
        <c:noMultiLvlLbl val="0"/>
      </c:catAx>
      <c:valAx>
        <c:axId val="1353118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0"/>
        <c:majorTickMark val="none"/>
        <c:minorTickMark val="none"/>
        <c:tickLblPos val="nextTo"/>
        <c:crossAx val="135692288"/>
        <c:crosses val="autoZero"/>
        <c:crossBetween val="between"/>
      </c:valAx>
      <c:spPr>
        <a:noFill/>
        <a:ln>
          <a:noFill/>
        </a:ln>
        <a:effectLst/>
      </c:spPr>
    </c:plotArea>
    <c:plotVisOnly val="0"/>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'Comportamiento Animal'!$AA$17</c:f>
              <c:strCache>
                <c:ptCount val="1"/>
                <c:pt idx="0">
                  <c:v>Programado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'Comportamiento Animal'!$Z$18:$Z$21</c:f>
              <c:strCache>
                <c:ptCount val="4"/>
                <c:pt idx="0">
                  <c:v>1er Trimestre</c:v>
                </c:pt>
                <c:pt idx="1">
                  <c:v>2do Trimestre</c:v>
                </c:pt>
                <c:pt idx="2">
                  <c:v>3er Trimestre</c:v>
                </c:pt>
                <c:pt idx="3">
                  <c:v>4to Trimestre</c:v>
                </c:pt>
              </c:strCache>
            </c:strRef>
          </c:cat>
          <c:val>
            <c:numRef>
              <c:f>'Comportamiento Animal'!$AA$18:$AA$21</c:f>
              <c:numCache>
                <c:formatCode>#,##0</c:formatCode>
                <c:ptCount val="4"/>
                <c:pt idx="0">
                  <c:v>92</c:v>
                </c:pt>
                <c:pt idx="1">
                  <c:v>490</c:v>
                </c:pt>
                <c:pt idx="2">
                  <c:v>364</c:v>
                </c:pt>
                <c:pt idx="3">
                  <c:v>401</c:v>
                </c:pt>
              </c:numCache>
            </c:numRef>
          </c:val>
          <c:extLst>
            <c:ext xmlns:c16="http://schemas.microsoft.com/office/drawing/2014/chart" uri="{C3380CC4-5D6E-409C-BE32-E72D297353CC}">
              <c16:uniqueId val="{00000000-BF55-401E-9642-902249607BE3}"/>
            </c:ext>
          </c:extLst>
        </c:ser>
        <c:dLbls>
          <c:dLblPos val="inEnd"/>
          <c:showLegendKey val="0"/>
          <c:showVal val="1"/>
          <c:showCatName val="0"/>
          <c:showSerName val="0"/>
          <c:showPercent val="0"/>
          <c:showBubbleSize val="0"/>
        </c:dLbls>
        <c:gapWidth val="100"/>
        <c:overlap val="-24"/>
        <c:axId val="135782912"/>
        <c:axId val="135348224"/>
      </c:barChart>
      <c:catAx>
        <c:axId val="135782912"/>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348224"/>
        <c:crossesAt val="0"/>
        <c:auto val="1"/>
        <c:lblAlgn val="ctr"/>
        <c:lblOffset val="100"/>
        <c:tickLblSkip val="1"/>
        <c:tickMarkSkip val="1"/>
        <c:noMultiLvlLbl val="0"/>
      </c:catAx>
      <c:valAx>
        <c:axId val="13534822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782912"/>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2340710932260226E-2"/>
          <c:y val="0.11577112860892388"/>
          <c:w val="0.8752504841069052"/>
          <c:h val="0.73875284020941046"/>
        </c:manualLayout>
      </c:layout>
      <c:barChart>
        <c:barDir val="col"/>
        <c:grouping val="clustered"/>
        <c:varyColors val="0"/>
        <c:ser>
          <c:idx val="0"/>
          <c:order val="0"/>
          <c:tx>
            <c:strRef>
              <c:f>'Aniamles Silvestres'!$AA$17</c:f>
              <c:strCache>
                <c:ptCount val="1"/>
                <c:pt idx="0">
                  <c:v>Programado</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'Aniamles Silvestres'!$Z$18:$Z$21</c:f>
              <c:strCache>
                <c:ptCount val="4"/>
                <c:pt idx="0">
                  <c:v>1er Trimestre</c:v>
                </c:pt>
                <c:pt idx="1">
                  <c:v>2do Trimestre</c:v>
                </c:pt>
                <c:pt idx="2">
                  <c:v>3er Trimestre</c:v>
                </c:pt>
                <c:pt idx="3">
                  <c:v>4to Trimestre</c:v>
                </c:pt>
              </c:strCache>
            </c:strRef>
          </c:cat>
          <c:val>
            <c:numRef>
              <c:f>'Aniamles Silvestres'!$AA$18:$AA$21</c:f>
              <c:numCache>
                <c:formatCode>#,##0</c:formatCode>
                <c:ptCount val="4"/>
                <c:pt idx="0">
                  <c:v>1144</c:v>
                </c:pt>
                <c:pt idx="1">
                  <c:v>455</c:v>
                </c:pt>
                <c:pt idx="2">
                  <c:v>513</c:v>
                </c:pt>
                <c:pt idx="3">
                  <c:v>811</c:v>
                </c:pt>
              </c:numCache>
            </c:numRef>
          </c:val>
          <c:extLst>
            <c:ext xmlns:c16="http://schemas.microsoft.com/office/drawing/2014/chart" uri="{C3380CC4-5D6E-409C-BE32-E72D297353CC}">
              <c16:uniqueId val="{00000000-344D-4482-9442-77E3127D9F13}"/>
            </c:ext>
          </c:extLst>
        </c:ser>
        <c:dLbls>
          <c:dLblPos val="inEnd"/>
          <c:showLegendKey val="0"/>
          <c:showVal val="1"/>
          <c:showCatName val="0"/>
          <c:showSerName val="0"/>
          <c:showPercent val="0"/>
          <c:showBubbleSize val="0"/>
        </c:dLbls>
        <c:gapWidth val="100"/>
        <c:overlap val="-24"/>
        <c:axId val="135898624"/>
        <c:axId val="135351680"/>
      </c:barChart>
      <c:catAx>
        <c:axId val="135898624"/>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351680"/>
        <c:crossesAt val="0"/>
        <c:auto val="1"/>
        <c:lblAlgn val="ctr"/>
        <c:lblOffset val="100"/>
        <c:tickLblSkip val="1"/>
        <c:tickMarkSkip val="1"/>
        <c:noMultiLvlLbl val="0"/>
      </c:catAx>
      <c:valAx>
        <c:axId val="13535168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898624"/>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9168317719976372E-2"/>
          <c:y val="5.4818957108632806E-2"/>
          <c:w val="0.8752504841069052"/>
          <c:h val="0.73875284020941046"/>
        </c:manualLayout>
      </c:layout>
      <c:barChart>
        <c:barDir val="col"/>
        <c:grouping val="clustered"/>
        <c:varyColors val="0"/>
        <c:ser>
          <c:idx val="0"/>
          <c:order val="0"/>
          <c:tx>
            <c:strRef>
              <c:f>Sensibilizacion!$AA$17</c:f>
              <c:strCache>
                <c:ptCount val="1"/>
                <c:pt idx="0">
                  <c:v>Programado</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Sensibilizacion!$Z$18:$Z$21</c:f>
              <c:strCache>
                <c:ptCount val="4"/>
                <c:pt idx="0">
                  <c:v>1er Trimestre</c:v>
                </c:pt>
                <c:pt idx="1">
                  <c:v>2do Trimestre</c:v>
                </c:pt>
                <c:pt idx="2">
                  <c:v>3er Trimestre</c:v>
                </c:pt>
                <c:pt idx="3">
                  <c:v>4to Trimestre</c:v>
                </c:pt>
              </c:strCache>
            </c:strRef>
          </c:cat>
          <c:val>
            <c:numRef>
              <c:f>Sensibilizacion!$AA$18:$AA$21</c:f>
              <c:numCache>
                <c:formatCode>#,##0</c:formatCode>
                <c:ptCount val="4"/>
                <c:pt idx="0">
                  <c:v>4383</c:v>
                </c:pt>
                <c:pt idx="1">
                  <c:v>3008</c:v>
                </c:pt>
                <c:pt idx="2">
                  <c:v>5371</c:v>
                </c:pt>
                <c:pt idx="3">
                  <c:v>9748</c:v>
                </c:pt>
              </c:numCache>
            </c:numRef>
          </c:val>
          <c:extLst>
            <c:ext xmlns:c16="http://schemas.microsoft.com/office/drawing/2014/chart" uri="{C3380CC4-5D6E-409C-BE32-E72D297353CC}">
              <c16:uniqueId val="{00000000-528C-47FE-907F-B6173C85A544}"/>
            </c:ext>
          </c:extLst>
        </c:ser>
        <c:dLbls>
          <c:dLblPos val="inEnd"/>
          <c:showLegendKey val="0"/>
          <c:showVal val="1"/>
          <c:showCatName val="0"/>
          <c:showSerName val="0"/>
          <c:showPercent val="0"/>
          <c:showBubbleSize val="0"/>
        </c:dLbls>
        <c:gapWidth val="100"/>
        <c:overlap val="-24"/>
        <c:axId val="136324608"/>
        <c:axId val="135355136"/>
      </c:barChart>
      <c:catAx>
        <c:axId val="136324608"/>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5355136"/>
        <c:crossesAt val="0"/>
        <c:auto val="1"/>
        <c:lblAlgn val="ctr"/>
        <c:lblOffset val="100"/>
        <c:tickLblSkip val="1"/>
        <c:tickMarkSkip val="1"/>
        <c:noMultiLvlLbl val="0"/>
      </c:catAx>
      <c:valAx>
        <c:axId val="13535513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6324608"/>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216633132126103E-2"/>
          <c:y val="0.11577112860892388"/>
          <c:w val="0.8752504841069052"/>
          <c:h val="0.73875284020941046"/>
        </c:manualLayout>
      </c:layout>
      <c:barChart>
        <c:barDir val="col"/>
        <c:grouping val="clustered"/>
        <c:varyColors val="0"/>
        <c:ser>
          <c:idx val="0"/>
          <c:order val="0"/>
          <c:tx>
            <c:strRef>
              <c:f>Participacion!$AA$17</c:f>
              <c:strCache>
                <c:ptCount val="1"/>
                <c:pt idx="0">
                  <c:v>Programado</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Participacion!$Z$18:$Z$21</c:f>
              <c:strCache>
                <c:ptCount val="4"/>
                <c:pt idx="0">
                  <c:v>1er Trimestre</c:v>
                </c:pt>
                <c:pt idx="1">
                  <c:v>2do Trimestre</c:v>
                </c:pt>
                <c:pt idx="2">
                  <c:v>3er Trimestre</c:v>
                </c:pt>
                <c:pt idx="3">
                  <c:v>4to Trimestre</c:v>
                </c:pt>
              </c:strCache>
            </c:strRef>
          </c:cat>
          <c:val>
            <c:numRef>
              <c:f>Participacion!$AA$18:$AA$21</c:f>
              <c:numCache>
                <c:formatCode>#,##0</c:formatCode>
                <c:ptCount val="4"/>
                <c:pt idx="0">
                  <c:v>384</c:v>
                </c:pt>
                <c:pt idx="1">
                  <c:v>274</c:v>
                </c:pt>
                <c:pt idx="2">
                  <c:v>196</c:v>
                </c:pt>
                <c:pt idx="3">
                  <c:v>1948</c:v>
                </c:pt>
              </c:numCache>
            </c:numRef>
          </c:val>
          <c:extLst>
            <c:ext xmlns:c16="http://schemas.microsoft.com/office/drawing/2014/chart" uri="{C3380CC4-5D6E-409C-BE32-E72D297353CC}">
              <c16:uniqueId val="{00000000-EDC7-49AB-9806-E8CDFF856628}"/>
            </c:ext>
          </c:extLst>
        </c:ser>
        <c:dLbls>
          <c:dLblPos val="inEnd"/>
          <c:showLegendKey val="0"/>
          <c:showVal val="1"/>
          <c:showCatName val="0"/>
          <c:showSerName val="0"/>
          <c:showPercent val="0"/>
          <c:showBubbleSize val="0"/>
        </c:dLbls>
        <c:gapWidth val="100"/>
        <c:overlap val="-24"/>
        <c:axId val="136197632"/>
        <c:axId val="136399104"/>
      </c:barChart>
      <c:catAx>
        <c:axId val="136197632"/>
        <c:scaling>
          <c:orientation val="minMax"/>
        </c:scaling>
        <c:delete val="0"/>
        <c:axPos val="b"/>
        <c:numFmt formatCode="General" sourceLinked="0"/>
        <c:majorTickMark val="none"/>
        <c:minorTickMark val="none"/>
        <c:tickLblPos val="low"/>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6399104"/>
        <c:crossesAt val="0"/>
        <c:auto val="1"/>
        <c:lblAlgn val="ctr"/>
        <c:lblOffset val="100"/>
        <c:tickLblSkip val="1"/>
        <c:tickMarkSkip val="1"/>
        <c:noMultiLvlLbl val="0"/>
      </c:catAx>
      <c:valAx>
        <c:axId val="136399104"/>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36197632"/>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alignWithMargins="0"/>
    <c:pageMargins b="1" l="0.75" r="0.75" t="1" header="0.51180555555555551" footer="0.51180555555555551"/>
    <c:pageSetup firstPageNumber="0"/>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6">
  <a:schemeClr val="accent3"/>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jpeg"/><Relationship Id="rId4"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chart" Target="../charts/chart16.xml"/><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161925</xdr:colOff>
      <xdr:row>20</xdr:row>
      <xdr:rowOff>138794</xdr:rowOff>
    </xdr:from>
    <xdr:to>
      <xdr:col>23</xdr:col>
      <xdr:colOff>292345</xdr:colOff>
      <xdr:row>26</xdr:row>
      <xdr:rowOff>0</xdr:rowOff>
    </xdr:to>
    <xdr:graphicFrame macro="">
      <xdr:nvGraphicFramePr>
        <xdr:cNvPr id="1341" name="Gráfico 3">
          <a:extLst>
            <a:ext uri="{FF2B5EF4-FFF2-40B4-BE49-F238E27FC236}">
              <a16:creationId xmlns:a16="http://schemas.microsoft.com/office/drawing/2014/main" id="{00000000-0008-0000-0000-00003D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6" name="Picture 274" descr="escudo_negro">
          <a:extLst>
            <a:ext uri="{FF2B5EF4-FFF2-40B4-BE49-F238E27FC236}">
              <a16:creationId xmlns:a16="http://schemas.microsoft.com/office/drawing/2014/main" id="{49041716-EF2A-4B8A-9C7A-A852E4044A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7" name="Imagen 1" descr="C:\Documents and Settings\Yanina\Mis documentos\Downloads\LOGO-OFICIAL-Proteccion-Animal-Bogota 28-11-2018.png">
          <a:extLst>
            <a:ext uri="{FF2B5EF4-FFF2-40B4-BE49-F238E27FC236}">
              <a16:creationId xmlns:a16="http://schemas.microsoft.com/office/drawing/2014/main" id="{65240B8B-5626-45E1-BD67-BD5BAC1EDE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8" name="Picture 274" descr="escudo_negro">
          <a:extLst>
            <a:ext uri="{FF2B5EF4-FFF2-40B4-BE49-F238E27FC236}">
              <a16:creationId xmlns:a16="http://schemas.microsoft.com/office/drawing/2014/main" id="{23768314-2A4E-440B-B3FB-92B48A947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114300</xdr:colOff>
      <xdr:row>20</xdr:row>
      <xdr:rowOff>19050</xdr:rowOff>
    </xdr:from>
    <xdr:to>
      <xdr:col>23</xdr:col>
      <xdr:colOff>244720</xdr:colOff>
      <xdr:row>26</xdr:row>
      <xdr:rowOff>114300</xdr:rowOff>
    </xdr:to>
    <xdr:graphicFrame macro="">
      <xdr:nvGraphicFramePr>
        <xdr:cNvPr id="2" name="Gráfico 3">
          <a:extLst>
            <a:ext uri="{FF2B5EF4-FFF2-40B4-BE49-F238E27FC236}">
              <a16:creationId xmlns:a16="http://schemas.microsoft.com/office/drawing/2014/main" id="{2FA315C3-0370-41EB-98D5-A31403910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876510E7-09CA-43DA-B3B3-7C73E538F5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7C2E0401-8450-4A6B-8DEF-2D19FD10F0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8D00868B-9C6B-4D88-A534-26BE474429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209550</xdr:colOff>
      <xdr:row>20</xdr:row>
      <xdr:rowOff>95250</xdr:rowOff>
    </xdr:from>
    <xdr:to>
      <xdr:col>23</xdr:col>
      <xdr:colOff>339970</xdr:colOff>
      <xdr:row>26</xdr:row>
      <xdr:rowOff>76200</xdr:rowOff>
    </xdr:to>
    <xdr:graphicFrame macro="">
      <xdr:nvGraphicFramePr>
        <xdr:cNvPr id="2" name="Gráfico 3">
          <a:extLst>
            <a:ext uri="{FF2B5EF4-FFF2-40B4-BE49-F238E27FC236}">
              <a16:creationId xmlns:a16="http://schemas.microsoft.com/office/drawing/2014/main" id="{C33D0CB2-9A13-4E63-BC5C-51780DE3B0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C6F898D1-112E-4EA9-B488-7725D19A50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F48C0579-E58F-482D-B5CE-2518A1889D6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B614B25A-A491-4E8B-BEFF-DD3433E8C3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95250</xdr:colOff>
      <xdr:row>20</xdr:row>
      <xdr:rowOff>171450</xdr:rowOff>
    </xdr:from>
    <xdr:to>
      <xdr:col>23</xdr:col>
      <xdr:colOff>225670</xdr:colOff>
      <xdr:row>25</xdr:row>
      <xdr:rowOff>423181</xdr:rowOff>
    </xdr:to>
    <xdr:graphicFrame macro="">
      <xdr:nvGraphicFramePr>
        <xdr:cNvPr id="2" name="Gráfico 3">
          <a:extLst>
            <a:ext uri="{FF2B5EF4-FFF2-40B4-BE49-F238E27FC236}">
              <a16:creationId xmlns:a16="http://schemas.microsoft.com/office/drawing/2014/main" id="{140E1CBB-208D-4292-9723-A8ABF4CA6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29491852-E01D-4500-8A6A-25D3D95F4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B366405F-892D-4DFE-B27C-DA3BFD9570F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EE684DF3-BC3F-47F0-98D1-11CC2431C4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228600</xdr:colOff>
      <xdr:row>20</xdr:row>
      <xdr:rowOff>142875</xdr:rowOff>
    </xdr:from>
    <xdr:to>
      <xdr:col>23</xdr:col>
      <xdr:colOff>295275</xdr:colOff>
      <xdr:row>26</xdr:row>
      <xdr:rowOff>76200</xdr:rowOff>
    </xdr:to>
    <xdr:graphicFrame macro="">
      <xdr:nvGraphicFramePr>
        <xdr:cNvPr id="2" name="Gráfico 3">
          <a:extLst>
            <a:ext uri="{FF2B5EF4-FFF2-40B4-BE49-F238E27FC236}">
              <a16:creationId xmlns:a16="http://schemas.microsoft.com/office/drawing/2014/main" id="{B14AE88B-FEF8-49A3-BB76-26472D6C5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0FFDDAF9-5A6A-462C-A19B-F0B1E3C6A5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E4234DA9-C735-40E8-9AB4-C418CB3F6B4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A363592C-AFB2-45BA-A10C-120B8496C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57150</xdr:colOff>
      <xdr:row>20</xdr:row>
      <xdr:rowOff>28575</xdr:rowOff>
    </xdr:from>
    <xdr:to>
      <xdr:col>23</xdr:col>
      <xdr:colOff>187570</xdr:colOff>
      <xdr:row>25</xdr:row>
      <xdr:rowOff>419100</xdr:rowOff>
    </xdr:to>
    <xdr:graphicFrame macro="">
      <xdr:nvGraphicFramePr>
        <xdr:cNvPr id="2" name="Gráfico 3">
          <a:extLst>
            <a:ext uri="{FF2B5EF4-FFF2-40B4-BE49-F238E27FC236}">
              <a16:creationId xmlns:a16="http://schemas.microsoft.com/office/drawing/2014/main" id="{91FE17A9-3EBE-4FB5-AB12-FFBB0980C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DECD84FF-28A5-4009-BDBD-5A86CE631A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C3724BA3-5968-4531-892C-D6308423BE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7866C421-BB67-4A3D-BF44-B9F8908901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1964FBEB-3A5C-4E83-A5D4-15DA42767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5F639BEC-8245-4627-86E1-BBA378AAB3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A6A26363-143E-4E29-A648-0FED18631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85725</xdr:colOff>
      <xdr:row>22</xdr:row>
      <xdr:rowOff>95251</xdr:rowOff>
    </xdr:from>
    <xdr:to>
      <xdr:col>22</xdr:col>
      <xdr:colOff>381000</xdr:colOff>
      <xdr:row>28</xdr:row>
      <xdr:rowOff>66676</xdr:rowOff>
    </xdr:to>
    <xdr:graphicFrame macro="">
      <xdr:nvGraphicFramePr>
        <xdr:cNvPr id="5" name="Gráfico 3">
          <a:extLst>
            <a:ext uri="{FF2B5EF4-FFF2-40B4-BE49-F238E27FC236}">
              <a16:creationId xmlns:a16="http://schemas.microsoft.com/office/drawing/2014/main" id="{7CC7B0C6-7208-4DC0-9CCD-FE066DED5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0E378242-E25D-45B7-95EB-8DE816F44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5F6AE6BD-4D98-4B0E-97F7-1D21B8A16C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439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68CB8613-2884-4FEA-9AF1-75909EDBC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177800</xdr:colOff>
      <xdr:row>20</xdr:row>
      <xdr:rowOff>130174</xdr:rowOff>
    </xdr:from>
    <xdr:to>
      <xdr:col>23</xdr:col>
      <xdr:colOff>82550</xdr:colOff>
      <xdr:row>26</xdr:row>
      <xdr:rowOff>101600</xdr:rowOff>
    </xdr:to>
    <xdr:graphicFrame macro="">
      <xdr:nvGraphicFramePr>
        <xdr:cNvPr id="5" name="Gráfico 3">
          <a:extLst>
            <a:ext uri="{FF2B5EF4-FFF2-40B4-BE49-F238E27FC236}">
              <a16:creationId xmlns:a16="http://schemas.microsoft.com/office/drawing/2014/main" id="{8433BBB7-C121-464D-B2C2-693D58C41B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0910EFEE-F5E5-43AA-A28C-970887FC7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A4B2E995-4F82-42ED-8E6F-99A24C799E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9C935918-9F59-4026-83DA-C9CC7A1B0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190500</xdr:colOff>
      <xdr:row>20</xdr:row>
      <xdr:rowOff>28576</xdr:rowOff>
    </xdr:from>
    <xdr:to>
      <xdr:col>23</xdr:col>
      <xdr:colOff>320920</xdr:colOff>
      <xdr:row>26</xdr:row>
      <xdr:rowOff>57151</xdr:rowOff>
    </xdr:to>
    <xdr:graphicFrame macro="">
      <xdr:nvGraphicFramePr>
        <xdr:cNvPr id="5" name="Gráfico 3">
          <a:extLst>
            <a:ext uri="{FF2B5EF4-FFF2-40B4-BE49-F238E27FC236}">
              <a16:creationId xmlns:a16="http://schemas.microsoft.com/office/drawing/2014/main" id="{4977D58A-E767-4D3F-B315-5E040F1D2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06811667-1DA5-4039-835A-0EDA67801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48D7F0A2-F51F-4D45-A122-BAB31DDAA2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2E051DE9-D7BA-48F2-BDE2-87601D3DA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142875</xdr:colOff>
      <xdr:row>20</xdr:row>
      <xdr:rowOff>85725</xdr:rowOff>
    </xdr:from>
    <xdr:to>
      <xdr:col>23</xdr:col>
      <xdr:colOff>273295</xdr:colOff>
      <xdr:row>26</xdr:row>
      <xdr:rowOff>161925</xdr:rowOff>
    </xdr:to>
    <xdr:graphicFrame macro="">
      <xdr:nvGraphicFramePr>
        <xdr:cNvPr id="5" name="Gráfico 3">
          <a:extLst>
            <a:ext uri="{FF2B5EF4-FFF2-40B4-BE49-F238E27FC236}">
              <a16:creationId xmlns:a16="http://schemas.microsoft.com/office/drawing/2014/main" id="{E6CB25E9-0C44-4332-A6B4-5F0574E2C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856077FE-95CF-4B20-94A9-152D34797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78AC3441-83B6-4832-9863-068F81AB5B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10A790CF-2D4A-48F1-9A0A-9B4B9BC57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495300</xdr:colOff>
      <xdr:row>20</xdr:row>
      <xdr:rowOff>38100</xdr:rowOff>
    </xdr:from>
    <xdr:to>
      <xdr:col>23</xdr:col>
      <xdr:colOff>47625</xdr:colOff>
      <xdr:row>26</xdr:row>
      <xdr:rowOff>161925</xdr:rowOff>
    </xdr:to>
    <xdr:graphicFrame macro="">
      <xdr:nvGraphicFramePr>
        <xdr:cNvPr id="6" name="Gráfico 3">
          <a:extLst>
            <a:ext uri="{FF2B5EF4-FFF2-40B4-BE49-F238E27FC236}">
              <a16:creationId xmlns:a16="http://schemas.microsoft.com/office/drawing/2014/main" id="{630362DA-B35E-463B-9A00-FF845ADEE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400050</xdr:colOff>
      <xdr:row>0</xdr:row>
      <xdr:rowOff>123825</xdr:rowOff>
    </xdr:from>
    <xdr:to>
      <xdr:col>0</xdr:col>
      <xdr:colOff>1133475</xdr:colOff>
      <xdr:row>2</xdr:row>
      <xdr:rowOff>247650</xdr:rowOff>
    </xdr:to>
    <xdr:pic>
      <xdr:nvPicPr>
        <xdr:cNvPr id="7" name="Picture 274" descr="escudo_negro">
          <a:extLst>
            <a:ext uri="{FF2B5EF4-FFF2-40B4-BE49-F238E27FC236}">
              <a16:creationId xmlns:a16="http://schemas.microsoft.com/office/drawing/2014/main" id="{A3586937-2845-46DE-AEB3-D8D0E02E1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8" name="Imagen 1" descr="C:\Documents and Settings\Yanina\Mis documentos\Downloads\LOGO-OFICIAL-Proteccion-Animal-Bogota 28-11-2018.png">
          <a:extLst>
            <a:ext uri="{FF2B5EF4-FFF2-40B4-BE49-F238E27FC236}">
              <a16:creationId xmlns:a16="http://schemas.microsoft.com/office/drawing/2014/main" id="{59866063-7958-4311-9947-9CBB1831DC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50837"/>
          <a:ext cx="942975" cy="530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9" name="Picture 274" descr="escudo_negro">
          <a:extLst>
            <a:ext uri="{FF2B5EF4-FFF2-40B4-BE49-F238E27FC236}">
              <a16:creationId xmlns:a16="http://schemas.microsoft.com/office/drawing/2014/main" id="{D94CA2B3-794C-461D-8661-0B79B6B7D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508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5</xdr:col>
      <xdr:colOff>0</xdr:colOff>
      <xdr:row>8</xdr:row>
      <xdr:rowOff>219075</xdr:rowOff>
    </xdr:to>
    <xdr:pic>
      <xdr:nvPicPr>
        <xdr:cNvPr id="2" name="irc_mi" descr="https://encrypted-tbn1.gstatic.com/images?q=tbn:ANd9GcS0-bBcIwly-1FOyAMe24ck6MaYgC30LdkrzXe6pGFzx_gm0GFF">
          <a:extLst>
            <a:ext uri="{FF2B5EF4-FFF2-40B4-BE49-F238E27FC236}">
              <a16:creationId xmlns:a16="http://schemas.microsoft.com/office/drawing/2014/main" id="{AFD3273F-E6A0-4A41-A7F7-0B6F3E494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76625" y="57150"/>
          <a:ext cx="0"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C78C8A15-C0C8-4306-AAFF-26DED01F3D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B6180F21-E6AD-425E-BBD2-23BFE20149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6767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4F061632-01DB-4152-9A85-869985A711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381000</xdr:colOff>
      <xdr:row>20</xdr:row>
      <xdr:rowOff>123825</xdr:rowOff>
    </xdr:from>
    <xdr:to>
      <xdr:col>22</xdr:col>
      <xdr:colOff>323850</xdr:colOff>
      <xdr:row>26</xdr:row>
      <xdr:rowOff>66675</xdr:rowOff>
    </xdr:to>
    <xdr:graphicFrame macro="">
      <xdr:nvGraphicFramePr>
        <xdr:cNvPr id="6" name="Gráfico 3">
          <a:extLst>
            <a:ext uri="{FF2B5EF4-FFF2-40B4-BE49-F238E27FC236}">
              <a16:creationId xmlns:a16="http://schemas.microsoft.com/office/drawing/2014/main" id="{36B053F1-C593-4F05-B245-76D2E351BB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C9CBB72B-D0C8-4E7E-A582-FB24C2E12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4321B960-DC8E-4233-9245-AD6F461C5D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91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3BFEB573-ED44-449A-96BB-2448A5F3A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114300</xdr:colOff>
      <xdr:row>20</xdr:row>
      <xdr:rowOff>95250</xdr:rowOff>
    </xdr:from>
    <xdr:to>
      <xdr:col>23</xdr:col>
      <xdr:colOff>133350</xdr:colOff>
      <xdr:row>26</xdr:row>
      <xdr:rowOff>133350</xdr:rowOff>
    </xdr:to>
    <xdr:graphicFrame macro="">
      <xdr:nvGraphicFramePr>
        <xdr:cNvPr id="5" name="Gráfico 3">
          <a:extLst>
            <a:ext uri="{FF2B5EF4-FFF2-40B4-BE49-F238E27FC236}">
              <a16:creationId xmlns:a16="http://schemas.microsoft.com/office/drawing/2014/main" id="{0FB50B46-BF7A-4D78-A4AD-A9B87F12A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1235BC0D-9F76-43C2-A11C-63F01402D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C7047AAC-1DA8-4F63-9369-42C9561311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60F361C8-4EC3-465E-B46A-7D6205610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161925</xdr:colOff>
      <xdr:row>20</xdr:row>
      <xdr:rowOff>114300</xdr:rowOff>
    </xdr:from>
    <xdr:to>
      <xdr:col>23</xdr:col>
      <xdr:colOff>180975</xdr:colOff>
      <xdr:row>26</xdr:row>
      <xdr:rowOff>152400</xdr:rowOff>
    </xdr:to>
    <xdr:graphicFrame macro="">
      <xdr:nvGraphicFramePr>
        <xdr:cNvPr id="5" name="Gráfico 3">
          <a:extLst>
            <a:ext uri="{FF2B5EF4-FFF2-40B4-BE49-F238E27FC236}">
              <a16:creationId xmlns:a16="http://schemas.microsoft.com/office/drawing/2014/main" id="{75A7E8EF-CB65-4D86-B614-490AC13A8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0</xdr:colOff>
      <xdr:row>0</xdr:row>
      <xdr:rowOff>57150</xdr:rowOff>
    </xdr:from>
    <xdr:to>
      <xdr:col>5</xdr:col>
      <xdr:colOff>0</xdr:colOff>
      <xdr:row>6</xdr:row>
      <xdr:rowOff>0</xdr:rowOff>
    </xdr:to>
    <xdr:pic>
      <xdr:nvPicPr>
        <xdr:cNvPr id="2" name="irc_mi" descr="https://encrypted-tbn1.gstatic.com/images?q=tbn:ANd9GcS0-bBcIwly-1FOyAMe24ck6MaYgC30LdkrzXe6pGFzx_gm0GFF">
          <a:extLst>
            <a:ext uri="{FF2B5EF4-FFF2-40B4-BE49-F238E27FC236}">
              <a16:creationId xmlns:a16="http://schemas.microsoft.com/office/drawing/2014/main" id="{A17B8AA2-1E0E-4891-9517-B763FC1B7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28975" y="57150"/>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8710632F-C66E-4639-B4DD-CE8EB71B23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F7776857-7BEB-4ED0-90BB-C32D07849DA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E1445755-DF85-477F-90B1-3D24E2CEB5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876300</xdr:colOff>
      <xdr:row>20</xdr:row>
      <xdr:rowOff>66675</xdr:rowOff>
    </xdr:from>
    <xdr:to>
      <xdr:col>23</xdr:col>
      <xdr:colOff>35170</xdr:colOff>
      <xdr:row>26</xdr:row>
      <xdr:rowOff>114300</xdr:rowOff>
    </xdr:to>
    <xdr:graphicFrame macro="">
      <xdr:nvGraphicFramePr>
        <xdr:cNvPr id="7" name="Gráfico 3">
          <a:extLst>
            <a:ext uri="{FF2B5EF4-FFF2-40B4-BE49-F238E27FC236}">
              <a16:creationId xmlns:a16="http://schemas.microsoft.com/office/drawing/2014/main" id="{AB12F416-F073-421D-ACAD-A37B4DFDC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6</xdr:col>
      <xdr:colOff>19049</xdr:colOff>
      <xdr:row>18</xdr:row>
      <xdr:rowOff>409575</xdr:rowOff>
    </xdr:from>
    <xdr:to>
      <xdr:col>23</xdr:col>
      <xdr:colOff>301869</xdr:colOff>
      <xdr:row>25</xdr:row>
      <xdr:rowOff>257175</xdr:rowOff>
    </xdr:to>
    <xdr:graphicFrame macro="">
      <xdr:nvGraphicFramePr>
        <xdr:cNvPr id="2" name="Gráfico 3">
          <a:extLst>
            <a:ext uri="{FF2B5EF4-FFF2-40B4-BE49-F238E27FC236}">
              <a16:creationId xmlns:a16="http://schemas.microsoft.com/office/drawing/2014/main" id="{C54B20B0-4FF6-497B-9F8A-476E135D57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0</xdr:row>
      <xdr:rowOff>57150</xdr:rowOff>
    </xdr:from>
    <xdr:to>
      <xdr:col>5</xdr:col>
      <xdr:colOff>0</xdr:colOff>
      <xdr:row>5</xdr:row>
      <xdr:rowOff>0</xdr:rowOff>
    </xdr:to>
    <xdr:pic>
      <xdr:nvPicPr>
        <xdr:cNvPr id="3" name="irc_mi" descr="https://encrypted-tbn1.gstatic.com/images?q=tbn:ANd9GcS0-bBcIwly-1FOyAMe24ck6MaYgC30LdkrzXe6pGFzx_gm0GFF">
          <a:extLst>
            <a:ext uri="{FF2B5EF4-FFF2-40B4-BE49-F238E27FC236}">
              <a16:creationId xmlns:a16="http://schemas.microsoft.com/office/drawing/2014/main" id="{9DC57A07-BA10-4C2B-98F3-C824A8DEB4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3675" y="57150"/>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400050</xdr:colOff>
      <xdr:row>0</xdr:row>
      <xdr:rowOff>123825</xdr:rowOff>
    </xdr:from>
    <xdr:to>
      <xdr:col>0</xdr:col>
      <xdr:colOff>1133475</xdr:colOff>
      <xdr:row>2</xdr:row>
      <xdr:rowOff>247650</xdr:rowOff>
    </xdr:to>
    <xdr:pic>
      <xdr:nvPicPr>
        <xdr:cNvPr id="5" name="Picture 274" descr="escudo_negro">
          <a:extLst>
            <a:ext uri="{FF2B5EF4-FFF2-40B4-BE49-F238E27FC236}">
              <a16:creationId xmlns:a16="http://schemas.microsoft.com/office/drawing/2014/main" id="{4DFEA11F-F985-46F8-AA69-8C66EF5E84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123825"/>
          <a:ext cx="7334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6" name="Imagen 1" descr="C:\Documents and Settings\Yanina\Mis documentos\Downloads\LOGO-OFICIAL-Proteccion-Animal-Bogota 28-11-2018.png">
          <a:extLst>
            <a:ext uri="{FF2B5EF4-FFF2-40B4-BE49-F238E27FC236}">
              <a16:creationId xmlns:a16="http://schemas.microsoft.com/office/drawing/2014/main" id="{E1D2543D-DDF5-4FF6-BF72-B5340C3D4E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7" name="Picture 274" descr="escudo_negro">
          <a:extLst>
            <a:ext uri="{FF2B5EF4-FFF2-40B4-BE49-F238E27FC236}">
              <a16:creationId xmlns:a16="http://schemas.microsoft.com/office/drawing/2014/main" id="{D098F782-4244-4152-9D32-3A71B550B4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2B7005A7-850B-4D2C-A828-36EF8FFD8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F2C48A40-A230-449E-9644-9A11505512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2FDD6F19-E6D7-444C-8DDD-FA579C93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152400</xdr:colOff>
      <xdr:row>20</xdr:row>
      <xdr:rowOff>238125</xdr:rowOff>
    </xdr:from>
    <xdr:to>
      <xdr:col>23</xdr:col>
      <xdr:colOff>282820</xdr:colOff>
      <xdr:row>26</xdr:row>
      <xdr:rowOff>23131</xdr:rowOff>
    </xdr:to>
    <xdr:graphicFrame macro="">
      <xdr:nvGraphicFramePr>
        <xdr:cNvPr id="6" name="Gráfico 3">
          <a:extLst>
            <a:ext uri="{FF2B5EF4-FFF2-40B4-BE49-F238E27FC236}">
              <a16:creationId xmlns:a16="http://schemas.microsoft.com/office/drawing/2014/main" id="{F2C8A3F1-7B3C-4245-B042-3F5FD255E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C9C4EA57-7CBC-4FE0-9236-93423761E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936AAEC0-FF23-44B3-9B8A-B91748A339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4D110846-F03F-4559-A575-DC22C2E6E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114300</xdr:colOff>
      <xdr:row>18</xdr:row>
      <xdr:rowOff>371475</xdr:rowOff>
    </xdr:from>
    <xdr:to>
      <xdr:col>23</xdr:col>
      <xdr:colOff>244720</xdr:colOff>
      <xdr:row>25</xdr:row>
      <xdr:rowOff>180975</xdr:rowOff>
    </xdr:to>
    <xdr:graphicFrame macro="">
      <xdr:nvGraphicFramePr>
        <xdr:cNvPr id="5" name="Gráfico 3">
          <a:extLst>
            <a:ext uri="{FF2B5EF4-FFF2-40B4-BE49-F238E27FC236}">
              <a16:creationId xmlns:a16="http://schemas.microsoft.com/office/drawing/2014/main" id="{26E578A0-0825-4DA4-891C-85614D574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3" name="Picture 274" descr="escudo_negro">
          <a:extLst>
            <a:ext uri="{FF2B5EF4-FFF2-40B4-BE49-F238E27FC236}">
              <a16:creationId xmlns:a16="http://schemas.microsoft.com/office/drawing/2014/main" id="{34D8C839-5196-4EFC-ACA1-7D3DEF03D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4" name="Imagen 1" descr="C:\Documents and Settings\Yanina\Mis documentos\Downloads\LOGO-OFICIAL-Proteccion-Animal-Bogota 28-11-2018.png">
          <a:extLst>
            <a:ext uri="{FF2B5EF4-FFF2-40B4-BE49-F238E27FC236}">
              <a16:creationId xmlns:a16="http://schemas.microsoft.com/office/drawing/2014/main" id="{29510019-2868-4DBC-8E99-3C3F0EFFBF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5" name="Picture 274" descr="escudo_negro">
          <a:extLst>
            <a:ext uri="{FF2B5EF4-FFF2-40B4-BE49-F238E27FC236}">
              <a16:creationId xmlns:a16="http://schemas.microsoft.com/office/drawing/2014/main" id="{C66A5B24-D7E4-4FC6-B807-879B4D056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180975</xdr:colOff>
      <xdr:row>20</xdr:row>
      <xdr:rowOff>38101</xdr:rowOff>
    </xdr:from>
    <xdr:to>
      <xdr:col>23</xdr:col>
      <xdr:colOff>311395</xdr:colOff>
      <xdr:row>26</xdr:row>
      <xdr:rowOff>42182</xdr:rowOff>
    </xdr:to>
    <xdr:graphicFrame macro="">
      <xdr:nvGraphicFramePr>
        <xdr:cNvPr id="6" name="Gráfico 3">
          <a:extLst>
            <a:ext uri="{FF2B5EF4-FFF2-40B4-BE49-F238E27FC236}">
              <a16:creationId xmlns:a16="http://schemas.microsoft.com/office/drawing/2014/main" id="{CC283443-A317-4A89-9D60-868189DF4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B96B1116-1B02-42ED-9840-E47B4B76C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F1366F8A-4A25-416E-B098-E42CAF93AE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29A06C92-0C11-4A00-BB5F-BCB1AE547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123825</xdr:colOff>
      <xdr:row>20</xdr:row>
      <xdr:rowOff>133350</xdr:rowOff>
    </xdr:from>
    <xdr:to>
      <xdr:col>23</xdr:col>
      <xdr:colOff>254245</xdr:colOff>
      <xdr:row>26</xdr:row>
      <xdr:rowOff>133350</xdr:rowOff>
    </xdr:to>
    <xdr:graphicFrame macro="">
      <xdr:nvGraphicFramePr>
        <xdr:cNvPr id="7" name="Gráfico 3">
          <a:extLst>
            <a:ext uri="{FF2B5EF4-FFF2-40B4-BE49-F238E27FC236}">
              <a16:creationId xmlns:a16="http://schemas.microsoft.com/office/drawing/2014/main" id="{27615C44-55FA-4B1E-9787-BF2D776EB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5BD3E346-D5A9-4996-9436-26138B5D3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4912AE12-E5B6-4169-A3E3-DE634F19FF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11E61B28-2DB3-4E51-AF5A-4E55C13D2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38100</xdr:colOff>
      <xdr:row>20</xdr:row>
      <xdr:rowOff>85725</xdr:rowOff>
    </xdr:from>
    <xdr:to>
      <xdr:col>23</xdr:col>
      <xdr:colOff>168520</xdr:colOff>
      <xdr:row>26</xdr:row>
      <xdr:rowOff>57150</xdr:rowOff>
    </xdr:to>
    <xdr:graphicFrame macro="">
      <xdr:nvGraphicFramePr>
        <xdr:cNvPr id="5" name="Gráfico 3">
          <a:extLst>
            <a:ext uri="{FF2B5EF4-FFF2-40B4-BE49-F238E27FC236}">
              <a16:creationId xmlns:a16="http://schemas.microsoft.com/office/drawing/2014/main" id="{738F98BE-3A95-4DEB-ADCE-09F291950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B22B7856-C1B2-432A-A88D-AB949000F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9D567233-C391-4721-879E-3077A51343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957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47080732-E66C-42F0-8BDA-A98AC8B21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381000</xdr:colOff>
      <xdr:row>20</xdr:row>
      <xdr:rowOff>28575</xdr:rowOff>
    </xdr:from>
    <xdr:to>
      <xdr:col>23</xdr:col>
      <xdr:colOff>180975</xdr:colOff>
      <xdr:row>26</xdr:row>
      <xdr:rowOff>142875</xdr:rowOff>
    </xdr:to>
    <xdr:graphicFrame macro="">
      <xdr:nvGraphicFramePr>
        <xdr:cNvPr id="5" name="Gráfico 3">
          <a:extLst>
            <a:ext uri="{FF2B5EF4-FFF2-40B4-BE49-F238E27FC236}">
              <a16:creationId xmlns:a16="http://schemas.microsoft.com/office/drawing/2014/main" id="{DBB675DD-7301-476A-BEC0-AED1D95AB4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69B44808-9267-4F32-8D12-2767EA8D5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EAAC64DF-41A0-44AA-AB5F-6E7C51976C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1B183B9E-B79C-4B80-A9AE-88E37BCEE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28575</xdr:colOff>
      <xdr:row>20</xdr:row>
      <xdr:rowOff>85725</xdr:rowOff>
    </xdr:from>
    <xdr:to>
      <xdr:col>23</xdr:col>
      <xdr:colOff>276225</xdr:colOff>
      <xdr:row>26</xdr:row>
      <xdr:rowOff>123825</xdr:rowOff>
    </xdr:to>
    <xdr:graphicFrame macro="">
      <xdr:nvGraphicFramePr>
        <xdr:cNvPr id="5" name="Gráfico 3">
          <a:extLst>
            <a:ext uri="{FF2B5EF4-FFF2-40B4-BE49-F238E27FC236}">
              <a16:creationId xmlns:a16="http://schemas.microsoft.com/office/drawing/2014/main" id="{D48776E2-4D23-4AAB-BB4D-803871F10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D7AD0569-F0CA-44CE-BE4B-F8F6E55CE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A8E9944D-EC91-4ED4-B50A-1772218418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52E9827C-5DA2-482F-B0E5-3952DBBA2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38100</xdr:colOff>
      <xdr:row>20</xdr:row>
      <xdr:rowOff>57150</xdr:rowOff>
    </xdr:from>
    <xdr:to>
      <xdr:col>23</xdr:col>
      <xdr:colOff>57150</xdr:colOff>
      <xdr:row>26</xdr:row>
      <xdr:rowOff>95250</xdr:rowOff>
    </xdr:to>
    <xdr:graphicFrame macro="">
      <xdr:nvGraphicFramePr>
        <xdr:cNvPr id="5" name="Gráfico 3">
          <a:extLst>
            <a:ext uri="{FF2B5EF4-FFF2-40B4-BE49-F238E27FC236}">
              <a16:creationId xmlns:a16="http://schemas.microsoft.com/office/drawing/2014/main" id="{027990F4-6BC6-496B-A476-A0F5632D6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400050</xdr:colOff>
      <xdr:row>0</xdr:row>
      <xdr:rowOff>123825</xdr:rowOff>
    </xdr:from>
    <xdr:to>
      <xdr:col>0</xdr:col>
      <xdr:colOff>1133475</xdr:colOff>
      <xdr:row>2</xdr:row>
      <xdr:rowOff>247650</xdr:rowOff>
    </xdr:to>
    <xdr:pic>
      <xdr:nvPicPr>
        <xdr:cNvPr id="2" name="Picture 274" descr="escudo_negro">
          <a:extLst>
            <a:ext uri="{FF2B5EF4-FFF2-40B4-BE49-F238E27FC236}">
              <a16:creationId xmlns:a16="http://schemas.microsoft.com/office/drawing/2014/main" id="{1FE82CD0-5AEB-4AF4-BF80-47233B6ED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23825"/>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152400</xdr:colOff>
      <xdr:row>0</xdr:row>
      <xdr:rowOff>50837</xdr:rowOff>
    </xdr:from>
    <xdr:to>
      <xdr:col>23</xdr:col>
      <xdr:colOff>314325</xdr:colOff>
      <xdr:row>2</xdr:row>
      <xdr:rowOff>314326</xdr:rowOff>
    </xdr:to>
    <xdr:pic>
      <xdr:nvPicPr>
        <xdr:cNvPr id="3" name="Imagen 1" descr="C:\Documents and Settings\Yanina\Mis documentos\Downloads\LOGO-OFICIAL-Proteccion-Animal-Bogota 28-11-2018.png">
          <a:extLst>
            <a:ext uri="{FF2B5EF4-FFF2-40B4-BE49-F238E27FC236}">
              <a16:creationId xmlns:a16="http://schemas.microsoft.com/office/drawing/2014/main" id="{C004446A-3A62-4D32-B866-1B004EB42F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0025" y="50837"/>
          <a:ext cx="942975" cy="91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352425</xdr:colOff>
      <xdr:row>0</xdr:row>
      <xdr:rowOff>76200</xdr:rowOff>
    </xdr:from>
    <xdr:to>
      <xdr:col>2</xdr:col>
      <xdr:colOff>400050</xdr:colOff>
      <xdr:row>2</xdr:row>
      <xdr:rowOff>270164</xdr:rowOff>
    </xdr:to>
    <xdr:pic>
      <xdr:nvPicPr>
        <xdr:cNvPr id="4" name="Picture 274" descr="escudo_negro">
          <a:extLst>
            <a:ext uri="{FF2B5EF4-FFF2-40B4-BE49-F238E27FC236}">
              <a16:creationId xmlns:a16="http://schemas.microsoft.com/office/drawing/2014/main" id="{F69CE40D-0515-4C91-AF95-131626A0D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76200"/>
          <a:ext cx="800100" cy="84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19050</xdr:colOff>
      <xdr:row>20</xdr:row>
      <xdr:rowOff>85725</xdr:rowOff>
    </xdr:from>
    <xdr:to>
      <xdr:col>23</xdr:col>
      <xdr:colOff>38100</xdr:colOff>
      <xdr:row>26</xdr:row>
      <xdr:rowOff>123825</xdr:rowOff>
    </xdr:to>
    <xdr:graphicFrame macro="">
      <xdr:nvGraphicFramePr>
        <xdr:cNvPr id="5" name="Gráfico 3">
          <a:extLst>
            <a:ext uri="{FF2B5EF4-FFF2-40B4-BE49-F238E27FC236}">
              <a16:creationId xmlns:a16="http://schemas.microsoft.com/office/drawing/2014/main" id="{FAB3B07B-091D-40C1-ACDF-940724B5C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C36"/>
  <sheetViews>
    <sheetView topLeftCell="B3" zoomScaleNormal="100" workbookViewId="0">
      <selection activeCell="B28" sqref="B28:X28"/>
    </sheetView>
  </sheetViews>
  <sheetFormatPr baseColWidth="10" defaultColWidth="4.625" defaultRowHeight="14.25" customHeight="1"/>
  <cols>
    <col min="1" max="1" width="4.625" style="94"/>
    <col min="2" max="2" width="9.875" style="94" customWidth="1"/>
    <col min="3" max="3" width="8.5" style="94" customWidth="1"/>
    <col min="4" max="4" width="7.5" style="94" customWidth="1"/>
    <col min="5" max="5" width="13.25" style="94" customWidth="1"/>
    <col min="6" max="6" width="6.625" style="94" customWidth="1"/>
    <col min="7" max="7" width="3.5" style="94" customWidth="1"/>
    <col min="8" max="8" width="2.375" style="94" customWidth="1"/>
    <col min="9" max="9" width="2" style="94" customWidth="1"/>
    <col min="10" max="10" width="7.25" style="94" customWidth="1"/>
    <col min="11" max="11" width="1.75" style="94" customWidth="1"/>
    <col min="12" max="12" width="2.125" style="94" customWidth="1"/>
    <col min="13" max="13" width="2.375" style="94" customWidth="1"/>
    <col min="14" max="14" width="6.125" style="94" customWidth="1"/>
    <col min="15" max="15" width="4.5" style="94" customWidth="1"/>
    <col min="16" max="16" width="2" style="94" customWidth="1"/>
    <col min="17" max="17" width="1.5" style="94" customWidth="1"/>
    <col min="18" max="18" width="3.75" style="94" customWidth="1"/>
    <col min="19" max="19" width="5.375" style="94" customWidth="1"/>
    <col min="20" max="21" width="3.5" style="94" customWidth="1"/>
    <col min="22" max="24" width="5.125" style="94" customWidth="1"/>
    <col min="25" max="25" width="52" style="94" customWidth="1"/>
    <col min="26" max="26" width="10.625" style="94" customWidth="1"/>
    <col min="27" max="27" width="26.875" style="94" customWidth="1"/>
    <col min="28" max="28" width="14.75" style="95" customWidth="1"/>
    <col min="29" max="29" width="4.625" style="95"/>
    <col min="30" max="16384" width="4.625" style="94"/>
  </cols>
  <sheetData>
    <row r="1" spans="1:29" s="93" customFormat="1" ht="25.5" customHeight="1">
      <c r="A1" s="92"/>
      <c r="B1" s="215"/>
      <c r="C1" s="215"/>
      <c r="D1" s="216" t="s">
        <v>53</v>
      </c>
      <c r="E1" s="216"/>
      <c r="F1" s="216"/>
      <c r="G1" s="216"/>
      <c r="H1" s="216"/>
      <c r="I1" s="216"/>
      <c r="J1" s="216"/>
      <c r="K1" s="216"/>
      <c r="L1" s="216"/>
      <c r="M1" s="216"/>
      <c r="N1" s="216"/>
      <c r="O1" s="216"/>
      <c r="P1" s="216"/>
      <c r="Q1" s="216"/>
      <c r="R1" s="216"/>
      <c r="S1" s="216"/>
      <c r="T1" s="216"/>
      <c r="U1" s="216"/>
      <c r="V1" s="215"/>
      <c r="W1" s="215"/>
      <c r="X1" s="215"/>
    </row>
    <row r="2" spans="1:29" s="93" customFormat="1" ht="25.5" customHeight="1">
      <c r="A2" s="92"/>
      <c r="B2" s="215"/>
      <c r="C2" s="215"/>
      <c r="D2" s="216" t="s">
        <v>54</v>
      </c>
      <c r="E2" s="216"/>
      <c r="F2" s="216"/>
      <c r="G2" s="216"/>
      <c r="H2" s="216"/>
      <c r="I2" s="216"/>
      <c r="J2" s="216"/>
      <c r="K2" s="216"/>
      <c r="L2" s="216"/>
      <c r="M2" s="216"/>
      <c r="N2" s="216"/>
      <c r="O2" s="216"/>
      <c r="P2" s="216"/>
      <c r="Q2" s="216"/>
      <c r="R2" s="216"/>
      <c r="S2" s="216"/>
      <c r="T2" s="216"/>
      <c r="U2" s="216"/>
      <c r="V2" s="215"/>
      <c r="W2" s="215"/>
      <c r="X2" s="215"/>
    </row>
    <row r="3" spans="1:29" s="93" customFormat="1" ht="25.5" customHeight="1">
      <c r="A3" s="92"/>
      <c r="B3" s="215"/>
      <c r="C3" s="215"/>
      <c r="D3" s="216" t="s">
        <v>55</v>
      </c>
      <c r="E3" s="216"/>
      <c r="F3" s="216"/>
      <c r="G3" s="216"/>
      <c r="H3" s="216"/>
      <c r="I3" s="216"/>
      <c r="J3" s="216"/>
      <c r="K3" s="217" t="s">
        <v>56</v>
      </c>
      <c r="L3" s="217"/>
      <c r="M3" s="217"/>
      <c r="N3" s="217"/>
      <c r="O3" s="217"/>
      <c r="P3" s="217"/>
      <c r="Q3" s="217"/>
      <c r="R3" s="217"/>
      <c r="S3" s="217"/>
      <c r="T3" s="217"/>
      <c r="U3" s="217"/>
      <c r="V3" s="215"/>
      <c r="W3" s="215"/>
      <c r="X3" s="215"/>
    </row>
    <row r="4" spans="1:29" ht="14.25" customHeight="1">
      <c r="B4" s="263"/>
      <c r="C4" s="263"/>
      <c r="D4" s="263"/>
      <c r="E4" s="263"/>
      <c r="F4" s="263"/>
      <c r="G4" s="263"/>
      <c r="H4" s="263"/>
      <c r="I4" s="263"/>
      <c r="J4" s="263"/>
      <c r="K4" s="263"/>
      <c r="L4" s="263"/>
      <c r="M4" s="263"/>
      <c r="N4" s="263"/>
      <c r="O4" s="263"/>
      <c r="P4" s="263"/>
      <c r="Q4" s="263"/>
      <c r="R4" s="263"/>
      <c r="S4" s="263"/>
      <c r="T4" s="263"/>
      <c r="U4" s="263"/>
      <c r="V4" s="263"/>
      <c r="W4" s="263"/>
      <c r="X4" s="263"/>
    </row>
    <row r="5" spans="1:29" ht="14.25" customHeight="1">
      <c r="B5" s="246" t="s">
        <v>14</v>
      </c>
      <c r="C5" s="247"/>
      <c r="D5" s="247"/>
      <c r="E5" s="247"/>
      <c r="F5" s="247"/>
      <c r="G5" s="247"/>
      <c r="H5" s="247"/>
      <c r="I5" s="247"/>
      <c r="J5" s="247"/>
      <c r="K5" s="247"/>
      <c r="L5" s="247"/>
      <c r="M5" s="247"/>
      <c r="N5" s="247"/>
      <c r="O5" s="247"/>
      <c r="P5" s="247"/>
      <c r="Q5" s="247"/>
      <c r="R5" s="247"/>
      <c r="S5" s="247"/>
      <c r="T5" s="247"/>
      <c r="U5" s="247"/>
      <c r="V5" s="247"/>
      <c r="W5" s="247"/>
      <c r="X5" s="248"/>
    </row>
    <row r="6" spans="1:29" ht="14.25" customHeight="1">
      <c r="B6" s="263" t="s">
        <v>0</v>
      </c>
      <c r="C6" s="263"/>
      <c r="D6" s="263"/>
      <c r="E6" s="263"/>
      <c r="F6" s="263"/>
      <c r="G6" s="263"/>
      <c r="H6" s="263"/>
      <c r="I6" s="263"/>
      <c r="J6" s="263"/>
      <c r="K6" s="263"/>
      <c r="L6" s="263"/>
      <c r="M6" s="263"/>
      <c r="N6" s="263"/>
      <c r="O6" s="263"/>
      <c r="P6" s="263"/>
      <c r="Q6" s="263"/>
      <c r="R6" s="263"/>
      <c r="S6" s="263"/>
      <c r="T6" s="263"/>
      <c r="U6" s="263"/>
      <c r="V6" s="263"/>
      <c r="W6" s="263"/>
      <c r="X6" s="263"/>
    </row>
    <row r="7" spans="1:29" ht="14.25" customHeight="1">
      <c r="B7" s="271" t="s">
        <v>121</v>
      </c>
      <c r="C7" s="271"/>
      <c r="D7" s="271"/>
      <c r="E7" s="271"/>
      <c r="F7" s="271"/>
      <c r="G7" s="271"/>
      <c r="H7" s="271"/>
      <c r="I7" s="271"/>
      <c r="J7" s="271"/>
      <c r="K7" s="271"/>
      <c r="L7" s="271"/>
      <c r="M7" s="271"/>
      <c r="N7" s="271"/>
      <c r="O7" s="271"/>
      <c r="P7" s="271"/>
      <c r="Q7" s="271"/>
      <c r="R7" s="271"/>
      <c r="S7" s="271"/>
      <c r="T7" s="271"/>
      <c r="U7" s="271"/>
      <c r="V7" s="271"/>
      <c r="W7" s="271"/>
      <c r="X7" s="271"/>
    </row>
    <row r="8" spans="1:29" s="96" customFormat="1" ht="14.25" customHeight="1">
      <c r="B8" s="272" t="s">
        <v>22</v>
      </c>
      <c r="C8" s="273"/>
      <c r="D8" s="273"/>
      <c r="E8" s="273"/>
      <c r="F8" s="274"/>
      <c r="G8" s="272" t="s">
        <v>13</v>
      </c>
      <c r="H8" s="273"/>
      <c r="I8" s="273"/>
      <c r="J8" s="274"/>
      <c r="K8" s="272" t="s">
        <v>36</v>
      </c>
      <c r="L8" s="273"/>
      <c r="M8" s="273"/>
      <c r="N8" s="274"/>
      <c r="O8" s="254" t="s">
        <v>72</v>
      </c>
      <c r="P8" s="266"/>
      <c r="Q8" s="266"/>
      <c r="R8" s="266"/>
      <c r="S8" s="266"/>
      <c r="T8" s="266"/>
      <c r="U8" s="266"/>
      <c r="V8" s="266"/>
      <c r="W8" s="266"/>
      <c r="X8" s="255"/>
      <c r="Y8" s="97"/>
      <c r="Z8" s="97"/>
      <c r="AA8" s="97"/>
      <c r="AB8" s="98"/>
      <c r="AC8" s="98"/>
    </row>
    <row r="9" spans="1:29" s="96" customFormat="1" ht="30.75" customHeight="1">
      <c r="B9" s="275"/>
      <c r="C9" s="276"/>
      <c r="D9" s="276"/>
      <c r="E9" s="276"/>
      <c r="F9" s="277"/>
      <c r="G9" s="275"/>
      <c r="H9" s="276"/>
      <c r="I9" s="276"/>
      <c r="J9" s="277"/>
      <c r="K9" s="275"/>
      <c r="L9" s="276"/>
      <c r="M9" s="276"/>
      <c r="N9" s="277"/>
      <c r="O9" s="254" t="s">
        <v>21</v>
      </c>
      <c r="P9" s="266"/>
      <c r="Q9" s="266"/>
      <c r="R9" s="255"/>
      <c r="S9" s="254" t="s">
        <v>20</v>
      </c>
      <c r="T9" s="266"/>
      <c r="U9" s="255"/>
      <c r="V9" s="254" t="s">
        <v>19</v>
      </c>
      <c r="W9" s="266"/>
      <c r="X9" s="255"/>
      <c r="Y9" s="99"/>
      <c r="Z9" s="97"/>
      <c r="AA9" s="97"/>
      <c r="AB9" s="98"/>
      <c r="AC9" s="98"/>
    </row>
    <row r="10" spans="1:29" s="119" customFormat="1" ht="33.75" customHeight="1">
      <c r="B10" s="265" t="s">
        <v>122</v>
      </c>
      <c r="C10" s="265"/>
      <c r="D10" s="265"/>
      <c r="E10" s="265"/>
      <c r="F10" s="265"/>
      <c r="G10" s="218" t="s">
        <v>27</v>
      </c>
      <c r="H10" s="218"/>
      <c r="I10" s="218"/>
      <c r="J10" s="218"/>
      <c r="K10" s="218">
        <v>0.65400000000000003</v>
      </c>
      <c r="L10" s="218"/>
      <c r="M10" s="218"/>
      <c r="N10" s="218"/>
      <c r="O10" s="268">
        <v>1</v>
      </c>
      <c r="P10" s="269"/>
      <c r="Q10" s="269"/>
      <c r="R10" s="270"/>
      <c r="S10" s="259" t="s">
        <v>60</v>
      </c>
      <c r="T10" s="260"/>
      <c r="U10" s="257"/>
      <c r="V10" s="218" t="s">
        <v>37</v>
      </c>
      <c r="W10" s="218"/>
      <c r="X10" s="218"/>
      <c r="AB10" s="175"/>
      <c r="AC10" s="175"/>
    </row>
    <row r="11" spans="1:29" ht="14.25" customHeight="1">
      <c r="B11" s="246" t="s">
        <v>2</v>
      </c>
      <c r="C11" s="247"/>
      <c r="D11" s="247"/>
      <c r="E11" s="247"/>
      <c r="F11" s="247"/>
      <c r="G11" s="247"/>
      <c r="H11" s="247"/>
      <c r="I11" s="247"/>
      <c r="J11" s="247"/>
      <c r="K11" s="247"/>
      <c r="L11" s="247"/>
      <c r="M11" s="247"/>
      <c r="N11" s="247"/>
      <c r="O11" s="247"/>
      <c r="P11" s="247"/>
      <c r="Q11" s="247"/>
      <c r="R11" s="247"/>
      <c r="S11" s="247"/>
      <c r="T11" s="247"/>
      <c r="U11" s="247"/>
      <c r="V11" s="247"/>
      <c r="W11" s="247"/>
      <c r="X11" s="248"/>
      <c r="Z11" s="94" t="s">
        <v>17</v>
      </c>
    </row>
    <row r="12" spans="1:29" s="96" customFormat="1" ht="31.5" customHeight="1">
      <c r="B12" s="87" t="s">
        <v>18</v>
      </c>
      <c r="C12" s="254" t="s">
        <v>3</v>
      </c>
      <c r="D12" s="255"/>
      <c r="E12" s="258" t="s">
        <v>73</v>
      </c>
      <c r="F12" s="258"/>
      <c r="G12" s="258" t="s">
        <v>4</v>
      </c>
      <c r="H12" s="258"/>
      <c r="I12" s="258"/>
      <c r="J12" s="258"/>
      <c r="K12" s="258"/>
      <c r="L12" s="258"/>
      <c r="M12" s="258" t="s">
        <v>5</v>
      </c>
      <c r="N12" s="258"/>
      <c r="O12" s="258"/>
      <c r="P12" s="258"/>
      <c r="Q12" s="258"/>
      <c r="R12" s="258"/>
      <c r="S12" s="254" t="s">
        <v>15</v>
      </c>
      <c r="T12" s="266"/>
      <c r="U12" s="266"/>
      <c r="V12" s="266"/>
      <c r="W12" s="266"/>
      <c r="X12" s="255"/>
      <c r="AB12" s="98"/>
      <c r="AC12" s="98"/>
    </row>
    <row r="13" spans="1:29" ht="14.25" customHeight="1">
      <c r="B13" s="100" t="s">
        <v>27</v>
      </c>
      <c r="C13" s="256" t="s">
        <v>28</v>
      </c>
      <c r="D13" s="257"/>
      <c r="E13" s="218" t="s">
        <v>74</v>
      </c>
      <c r="F13" s="218"/>
      <c r="G13" s="264" t="s">
        <v>29</v>
      </c>
      <c r="H13" s="264"/>
      <c r="I13" s="264"/>
      <c r="J13" s="264"/>
      <c r="K13" s="264"/>
      <c r="L13" s="264"/>
      <c r="M13" s="265" t="s">
        <v>29</v>
      </c>
      <c r="N13" s="265"/>
      <c r="O13" s="265"/>
      <c r="P13" s="265"/>
      <c r="Q13" s="265"/>
      <c r="R13" s="265"/>
      <c r="S13" s="251" t="s">
        <v>30</v>
      </c>
      <c r="T13" s="252"/>
      <c r="U13" s="252"/>
      <c r="V13" s="252"/>
      <c r="W13" s="252"/>
      <c r="X13" s="253"/>
    </row>
    <row r="14" spans="1:29" ht="14.25" customHeight="1">
      <c r="B14" s="263" t="s">
        <v>6</v>
      </c>
      <c r="C14" s="263"/>
      <c r="D14" s="263"/>
      <c r="E14" s="263"/>
      <c r="F14" s="263"/>
      <c r="G14" s="263"/>
      <c r="H14" s="263"/>
      <c r="I14" s="263"/>
      <c r="J14" s="263"/>
      <c r="K14" s="263"/>
      <c r="L14" s="263"/>
      <c r="M14" s="263"/>
      <c r="N14" s="263" t="s">
        <v>7</v>
      </c>
      <c r="O14" s="263"/>
      <c r="P14" s="263"/>
      <c r="Q14" s="263"/>
      <c r="R14" s="263"/>
      <c r="S14" s="263"/>
      <c r="T14" s="263"/>
      <c r="U14" s="263"/>
      <c r="V14" s="263"/>
      <c r="W14" s="263"/>
      <c r="X14" s="263"/>
    </row>
    <row r="15" spans="1:29" ht="14.25" customHeight="1">
      <c r="B15" s="261" t="s">
        <v>35</v>
      </c>
      <c r="C15" s="261"/>
      <c r="D15" s="261"/>
      <c r="E15" s="261"/>
      <c r="F15" s="261"/>
      <c r="G15" s="261"/>
      <c r="H15" s="261"/>
      <c r="I15" s="261"/>
      <c r="J15" s="261"/>
      <c r="K15" s="261"/>
      <c r="L15" s="261"/>
      <c r="M15" s="261"/>
      <c r="N15" s="262" t="s">
        <v>115</v>
      </c>
      <c r="O15" s="262"/>
      <c r="P15" s="262"/>
      <c r="Q15" s="262"/>
      <c r="R15" s="262"/>
      <c r="S15" s="262"/>
      <c r="T15" s="262"/>
      <c r="U15" s="262"/>
      <c r="V15" s="262"/>
      <c r="W15" s="262"/>
      <c r="X15" s="262"/>
      <c r="AA15" s="101"/>
    </row>
    <row r="16" spans="1:29" ht="14.25" customHeight="1">
      <c r="B16" s="246" t="s">
        <v>8</v>
      </c>
      <c r="C16" s="247"/>
      <c r="D16" s="247"/>
      <c r="E16" s="247"/>
      <c r="F16" s="247"/>
      <c r="G16" s="247"/>
      <c r="H16" s="247"/>
      <c r="I16" s="247"/>
      <c r="J16" s="247"/>
      <c r="K16" s="247"/>
      <c r="L16" s="247"/>
      <c r="M16" s="247"/>
      <c r="N16" s="247"/>
      <c r="O16" s="247"/>
      <c r="P16" s="247"/>
      <c r="Q16" s="247"/>
      <c r="R16" s="247"/>
      <c r="S16" s="247"/>
      <c r="T16" s="247"/>
      <c r="U16" s="247"/>
      <c r="V16" s="247"/>
      <c r="W16" s="247"/>
      <c r="X16" s="248"/>
    </row>
    <row r="17" spans="2:27" ht="14.25" customHeight="1">
      <c r="B17" s="249" t="s">
        <v>9</v>
      </c>
      <c r="C17" s="249"/>
      <c r="D17" s="236" t="s">
        <v>62</v>
      </c>
      <c r="E17" s="237"/>
      <c r="F17" s="238"/>
      <c r="G17" s="236" t="s">
        <v>41</v>
      </c>
      <c r="H17" s="237"/>
      <c r="I17" s="237"/>
      <c r="J17" s="237"/>
      <c r="K17" s="237"/>
      <c r="L17" s="237"/>
      <c r="M17" s="238"/>
      <c r="N17" s="236" t="s">
        <v>42</v>
      </c>
      <c r="O17" s="237"/>
      <c r="P17" s="237"/>
      <c r="Q17" s="237"/>
      <c r="R17" s="237"/>
      <c r="S17" s="238"/>
      <c r="T17" s="236" t="s">
        <v>43</v>
      </c>
      <c r="U17" s="237"/>
      <c r="V17" s="237"/>
      <c r="W17" s="237"/>
      <c r="X17" s="238"/>
    </row>
    <row r="18" spans="2:27" ht="25.5" customHeight="1">
      <c r="B18" s="249" t="s">
        <v>33</v>
      </c>
      <c r="C18" s="249"/>
      <c r="D18" s="244">
        <v>10061653667</v>
      </c>
      <c r="E18" s="245"/>
      <c r="F18" s="250"/>
      <c r="G18" s="244">
        <v>12359178614</v>
      </c>
      <c r="H18" s="245"/>
      <c r="I18" s="245"/>
      <c r="J18" s="245"/>
      <c r="K18" s="245"/>
      <c r="L18" s="245"/>
      <c r="M18" s="250"/>
      <c r="N18" s="244">
        <v>18514840089</v>
      </c>
      <c r="O18" s="245"/>
      <c r="P18" s="245"/>
      <c r="Q18" s="245"/>
      <c r="R18" s="245"/>
      <c r="S18" s="245"/>
      <c r="T18" s="244">
        <v>26038592374</v>
      </c>
      <c r="U18" s="245"/>
      <c r="V18" s="245"/>
      <c r="W18" s="245"/>
      <c r="X18" s="245"/>
      <c r="Z18" s="102"/>
      <c r="AA18" s="102"/>
    </row>
    <row r="19" spans="2:27" ht="33.75" customHeight="1">
      <c r="B19" s="249" t="s">
        <v>32</v>
      </c>
      <c r="C19" s="249"/>
      <c r="D19" s="244">
        <v>29118194000</v>
      </c>
      <c r="E19" s="245"/>
      <c r="F19" s="250"/>
      <c r="G19" s="244">
        <v>27980194000</v>
      </c>
      <c r="H19" s="245"/>
      <c r="I19" s="245"/>
      <c r="J19" s="245"/>
      <c r="K19" s="245"/>
      <c r="L19" s="245"/>
      <c r="M19" s="250"/>
      <c r="N19" s="244">
        <v>27980194000</v>
      </c>
      <c r="O19" s="245"/>
      <c r="P19" s="245"/>
      <c r="Q19" s="245"/>
      <c r="R19" s="245"/>
      <c r="S19" s="245"/>
      <c r="T19" s="244">
        <v>27980194000</v>
      </c>
      <c r="U19" s="245"/>
      <c r="V19" s="245"/>
      <c r="W19" s="245"/>
      <c r="X19" s="245"/>
      <c r="Y19" s="101"/>
    </row>
    <row r="20" spans="2:27" ht="14.25" customHeight="1">
      <c r="B20" s="246" t="s">
        <v>12</v>
      </c>
      <c r="C20" s="247"/>
      <c r="D20" s="247"/>
      <c r="E20" s="247"/>
      <c r="F20" s="247"/>
      <c r="G20" s="247"/>
      <c r="H20" s="247"/>
      <c r="I20" s="247"/>
      <c r="J20" s="247"/>
      <c r="K20" s="247"/>
      <c r="L20" s="247"/>
      <c r="M20" s="247"/>
      <c r="N20" s="247"/>
      <c r="O20" s="247"/>
      <c r="P20" s="247"/>
      <c r="Q20" s="247"/>
      <c r="R20" s="247"/>
      <c r="S20" s="247"/>
      <c r="T20" s="247"/>
      <c r="U20" s="247"/>
      <c r="V20" s="247"/>
      <c r="W20" s="247"/>
      <c r="X20" s="248"/>
    </row>
    <row r="21" spans="2:27" ht="37.5" customHeight="1">
      <c r="B21" s="103" t="s">
        <v>10</v>
      </c>
      <c r="C21" s="104" t="s">
        <v>117</v>
      </c>
      <c r="D21" s="104" t="s">
        <v>11</v>
      </c>
      <c r="E21" s="105" t="s">
        <v>120</v>
      </c>
      <c r="F21" s="106"/>
      <c r="G21" s="106"/>
      <c r="H21" s="220"/>
      <c r="I21" s="220"/>
      <c r="J21" s="220"/>
      <c r="K21" s="220"/>
      <c r="L21" s="220"/>
      <c r="M21" s="220"/>
      <c r="N21" s="220"/>
      <c r="O21" s="220"/>
      <c r="P21" s="220"/>
      <c r="Q21" s="220"/>
      <c r="R21" s="220"/>
      <c r="S21" s="221"/>
      <c r="T21" s="221"/>
      <c r="U21" s="221"/>
      <c r="V21" s="221"/>
      <c r="W21" s="221"/>
      <c r="X21" s="222"/>
      <c r="Y21" s="267"/>
    </row>
    <row r="22" spans="2:27" ht="14.25" customHeight="1">
      <c r="B22" s="107" t="s">
        <v>23</v>
      </c>
      <c r="C22" s="108">
        <f>+D18/D19</f>
        <v>0.34554525143283266</v>
      </c>
      <c r="D22" s="88">
        <v>0.25</v>
      </c>
      <c r="E22" s="212">
        <f>+T18/T19</f>
        <v>0.9306079998587572</v>
      </c>
      <c r="H22" s="219"/>
      <c r="I22" s="219"/>
      <c r="J22" s="219"/>
      <c r="K22" s="219"/>
      <c r="L22" s="109"/>
      <c r="M22" s="110"/>
      <c r="N22" s="219"/>
      <c r="O22" s="219"/>
      <c r="P22" s="219"/>
      <c r="Q22" s="219"/>
      <c r="R22" s="219"/>
      <c r="S22" s="223"/>
      <c r="T22" s="223"/>
      <c r="U22" s="223"/>
      <c r="V22" s="223"/>
      <c r="W22" s="223"/>
      <c r="X22" s="224"/>
      <c r="Y22" s="267"/>
      <c r="Z22" s="111"/>
    </row>
    <row r="23" spans="2:27" ht="14.25" customHeight="1">
      <c r="B23" s="107" t="s">
        <v>24</v>
      </c>
      <c r="C23" s="108">
        <f>+G18/G19</f>
        <v>0.44171168412913792</v>
      </c>
      <c r="D23" s="88">
        <v>0.5</v>
      </c>
      <c r="E23" s="213"/>
      <c r="H23" s="219"/>
      <c r="I23" s="219"/>
      <c r="J23" s="219"/>
      <c r="K23" s="219"/>
      <c r="L23" s="109"/>
      <c r="M23" s="110"/>
      <c r="N23" s="219"/>
      <c r="O23" s="219"/>
      <c r="P23" s="219"/>
      <c r="Q23" s="219"/>
      <c r="R23" s="219"/>
      <c r="S23" s="223"/>
      <c r="T23" s="223"/>
      <c r="U23" s="223"/>
      <c r="V23" s="223"/>
      <c r="W23" s="223"/>
      <c r="X23" s="224"/>
      <c r="Y23" s="267"/>
    </row>
    <row r="24" spans="2:27" ht="14.25" customHeight="1">
      <c r="B24" s="107" t="s">
        <v>25</v>
      </c>
      <c r="C24" s="108">
        <f>+N18/N19</f>
        <v>0.66171235585428745</v>
      </c>
      <c r="D24" s="88">
        <v>0.75</v>
      </c>
      <c r="E24" s="213"/>
      <c r="H24" s="219"/>
      <c r="I24" s="219"/>
      <c r="J24" s="219"/>
      <c r="K24" s="219"/>
      <c r="L24" s="109"/>
      <c r="M24" s="110"/>
      <c r="N24" s="219"/>
      <c r="O24" s="219"/>
      <c r="P24" s="219"/>
      <c r="Q24" s="219"/>
      <c r="R24" s="219"/>
      <c r="S24" s="223"/>
      <c r="T24" s="223"/>
      <c r="U24" s="223"/>
      <c r="V24" s="223"/>
      <c r="W24" s="223"/>
      <c r="X24" s="224"/>
      <c r="Y24" s="267"/>
    </row>
    <row r="25" spans="2:27" ht="14.25" customHeight="1">
      <c r="B25" s="107" t="s">
        <v>26</v>
      </c>
      <c r="C25" s="108">
        <f>+T18/T19</f>
        <v>0.9306079998587572</v>
      </c>
      <c r="D25" s="88">
        <v>1</v>
      </c>
      <c r="E25" s="214"/>
      <c r="F25" s="112"/>
      <c r="G25" s="112"/>
      <c r="H25" s="227"/>
      <c r="I25" s="227"/>
      <c r="J25" s="227"/>
      <c r="K25" s="227"/>
      <c r="L25" s="113"/>
      <c r="M25" s="114"/>
      <c r="N25" s="227"/>
      <c r="O25" s="227"/>
      <c r="P25" s="227"/>
      <c r="Q25" s="227"/>
      <c r="R25" s="227"/>
      <c r="S25" s="225"/>
      <c r="T25" s="225"/>
      <c r="U25" s="225"/>
      <c r="V25" s="225"/>
      <c r="W25" s="225"/>
      <c r="X25" s="226"/>
      <c r="Y25" s="267"/>
    </row>
    <row r="26" spans="2:27" ht="36.75" customHeight="1">
      <c r="B26" s="115"/>
      <c r="C26" s="106"/>
      <c r="D26" s="106"/>
      <c r="E26" s="106"/>
      <c r="F26" s="106"/>
      <c r="G26" s="106"/>
      <c r="H26" s="106"/>
      <c r="I26" s="106"/>
      <c r="J26" s="106"/>
      <c r="K26" s="106"/>
      <c r="L26" s="106"/>
      <c r="M26" s="106"/>
      <c r="N26" s="106"/>
      <c r="O26" s="106"/>
      <c r="P26" s="106"/>
      <c r="Q26" s="106"/>
      <c r="R26" s="106"/>
      <c r="S26" s="106"/>
      <c r="T26" s="106"/>
      <c r="U26" s="106"/>
      <c r="V26" s="106"/>
      <c r="W26" s="106"/>
      <c r="X26" s="116"/>
    </row>
    <row r="27" spans="2:27" ht="14.25" customHeight="1">
      <c r="B27" s="229" t="s">
        <v>16</v>
      </c>
      <c r="C27" s="230"/>
      <c r="D27" s="230"/>
      <c r="E27" s="230"/>
      <c r="F27" s="230"/>
      <c r="G27" s="230"/>
      <c r="H27" s="230"/>
      <c r="I27" s="230"/>
      <c r="J27" s="230"/>
      <c r="K27" s="230"/>
      <c r="L27" s="230"/>
      <c r="M27" s="230"/>
      <c r="N27" s="230"/>
      <c r="O27" s="230"/>
      <c r="P27" s="230"/>
      <c r="Q27" s="230"/>
      <c r="R27" s="230"/>
      <c r="S27" s="230"/>
      <c r="T27" s="230"/>
      <c r="U27" s="230"/>
      <c r="V27" s="230"/>
      <c r="W27" s="230"/>
      <c r="X27" s="231"/>
      <c r="Z27" s="117"/>
    </row>
    <row r="28" spans="2:27" ht="100.5" customHeight="1">
      <c r="B28" s="239" t="s">
        <v>123</v>
      </c>
      <c r="C28" s="240"/>
      <c r="D28" s="240"/>
      <c r="E28" s="240"/>
      <c r="F28" s="240"/>
      <c r="G28" s="240"/>
      <c r="H28" s="240"/>
      <c r="I28" s="240"/>
      <c r="J28" s="240"/>
      <c r="K28" s="240"/>
      <c r="L28" s="240"/>
      <c r="M28" s="240"/>
      <c r="N28" s="240"/>
      <c r="O28" s="240"/>
      <c r="P28" s="240"/>
      <c r="Q28" s="240"/>
      <c r="R28" s="240"/>
      <c r="S28" s="240"/>
      <c r="T28" s="240"/>
      <c r="U28" s="240"/>
      <c r="V28" s="240"/>
      <c r="W28" s="240"/>
      <c r="X28" s="240"/>
      <c r="Y28" s="118"/>
      <c r="Z28" s="110"/>
      <c r="AA28" s="110"/>
    </row>
    <row r="29" spans="2:27" ht="14.25" customHeight="1">
      <c r="B29" s="228"/>
      <c r="C29" s="220"/>
      <c r="D29" s="220"/>
      <c r="E29" s="220"/>
      <c r="F29" s="220"/>
      <c r="G29" s="220"/>
      <c r="H29" s="220"/>
      <c r="I29" s="220"/>
      <c r="J29" s="220"/>
      <c r="K29" s="220"/>
      <c r="L29" s="220"/>
      <c r="M29" s="220"/>
      <c r="N29" s="220"/>
      <c r="O29" s="220"/>
      <c r="P29" s="220"/>
      <c r="Q29" s="220"/>
      <c r="R29" s="220"/>
      <c r="S29" s="220"/>
      <c r="T29" s="220"/>
      <c r="U29" s="220"/>
      <c r="V29" s="220"/>
      <c r="W29" s="220"/>
      <c r="X29" s="222"/>
      <c r="Y29" s="119"/>
      <c r="Z29" s="120"/>
      <c r="AA29" s="109"/>
    </row>
    <row r="30" spans="2:27" ht="14.25" customHeight="1">
      <c r="B30" s="229" t="s">
        <v>75</v>
      </c>
      <c r="C30" s="230"/>
      <c r="D30" s="230"/>
      <c r="E30" s="230"/>
      <c r="F30" s="230"/>
      <c r="G30" s="230"/>
      <c r="H30" s="230"/>
      <c r="I30" s="230"/>
      <c r="J30" s="230"/>
      <c r="K30" s="230"/>
      <c r="L30" s="230"/>
      <c r="M30" s="230"/>
      <c r="N30" s="230"/>
      <c r="O30" s="230"/>
      <c r="P30" s="230"/>
      <c r="Q30" s="230"/>
      <c r="R30" s="230"/>
      <c r="S30" s="230"/>
      <c r="T30" s="230"/>
      <c r="U30" s="230"/>
      <c r="V30" s="230"/>
      <c r="W30" s="230"/>
      <c r="X30" s="231"/>
      <c r="Y30" s="119"/>
      <c r="Z30" s="120"/>
      <c r="AA30" s="109"/>
    </row>
    <row r="31" spans="2:27" ht="39" customHeight="1">
      <c r="B31" s="233"/>
      <c r="C31" s="234"/>
      <c r="D31" s="234"/>
      <c r="E31" s="234"/>
      <c r="F31" s="234"/>
      <c r="G31" s="234"/>
      <c r="H31" s="234"/>
      <c r="I31" s="234"/>
      <c r="J31" s="234"/>
      <c r="K31" s="234"/>
      <c r="L31" s="234"/>
      <c r="M31" s="234"/>
      <c r="N31" s="234"/>
      <c r="O31" s="234"/>
      <c r="P31" s="234"/>
      <c r="Q31" s="234"/>
      <c r="R31" s="234"/>
      <c r="S31" s="234"/>
      <c r="T31" s="234"/>
      <c r="U31" s="234"/>
      <c r="V31" s="234"/>
      <c r="W31" s="234"/>
      <c r="X31" s="235"/>
      <c r="Y31" s="119"/>
      <c r="Z31" s="120"/>
      <c r="AA31" s="109"/>
    </row>
    <row r="32" spans="2:27" ht="14.25" customHeight="1" thickBot="1">
      <c r="B32" s="241"/>
      <c r="C32" s="242"/>
      <c r="D32" s="242"/>
      <c r="E32" s="242"/>
      <c r="F32" s="242"/>
      <c r="G32" s="242"/>
      <c r="H32" s="242"/>
      <c r="I32" s="242"/>
      <c r="J32" s="242"/>
      <c r="K32" s="242"/>
      <c r="L32" s="242"/>
      <c r="M32" s="242"/>
      <c r="N32" s="242"/>
      <c r="O32" s="242"/>
      <c r="P32" s="242"/>
      <c r="Q32" s="242"/>
      <c r="R32" s="242"/>
      <c r="S32" s="242"/>
      <c r="T32" s="242"/>
      <c r="U32" s="242"/>
      <c r="V32" s="242"/>
      <c r="W32" s="242"/>
      <c r="X32" s="243"/>
      <c r="Y32" s="119"/>
      <c r="Z32" s="120"/>
      <c r="AA32" s="109"/>
    </row>
    <row r="33" spans="2:27" ht="14.25" customHeight="1">
      <c r="B33" s="236"/>
      <c r="C33" s="237"/>
      <c r="D33" s="237"/>
      <c r="E33" s="237"/>
      <c r="F33" s="237"/>
      <c r="G33" s="237"/>
      <c r="H33" s="237"/>
      <c r="I33" s="237"/>
      <c r="J33" s="237"/>
      <c r="K33" s="237"/>
      <c r="L33" s="237"/>
      <c r="M33" s="237"/>
      <c r="N33" s="237"/>
      <c r="O33" s="237"/>
      <c r="P33" s="237"/>
      <c r="Q33" s="237"/>
      <c r="R33" s="237"/>
      <c r="S33" s="237"/>
      <c r="T33" s="237"/>
      <c r="U33" s="237"/>
      <c r="V33" s="237"/>
      <c r="W33" s="237"/>
      <c r="X33" s="238"/>
    </row>
    <row r="34" spans="2:27" ht="14.25" customHeight="1">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119"/>
      <c r="Z34" s="120"/>
      <c r="AA34" s="109"/>
    </row>
    <row r="35" spans="2:27" ht="14.25" customHeight="1">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119"/>
      <c r="Z35" s="120"/>
      <c r="AA35" s="109"/>
    </row>
    <row r="36" spans="2:27" ht="14.25" customHeight="1">
      <c r="G36" s="219"/>
      <c r="H36" s="219"/>
      <c r="I36" s="219"/>
      <c r="J36" s="219"/>
      <c r="K36" s="219"/>
      <c r="L36" s="219"/>
      <c r="M36" s="219"/>
      <c r="N36" s="219"/>
      <c r="O36" s="219"/>
      <c r="P36" s="219"/>
      <c r="Q36" s="219"/>
      <c r="R36" s="219"/>
      <c r="S36" s="219"/>
      <c r="T36" s="219"/>
      <c r="U36" s="219"/>
      <c r="V36" s="219"/>
      <c r="W36" s="219"/>
      <c r="X36" s="219"/>
      <c r="Y36" s="119"/>
      <c r="Z36" s="120"/>
      <c r="AA36" s="109"/>
    </row>
  </sheetData>
  <sheetProtection selectLockedCells="1" selectUnlockedCells="1"/>
  <mergeCells count="89">
    <mergeCell ref="Y21:Y25"/>
    <mergeCell ref="B4:X4"/>
    <mergeCell ref="B10:F10"/>
    <mergeCell ref="O10:R10"/>
    <mergeCell ref="B6:X6"/>
    <mergeCell ref="B7:X7"/>
    <mergeCell ref="B5:X5"/>
    <mergeCell ref="K10:N10"/>
    <mergeCell ref="G10:J10"/>
    <mergeCell ref="B8:F9"/>
    <mergeCell ref="G8:J9"/>
    <mergeCell ref="K8:N9"/>
    <mergeCell ref="O8:X8"/>
    <mergeCell ref="O9:R9"/>
    <mergeCell ref="S9:U9"/>
    <mergeCell ref="V9:X9"/>
    <mergeCell ref="S10:U10"/>
    <mergeCell ref="B15:M15"/>
    <mergeCell ref="N15:X15"/>
    <mergeCell ref="B16:X16"/>
    <mergeCell ref="B17:C17"/>
    <mergeCell ref="N14:X14"/>
    <mergeCell ref="D17:F17"/>
    <mergeCell ref="G17:M17"/>
    <mergeCell ref="N17:S17"/>
    <mergeCell ref="T17:X17"/>
    <mergeCell ref="B11:X11"/>
    <mergeCell ref="G13:L13"/>
    <mergeCell ref="M12:R12"/>
    <mergeCell ref="M13:R13"/>
    <mergeCell ref="B14:M14"/>
    <mergeCell ref="S12:X12"/>
    <mergeCell ref="S13:X13"/>
    <mergeCell ref="C12:D12"/>
    <mergeCell ref="C13:D13"/>
    <mergeCell ref="E12:F12"/>
    <mergeCell ref="E13:F13"/>
    <mergeCell ref="G12:L12"/>
    <mergeCell ref="N19:S19"/>
    <mergeCell ref="N18:S18"/>
    <mergeCell ref="T19:X19"/>
    <mergeCell ref="T18:X18"/>
    <mergeCell ref="B20:X20"/>
    <mergeCell ref="B19:C19"/>
    <mergeCell ref="B18:C18"/>
    <mergeCell ref="D19:F19"/>
    <mergeCell ref="D18:F18"/>
    <mergeCell ref="G18:M18"/>
    <mergeCell ref="G19:M19"/>
    <mergeCell ref="B29:X29"/>
    <mergeCell ref="B27:X27"/>
    <mergeCell ref="G36:H36"/>
    <mergeCell ref="I36:X36"/>
    <mergeCell ref="B34:X35"/>
    <mergeCell ref="B30:X30"/>
    <mergeCell ref="B31:X31"/>
    <mergeCell ref="B33:X33"/>
    <mergeCell ref="B28:X28"/>
    <mergeCell ref="B32:X32"/>
    <mergeCell ref="S22:X25"/>
    <mergeCell ref="H23:I23"/>
    <mergeCell ref="J23:K23"/>
    <mergeCell ref="N23:O23"/>
    <mergeCell ref="P23:R23"/>
    <mergeCell ref="J22:K22"/>
    <mergeCell ref="N22:O22"/>
    <mergeCell ref="P22:R22"/>
    <mergeCell ref="H25:I25"/>
    <mergeCell ref="J25:K25"/>
    <mergeCell ref="N25:O25"/>
    <mergeCell ref="P25:R25"/>
    <mergeCell ref="H24:I24"/>
    <mergeCell ref="H22:I22"/>
    <mergeCell ref="E22:E25"/>
    <mergeCell ref="B1:C3"/>
    <mergeCell ref="D1:U1"/>
    <mergeCell ref="V1:X3"/>
    <mergeCell ref="D2:U2"/>
    <mergeCell ref="D3:J3"/>
    <mergeCell ref="K3:U3"/>
    <mergeCell ref="V10:X10"/>
    <mergeCell ref="J24:K24"/>
    <mergeCell ref="N24:O24"/>
    <mergeCell ref="P24:R24"/>
    <mergeCell ref="H21:I21"/>
    <mergeCell ref="J21:M21"/>
    <mergeCell ref="N21:O21"/>
    <mergeCell ref="P21:R21"/>
    <mergeCell ref="S21:X21"/>
  </mergeCells>
  <pageMargins left="0.23622047244094491" right="0.23622047244094491" top="0.11811023622047245" bottom="0" header="0.51181102362204722" footer="0.51181102362204722"/>
  <pageSetup scale="73" firstPageNumber="0" pageOrder="overThenDown"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C49"/>
  <sheetViews>
    <sheetView topLeftCell="A8" workbookViewId="0">
      <selection activeCell="B28" sqref="B28:X28"/>
    </sheetView>
  </sheetViews>
  <sheetFormatPr baseColWidth="10" defaultColWidth="4.625" defaultRowHeight="15"/>
  <cols>
    <col min="1" max="1" width="4.625" style="1"/>
    <col min="2" max="2" width="9.875" style="1" customWidth="1"/>
    <col min="3" max="3" width="8.5" style="1" customWidth="1"/>
    <col min="4" max="4" width="7.5"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16.375" style="1" customWidth="1"/>
    <col min="26" max="26" width="10.625" style="1" customWidth="1"/>
    <col min="27" max="27" width="26.875" style="1" customWidth="1"/>
    <col min="28" max="28" width="14.75" style="2" customWidth="1"/>
    <col min="29" max="29" width="4.625" style="2"/>
    <col min="30" max="16384" width="4.625" style="1"/>
  </cols>
  <sheetData>
    <row r="1" spans="1:29" s="38" customFormat="1" ht="25.5" customHeight="1">
      <c r="A1" s="39"/>
      <c r="B1" s="278"/>
      <c r="C1" s="279"/>
      <c r="D1" s="282" t="s">
        <v>53</v>
      </c>
      <c r="E1" s="282"/>
      <c r="F1" s="282"/>
      <c r="G1" s="282"/>
      <c r="H1" s="282"/>
      <c r="I1" s="282"/>
      <c r="J1" s="282"/>
      <c r="K1" s="282"/>
      <c r="L1" s="282"/>
      <c r="M1" s="282"/>
      <c r="N1" s="282"/>
      <c r="O1" s="282"/>
      <c r="P1" s="282"/>
      <c r="Q1" s="282"/>
      <c r="R1" s="282"/>
      <c r="S1" s="282"/>
      <c r="T1" s="282"/>
      <c r="U1" s="282"/>
      <c r="V1" s="279"/>
      <c r="W1" s="279"/>
      <c r="X1" s="283"/>
    </row>
    <row r="2" spans="1:29" s="38" customFormat="1" ht="25.5" customHeight="1">
      <c r="A2" s="39"/>
      <c r="B2" s="280"/>
      <c r="C2" s="281"/>
      <c r="D2" s="285" t="s">
        <v>54</v>
      </c>
      <c r="E2" s="285"/>
      <c r="F2" s="285"/>
      <c r="G2" s="285"/>
      <c r="H2" s="285"/>
      <c r="I2" s="285"/>
      <c r="J2" s="285"/>
      <c r="K2" s="285"/>
      <c r="L2" s="285"/>
      <c r="M2" s="285"/>
      <c r="N2" s="285"/>
      <c r="O2" s="285"/>
      <c r="P2" s="285"/>
      <c r="Q2" s="285"/>
      <c r="R2" s="285"/>
      <c r="S2" s="285"/>
      <c r="T2" s="285"/>
      <c r="U2" s="285"/>
      <c r="V2" s="281"/>
      <c r="W2" s="281"/>
      <c r="X2" s="284"/>
    </row>
    <row r="3" spans="1:29" s="38" customFormat="1" ht="25.5" customHeight="1">
      <c r="A3" s="39"/>
      <c r="B3" s="280"/>
      <c r="C3" s="281"/>
      <c r="D3" s="285" t="s">
        <v>55</v>
      </c>
      <c r="E3" s="285"/>
      <c r="F3" s="285"/>
      <c r="G3" s="285"/>
      <c r="H3" s="285"/>
      <c r="I3" s="285"/>
      <c r="J3" s="285"/>
      <c r="K3" s="286" t="s">
        <v>56</v>
      </c>
      <c r="L3" s="286"/>
      <c r="M3" s="286"/>
      <c r="N3" s="286"/>
      <c r="O3" s="286"/>
      <c r="P3" s="286"/>
      <c r="Q3" s="286"/>
      <c r="R3" s="286"/>
      <c r="S3" s="286"/>
      <c r="T3" s="286"/>
      <c r="U3" s="286"/>
      <c r="V3" s="281"/>
      <c r="W3" s="281"/>
      <c r="X3" s="284"/>
    </row>
    <row r="4" spans="1:29" ht="14.25" customHeight="1">
      <c r="B4" s="287"/>
      <c r="C4" s="288"/>
      <c r="D4" s="288"/>
      <c r="E4" s="288"/>
      <c r="F4" s="288"/>
      <c r="G4" s="288"/>
      <c r="H4" s="288"/>
      <c r="I4" s="288"/>
      <c r="J4" s="288"/>
      <c r="K4" s="288"/>
      <c r="L4" s="288"/>
      <c r="M4" s="288"/>
      <c r="N4" s="288"/>
      <c r="O4" s="288"/>
      <c r="P4" s="288"/>
      <c r="Q4" s="288"/>
      <c r="R4" s="288"/>
      <c r="S4" s="288"/>
      <c r="T4" s="288"/>
      <c r="U4" s="288"/>
      <c r="V4" s="288"/>
      <c r="W4" s="288"/>
      <c r="X4" s="289"/>
    </row>
    <row r="5" spans="1:29" ht="14.25" customHeight="1">
      <c r="B5" s="246" t="s">
        <v>14</v>
      </c>
      <c r="C5" s="247"/>
      <c r="D5" s="247"/>
      <c r="E5" s="247"/>
      <c r="F5" s="247"/>
      <c r="G5" s="247"/>
      <c r="H5" s="247"/>
      <c r="I5" s="247"/>
      <c r="J5" s="247"/>
      <c r="K5" s="247"/>
      <c r="L5" s="247"/>
      <c r="M5" s="247"/>
      <c r="N5" s="247"/>
      <c r="O5" s="247"/>
      <c r="P5" s="247"/>
      <c r="Q5" s="247"/>
      <c r="R5" s="247"/>
      <c r="S5" s="247"/>
      <c r="T5" s="247"/>
      <c r="U5" s="247"/>
      <c r="V5" s="247"/>
      <c r="W5" s="247"/>
      <c r="X5" s="248"/>
    </row>
    <row r="6" spans="1:29" ht="14.25" customHeight="1">
      <c r="B6" s="287" t="s">
        <v>0</v>
      </c>
      <c r="C6" s="288"/>
      <c r="D6" s="288"/>
      <c r="E6" s="288"/>
      <c r="F6" s="288"/>
      <c r="G6" s="288"/>
      <c r="H6" s="288"/>
      <c r="I6" s="288"/>
      <c r="J6" s="288"/>
      <c r="K6" s="288"/>
      <c r="L6" s="288"/>
      <c r="M6" s="288"/>
      <c r="N6" s="288"/>
      <c r="O6" s="288"/>
      <c r="P6" s="288"/>
      <c r="Q6" s="288"/>
      <c r="R6" s="288"/>
      <c r="S6" s="288"/>
      <c r="T6" s="288"/>
      <c r="U6" s="288"/>
      <c r="V6" s="288"/>
      <c r="W6" s="288"/>
      <c r="X6" s="289"/>
    </row>
    <row r="7" spans="1:29" ht="14.25" customHeight="1">
      <c r="B7" s="290" t="s">
        <v>114</v>
      </c>
      <c r="C7" s="291"/>
      <c r="D7" s="291"/>
      <c r="E7" s="291"/>
      <c r="F7" s="291"/>
      <c r="G7" s="291"/>
      <c r="H7" s="291"/>
      <c r="I7" s="291"/>
      <c r="J7" s="291"/>
      <c r="K7" s="291"/>
      <c r="L7" s="291"/>
      <c r="M7" s="291"/>
      <c r="N7" s="291"/>
      <c r="O7" s="291"/>
      <c r="P7" s="291"/>
      <c r="Q7" s="291"/>
      <c r="R7" s="291"/>
      <c r="S7" s="291"/>
      <c r="T7" s="291"/>
      <c r="U7" s="291"/>
      <c r="V7" s="291"/>
      <c r="W7" s="291"/>
      <c r="X7" s="292"/>
    </row>
    <row r="8" spans="1:29" s="23" customFormat="1" ht="14.25" customHeight="1">
      <c r="B8" s="297"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6"/>
      <c r="Y8" s="4"/>
      <c r="Z8" s="4"/>
      <c r="AA8" s="4"/>
      <c r="AB8" s="24"/>
      <c r="AC8" s="24"/>
    </row>
    <row r="9" spans="1:29" s="23" customFormat="1" ht="30.75" customHeight="1">
      <c r="B9" s="300"/>
      <c r="C9" s="301"/>
      <c r="D9" s="301"/>
      <c r="E9" s="301"/>
      <c r="F9" s="302"/>
      <c r="G9" s="304"/>
      <c r="H9" s="301"/>
      <c r="I9" s="301"/>
      <c r="J9" s="302"/>
      <c r="K9" s="304"/>
      <c r="L9" s="301"/>
      <c r="M9" s="301"/>
      <c r="N9" s="302"/>
      <c r="O9" s="293" t="s">
        <v>21</v>
      </c>
      <c r="P9" s="294"/>
      <c r="Q9" s="294"/>
      <c r="R9" s="295"/>
      <c r="S9" s="293" t="s">
        <v>20</v>
      </c>
      <c r="T9" s="294"/>
      <c r="U9" s="295"/>
      <c r="V9" s="293" t="s">
        <v>19</v>
      </c>
      <c r="W9" s="294"/>
      <c r="X9" s="296"/>
      <c r="Y9" s="4"/>
      <c r="Z9" s="4"/>
      <c r="AA9" s="4"/>
      <c r="AB9" s="24"/>
      <c r="AC9" s="24"/>
    </row>
    <row r="10" spans="1:29" s="119" customFormat="1" ht="33.75" customHeight="1">
      <c r="B10" s="251" t="s">
        <v>124</v>
      </c>
      <c r="C10" s="252"/>
      <c r="D10" s="252"/>
      <c r="E10" s="252"/>
      <c r="F10" s="253"/>
      <c r="G10" s="268" t="s">
        <v>27</v>
      </c>
      <c r="H10" s="269"/>
      <c r="I10" s="269"/>
      <c r="J10" s="270"/>
      <c r="K10" s="268">
        <v>0.5373</v>
      </c>
      <c r="L10" s="269"/>
      <c r="M10" s="269"/>
      <c r="N10" s="270"/>
      <c r="O10" s="268">
        <v>1</v>
      </c>
      <c r="P10" s="269"/>
      <c r="Q10" s="269"/>
      <c r="R10" s="270"/>
      <c r="S10" s="259" t="s">
        <v>60</v>
      </c>
      <c r="T10" s="305"/>
      <c r="U10" s="306"/>
      <c r="V10" s="268" t="s">
        <v>37</v>
      </c>
      <c r="W10" s="269"/>
      <c r="X10" s="270"/>
      <c r="AB10" s="175"/>
      <c r="AC10" s="175"/>
    </row>
    <row r="11" spans="1:29" ht="14.25" customHeight="1">
      <c r="B11" s="246" t="s">
        <v>2</v>
      </c>
      <c r="C11" s="247"/>
      <c r="D11" s="247"/>
      <c r="E11" s="247"/>
      <c r="F11" s="247"/>
      <c r="G11" s="247"/>
      <c r="H11" s="247"/>
      <c r="I11" s="247"/>
      <c r="J11" s="247"/>
      <c r="K11" s="247"/>
      <c r="L11" s="247"/>
      <c r="M11" s="247"/>
      <c r="N11" s="247"/>
      <c r="O11" s="247"/>
      <c r="P11" s="247"/>
      <c r="Q11" s="247"/>
      <c r="R11" s="247"/>
      <c r="S11" s="247"/>
      <c r="T11" s="247"/>
      <c r="U11" s="247"/>
      <c r="V11" s="247"/>
      <c r="W11" s="247"/>
      <c r="X11" s="248"/>
      <c r="Y11" s="4"/>
      <c r="Z11" s="4"/>
      <c r="AA11" s="4"/>
    </row>
    <row r="12" spans="1:29" s="23" customFormat="1" ht="31.5" customHeight="1">
      <c r="B12" s="67"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6"/>
      <c r="Y12" s="4"/>
      <c r="Z12" s="4"/>
      <c r="AA12" s="4"/>
      <c r="AB12" s="24"/>
      <c r="AC12" s="24"/>
    </row>
    <row r="13" spans="1:29" ht="14.25" customHeight="1">
      <c r="B13" s="68" t="s">
        <v>27</v>
      </c>
      <c r="C13" s="308" t="s">
        <v>28</v>
      </c>
      <c r="D13" s="309"/>
      <c r="E13" s="310" t="s">
        <v>74</v>
      </c>
      <c r="F13" s="310"/>
      <c r="G13" s="311" t="s">
        <v>29</v>
      </c>
      <c r="H13" s="311"/>
      <c r="I13" s="311"/>
      <c r="J13" s="311"/>
      <c r="K13" s="311"/>
      <c r="L13" s="311"/>
      <c r="M13" s="312" t="s">
        <v>29</v>
      </c>
      <c r="N13" s="312"/>
      <c r="O13" s="312"/>
      <c r="P13" s="312"/>
      <c r="Q13" s="312"/>
      <c r="R13" s="312"/>
      <c r="S13" s="313" t="s">
        <v>30</v>
      </c>
      <c r="T13" s="314"/>
      <c r="U13" s="314"/>
      <c r="V13" s="314"/>
      <c r="W13" s="314"/>
      <c r="X13" s="315"/>
      <c r="Y13" s="4"/>
      <c r="Z13" s="4"/>
      <c r="AA13" s="4"/>
    </row>
    <row r="14" spans="1:29" ht="14.25" customHeight="1">
      <c r="B14" s="287"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9"/>
      <c r="Y14" s="4"/>
      <c r="Z14" s="4"/>
      <c r="AA14" s="4"/>
    </row>
    <row r="15" spans="1:29" ht="14.25" customHeight="1">
      <c r="B15" s="316" t="s">
        <v>35</v>
      </c>
      <c r="C15" s="317"/>
      <c r="D15" s="317"/>
      <c r="E15" s="317"/>
      <c r="F15" s="317"/>
      <c r="G15" s="317"/>
      <c r="H15" s="317"/>
      <c r="I15" s="317"/>
      <c r="J15" s="317"/>
      <c r="K15" s="317"/>
      <c r="L15" s="317"/>
      <c r="M15" s="317"/>
      <c r="N15" s="318" t="s">
        <v>115</v>
      </c>
      <c r="O15" s="318"/>
      <c r="P15" s="318"/>
      <c r="Q15" s="318"/>
      <c r="R15" s="318"/>
      <c r="S15" s="318"/>
      <c r="T15" s="318"/>
      <c r="U15" s="318"/>
      <c r="V15" s="318"/>
      <c r="W15" s="318"/>
      <c r="X15" s="319"/>
      <c r="Y15" s="4"/>
      <c r="Z15" s="4"/>
      <c r="AA15" s="4"/>
    </row>
    <row r="16" spans="1:29" ht="14.25" customHeight="1">
      <c r="B16" s="246" t="s">
        <v>8</v>
      </c>
      <c r="C16" s="247"/>
      <c r="D16" s="247"/>
      <c r="E16" s="247"/>
      <c r="F16" s="247"/>
      <c r="G16" s="247"/>
      <c r="H16" s="247"/>
      <c r="I16" s="247"/>
      <c r="J16" s="247"/>
      <c r="K16" s="247"/>
      <c r="L16" s="247"/>
      <c r="M16" s="247"/>
      <c r="N16" s="247"/>
      <c r="O16" s="247"/>
      <c r="P16" s="247"/>
      <c r="Q16" s="247"/>
      <c r="R16" s="247"/>
      <c r="S16" s="247"/>
      <c r="T16" s="247"/>
      <c r="U16" s="247"/>
      <c r="V16" s="247"/>
      <c r="W16" s="247"/>
      <c r="X16" s="248"/>
      <c r="Y16" s="4"/>
      <c r="Z16" s="4"/>
      <c r="AA16" s="4"/>
    </row>
    <row r="17" spans="2:29" ht="14.25" customHeight="1">
      <c r="B17" s="320" t="s">
        <v>9</v>
      </c>
      <c r="C17" s="321"/>
      <c r="D17" s="322" t="s">
        <v>116</v>
      </c>
      <c r="E17" s="323"/>
      <c r="F17" s="324"/>
      <c r="G17" s="322" t="s">
        <v>41</v>
      </c>
      <c r="H17" s="323"/>
      <c r="I17" s="323"/>
      <c r="J17" s="323"/>
      <c r="K17" s="323"/>
      <c r="L17" s="323"/>
      <c r="M17" s="324"/>
      <c r="N17" s="322" t="s">
        <v>42</v>
      </c>
      <c r="O17" s="323"/>
      <c r="P17" s="323"/>
      <c r="Q17" s="323"/>
      <c r="R17" s="323"/>
      <c r="S17" s="324"/>
      <c r="T17" s="322" t="s">
        <v>43</v>
      </c>
      <c r="U17" s="323"/>
      <c r="V17" s="323"/>
      <c r="W17" s="323"/>
      <c r="X17" s="341"/>
      <c r="Y17" s="4"/>
      <c r="Z17" s="4"/>
      <c r="AA17" s="4"/>
    </row>
    <row r="18" spans="2:29" ht="25.5" customHeight="1">
      <c r="B18" s="320" t="s">
        <v>33</v>
      </c>
      <c r="C18" s="321"/>
      <c r="D18" s="325">
        <v>1132655096</v>
      </c>
      <c r="E18" s="326"/>
      <c r="F18" s="327"/>
      <c r="G18" s="325">
        <v>2062856590</v>
      </c>
      <c r="H18" s="326"/>
      <c r="I18" s="326"/>
      <c r="J18" s="326"/>
      <c r="K18" s="326"/>
      <c r="L18" s="326"/>
      <c r="M18" s="327"/>
      <c r="N18" s="325">
        <v>2969613499</v>
      </c>
      <c r="O18" s="326"/>
      <c r="P18" s="326"/>
      <c r="Q18" s="326"/>
      <c r="R18" s="326"/>
      <c r="S18" s="326"/>
      <c r="T18" s="325">
        <v>4573624401</v>
      </c>
      <c r="U18" s="326"/>
      <c r="V18" s="326"/>
      <c r="W18" s="326"/>
      <c r="X18" s="328"/>
      <c r="Y18" s="4"/>
      <c r="Z18" s="4"/>
      <c r="AA18" s="4"/>
    </row>
    <row r="19" spans="2:29" ht="33.75" customHeight="1">
      <c r="B19" s="320" t="s">
        <v>32</v>
      </c>
      <c r="C19" s="321"/>
      <c r="D19" s="325">
        <v>5732465000</v>
      </c>
      <c r="E19" s="326"/>
      <c r="F19" s="327"/>
      <c r="G19" s="325">
        <v>5220465000</v>
      </c>
      <c r="H19" s="326"/>
      <c r="I19" s="326"/>
      <c r="J19" s="326"/>
      <c r="K19" s="326"/>
      <c r="L19" s="326"/>
      <c r="M19" s="327"/>
      <c r="N19" s="325">
        <f>+G19</f>
        <v>5220465000</v>
      </c>
      <c r="O19" s="326"/>
      <c r="P19" s="326"/>
      <c r="Q19" s="326"/>
      <c r="R19" s="326"/>
      <c r="S19" s="326"/>
      <c r="T19" s="325">
        <f>+N19</f>
        <v>5220465000</v>
      </c>
      <c r="U19" s="326"/>
      <c r="V19" s="326"/>
      <c r="W19" s="326"/>
      <c r="X19" s="328"/>
      <c r="Y19" s="338"/>
      <c r="Z19" s="339"/>
      <c r="AA19" s="4"/>
    </row>
    <row r="20" spans="2:29" ht="14.25" customHeight="1">
      <c r="B20" s="246" t="s">
        <v>12</v>
      </c>
      <c r="C20" s="247"/>
      <c r="D20" s="247"/>
      <c r="E20" s="247"/>
      <c r="F20" s="247"/>
      <c r="G20" s="247"/>
      <c r="H20" s="247"/>
      <c r="I20" s="247"/>
      <c r="J20" s="247"/>
      <c r="K20" s="247"/>
      <c r="L20" s="247"/>
      <c r="M20" s="247"/>
      <c r="N20" s="247"/>
      <c r="O20" s="247"/>
      <c r="P20" s="247"/>
      <c r="Q20" s="247"/>
      <c r="R20" s="247"/>
      <c r="S20" s="247"/>
      <c r="T20" s="247"/>
      <c r="U20" s="247"/>
      <c r="V20" s="247"/>
      <c r="W20" s="247"/>
      <c r="X20" s="248"/>
      <c r="Y20" s="338"/>
      <c r="Z20" s="339"/>
    </row>
    <row r="21" spans="2:29" ht="34.5" customHeight="1">
      <c r="B21" s="69" t="s">
        <v>10</v>
      </c>
      <c r="C21" s="60" t="s">
        <v>117</v>
      </c>
      <c r="D21" s="60" t="s">
        <v>11</v>
      </c>
      <c r="E21" s="105" t="s">
        <v>120</v>
      </c>
      <c r="F21" s="57"/>
      <c r="G21" s="57"/>
      <c r="H21" s="329"/>
      <c r="I21" s="329"/>
      <c r="J21" s="329"/>
      <c r="K21" s="329"/>
      <c r="L21" s="329"/>
      <c r="M21" s="329"/>
      <c r="N21" s="329"/>
      <c r="O21" s="329"/>
      <c r="P21" s="329"/>
      <c r="Q21" s="329"/>
      <c r="R21" s="329"/>
      <c r="S21" s="330"/>
      <c r="T21" s="330"/>
      <c r="U21" s="330"/>
      <c r="V21" s="330"/>
      <c r="W21" s="330"/>
      <c r="X21" s="331"/>
    </row>
    <row r="22" spans="2:29" ht="14.25" customHeight="1">
      <c r="B22" s="70" t="s">
        <v>118</v>
      </c>
      <c r="C22" s="26">
        <f>+D18/D19</f>
        <v>0.19758604649134359</v>
      </c>
      <c r="D22" s="51">
        <v>0.25</v>
      </c>
      <c r="E22" s="212">
        <f>+C25/D25</f>
        <v>0.87609521393209222</v>
      </c>
      <c r="F22" s="71"/>
      <c r="G22" s="71"/>
      <c r="H22" s="337"/>
      <c r="I22" s="337"/>
      <c r="J22" s="337"/>
      <c r="K22" s="337"/>
      <c r="L22" s="72"/>
      <c r="M22" s="73"/>
      <c r="N22" s="337"/>
      <c r="O22" s="337"/>
      <c r="P22" s="337"/>
      <c r="Q22" s="337"/>
      <c r="R22" s="337"/>
      <c r="S22" s="333"/>
      <c r="T22" s="333"/>
      <c r="U22" s="333"/>
      <c r="V22" s="333"/>
      <c r="W22" s="333"/>
      <c r="X22" s="334"/>
    </row>
    <row r="23" spans="2:29" ht="14.25" customHeight="1">
      <c r="B23" s="70" t="s">
        <v>24</v>
      </c>
      <c r="C23" s="25">
        <f>+G18/G19</f>
        <v>0.3951480548188715</v>
      </c>
      <c r="D23" s="51">
        <v>0.5</v>
      </c>
      <c r="E23" s="213"/>
      <c r="F23" s="71"/>
      <c r="G23" s="71"/>
      <c r="H23" s="337"/>
      <c r="I23" s="337"/>
      <c r="J23" s="337"/>
      <c r="K23" s="337"/>
      <c r="L23" s="72"/>
      <c r="M23" s="73"/>
      <c r="N23" s="337"/>
      <c r="O23" s="337"/>
      <c r="P23" s="337"/>
      <c r="Q23" s="337"/>
      <c r="R23" s="337"/>
      <c r="S23" s="333"/>
      <c r="T23" s="333"/>
      <c r="U23" s="333"/>
      <c r="V23" s="333"/>
      <c r="W23" s="333"/>
      <c r="X23" s="334"/>
    </row>
    <row r="24" spans="2:29" ht="14.25" customHeight="1">
      <c r="B24" s="70" t="s">
        <v>25</v>
      </c>
      <c r="C24" s="25">
        <f>+N18/N19</f>
        <v>0.56884080230400935</v>
      </c>
      <c r="D24" s="51">
        <v>0.75</v>
      </c>
      <c r="E24" s="213"/>
      <c r="F24" s="71"/>
      <c r="G24" s="71"/>
      <c r="H24" s="337"/>
      <c r="I24" s="337"/>
      <c r="J24" s="337"/>
      <c r="K24" s="337"/>
      <c r="L24" s="72"/>
      <c r="M24" s="73"/>
      <c r="N24" s="337"/>
      <c r="O24" s="337"/>
      <c r="P24" s="337"/>
      <c r="Q24" s="337"/>
      <c r="R24" s="337"/>
      <c r="S24" s="333"/>
      <c r="T24" s="333"/>
      <c r="U24" s="333"/>
      <c r="V24" s="333"/>
      <c r="W24" s="333"/>
      <c r="X24" s="334"/>
    </row>
    <row r="25" spans="2:29" ht="14.25" customHeight="1">
      <c r="B25" s="70" t="s">
        <v>26</v>
      </c>
      <c r="C25" s="25">
        <f>+T18/T19</f>
        <v>0.87609521393209222</v>
      </c>
      <c r="D25" s="51">
        <v>1</v>
      </c>
      <c r="E25" s="214"/>
      <c r="F25" s="55"/>
      <c r="G25" s="55"/>
      <c r="H25" s="332"/>
      <c r="I25" s="332"/>
      <c r="J25" s="332"/>
      <c r="K25" s="332"/>
      <c r="L25" s="15"/>
      <c r="M25" s="16"/>
      <c r="N25" s="332"/>
      <c r="O25" s="332"/>
      <c r="P25" s="332"/>
      <c r="Q25" s="332"/>
      <c r="R25" s="332"/>
      <c r="S25" s="335"/>
      <c r="T25" s="335"/>
      <c r="U25" s="335"/>
      <c r="V25" s="335"/>
      <c r="W25" s="335"/>
      <c r="X25" s="336"/>
    </row>
    <row r="26" spans="2:29" ht="36.75" customHeight="1">
      <c r="B26" s="74"/>
      <c r="C26" s="57"/>
      <c r="D26" s="57"/>
      <c r="E26" s="57"/>
      <c r="F26" s="57"/>
      <c r="G26" s="57"/>
      <c r="H26" s="57"/>
      <c r="I26" s="57"/>
      <c r="J26" s="57"/>
      <c r="K26" s="57"/>
      <c r="L26" s="57"/>
      <c r="M26" s="57"/>
      <c r="N26" s="57"/>
      <c r="O26" s="57"/>
      <c r="P26" s="57"/>
      <c r="Q26" s="57"/>
      <c r="R26" s="57"/>
      <c r="S26" s="57"/>
      <c r="T26" s="57"/>
      <c r="U26" s="57"/>
      <c r="V26" s="57"/>
      <c r="W26" s="57"/>
      <c r="X26" s="75"/>
    </row>
    <row r="27" spans="2:29" ht="14.25" customHeight="1">
      <c r="B27" s="343" t="s">
        <v>16</v>
      </c>
      <c r="C27" s="344"/>
      <c r="D27" s="344"/>
      <c r="E27" s="344"/>
      <c r="F27" s="344"/>
      <c r="G27" s="344"/>
      <c r="H27" s="344"/>
      <c r="I27" s="344"/>
      <c r="J27" s="344"/>
      <c r="K27" s="344"/>
      <c r="L27" s="344"/>
      <c r="M27" s="344"/>
      <c r="N27" s="344"/>
      <c r="O27" s="344"/>
      <c r="P27" s="344"/>
      <c r="Q27" s="344"/>
      <c r="R27" s="344"/>
      <c r="S27" s="344"/>
      <c r="T27" s="344"/>
      <c r="U27" s="344"/>
      <c r="V27" s="344"/>
      <c r="W27" s="344"/>
      <c r="X27" s="345"/>
      <c r="Z27" s="19"/>
    </row>
    <row r="28" spans="2:29" ht="78.75" customHeight="1">
      <c r="B28" s="346" t="s">
        <v>119</v>
      </c>
      <c r="C28" s="347"/>
      <c r="D28" s="347"/>
      <c r="E28" s="347"/>
      <c r="F28" s="347"/>
      <c r="G28" s="347"/>
      <c r="H28" s="347"/>
      <c r="I28" s="347"/>
      <c r="J28" s="347"/>
      <c r="K28" s="347"/>
      <c r="L28" s="347"/>
      <c r="M28" s="347"/>
      <c r="N28" s="347"/>
      <c r="O28" s="347"/>
      <c r="P28" s="347"/>
      <c r="Q28" s="347"/>
      <c r="R28" s="347"/>
      <c r="S28" s="347"/>
      <c r="T28" s="347"/>
      <c r="U28" s="347"/>
      <c r="V28" s="347"/>
      <c r="W28" s="347"/>
      <c r="X28" s="348"/>
      <c r="Y28" s="12"/>
      <c r="Z28" s="12"/>
      <c r="AA28" s="12"/>
    </row>
    <row r="29" spans="2:29" ht="14.25" customHeight="1">
      <c r="B29" s="349"/>
      <c r="C29" s="329"/>
      <c r="D29" s="329"/>
      <c r="E29" s="329"/>
      <c r="F29" s="329"/>
      <c r="G29" s="329"/>
      <c r="H29" s="329"/>
      <c r="I29" s="329"/>
      <c r="J29" s="329"/>
      <c r="K29" s="329"/>
      <c r="L29" s="329"/>
      <c r="M29" s="329"/>
      <c r="N29" s="329"/>
      <c r="O29" s="329"/>
      <c r="P29" s="329"/>
      <c r="Q29" s="329"/>
      <c r="R29" s="329"/>
      <c r="S29" s="329"/>
      <c r="T29" s="329"/>
      <c r="U29" s="329"/>
      <c r="V29" s="329"/>
      <c r="W29" s="329"/>
      <c r="X29" s="331"/>
      <c r="Y29" s="20"/>
      <c r="Z29" s="21"/>
      <c r="AA29" s="13"/>
    </row>
    <row r="30" spans="2:29" s="40" customFormat="1" ht="14.25" customHeight="1">
      <c r="B30" s="343" t="s">
        <v>75</v>
      </c>
      <c r="C30" s="344"/>
      <c r="D30" s="344"/>
      <c r="E30" s="344"/>
      <c r="F30" s="344"/>
      <c r="G30" s="344"/>
      <c r="H30" s="344"/>
      <c r="I30" s="344"/>
      <c r="J30" s="344"/>
      <c r="K30" s="344"/>
      <c r="L30" s="344"/>
      <c r="M30" s="344"/>
      <c r="N30" s="344"/>
      <c r="O30" s="344"/>
      <c r="P30" s="344"/>
      <c r="Q30" s="344"/>
      <c r="R30" s="344"/>
      <c r="S30" s="344"/>
      <c r="T30" s="344"/>
      <c r="U30" s="344"/>
      <c r="V30" s="344"/>
      <c r="W30" s="344"/>
      <c r="X30" s="345"/>
      <c r="Y30" s="20"/>
      <c r="Z30" s="21"/>
      <c r="AA30" s="13"/>
      <c r="AB30" s="2"/>
      <c r="AC30" s="2"/>
    </row>
    <row r="31" spans="2:29" s="40" customFormat="1" ht="39" customHeight="1">
      <c r="B31" s="350"/>
      <c r="C31" s="351"/>
      <c r="D31" s="351"/>
      <c r="E31" s="351"/>
      <c r="F31" s="351"/>
      <c r="G31" s="351"/>
      <c r="H31" s="351"/>
      <c r="I31" s="351"/>
      <c r="J31" s="351"/>
      <c r="K31" s="351"/>
      <c r="L31" s="351"/>
      <c r="M31" s="351"/>
      <c r="N31" s="351"/>
      <c r="O31" s="351"/>
      <c r="P31" s="351"/>
      <c r="Q31" s="351"/>
      <c r="R31" s="351"/>
      <c r="S31" s="351"/>
      <c r="T31" s="351"/>
      <c r="U31" s="351"/>
      <c r="V31" s="351"/>
      <c r="W31" s="351"/>
      <c r="X31" s="352"/>
      <c r="Y31" s="20"/>
      <c r="Z31" s="21"/>
      <c r="AA31" s="13"/>
      <c r="AB31" s="2"/>
      <c r="AC31" s="2"/>
    </row>
    <row r="32" spans="2:29" s="40" customFormat="1" ht="14.25" customHeight="1">
      <c r="B32" s="74"/>
      <c r="C32" s="57"/>
      <c r="D32" s="57"/>
      <c r="E32" s="57"/>
      <c r="F32" s="57"/>
      <c r="G32" s="329"/>
      <c r="H32" s="329"/>
      <c r="I32" s="329"/>
      <c r="J32" s="329"/>
      <c r="K32" s="329"/>
      <c r="L32" s="329"/>
      <c r="M32" s="57"/>
      <c r="N32" s="57"/>
      <c r="O32" s="57"/>
      <c r="P32" s="57"/>
      <c r="Q32" s="57"/>
      <c r="R32" s="57"/>
      <c r="S32" s="57"/>
      <c r="T32" s="57"/>
      <c r="U32" s="57"/>
      <c r="V32" s="57"/>
      <c r="W32" s="57"/>
      <c r="X32" s="75"/>
      <c r="Y32" s="20"/>
      <c r="Z32" s="21"/>
      <c r="AA32" s="13"/>
      <c r="AB32" s="2"/>
      <c r="AC32" s="2"/>
    </row>
    <row r="33" spans="2:29" s="40" customFormat="1" ht="14.25" customHeight="1" thickBot="1">
      <c r="B33" s="241"/>
      <c r="C33" s="242"/>
      <c r="D33" s="242"/>
      <c r="E33" s="242"/>
      <c r="F33" s="242"/>
      <c r="G33" s="242"/>
      <c r="H33" s="242"/>
      <c r="I33" s="242"/>
      <c r="J33" s="242"/>
      <c r="K33" s="242"/>
      <c r="L33" s="242"/>
      <c r="M33" s="242"/>
      <c r="N33" s="242"/>
      <c r="O33" s="242"/>
      <c r="P33" s="242"/>
      <c r="Q33" s="242"/>
      <c r="R33" s="242"/>
      <c r="S33" s="242"/>
      <c r="T33" s="242"/>
      <c r="U33" s="242"/>
      <c r="V33" s="242"/>
      <c r="W33" s="242"/>
      <c r="X33" s="243"/>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9"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91">
    <mergeCell ref="Y19:Z20"/>
    <mergeCell ref="G36:H36"/>
    <mergeCell ref="I36:X36"/>
    <mergeCell ref="T17:X17"/>
    <mergeCell ref="B34:X35"/>
    <mergeCell ref="B27:X27"/>
    <mergeCell ref="B28:X28"/>
    <mergeCell ref="B29:X29"/>
    <mergeCell ref="B30:X30"/>
    <mergeCell ref="B31:X31"/>
    <mergeCell ref="G32:H32"/>
    <mergeCell ref="I32:J32"/>
    <mergeCell ref="K32:L32"/>
    <mergeCell ref="J24:K24"/>
    <mergeCell ref="N24:O24"/>
    <mergeCell ref="P24:R24"/>
    <mergeCell ref="H25:I25"/>
    <mergeCell ref="S22:X25"/>
    <mergeCell ref="H23:I23"/>
    <mergeCell ref="J23:K23"/>
    <mergeCell ref="N23:O23"/>
    <mergeCell ref="P23:R23"/>
    <mergeCell ref="H24:I24"/>
    <mergeCell ref="J25:K25"/>
    <mergeCell ref="N25:O25"/>
    <mergeCell ref="P25:R25"/>
    <mergeCell ref="H22:I22"/>
    <mergeCell ref="J22:K22"/>
    <mergeCell ref="N22:O22"/>
    <mergeCell ref="P22:R22"/>
    <mergeCell ref="B20:X20"/>
    <mergeCell ref="H21:I21"/>
    <mergeCell ref="J21:M21"/>
    <mergeCell ref="N21:O21"/>
    <mergeCell ref="P21:R21"/>
    <mergeCell ref="S21:X21"/>
    <mergeCell ref="B18:C18"/>
    <mergeCell ref="D18:F18"/>
    <mergeCell ref="G18:M18"/>
    <mergeCell ref="N18:S18"/>
    <mergeCell ref="T18:X18"/>
    <mergeCell ref="B19:C19"/>
    <mergeCell ref="D19:F19"/>
    <mergeCell ref="G19:M19"/>
    <mergeCell ref="N19:S19"/>
    <mergeCell ref="T19:X19"/>
    <mergeCell ref="B15:M15"/>
    <mergeCell ref="N15:X15"/>
    <mergeCell ref="B16:X16"/>
    <mergeCell ref="B17:C17"/>
    <mergeCell ref="D17:F17"/>
    <mergeCell ref="G17:M17"/>
    <mergeCell ref="N17:S17"/>
    <mergeCell ref="B14:M14"/>
    <mergeCell ref="N14:X14"/>
    <mergeCell ref="B11:X11"/>
    <mergeCell ref="C12:D12"/>
    <mergeCell ref="E12:F12"/>
    <mergeCell ref="G12:L12"/>
    <mergeCell ref="M12:R12"/>
    <mergeCell ref="S12:X12"/>
    <mergeCell ref="C13:D13"/>
    <mergeCell ref="E13:F13"/>
    <mergeCell ref="G13:L13"/>
    <mergeCell ref="M13:R13"/>
    <mergeCell ref="S13:X13"/>
    <mergeCell ref="G8:J9"/>
    <mergeCell ref="K8:N9"/>
    <mergeCell ref="O8:X8"/>
    <mergeCell ref="O9:R9"/>
    <mergeCell ref="B10:F10"/>
    <mergeCell ref="G10:J10"/>
    <mergeCell ref="K10:N10"/>
    <mergeCell ref="O10:R10"/>
    <mergeCell ref="S10:U10"/>
    <mergeCell ref="E22:E25"/>
    <mergeCell ref="B33:X33"/>
    <mergeCell ref="B1:C3"/>
    <mergeCell ref="D1:U1"/>
    <mergeCell ref="V1:X3"/>
    <mergeCell ref="D2:U2"/>
    <mergeCell ref="D3:J3"/>
    <mergeCell ref="K3:U3"/>
    <mergeCell ref="B4:X4"/>
    <mergeCell ref="B5:X5"/>
    <mergeCell ref="B6:X6"/>
    <mergeCell ref="B7:X7"/>
    <mergeCell ref="S9:U9"/>
    <mergeCell ref="V9:X9"/>
    <mergeCell ref="V10:X10"/>
    <mergeCell ref="B8:F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AC49"/>
  <sheetViews>
    <sheetView topLeftCell="A8" workbookViewId="0">
      <selection activeCell="B28" sqref="B28:X28"/>
    </sheetView>
  </sheetViews>
  <sheetFormatPr baseColWidth="10" defaultColWidth="4.625" defaultRowHeight="15"/>
  <cols>
    <col min="1" max="1" width="4.625" style="1"/>
    <col min="2" max="2" width="9.875" style="1" customWidth="1"/>
    <col min="3" max="3" width="8.5" style="1" customWidth="1"/>
    <col min="4" max="4" width="7.5"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24.25" style="1" customWidth="1"/>
    <col min="26" max="26" width="10.625" style="1" customWidth="1"/>
    <col min="27" max="27" width="26.875" style="1" customWidth="1"/>
    <col min="28" max="28" width="14.75" style="2" customWidth="1"/>
    <col min="29" max="29" width="4.625" style="2"/>
    <col min="30" max="16384" width="4.625" style="1"/>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9"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14.25" customHeight="1">
      <c r="B7" s="291" t="s">
        <v>125</v>
      </c>
      <c r="C7" s="291"/>
      <c r="D7" s="291"/>
      <c r="E7" s="291"/>
      <c r="F7" s="291"/>
      <c r="G7" s="291"/>
      <c r="H7" s="291"/>
      <c r="I7" s="291"/>
      <c r="J7" s="291"/>
      <c r="K7" s="291"/>
      <c r="L7" s="291"/>
      <c r="M7" s="291"/>
      <c r="N7" s="291"/>
      <c r="O7" s="291"/>
      <c r="P7" s="291"/>
      <c r="Q7" s="291"/>
      <c r="R7" s="291"/>
      <c r="S7" s="291"/>
      <c r="T7" s="291"/>
      <c r="U7" s="291"/>
      <c r="V7" s="291"/>
      <c r="W7" s="291"/>
      <c r="X7" s="291"/>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30.75" customHeight="1">
      <c r="B10" s="265" t="s">
        <v>126</v>
      </c>
      <c r="C10" s="265"/>
      <c r="D10" s="265"/>
      <c r="E10" s="265"/>
      <c r="F10" s="265"/>
      <c r="G10" s="268" t="s">
        <v>27</v>
      </c>
      <c r="H10" s="269"/>
      <c r="I10" s="269"/>
      <c r="J10" s="270"/>
      <c r="K10" s="268">
        <v>0.69689999999999996</v>
      </c>
      <c r="L10" s="269"/>
      <c r="M10" s="269"/>
      <c r="N10" s="270"/>
      <c r="O10" s="268">
        <v>1</v>
      </c>
      <c r="P10" s="269"/>
      <c r="Q10" s="269"/>
      <c r="R10" s="270"/>
      <c r="S10" s="259" t="s">
        <v>60</v>
      </c>
      <c r="T10" s="305"/>
      <c r="U10" s="306"/>
      <c r="V10" s="268" t="s">
        <v>37</v>
      </c>
      <c r="W10" s="269"/>
      <c r="X10" s="270"/>
      <c r="Y10" s="361"/>
      <c r="Z10" s="362"/>
    </row>
    <row r="11" spans="1:29"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361"/>
      <c r="Z11" s="362"/>
    </row>
    <row r="12" spans="1:29" s="23" customFormat="1" ht="31.5" customHeight="1">
      <c r="B12" s="5"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Y12" s="361"/>
      <c r="Z12" s="362"/>
      <c r="AB12" s="24"/>
      <c r="AC12" s="24"/>
    </row>
    <row r="13" spans="1:29" ht="14.25" customHeight="1">
      <c r="B13" s="22" t="s">
        <v>27</v>
      </c>
      <c r="C13" s="308" t="s">
        <v>28</v>
      </c>
      <c r="D13" s="309"/>
      <c r="E13" s="310" t="s">
        <v>74</v>
      </c>
      <c r="F13" s="310"/>
      <c r="G13" s="311" t="s">
        <v>29</v>
      </c>
      <c r="H13" s="311"/>
      <c r="I13" s="311"/>
      <c r="J13" s="311"/>
      <c r="K13" s="311"/>
      <c r="L13" s="311"/>
      <c r="M13" s="312" t="s">
        <v>29</v>
      </c>
      <c r="N13" s="312"/>
      <c r="O13" s="312"/>
      <c r="P13" s="312"/>
      <c r="Q13" s="312"/>
      <c r="R13" s="312"/>
      <c r="S13" s="313" t="s">
        <v>30</v>
      </c>
      <c r="T13" s="314"/>
      <c r="U13" s="314"/>
      <c r="V13" s="314"/>
      <c r="W13" s="314"/>
      <c r="X13" s="355"/>
    </row>
    <row r="14" spans="1:29"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14.25" customHeight="1">
      <c r="B15" s="317" t="s">
        <v>35</v>
      </c>
      <c r="C15" s="317"/>
      <c r="D15" s="317"/>
      <c r="E15" s="317"/>
      <c r="F15" s="317"/>
      <c r="G15" s="317"/>
      <c r="H15" s="317"/>
      <c r="I15" s="317"/>
      <c r="J15" s="317"/>
      <c r="K15" s="317"/>
      <c r="L15" s="317"/>
      <c r="M15" s="317"/>
      <c r="N15" s="318" t="s">
        <v>115</v>
      </c>
      <c r="O15" s="318"/>
      <c r="P15" s="318"/>
      <c r="Q15" s="318"/>
      <c r="R15" s="318"/>
      <c r="S15" s="318"/>
      <c r="T15" s="318"/>
      <c r="U15" s="318"/>
      <c r="V15" s="318"/>
      <c r="W15" s="318"/>
      <c r="X15" s="318"/>
      <c r="AA15" s="3"/>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row>
    <row r="17" spans="2:29" ht="14.25" customHeight="1">
      <c r="B17" s="321" t="s">
        <v>9</v>
      </c>
      <c r="C17" s="321"/>
      <c r="D17" s="322" t="s">
        <v>40</v>
      </c>
      <c r="E17" s="323"/>
      <c r="F17" s="324"/>
      <c r="G17" s="322" t="s">
        <v>41</v>
      </c>
      <c r="H17" s="323"/>
      <c r="I17" s="323"/>
      <c r="J17" s="323"/>
      <c r="K17" s="323"/>
      <c r="L17" s="323"/>
      <c r="M17" s="324"/>
      <c r="N17" s="322" t="s">
        <v>42</v>
      </c>
      <c r="O17" s="323"/>
      <c r="P17" s="323"/>
      <c r="Q17" s="323"/>
      <c r="R17" s="323"/>
      <c r="S17" s="324"/>
      <c r="T17" s="322" t="s">
        <v>43</v>
      </c>
      <c r="U17" s="323"/>
      <c r="V17" s="323"/>
      <c r="W17" s="323"/>
      <c r="X17" s="324"/>
    </row>
    <row r="18" spans="2:29" ht="25.5" customHeight="1">
      <c r="B18" s="321" t="s">
        <v>33</v>
      </c>
      <c r="C18" s="321"/>
      <c r="D18" s="325">
        <v>8928998571</v>
      </c>
      <c r="E18" s="326"/>
      <c r="F18" s="327"/>
      <c r="G18" s="325">
        <v>10296322024</v>
      </c>
      <c r="H18" s="326"/>
      <c r="I18" s="326"/>
      <c r="J18" s="326"/>
      <c r="K18" s="326"/>
      <c r="L18" s="326"/>
      <c r="M18" s="327"/>
      <c r="N18" s="325">
        <v>15545226590</v>
      </c>
      <c r="O18" s="326"/>
      <c r="P18" s="326"/>
      <c r="Q18" s="326"/>
      <c r="R18" s="326"/>
      <c r="S18" s="326"/>
      <c r="T18" s="325">
        <v>21464967973</v>
      </c>
      <c r="U18" s="326"/>
      <c r="V18" s="326"/>
      <c r="W18" s="326"/>
      <c r="X18" s="326"/>
      <c r="Z18" s="9"/>
      <c r="AA18" s="9"/>
    </row>
    <row r="19" spans="2:29" ht="33.75" customHeight="1">
      <c r="B19" s="321" t="s">
        <v>32</v>
      </c>
      <c r="C19" s="321"/>
      <c r="D19" s="325">
        <v>23385729000</v>
      </c>
      <c r="E19" s="326"/>
      <c r="F19" s="327"/>
      <c r="G19" s="325">
        <v>22759729000</v>
      </c>
      <c r="H19" s="326"/>
      <c r="I19" s="326"/>
      <c r="J19" s="326"/>
      <c r="K19" s="326"/>
      <c r="L19" s="326"/>
      <c r="M19" s="327"/>
      <c r="N19" s="325">
        <f>+G19</f>
        <v>22759729000</v>
      </c>
      <c r="O19" s="326"/>
      <c r="P19" s="326"/>
      <c r="Q19" s="326"/>
      <c r="R19" s="326"/>
      <c r="S19" s="326"/>
      <c r="T19" s="325">
        <f>+N19</f>
        <v>22759729000</v>
      </c>
      <c r="U19" s="326"/>
      <c r="V19" s="326"/>
      <c r="W19" s="326"/>
      <c r="X19" s="326"/>
      <c r="Y19" s="363"/>
      <c r="Z19" s="363"/>
      <c r="AA19" s="29"/>
    </row>
    <row r="20" spans="2:29"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row>
    <row r="21" spans="2:29" ht="34.5" customHeight="1">
      <c r="B21" s="6" t="s">
        <v>10</v>
      </c>
      <c r="C21" s="7" t="s">
        <v>117</v>
      </c>
      <c r="D21" s="7" t="s">
        <v>11</v>
      </c>
      <c r="E21" s="105" t="s">
        <v>120</v>
      </c>
      <c r="F21" s="11"/>
      <c r="G21" s="11"/>
      <c r="H21" s="329"/>
      <c r="I21" s="329"/>
      <c r="J21" s="329"/>
      <c r="K21" s="329"/>
      <c r="L21" s="329"/>
      <c r="M21" s="329"/>
      <c r="N21" s="329"/>
      <c r="O21" s="329"/>
      <c r="P21" s="329"/>
      <c r="Q21" s="329"/>
      <c r="R21" s="329"/>
      <c r="S21" s="330"/>
      <c r="T21" s="330"/>
      <c r="U21" s="330"/>
      <c r="V21" s="330"/>
      <c r="W21" s="330"/>
      <c r="X21" s="356"/>
    </row>
    <row r="22" spans="2:29" ht="14.25" customHeight="1">
      <c r="B22" s="8" t="s">
        <v>23</v>
      </c>
      <c r="C22" s="26">
        <f>+D18/D19</f>
        <v>0.38181399309809844</v>
      </c>
      <c r="D22" s="89">
        <v>0.25</v>
      </c>
      <c r="E22" s="212">
        <f>+T18/T19</f>
        <v>0.94311175554858317</v>
      </c>
      <c r="H22" s="340"/>
      <c r="I22" s="340"/>
      <c r="J22" s="340"/>
      <c r="K22" s="340"/>
      <c r="L22" s="13"/>
      <c r="M22" s="12"/>
      <c r="N22" s="340"/>
      <c r="O22" s="340"/>
      <c r="P22" s="340"/>
      <c r="Q22" s="340"/>
      <c r="R22" s="340"/>
      <c r="S22" s="333"/>
      <c r="T22" s="333"/>
      <c r="U22" s="333"/>
      <c r="V22" s="333"/>
      <c r="W22" s="333"/>
      <c r="X22" s="359"/>
    </row>
    <row r="23" spans="2:29" ht="14.25" customHeight="1">
      <c r="B23" s="8" t="s">
        <v>24</v>
      </c>
      <c r="C23" s="25">
        <f>+G18/G19</f>
        <v>0.45239211872865448</v>
      </c>
      <c r="D23" s="89">
        <v>0.5</v>
      </c>
      <c r="E23" s="213"/>
      <c r="H23" s="340"/>
      <c r="I23" s="340"/>
      <c r="J23" s="340"/>
      <c r="K23" s="340"/>
      <c r="L23" s="13"/>
      <c r="M23" s="12"/>
      <c r="N23" s="340"/>
      <c r="O23" s="340"/>
      <c r="P23" s="340"/>
      <c r="Q23" s="340"/>
      <c r="R23" s="340"/>
      <c r="S23" s="333"/>
      <c r="T23" s="333"/>
      <c r="U23" s="333"/>
      <c r="V23" s="333"/>
      <c r="W23" s="333"/>
      <c r="X23" s="359"/>
    </row>
    <row r="24" spans="2:29" ht="14.25" customHeight="1">
      <c r="B24" s="8" t="s">
        <v>25</v>
      </c>
      <c r="C24" s="25">
        <f>+N18/N19</f>
        <v>0.68301457324030523</v>
      </c>
      <c r="D24" s="89">
        <v>0.75</v>
      </c>
      <c r="E24" s="213"/>
      <c r="H24" s="340"/>
      <c r="I24" s="340"/>
      <c r="J24" s="340"/>
      <c r="K24" s="340"/>
      <c r="L24" s="13"/>
      <c r="M24" s="12"/>
      <c r="N24" s="340"/>
      <c r="O24" s="340"/>
      <c r="P24" s="340"/>
      <c r="Q24" s="340"/>
      <c r="R24" s="340"/>
      <c r="S24" s="333"/>
      <c r="T24" s="333"/>
      <c r="U24" s="333"/>
      <c r="V24" s="333"/>
      <c r="W24" s="333"/>
      <c r="X24" s="359"/>
    </row>
    <row r="25" spans="2:29" ht="14.25" customHeight="1">
      <c r="B25" s="8" t="s">
        <v>26</v>
      </c>
      <c r="C25" s="25">
        <f>+T18/T19</f>
        <v>0.94311175554858317</v>
      </c>
      <c r="D25" s="89">
        <v>1</v>
      </c>
      <c r="E25" s="214"/>
      <c r="F25" s="14"/>
      <c r="G25" s="14"/>
      <c r="H25" s="332"/>
      <c r="I25" s="332"/>
      <c r="J25" s="332"/>
      <c r="K25" s="332"/>
      <c r="L25" s="15"/>
      <c r="M25" s="16"/>
      <c r="N25" s="332"/>
      <c r="O25" s="332"/>
      <c r="P25" s="332"/>
      <c r="Q25" s="332"/>
      <c r="R25" s="332"/>
      <c r="S25" s="335"/>
      <c r="T25" s="335"/>
      <c r="U25" s="335"/>
      <c r="V25" s="335"/>
      <c r="W25" s="335"/>
      <c r="X25" s="360"/>
    </row>
    <row r="26" spans="2:29" ht="36.75" customHeight="1">
      <c r="B26" s="17"/>
      <c r="C26" s="11"/>
      <c r="D26" s="11"/>
      <c r="E26" s="11"/>
      <c r="F26" s="11"/>
      <c r="G26" s="11"/>
      <c r="H26" s="11"/>
      <c r="I26" s="11"/>
      <c r="J26" s="11"/>
      <c r="K26" s="11"/>
      <c r="L26" s="11"/>
      <c r="M26" s="11"/>
      <c r="N26" s="11"/>
      <c r="O26" s="11"/>
      <c r="P26" s="11"/>
      <c r="Q26" s="11"/>
      <c r="R26" s="11"/>
      <c r="S26" s="11"/>
      <c r="T26" s="11"/>
      <c r="U26" s="11"/>
      <c r="V26" s="11"/>
      <c r="W26" s="11"/>
      <c r="X26" s="18"/>
    </row>
    <row r="27" spans="2:29"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Z27" s="19"/>
    </row>
    <row r="28" spans="2:29" ht="114" customHeight="1">
      <c r="B28" s="366" t="s">
        <v>244</v>
      </c>
      <c r="C28" s="367"/>
      <c r="D28" s="367"/>
      <c r="E28" s="367"/>
      <c r="F28" s="367"/>
      <c r="G28" s="367"/>
      <c r="H28" s="367"/>
      <c r="I28" s="367"/>
      <c r="J28" s="367"/>
      <c r="K28" s="367"/>
      <c r="L28" s="367"/>
      <c r="M28" s="367"/>
      <c r="N28" s="367"/>
      <c r="O28" s="367"/>
      <c r="P28" s="367"/>
      <c r="Q28" s="367"/>
      <c r="R28" s="367"/>
      <c r="S28" s="367"/>
      <c r="T28" s="367"/>
      <c r="U28" s="367"/>
      <c r="V28" s="367"/>
      <c r="W28" s="367"/>
      <c r="X28" s="367"/>
      <c r="Y28" s="90"/>
      <c r="Z28" s="12"/>
      <c r="AA28" s="12"/>
    </row>
    <row r="29" spans="2:29"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0"/>
      <c r="Z29" s="21"/>
      <c r="AA29" s="13"/>
    </row>
    <row r="30" spans="2:29"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c r="AB30" s="2"/>
      <c r="AC30" s="2"/>
    </row>
    <row r="31" spans="2:29"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c r="AB31" s="2"/>
      <c r="AC31" s="2"/>
    </row>
    <row r="32" spans="2:29"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9"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92">
    <mergeCell ref="Y10:Z12"/>
    <mergeCell ref="Y19:Z19"/>
    <mergeCell ref="G36:H36"/>
    <mergeCell ref="I36:X36"/>
    <mergeCell ref="B34:X35"/>
    <mergeCell ref="B33:X33"/>
    <mergeCell ref="G32:H32"/>
    <mergeCell ref="I32:J32"/>
    <mergeCell ref="K32:L32"/>
    <mergeCell ref="J24:K24"/>
    <mergeCell ref="N24:O24"/>
    <mergeCell ref="B27:X27"/>
    <mergeCell ref="B28:X28"/>
    <mergeCell ref="B29:X29"/>
    <mergeCell ref="P25:R25"/>
    <mergeCell ref="B30:X30"/>
    <mergeCell ref="B31:X31"/>
    <mergeCell ref="H22:I22"/>
    <mergeCell ref="J22:K22"/>
    <mergeCell ref="N22:O22"/>
    <mergeCell ref="P22:R22"/>
    <mergeCell ref="S22:X25"/>
    <mergeCell ref="H23:I23"/>
    <mergeCell ref="J23:K23"/>
    <mergeCell ref="N23:O23"/>
    <mergeCell ref="P23:R23"/>
    <mergeCell ref="H24:I24"/>
    <mergeCell ref="P24:R24"/>
    <mergeCell ref="H25:I25"/>
    <mergeCell ref="J25:K25"/>
    <mergeCell ref="N25:O25"/>
    <mergeCell ref="E22:E25"/>
    <mergeCell ref="B20:X20"/>
    <mergeCell ref="H21:I21"/>
    <mergeCell ref="J21:M21"/>
    <mergeCell ref="N21:O21"/>
    <mergeCell ref="P21:R21"/>
    <mergeCell ref="S21:X21"/>
    <mergeCell ref="B18:C18"/>
    <mergeCell ref="D18:F18"/>
    <mergeCell ref="G18:M18"/>
    <mergeCell ref="N18:S18"/>
    <mergeCell ref="T18:X18"/>
    <mergeCell ref="B19:C19"/>
    <mergeCell ref="D19:F19"/>
    <mergeCell ref="G19:M19"/>
    <mergeCell ref="N19:S19"/>
    <mergeCell ref="T19:X19"/>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V10:X10"/>
    <mergeCell ref="B8:F9"/>
    <mergeCell ref="G8:J9"/>
    <mergeCell ref="K8:N9"/>
    <mergeCell ref="O8:X8"/>
    <mergeCell ref="O9:R9"/>
    <mergeCell ref="B10:F10"/>
    <mergeCell ref="G10:J10"/>
    <mergeCell ref="K10:N10"/>
    <mergeCell ref="O10:R10"/>
    <mergeCell ref="S10:U10"/>
    <mergeCell ref="B4:X4"/>
    <mergeCell ref="B5:X5"/>
    <mergeCell ref="B6:X6"/>
    <mergeCell ref="B7:X7"/>
    <mergeCell ref="S9:U9"/>
    <mergeCell ref="V9:X9"/>
    <mergeCell ref="B1:C3"/>
    <mergeCell ref="D1:U1"/>
    <mergeCell ref="V1:X3"/>
    <mergeCell ref="D2:U2"/>
    <mergeCell ref="D3:J3"/>
    <mergeCell ref="K3:U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AH49"/>
  <sheetViews>
    <sheetView topLeftCell="A12" workbookViewId="0">
      <selection activeCell="AA44" sqref="AA44"/>
    </sheetView>
  </sheetViews>
  <sheetFormatPr baseColWidth="10" defaultColWidth="4.625" defaultRowHeight="15"/>
  <cols>
    <col min="1" max="1" width="4.625" style="94"/>
    <col min="2" max="2" width="9.875" style="94" customWidth="1"/>
    <col min="3" max="3" width="8.5" style="94" customWidth="1"/>
    <col min="4" max="4" width="12.25" style="94" customWidth="1"/>
    <col min="5" max="5" width="11.875" style="94" customWidth="1"/>
    <col min="6" max="6" width="6.625" style="94" customWidth="1"/>
    <col min="7" max="7" width="3.5" style="94" customWidth="1"/>
    <col min="8" max="8" width="2.375" style="94" customWidth="1"/>
    <col min="9" max="9" width="2" style="94" customWidth="1"/>
    <col min="10" max="10" width="7.25" style="94" customWidth="1"/>
    <col min="11" max="11" width="1.75" style="94" customWidth="1"/>
    <col min="12" max="12" width="2.125" style="94" customWidth="1"/>
    <col min="13" max="13" width="2.375" style="94" customWidth="1"/>
    <col min="14" max="14" width="6.125" style="94" customWidth="1"/>
    <col min="15" max="15" width="4.5" style="94" customWidth="1"/>
    <col min="16" max="16" width="2" style="94" customWidth="1"/>
    <col min="17" max="17" width="1.5" style="94" customWidth="1"/>
    <col min="18" max="18" width="3.75" style="94" customWidth="1"/>
    <col min="19" max="19" width="5.375" style="94" customWidth="1"/>
    <col min="20" max="21" width="3.5" style="94" customWidth="1"/>
    <col min="22" max="24" width="5.125" style="94" customWidth="1"/>
    <col min="25" max="16384" width="4.625" style="94"/>
  </cols>
  <sheetData>
    <row r="1" spans="1:32" s="93" customFormat="1" ht="25.5" customHeight="1">
      <c r="A1" s="92"/>
      <c r="B1" s="215"/>
      <c r="C1" s="215"/>
      <c r="D1" s="216" t="s">
        <v>53</v>
      </c>
      <c r="E1" s="216"/>
      <c r="F1" s="216"/>
      <c r="G1" s="216"/>
      <c r="H1" s="216"/>
      <c r="I1" s="216"/>
      <c r="J1" s="216"/>
      <c r="K1" s="216"/>
      <c r="L1" s="216"/>
      <c r="M1" s="216"/>
      <c r="N1" s="216"/>
      <c r="O1" s="216"/>
      <c r="P1" s="216"/>
      <c r="Q1" s="216"/>
      <c r="R1" s="216"/>
      <c r="S1" s="216"/>
      <c r="T1" s="216"/>
      <c r="U1" s="216"/>
      <c r="V1" s="215"/>
      <c r="W1" s="215"/>
      <c r="X1" s="215"/>
    </row>
    <row r="2" spans="1:32" s="93" customFormat="1" ht="25.5" customHeight="1">
      <c r="A2" s="92"/>
      <c r="B2" s="215"/>
      <c r="C2" s="215"/>
      <c r="D2" s="216" t="s">
        <v>54</v>
      </c>
      <c r="E2" s="216"/>
      <c r="F2" s="216"/>
      <c r="G2" s="216"/>
      <c r="H2" s="216"/>
      <c r="I2" s="216"/>
      <c r="J2" s="216"/>
      <c r="K2" s="216"/>
      <c r="L2" s="216"/>
      <c r="M2" s="216"/>
      <c r="N2" s="216"/>
      <c r="O2" s="216"/>
      <c r="P2" s="216"/>
      <c r="Q2" s="216"/>
      <c r="R2" s="216"/>
      <c r="S2" s="216"/>
      <c r="T2" s="216"/>
      <c r="U2" s="216"/>
      <c r="V2" s="215"/>
      <c r="W2" s="215"/>
      <c r="X2" s="215"/>
    </row>
    <row r="3" spans="1:32" s="93" customFormat="1" ht="25.5" customHeight="1">
      <c r="A3" s="92"/>
      <c r="B3" s="215"/>
      <c r="C3" s="215"/>
      <c r="D3" s="216" t="s">
        <v>55</v>
      </c>
      <c r="E3" s="216"/>
      <c r="F3" s="216"/>
      <c r="G3" s="216"/>
      <c r="H3" s="216"/>
      <c r="I3" s="216"/>
      <c r="J3" s="216"/>
      <c r="K3" s="217" t="s">
        <v>56</v>
      </c>
      <c r="L3" s="217"/>
      <c r="M3" s="217"/>
      <c r="N3" s="217"/>
      <c r="O3" s="217"/>
      <c r="P3" s="217"/>
      <c r="Q3" s="217"/>
      <c r="R3" s="217"/>
      <c r="S3" s="217"/>
      <c r="T3" s="217"/>
      <c r="U3" s="217"/>
      <c r="V3" s="215"/>
      <c r="W3" s="215"/>
      <c r="X3" s="215"/>
    </row>
    <row r="4" spans="1:32" ht="14.25" customHeight="1">
      <c r="B4" s="263"/>
      <c r="C4" s="263"/>
      <c r="D4" s="263"/>
      <c r="E4" s="263"/>
      <c r="F4" s="263"/>
      <c r="G4" s="263"/>
      <c r="H4" s="263"/>
      <c r="I4" s="263"/>
      <c r="J4" s="263"/>
      <c r="K4" s="263"/>
      <c r="L4" s="263"/>
      <c r="M4" s="263"/>
      <c r="N4" s="263"/>
      <c r="O4" s="263"/>
      <c r="P4" s="263"/>
      <c r="Q4" s="263"/>
      <c r="R4" s="263"/>
      <c r="S4" s="263"/>
      <c r="T4" s="263"/>
      <c r="U4" s="263"/>
      <c r="V4" s="263"/>
      <c r="W4" s="263"/>
      <c r="X4" s="263"/>
    </row>
    <row r="5" spans="1:32" ht="14.25" customHeight="1">
      <c r="B5" s="236" t="s">
        <v>14</v>
      </c>
      <c r="C5" s="237"/>
      <c r="D5" s="237"/>
      <c r="E5" s="237"/>
      <c r="F5" s="237"/>
      <c r="G5" s="237"/>
      <c r="H5" s="237"/>
      <c r="I5" s="237"/>
      <c r="J5" s="237"/>
      <c r="K5" s="237"/>
      <c r="L5" s="237"/>
      <c r="M5" s="237"/>
      <c r="N5" s="237"/>
      <c r="O5" s="237"/>
      <c r="P5" s="237"/>
      <c r="Q5" s="237"/>
      <c r="R5" s="237"/>
      <c r="S5" s="237"/>
      <c r="T5" s="237"/>
      <c r="U5" s="237"/>
      <c r="V5" s="237"/>
      <c r="W5" s="237"/>
      <c r="X5" s="238"/>
    </row>
    <row r="6" spans="1:32" ht="14.25" customHeight="1">
      <c r="B6" s="263" t="s">
        <v>0</v>
      </c>
      <c r="C6" s="263"/>
      <c r="D6" s="263"/>
      <c r="E6" s="263"/>
      <c r="F6" s="263"/>
      <c r="G6" s="263"/>
      <c r="H6" s="263"/>
      <c r="I6" s="263"/>
      <c r="J6" s="263"/>
      <c r="K6" s="263"/>
      <c r="L6" s="263"/>
      <c r="M6" s="263"/>
      <c r="N6" s="263"/>
      <c r="O6" s="263"/>
      <c r="P6" s="263"/>
      <c r="Q6" s="263"/>
      <c r="R6" s="263"/>
      <c r="S6" s="263"/>
      <c r="T6" s="263"/>
      <c r="U6" s="263"/>
      <c r="V6" s="263"/>
      <c r="W6" s="263"/>
      <c r="X6" s="263"/>
    </row>
    <row r="7" spans="1:32" ht="14.25" customHeight="1">
      <c r="B7" s="271" t="s">
        <v>128</v>
      </c>
      <c r="C7" s="271"/>
      <c r="D7" s="271"/>
      <c r="E7" s="271"/>
      <c r="F7" s="271"/>
      <c r="G7" s="271"/>
      <c r="H7" s="271"/>
      <c r="I7" s="271"/>
      <c r="J7" s="271"/>
      <c r="K7" s="271"/>
      <c r="L7" s="271"/>
      <c r="M7" s="271"/>
      <c r="N7" s="271"/>
      <c r="O7" s="271"/>
      <c r="P7" s="271"/>
      <c r="Q7" s="271"/>
      <c r="R7" s="271"/>
      <c r="S7" s="271"/>
      <c r="T7" s="271"/>
      <c r="U7" s="271"/>
      <c r="V7" s="271"/>
      <c r="W7" s="271"/>
      <c r="X7" s="271"/>
    </row>
    <row r="8" spans="1:32" s="96" customFormat="1" ht="14.25" customHeight="1">
      <c r="B8" s="272" t="s">
        <v>22</v>
      </c>
      <c r="C8" s="273"/>
      <c r="D8" s="273"/>
      <c r="E8" s="273"/>
      <c r="F8" s="274"/>
      <c r="G8" s="272" t="s">
        <v>13</v>
      </c>
      <c r="H8" s="273"/>
      <c r="I8" s="273"/>
      <c r="J8" s="274"/>
      <c r="K8" s="272" t="s">
        <v>36</v>
      </c>
      <c r="L8" s="273"/>
      <c r="M8" s="273"/>
      <c r="N8" s="274"/>
      <c r="O8" s="254" t="s">
        <v>1</v>
      </c>
      <c r="P8" s="266"/>
      <c r="Q8" s="266"/>
      <c r="R8" s="266"/>
      <c r="S8" s="266"/>
      <c r="T8" s="266"/>
      <c r="U8" s="266"/>
      <c r="V8" s="266"/>
      <c r="W8" s="266"/>
      <c r="X8" s="255"/>
    </row>
    <row r="9" spans="1:32" s="96" customFormat="1" ht="30.75" customHeight="1">
      <c r="B9" s="275"/>
      <c r="C9" s="276"/>
      <c r="D9" s="276"/>
      <c r="E9" s="276"/>
      <c r="F9" s="277"/>
      <c r="G9" s="275"/>
      <c r="H9" s="276"/>
      <c r="I9" s="276"/>
      <c r="J9" s="277"/>
      <c r="K9" s="275"/>
      <c r="L9" s="276"/>
      <c r="M9" s="276"/>
      <c r="N9" s="277"/>
      <c r="O9" s="254" t="s">
        <v>21</v>
      </c>
      <c r="P9" s="266"/>
      <c r="Q9" s="266"/>
      <c r="R9" s="255"/>
      <c r="S9" s="254" t="s">
        <v>20</v>
      </c>
      <c r="T9" s="266"/>
      <c r="U9" s="255"/>
      <c r="V9" s="254" t="s">
        <v>19</v>
      </c>
      <c r="W9" s="266"/>
      <c r="X9" s="255"/>
    </row>
    <row r="10" spans="1:32" ht="29.25" customHeight="1">
      <c r="B10" s="265" t="s">
        <v>129</v>
      </c>
      <c r="C10" s="265"/>
      <c r="D10" s="265"/>
      <c r="E10" s="265"/>
      <c r="F10" s="265"/>
      <c r="G10" s="268" t="s">
        <v>27</v>
      </c>
      <c r="H10" s="269"/>
      <c r="I10" s="269"/>
      <c r="J10" s="270"/>
      <c r="K10" s="268">
        <v>0.15190000000000001</v>
      </c>
      <c r="L10" s="269"/>
      <c r="M10" s="269"/>
      <c r="N10" s="270"/>
      <c r="O10" s="268">
        <v>0.9</v>
      </c>
      <c r="P10" s="269"/>
      <c r="Q10" s="269"/>
      <c r="R10" s="270"/>
      <c r="S10" s="259" t="s">
        <v>60</v>
      </c>
      <c r="T10" s="305"/>
      <c r="U10" s="306"/>
      <c r="V10" s="268" t="s">
        <v>37</v>
      </c>
      <c r="W10" s="269"/>
      <c r="X10" s="270"/>
      <c r="Z10" s="371"/>
      <c r="AA10" s="371"/>
      <c r="AB10" s="371"/>
      <c r="AC10" s="371"/>
      <c r="AD10" s="371"/>
      <c r="AE10" s="371"/>
      <c r="AF10" s="371"/>
    </row>
    <row r="11" spans="1:32" ht="14.25" customHeight="1">
      <c r="B11" s="236" t="s">
        <v>2</v>
      </c>
      <c r="C11" s="237"/>
      <c r="D11" s="237"/>
      <c r="E11" s="237"/>
      <c r="F11" s="237"/>
      <c r="G11" s="237"/>
      <c r="H11" s="237"/>
      <c r="I11" s="237"/>
      <c r="J11" s="237"/>
      <c r="K11" s="237"/>
      <c r="L11" s="237"/>
      <c r="M11" s="237"/>
      <c r="N11" s="237"/>
      <c r="O11" s="237"/>
      <c r="P11" s="237"/>
      <c r="Q11" s="237"/>
      <c r="R11" s="237"/>
      <c r="S11" s="237"/>
      <c r="T11" s="237"/>
      <c r="U11" s="237"/>
      <c r="V11" s="237"/>
      <c r="W11" s="237"/>
      <c r="X11" s="238"/>
      <c r="Z11" s="371"/>
      <c r="AA11" s="371"/>
      <c r="AB11" s="371"/>
      <c r="AC11" s="371"/>
      <c r="AD11" s="371"/>
      <c r="AE11" s="371"/>
      <c r="AF11" s="371"/>
    </row>
    <row r="12" spans="1:32" s="96" customFormat="1" ht="31.5" customHeight="1">
      <c r="B12" s="87" t="s">
        <v>18</v>
      </c>
      <c r="C12" s="254" t="s">
        <v>3</v>
      </c>
      <c r="D12" s="255"/>
      <c r="E12" s="258" t="s">
        <v>73</v>
      </c>
      <c r="F12" s="258"/>
      <c r="G12" s="258" t="s">
        <v>4</v>
      </c>
      <c r="H12" s="258"/>
      <c r="I12" s="258"/>
      <c r="J12" s="258"/>
      <c r="K12" s="258"/>
      <c r="L12" s="258"/>
      <c r="M12" s="258" t="s">
        <v>5</v>
      </c>
      <c r="N12" s="258"/>
      <c r="O12" s="258"/>
      <c r="P12" s="258"/>
      <c r="Q12" s="258"/>
      <c r="R12" s="258"/>
      <c r="S12" s="254" t="s">
        <v>15</v>
      </c>
      <c r="T12" s="266"/>
      <c r="U12" s="266"/>
      <c r="V12" s="266"/>
      <c r="W12" s="266"/>
      <c r="X12" s="255"/>
      <c r="Z12" s="371"/>
      <c r="AA12" s="371"/>
      <c r="AB12" s="371"/>
      <c r="AC12" s="371"/>
      <c r="AD12" s="371"/>
      <c r="AE12" s="371"/>
      <c r="AF12" s="371"/>
    </row>
    <row r="13" spans="1:32" ht="14.25" customHeight="1">
      <c r="B13" s="100" t="s">
        <v>27</v>
      </c>
      <c r="C13" s="256" t="s">
        <v>28</v>
      </c>
      <c r="D13" s="257"/>
      <c r="E13" s="218" t="s">
        <v>74</v>
      </c>
      <c r="F13" s="218"/>
      <c r="G13" s="264" t="s">
        <v>29</v>
      </c>
      <c r="H13" s="264"/>
      <c r="I13" s="264"/>
      <c r="J13" s="264"/>
      <c r="K13" s="264"/>
      <c r="L13" s="264"/>
      <c r="M13" s="265" t="s">
        <v>29</v>
      </c>
      <c r="N13" s="265"/>
      <c r="O13" s="265"/>
      <c r="P13" s="265"/>
      <c r="Q13" s="265"/>
      <c r="R13" s="265"/>
      <c r="S13" s="251" t="s">
        <v>30</v>
      </c>
      <c r="T13" s="252"/>
      <c r="U13" s="252"/>
      <c r="V13" s="252"/>
      <c r="W13" s="252"/>
      <c r="X13" s="253"/>
    </row>
    <row r="14" spans="1:32" ht="14.25" customHeight="1">
      <c r="B14" s="263" t="s">
        <v>6</v>
      </c>
      <c r="C14" s="263"/>
      <c r="D14" s="263"/>
      <c r="E14" s="263"/>
      <c r="F14" s="263"/>
      <c r="G14" s="263"/>
      <c r="H14" s="263"/>
      <c r="I14" s="263"/>
      <c r="J14" s="263"/>
      <c r="K14" s="263"/>
      <c r="L14" s="263"/>
      <c r="M14" s="263"/>
      <c r="N14" s="263" t="s">
        <v>7</v>
      </c>
      <c r="O14" s="263"/>
      <c r="P14" s="263"/>
      <c r="Q14" s="263"/>
      <c r="R14" s="263"/>
      <c r="S14" s="263"/>
      <c r="T14" s="263"/>
      <c r="U14" s="263"/>
      <c r="V14" s="263"/>
      <c r="W14" s="263"/>
      <c r="X14" s="263"/>
    </row>
    <row r="15" spans="1:32" ht="14.25" customHeight="1">
      <c r="B15" s="261" t="s">
        <v>35</v>
      </c>
      <c r="C15" s="261"/>
      <c r="D15" s="261"/>
      <c r="E15" s="261"/>
      <c r="F15" s="261"/>
      <c r="G15" s="261"/>
      <c r="H15" s="261"/>
      <c r="I15" s="261"/>
      <c r="J15" s="261"/>
      <c r="K15" s="261"/>
      <c r="L15" s="261"/>
      <c r="M15" s="261"/>
      <c r="N15" s="262" t="s">
        <v>130</v>
      </c>
      <c r="O15" s="262"/>
      <c r="P15" s="262"/>
      <c r="Q15" s="262"/>
      <c r="R15" s="262"/>
      <c r="S15" s="262"/>
      <c r="T15" s="262"/>
      <c r="U15" s="262"/>
      <c r="V15" s="262"/>
      <c r="W15" s="262"/>
      <c r="X15" s="262"/>
    </row>
    <row r="16" spans="1:32" ht="14.25" customHeight="1">
      <c r="B16" s="236" t="s">
        <v>8</v>
      </c>
      <c r="C16" s="237"/>
      <c r="D16" s="237"/>
      <c r="E16" s="237"/>
      <c r="F16" s="237"/>
      <c r="G16" s="237"/>
      <c r="H16" s="237"/>
      <c r="I16" s="237"/>
      <c r="J16" s="237"/>
      <c r="K16" s="237"/>
      <c r="L16" s="237"/>
      <c r="M16" s="237"/>
      <c r="N16" s="237"/>
      <c r="O16" s="237"/>
      <c r="P16" s="237"/>
      <c r="Q16" s="237"/>
      <c r="R16" s="237"/>
      <c r="S16" s="237"/>
      <c r="T16" s="237"/>
      <c r="U16" s="237"/>
      <c r="V16" s="237"/>
      <c r="W16" s="237"/>
      <c r="X16" s="238"/>
    </row>
    <row r="17" spans="2:34" ht="14.25" customHeight="1">
      <c r="B17" s="249" t="s">
        <v>9</v>
      </c>
      <c r="C17" s="249"/>
      <c r="D17" s="236" t="s">
        <v>40</v>
      </c>
      <c r="E17" s="237"/>
      <c r="F17" s="238"/>
      <c r="G17" s="236" t="s">
        <v>41</v>
      </c>
      <c r="H17" s="237"/>
      <c r="I17" s="237"/>
      <c r="J17" s="237"/>
      <c r="K17" s="237"/>
      <c r="L17" s="237"/>
      <c r="M17" s="238"/>
      <c r="N17" s="236" t="s">
        <v>42</v>
      </c>
      <c r="O17" s="237"/>
      <c r="P17" s="237"/>
      <c r="Q17" s="237"/>
      <c r="R17" s="237"/>
      <c r="S17" s="238"/>
      <c r="T17" s="236" t="s">
        <v>43</v>
      </c>
      <c r="U17" s="237"/>
      <c r="V17" s="237"/>
      <c r="W17" s="237"/>
      <c r="X17" s="238"/>
    </row>
    <row r="18" spans="2:34" ht="25.5" customHeight="1">
      <c r="B18" s="249" t="s">
        <v>44</v>
      </c>
      <c r="C18" s="249"/>
      <c r="D18" s="244">
        <v>1698792200</v>
      </c>
      <c r="E18" s="245"/>
      <c r="F18" s="250"/>
      <c r="G18" s="244">
        <v>5704471636</v>
      </c>
      <c r="H18" s="245"/>
      <c r="I18" s="245"/>
      <c r="J18" s="245"/>
      <c r="K18" s="245"/>
      <c r="L18" s="245"/>
      <c r="M18" s="250"/>
      <c r="N18" s="244">
        <v>10430379281</v>
      </c>
      <c r="O18" s="245"/>
      <c r="P18" s="245"/>
      <c r="Q18" s="245"/>
      <c r="R18" s="245"/>
      <c r="S18" s="245"/>
      <c r="T18" s="244">
        <v>19863545671</v>
      </c>
      <c r="U18" s="245"/>
      <c r="V18" s="245"/>
      <c r="W18" s="245"/>
      <c r="X18" s="245"/>
    </row>
    <row r="19" spans="2:34" ht="33.75" customHeight="1">
      <c r="B19" s="249" t="s">
        <v>32</v>
      </c>
      <c r="C19" s="249"/>
      <c r="D19" s="244">
        <v>29118194000</v>
      </c>
      <c r="E19" s="245"/>
      <c r="F19" s="250"/>
      <c r="G19" s="244">
        <v>27980194000</v>
      </c>
      <c r="H19" s="245"/>
      <c r="I19" s="245"/>
      <c r="J19" s="245"/>
      <c r="K19" s="245"/>
      <c r="L19" s="245"/>
      <c r="M19" s="250"/>
      <c r="N19" s="244">
        <v>27980194000</v>
      </c>
      <c r="O19" s="245"/>
      <c r="P19" s="245"/>
      <c r="Q19" s="245"/>
      <c r="R19" s="245"/>
      <c r="S19" s="245"/>
      <c r="T19" s="244">
        <v>27980194000</v>
      </c>
      <c r="U19" s="245"/>
      <c r="V19" s="245"/>
      <c r="W19" s="245"/>
      <c r="X19" s="245"/>
      <c r="Z19" s="374"/>
      <c r="AA19" s="374"/>
      <c r="AB19" s="374"/>
      <c r="AC19" s="374"/>
      <c r="AD19" s="374"/>
      <c r="AE19" s="374"/>
      <c r="AF19" s="374"/>
      <c r="AG19" s="374"/>
    </row>
    <row r="20" spans="2:34" ht="14.25" customHeight="1">
      <c r="B20" s="236" t="s">
        <v>12</v>
      </c>
      <c r="C20" s="237"/>
      <c r="D20" s="237"/>
      <c r="E20" s="237"/>
      <c r="F20" s="237"/>
      <c r="G20" s="237"/>
      <c r="H20" s="237"/>
      <c r="I20" s="237"/>
      <c r="J20" s="237"/>
      <c r="K20" s="237"/>
      <c r="L20" s="237"/>
      <c r="M20" s="237"/>
      <c r="N20" s="237"/>
      <c r="O20" s="237"/>
      <c r="P20" s="237"/>
      <c r="Q20" s="237"/>
      <c r="R20" s="237"/>
      <c r="S20" s="237"/>
      <c r="T20" s="237"/>
      <c r="U20" s="237"/>
      <c r="V20" s="237"/>
      <c r="W20" s="237"/>
      <c r="X20" s="238"/>
    </row>
    <row r="21" spans="2:34" ht="34.5" customHeight="1">
      <c r="B21" s="103" t="s">
        <v>10</v>
      </c>
      <c r="C21" s="104" t="s">
        <v>131</v>
      </c>
      <c r="D21" s="104" t="s">
        <v>132</v>
      </c>
      <c r="E21" s="105" t="s">
        <v>127</v>
      </c>
      <c r="F21" s="106"/>
      <c r="G21" s="106"/>
      <c r="H21" s="220"/>
      <c r="I21" s="220"/>
      <c r="J21" s="220"/>
      <c r="K21" s="220"/>
      <c r="L21" s="220"/>
      <c r="M21" s="220"/>
      <c r="N21" s="220"/>
      <c r="O21" s="220"/>
      <c r="P21" s="220"/>
      <c r="Q21" s="220"/>
      <c r="R21" s="220"/>
      <c r="S21" s="221"/>
      <c r="T21" s="221"/>
      <c r="U21" s="221"/>
      <c r="V21" s="221"/>
      <c r="W21" s="221"/>
      <c r="X21" s="222"/>
      <c r="Z21" s="117"/>
    </row>
    <row r="22" spans="2:34" ht="14.25" customHeight="1">
      <c r="B22" s="107" t="s">
        <v>23</v>
      </c>
      <c r="C22" s="121">
        <f>+D18/D19</f>
        <v>5.8341262510992267E-2</v>
      </c>
      <c r="D22" s="88">
        <f>+C22/90%</f>
        <v>6.4823625012213629E-2</v>
      </c>
      <c r="E22" s="212">
        <f>+D25/O10</f>
        <v>0.87643766480402008</v>
      </c>
      <c r="H22" s="219"/>
      <c r="I22" s="219"/>
      <c r="J22" s="219"/>
      <c r="K22" s="219"/>
      <c r="L22" s="109"/>
      <c r="M22" s="110"/>
      <c r="N22" s="219"/>
      <c r="O22" s="219"/>
      <c r="P22" s="219"/>
      <c r="Q22" s="219"/>
      <c r="R22" s="219"/>
      <c r="S22" s="223"/>
      <c r="T22" s="223"/>
      <c r="U22" s="223"/>
      <c r="V22" s="223"/>
      <c r="W22" s="223"/>
      <c r="X22" s="224"/>
    </row>
    <row r="23" spans="2:34" ht="14.25" customHeight="1">
      <c r="B23" s="107" t="s">
        <v>24</v>
      </c>
      <c r="C23" s="108">
        <f>+G18/G19</f>
        <v>0.20387534253693881</v>
      </c>
      <c r="D23" s="88">
        <f>+C23/90%</f>
        <v>0.22652815837437645</v>
      </c>
      <c r="E23" s="213"/>
      <c r="H23" s="219"/>
      <c r="I23" s="219"/>
      <c r="J23" s="219"/>
      <c r="K23" s="219"/>
      <c r="L23" s="109"/>
      <c r="M23" s="110"/>
      <c r="N23" s="219"/>
      <c r="O23" s="219"/>
      <c r="P23" s="219"/>
      <c r="Q23" s="219"/>
      <c r="R23" s="219"/>
      <c r="S23" s="223"/>
      <c r="T23" s="223"/>
      <c r="U23" s="223"/>
      <c r="V23" s="223"/>
      <c r="W23" s="223"/>
      <c r="X23" s="224"/>
    </row>
    <row r="24" spans="2:34" ht="14.25" customHeight="1">
      <c r="B24" s="107" t="s">
        <v>25</v>
      </c>
      <c r="C24" s="108">
        <f>+N18/N19</f>
        <v>0.37277723238802418</v>
      </c>
      <c r="D24" s="88">
        <f>+C24/90%</f>
        <v>0.41419692487558241</v>
      </c>
      <c r="E24" s="213"/>
      <c r="H24" s="219"/>
      <c r="I24" s="219"/>
      <c r="J24" s="219"/>
      <c r="K24" s="219"/>
      <c r="L24" s="109"/>
      <c r="M24" s="110"/>
      <c r="N24" s="219"/>
      <c r="O24" s="219"/>
      <c r="P24" s="219"/>
      <c r="Q24" s="219"/>
      <c r="R24" s="219"/>
      <c r="S24" s="223"/>
      <c r="T24" s="223"/>
      <c r="U24" s="223"/>
      <c r="V24" s="223"/>
      <c r="W24" s="223"/>
      <c r="X24" s="224"/>
    </row>
    <row r="25" spans="2:34" ht="14.25" customHeight="1">
      <c r="B25" s="107" t="s">
        <v>26</v>
      </c>
      <c r="C25" s="122">
        <f>+T18/T19</f>
        <v>0.70991450849125637</v>
      </c>
      <c r="D25" s="88">
        <f>+C25/90%</f>
        <v>0.78879389832361813</v>
      </c>
      <c r="E25" s="214"/>
      <c r="F25" s="112"/>
      <c r="G25" s="112"/>
      <c r="H25" s="227"/>
      <c r="I25" s="227"/>
      <c r="J25" s="227"/>
      <c r="K25" s="227"/>
      <c r="L25" s="113"/>
      <c r="M25" s="114"/>
      <c r="N25" s="227"/>
      <c r="O25" s="227"/>
      <c r="P25" s="227"/>
      <c r="Q25" s="227"/>
      <c r="R25" s="227"/>
      <c r="S25" s="225"/>
      <c r="T25" s="225"/>
      <c r="U25" s="225"/>
      <c r="V25" s="225"/>
      <c r="W25" s="225"/>
      <c r="X25" s="226"/>
    </row>
    <row r="26" spans="2:34" ht="36.75" customHeight="1">
      <c r="B26" s="115"/>
      <c r="C26" s="106"/>
      <c r="D26" s="106"/>
      <c r="E26" s="106"/>
      <c r="F26" s="106"/>
      <c r="G26" s="106"/>
      <c r="H26" s="106"/>
      <c r="I26" s="106"/>
      <c r="J26" s="106"/>
      <c r="K26" s="106"/>
      <c r="L26" s="106"/>
      <c r="M26" s="106"/>
      <c r="N26" s="106"/>
      <c r="O26" s="106"/>
      <c r="P26" s="106"/>
      <c r="Q26" s="106"/>
      <c r="R26" s="106"/>
      <c r="S26" s="106"/>
      <c r="T26" s="106"/>
      <c r="U26" s="106"/>
      <c r="V26" s="106"/>
      <c r="W26" s="106"/>
      <c r="X26" s="116"/>
    </row>
    <row r="27" spans="2:34" ht="14.25" customHeight="1">
      <c r="B27" s="229" t="s">
        <v>16</v>
      </c>
      <c r="C27" s="230"/>
      <c r="D27" s="230"/>
      <c r="E27" s="230"/>
      <c r="F27" s="230"/>
      <c r="G27" s="230"/>
      <c r="H27" s="230"/>
      <c r="I27" s="230"/>
      <c r="J27" s="230"/>
      <c r="K27" s="230"/>
      <c r="L27" s="230"/>
      <c r="M27" s="230"/>
      <c r="N27" s="230"/>
      <c r="O27" s="230"/>
      <c r="P27" s="230"/>
      <c r="Q27" s="230"/>
      <c r="R27" s="230"/>
      <c r="S27" s="230"/>
      <c r="T27" s="230"/>
      <c r="U27" s="230"/>
      <c r="V27" s="230"/>
      <c r="W27" s="230"/>
      <c r="X27" s="231"/>
    </row>
    <row r="28" spans="2:34" ht="50.25" customHeight="1">
      <c r="B28" s="369" t="s">
        <v>133</v>
      </c>
      <c r="C28" s="370"/>
      <c r="D28" s="370"/>
      <c r="E28" s="370"/>
      <c r="F28" s="370"/>
      <c r="G28" s="370"/>
      <c r="H28" s="370"/>
      <c r="I28" s="370"/>
      <c r="J28" s="370"/>
      <c r="K28" s="370"/>
      <c r="L28" s="370"/>
      <c r="M28" s="370"/>
      <c r="N28" s="370"/>
      <c r="O28" s="370"/>
      <c r="P28" s="370"/>
      <c r="Q28" s="370"/>
      <c r="R28" s="370"/>
      <c r="S28" s="370"/>
      <c r="T28" s="370"/>
      <c r="U28" s="370"/>
      <c r="V28" s="370"/>
      <c r="W28" s="370"/>
      <c r="X28" s="370"/>
      <c r="Y28" s="372"/>
      <c r="Z28" s="373"/>
      <c r="AA28" s="373"/>
      <c r="AB28" s="373"/>
      <c r="AC28" s="373"/>
      <c r="AD28" s="373"/>
      <c r="AE28" s="373"/>
      <c r="AF28" s="373"/>
      <c r="AG28" s="373"/>
      <c r="AH28" s="373"/>
    </row>
    <row r="29" spans="2:34" ht="14.25" customHeight="1">
      <c r="B29" s="228"/>
      <c r="C29" s="220"/>
      <c r="D29" s="220"/>
      <c r="E29" s="220"/>
      <c r="F29" s="220"/>
      <c r="G29" s="220"/>
      <c r="H29" s="220"/>
      <c r="I29" s="220"/>
      <c r="J29" s="220"/>
      <c r="K29" s="220"/>
      <c r="L29" s="220"/>
      <c r="M29" s="220"/>
      <c r="N29" s="220"/>
      <c r="O29" s="220"/>
      <c r="P29" s="220"/>
      <c r="Q29" s="220"/>
      <c r="R29" s="220"/>
      <c r="S29" s="220"/>
      <c r="T29" s="220"/>
      <c r="U29" s="220"/>
      <c r="V29" s="220"/>
      <c r="W29" s="220"/>
      <c r="X29" s="222"/>
      <c r="Y29" s="372"/>
      <c r="Z29" s="373"/>
      <c r="AA29" s="373"/>
      <c r="AB29" s="373"/>
      <c r="AC29" s="373"/>
      <c r="AD29" s="373"/>
      <c r="AE29" s="373"/>
      <c r="AF29" s="373"/>
      <c r="AG29" s="373"/>
      <c r="AH29" s="373"/>
    </row>
    <row r="30" spans="2:34" ht="14.25" customHeight="1">
      <c r="B30" s="229" t="s">
        <v>75</v>
      </c>
      <c r="C30" s="230"/>
      <c r="D30" s="230"/>
      <c r="E30" s="230"/>
      <c r="F30" s="230"/>
      <c r="G30" s="230"/>
      <c r="H30" s="230"/>
      <c r="I30" s="230"/>
      <c r="J30" s="230"/>
      <c r="K30" s="230"/>
      <c r="L30" s="230"/>
      <c r="M30" s="230"/>
      <c r="N30" s="230"/>
      <c r="O30" s="230"/>
      <c r="P30" s="230"/>
      <c r="Q30" s="230"/>
      <c r="R30" s="230"/>
      <c r="S30" s="230"/>
      <c r="T30" s="230"/>
      <c r="U30" s="230"/>
      <c r="V30" s="230"/>
      <c r="W30" s="230"/>
      <c r="X30" s="231"/>
      <c r="Y30" s="372"/>
      <c r="Z30" s="373"/>
      <c r="AA30" s="373"/>
      <c r="AB30" s="373"/>
      <c r="AC30" s="373"/>
      <c r="AD30" s="373"/>
      <c r="AE30" s="373"/>
      <c r="AF30" s="373"/>
      <c r="AG30" s="373"/>
      <c r="AH30" s="373"/>
    </row>
    <row r="31" spans="2:34" ht="39" customHeight="1">
      <c r="B31" s="233"/>
      <c r="C31" s="234"/>
      <c r="D31" s="234"/>
      <c r="E31" s="234"/>
      <c r="F31" s="234"/>
      <c r="G31" s="234"/>
      <c r="H31" s="234"/>
      <c r="I31" s="234"/>
      <c r="J31" s="234"/>
      <c r="K31" s="234"/>
      <c r="L31" s="234"/>
      <c r="M31" s="234"/>
      <c r="N31" s="234"/>
      <c r="O31" s="234"/>
      <c r="P31" s="234"/>
      <c r="Q31" s="234"/>
      <c r="R31" s="234"/>
      <c r="S31" s="234"/>
      <c r="T31" s="234"/>
      <c r="U31" s="234"/>
      <c r="V31" s="234"/>
      <c r="W31" s="234"/>
      <c r="X31" s="235"/>
      <c r="Y31" s="119"/>
      <c r="Z31" s="120"/>
      <c r="AA31" s="109"/>
      <c r="AB31" s="95"/>
      <c r="AC31" s="95"/>
    </row>
    <row r="32" spans="2:34" ht="14.25" customHeight="1">
      <c r="B32" s="115"/>
      <c r="C32" s="106"/>
      <c r="D32" s="106"/>
      <c r="E32" s="106"/>
      <c r="F32" s="106"/>
      <c r="G32" s="220"/>
      <c r="H32" s="220"/>
      <c r="I32" s="220"/>
      <c r="J32" s="220"/>
      <c r="K32" s="220"/>
      <c r="L32" s="220"/>
      <c r="M32" s="106"/>
      <c r="N32" s="106"/>
      <c r="O32" s="106"/>
      <c r="P32" s="106"/>
      <c r="Q32" s="106"/>
      <c r="R32" s="106"/>
      <c r="S32" s="106"/>
      <c r="T32" s="106"/>
      <c r="U32" s="106"/>
      <c r="V32" s="106"/>
      <c r="W32" s="106"/>
      <c r="X32" s="116"/>
      <c r="Y32" s="119"/>
      <c r="Z32" s="120"/>
      <c r="AA32" s="109"/>
      <c r="AB32" s="95"/>
      <c r="AC32" s="95"/>
    </row>
    <row r="33" spans="2:29" ht="14.25" customHeight="1">
      <c r="B33" s="236"/>
      <c r="C33" s="237"/>
      <c r="D33" s="237"/>
      <c r="E33" s="237"/>
      <c r="F33" s="237"/>
      <c r="G33" s="237"/>
      <c r="H33" s="237"/>
      <c r="I33" s="237"/>
      <c r="J33" s="237"/>
      <c r="K33" s="237"/>
      <c r="L33" s="237"/>
      <c r="M33" s="237"/>
      <c r="N33" s="237"/>
      <c r="O33" s="237"/>
      <c r="P33" s="237"/>
      <c r="Q33" s="237"/>
      <c r="R33" s="237"/>
      <c r="S33" s="237"/>
      <c r="T33" s="237"/>
      <c r="U33" s="237"/>
      <c r="V33" s="237"/>
      <c r="W33" s="237"/>
      <c r="X33" s="238"/>
      <c r="AB33" s="95"/>
      <c r="AC33" s="95"/>
    </row>
    <row r="34" spans="2:29" ht="14.25" customHeight="1">
      <c r="B34" s="232"/>
      <c r="C34" s="232"/>
      <c r="D34" s="232"/>
      <c r="E34" s="232"/>
      <c r="F34" s="232"/>
      <c r="G34" s="232"/>
      <c r="H34" s="232"/>
      <c r="I34" s="232"/>
      <c r="J34" s="232"/>
      <c r="K34" s="232"/>
      <c r="L34" s="232"/>
      <c r="M34" s="232"/>
      <c r="N34" s="232"/>
      <c r="O34" s="232"/>
      <c r="P34" s="232"/>
      <c r="Q34" s="232"/>
      <c r="R34" s="232"/>
      <c r="S34" s="232"/>
      <c r="T34" s="232"/>
      <c r="U34" s="232"/>
      <c r="V34" s="232"/>
      <c r="W34" s="232"/>
      <c r="X34" s="232"/>
    </row>
    <row r="35" spans="2:29" ht="14.25" customHeight="1">
      <c r="B35" s="232"/>
      <c r="C35" s="232"/>
      <c r="D35" s="232"/>
      <c r="E35" s="232"/>
      <c r="F35" s="232"/>
      <c r="G35" s="232"/>
      <c r="H35" s="232"/>
      <c r="I35" s="232"/>
      <c r="J35" s="232"/>
      <c r="K35" s="232"/>
      <c r="L35" s="232"/>
      <c r="M35" s="232"/>
      <c r="N35" s="232"/>
      <c r="O35" s="232"/>
      <c r="P35" s="232"/>
      <c r="Q35" s="232"/>
      <c r="R35" s="232"/>
      <c r="S35" s="232"/>
      <c r="T35" s="232"/>
      <c r="U35" s="232"/>
      <c r="V35" s="232"/>
      <c r="W35" s="232"/>
      <c r="X35" s="232"/>
    </row>
    <row r="36" spans="2:29" ht="14.25" customHeight="1">
      <c r="G36" s="219"/>
      <c r="H36" s="219"/>
      <c r="I36" s="219"/>
      <c r="J36" s="219"/>
      <c r="K36" s="219"/>
      <c r="L36" s="219"/>
      <c r="M36" s="219"/>
      <c r="N36" s="219"/>
      <c r="O36" s="219"/>
      <c r="P36" s="219"/>
      <c r="Q36" s="219"/>
      <c r="R36" s="219"/>
      <c r="S36" s="219"/>
      <c r="T36" s="219"/>
      <c r="U36" s="219"/>
      <c r="V36" s="219"/>
      <c r="W36" s="219"/>
      <c r="X36" s="219"/>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93">
    <mergeCell ref="Z10:AF12"/>
    <mergeCell ref="Y28:AH30"/>
    <mergeCell ref="Z19:AG19"/>
    <mergeCell ref="G36:H36"/>
    <mergeCell ref="I36:X36"/>
    <mergeCell ref="J23:K23"/>
    <mergeCell ref="N23:O23"/>
    <mergeCell ref="P23:R23"/>
    <mergeCell ref="H24:I24"/>
    <mergeCell ref="J25:K25"/>
    <mergeCell ref="N25:O25"/>
    <mergeCell ref="P25:R25"/>
    <mergeCell ref="H22:I22"/>
    <mergeCell ref="J22:K22"/>
    <mergeCell ref="N22:O22"/>
    <mergeCell ref="P22:R22"/>
    <mergeCell ref="E22:E25"/>
    <mergeCell ref="B34:X35"/>
    <mergeCell ref="B27:X27"/>
    <mergeCell ref="B28:X28"/>
    <mergeCell ref="B29:X29"/>
    <mergeCell ref="B30:X30"/>
    <mergeCell ref="B31:X31"/>
    <mergeCell ref="G32:H32"/>
    <mergeCell ref="I32:J32"/>
    <mergeCell ref="K32:L32"/>
    <mergeCell ref="J24:K24"/>
    <mergeCell ref="N24:O24"/>
    <mergeCell ref="P24:R24"/>
    <mergeCell ref="H25:I25"/>
    <mergeCell ref="S22:X25"/>
    <mergeCell ref="H23:I23"/>
    <mergeCell ref="B20:X20"/>
    <mergeCell ref="H21:I21"/>
    <mergeCell ref="J21:M21"/>
    <mergeCell ref="N21:O21"/>
    <mergeCell ref="P21:R21"/>
    <mergeCell ref="S21:X21"/>
    <mergeCell ref="B18:C18"/>
    <mergeCell ref="D18:F18"/>
    <mergeCell ref="G18:M18"/>
    <mergeCell ref="N18:S18"/>
    <mergeCell ref="T18:X18"/>
    <mergeCell ref="B19:C19"/>
    <mergeCell ref="D19:F19"/>
    <mergeCell ref="G19:M19"/>
    <mergeCell ref="N19:S19"/>
    <mergeCell ref="T19:X19"/>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K8:N9"/>
    <mergeCell ref="O8:X8"/>
    <mergeCell ref="O9:R9"/>
    <mergeCell ref="B10:F10"/>
    <mergeCell ref="G10:J10"/>
    <mergeCell ref="K10:N10"/>
    <mergeCell ref="O10:R10"/>
    <mergeCell ref="S10:U10"/>
    <mergeCell ref="B33:X33"/>
    <mergeCell ref="B1:C3"/>
    <mergeCell ref="D1:U1"/>
    <mergeCell ref="V1:X3"/>
    <mergeCell ref="D2:U2"/>
    <mergeCell ref="D3:J3"/>
    <mergeCell ref="K3:U3"/>
    <mergeCell ref="B4:X4"/>
    <mergeCell ref="B5:X5"/>
    <mergeCell ref="B6:X6"/>
    <mergeCell ref="B7:X7"/>
    <mergeCell ref="S9:U9"/>
    <mergeCell ref="V9:X9"/>
    <mergeCell ref="V10:X10"/>
    <mergeCell ref="B8:F9"/>
    <mergeCell ref="G8:J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C49"/>
  <sheetViews>
    <sheetView workbookViewId="0">
      <selection activeCell="K10" sqref="K10:N10"/>
    </sheetView>
  </sheetViews>
  <sheetFormatPr baseColWidth="10" defaultColWidth="4.625" defaultRowHeight="15"/>
  <cols>
    <col min="1" max="1" width="4.625" style="94"/>
    <col min="2" max="2" width="9.875" style="94" customWidth="1"/>
    <col min="3" max="3" width="13.5" style="94" customWidth="1"/>
    <col min="4" max="4" width="7.5" style="94" customWidth="1"/>
    <col min="5" max="5" width="11.875" style="94" customWidth="1"/>
    <col min="6" max="6" width="6.625" style="94" customWidth="1"/>
    <col min="7" max="7" width="3.5" style="94" customWidth="1"/>
    <col min="8" max="8" width="2.375" style="94" customWidth="1"/>
    <col min="9" max="9" width="2" style="94" customWidth="1"/>
    <col min="10" max="10" width="7.25" style="94" customWidth="1"/>
    <col min="11" max="11" width="1.75" style="94" customWidth="1"/>
    <col min="12" max="12" width="2.125" style="94" customWidth="1"/>
    <col min="13" max="13" width="2.375" style="94" customWidth="1"/>
    <col min="14" max="14" width="6.125" style="94" customWidth="1"/>
    <col min="15" max="15" width="4.5" style="94" customWidth="1"/>
    <col min="16" max="16" width="2" style="94" customWidth="1"/>
    <col min="17" max="17" width="1.5" style="94" customWidth="1"/>
    <col min="18" max="18" width="3.75" style="94" customWidth="1"/>
    <col min="19" max="19" width="5.375" style="94" customWidth="1"/>
    <col min="20" max="21" width="3.5" style="94" customWidth="1"/>
    <col min="22" max="24" width="5.125" style="94" customWidth="1"/>
    <col min="25" max="25" width="10.25" style="94" hidden="1" customWidth="1"/>
    <col min="26" max="26" width="10.625" style="94" hidden="1" customWidth="1"/>
    <col min="27" max="27" width="10" style="94" hidden="1" customWidth="1"/>
    <col min="28" max="28" width="14.75" style="95" hidden="1" customWidth="1"/>
    <col min="29" max="29" width="4.625" style="95"/>
    <col min="30" max="16384" width="4.625" style="94"/>
  </cols>
  <sheetData>
    <row r="1" spans="1:29" s="93" customFormat="1" ht="25.5" customHeight="1">
      <c r="A1" s="92"/>
      <c r="B1" s="215"/>
      <c r="C1" s="215"/>
      <c r="D1" s="216" t="s">
        <v>53</v>
      </c>
      <c r="E1" s="216"/>
      <c r="F1" s="216"/>
      <c r="G1" s="216"/>
      <c r="H1" s="216"/>
      <c r="I1" s="216"/>
      <c r="J1" s="216"/>
      <c r="K1" s="216"/>
      <c r="L1" s="216"/>
      <c r="M1" s="216"/>
      <c r="N1" s="216"/>
      <c r="O1" s="216"/>
      <c r="P1" s="216"/>
      <c r="Q1" s="216"/>
      <c r="R1" s="216"/>
      <c r="S1" s="216"/>
      <c r="T1" s="216"/>
      <c r="U1" s="216"/>
      <c r="V1" s="215"/>
      <c r="W1" s="215"/>
      <c r="X1" s="215"/>
    </row>
    <row r="2" spans="1:29" s="93" customFormat="1" ht="25.5" customHeight="1">
      <c r="A2" s="92"/>
      <c r="B2" s="215"/>
      <c r="C2" s="215"/>
      <c r="D2" s="216" t="s">
        <v>54</v>
      </c>
      <c r="E2" s="216"/>
      <c r="F2" s="216"/>
      <c r="G2" s="216"/>
      <c r="H2" s="216"/>
      <c r="I2" s="216"/>
      <c r="J2" s="216"/>
      <c r="K2" s="216"/>
      <c r="L2" s="216"/>
      <c r="M2" s="216"/>
      <c r="N2" s="216"/>
      <c r="O2" s="216"/>
      <c r="P2" s="216"/>
      <c r="Q2" s="216"/>
      <c r="R2" s="216"/>
      <c r="S2" s="216"/>
      <c r="T2" s="216"/>
      <c r="U2" s="216"/>
      <c r="V2" s="215"/>
      <c r="W2" s="215"/>
      <c r="X2" s="215"/>
    </row>
    <row r="3" spans="1:29" s="93" customFormat="1" ht="25.5" customHeight="1">
      <c r="A3" s="92"/>
      <c r="B3" s="215"/>
      <c r="C3" s="215"/>
      <c r="D3" s="216" t="s">
        <v>55</v>
      </c>
      <c r="E3" s="216"/>
      <c r="F3" s="216"/>
      <c r="G3" s="216"/>
      <c r="H3" s="216"/>
      <c r="I3" s="216"/>
      <c r="J3" s="216"/>
      <c r="K3" s="217" t="s">
        <v>56</v>
      </c>
      <c r="L3" s="217"/>
      <c r="M3" s="217"/>
      <c r="N3" s="217"/>
      <c r="O3" s="217"/>
      <c r="P3" s="217"/>
      <c r="Q3" s="217"/>
      <c r="R3" s="217"/>
      <c r="S3" s="217"/>
      <c r="T3" s="217"/>
      <c r="U3" s="217"/>
      <c r="V3" s="215"/>
      <c r="W3" s="215"/>
      <c r="X3" s="215"/>
    </row>
    <row r="4" spans="1:29" ht="14.25" customHeight="1">
      <c r="B4" s="263"/>
      <c r="C4" s="263"/>
      <c r="D4" s="263"/>
      <c r="E4" s="263"/>
      <c r="F4" s="263"/>
      <c r="G4" s="263"/>
      <c r="H4" s="263"/>
      <c r="I4" s="263"/>
      <c r="J4" s="263"/>
      <c r="K4" s="263"/>
      <c r="L4" s="263"/>
      <c r="M4" s="263"/>
      <c r="N4" s="263"/>
      <c r="O4" s="263"/>
      <c r="P4" s="263"/>
      <c r="Q4" s="263"/>
      <c r="R4" s="263"/>
      <c r="S4" s="263"/>
      <c r="T4" s="263"/>
      <c r="U4" s="263"/>
      <c r="V4" s="263"/>
      <c r="W4" s="263"/>
      <c r="X4" s="263"/>
    </row>
    <row r="5" spans="1:29" ht="14.25" customHeight="1">
      <c r="B5" s="236" t="s">
        <v>14</v>
      </c>
      <c r="C5" s="237"/>
      <c r="D5" s="237"/>
      <c r="E5" s="237"/>
      <c r="F5" s="237"/>
      <c r="G5" s="237"/>
      <c r="H5" s="237"/>
      <c r="I5" s="237"/>
      <c r="J5" s="237"/>
      <c r="K5" s="237"/>
      <c r="L5" s="237"/>
      <c r="M5" s="237"/>
      <c r="N5" s="237"/>
      <c r="O5" s="237"/>
      <c r="P5" s="237"/>
      <c r="Q5" s="237"/>
      <c r="R5" s="237"/>
      <c r="S5" s="237"/>
      <c r="T5" s="237"/>
      <c r="U5" s="237"/>
      <c r="V5" s="237"/>
      <c r="W5" s="237"/>
      <c r="X5" s="238"/>
    </row>
    <row r="6" spans="1:29" ht="14.25" customHeight="1">
      <c r="B6" s="263" t="s">
        <v>0</v>
      </c>
      <c r="C6" s="263"/>
      <c r="D6" s="263"/>
      <c r="E6" s="263"/>
      <c r="F6" s="263"/>
      <c r="G6" s="263"/>
      <c r="H6" s="263"/>
      <c r="I6" s="263"/>
      <c r="J6" s="263"/>
      <c r="K6" s="263"/>
      <c r="L6" s="263"/>
      <c r="M6" s="263"/>
      <c r="N6" s="263"/>
      <c r="O6" s="263"/>
      <c r="P6" s="263"/>
      <c r="Q6" s="263"/>
      <c r="R6" s="263"/>
      <c r="S6" s="263"/>
      <c r="T6" s="263"/>
      <c r="U6" s="263"/>
      <c r="V6" s="263"/>
      <c r="W6" s="263"/>
      <c r="X6" s="263"/>
    </row>
    <row r="7" spans="1:29" ht="14.25" customHeight="1">
      <c r="B7" s="271" t="s">
        <v>134</v>
      </c>
      <c r="C7" s="271"/>
      <c r="D7" s="271"/>
      <c r="E7" s="271"/>
      <c r="F7" s="271"/>
      <c r="G7" s="271"/>
      <c r="H7" s="271"/>
      <c r="I7" s="271"/>
      <c r="J7" s="271"/>
      <c r="K7" s="271"/>
      <c r="L7" s="271"/>
      <c r="M7" s="271"/>
      <c r="N7" s="271"/>
      <c r="O7" s="271"/>
      <c r="P7" s="271"/>
      <c r="Q7" s="271"/>
      <c r="R7" s="271"/>
      <c r="S7" s="271"/>
      <c r="T7" s="271"/>
      <c r="U7" s="271"/>
      <c r="V7" s="271"/>
      <c r="W7" s="271"/>
      <c r="X7" s="271"/>
      <c r="Y7" s="386"/>
      <c r="Z7" s="374"/>
    </row>
    <row r="8" spans="1:29" s="96" customFormat="1" ht="14.25" customHeight="1">
      <c r="B8" s="272" t="s">
        <v>22</v>
      </c>
      <c r="C8" s="273"/>
      <c r="D8" s="273"/>
      <c r="E8" s="273"/>
      <c r="F8" s="274"/>
      <c r="G8" s="272" t="s">
        <v>13</v>
      </c>
      <c r="H8" s="273"/>
      <c r="I8" s="273"/>
      <c r="J8" s="274"/>
      <c r="K8" s="272" t="s">
        <v>36</v>
      </c>
      <c r="L8" s="273"/>
      <c r="M8" s="273"/>
      <c r="N8" s="274"/>
      <c r="O8" s="254" t="s">
        <v>1</v>
      </c>
      <c r="P8" s="266"/>
      <c r="Q8" s="266"/>
      <c r="R8" s="266"/>
      <c r="S8" s="266"/>
      <c r="T8" s="266"/>
      <c r="U8" s="266"/>
      <c r="V8" s="266"/>
      <c r="W8" s="266"/>
      <c r="X8" s="255"/>
      <c r="Y8" s="97"/>
      <c r="Z8" s="97"/>
      <c r="AA8" s="97"/>
      <c r="AB8" s="98"/>
      <c r="AC8" s="98"/>
    </row>
    <row r="9" spans="1:29" s="96" customFormat="1" ht="30.75" customHeight="1">
      <c r="B9" s="275"/>
      <c r="C9" s="276"/>
      <c r="D9" s="276"/>
      <c r="E9" s="276"/>
      <c r="F9" s="277"/>
      <c r="G9" s="275"/>
      <c r="H9" s="276"/>
      <c r="I9" s="276"/>
      <c r="J9" s="277"/>
      <c r="K9" s="275"/>
      <c r="L9" s="276"/>
      <c r="M9" s="276"/>
      <c r="N9" s="277"/>
      <c r="O9" s="254" t="s">
        <v>21</v>
      </c>
      <c r="P9" s="266"/>
      <c r="Q9" s="266"/>
      <c r="R9" s="255"/>
      <c r="S9" s="254" t="s">
        <v>20</v>
      </c>
      <c r="T9" s="266"/>
      <c r="U9" s="255"/>
      <c r="V9" s="254" t="s">
        <v>19</v>
      </c>
      <c r="W9" s="266"/>
      <c r="X9" s="255"/>
      <c r="Y9" s="97"/>
      <c r="Z9" s="97"/>
      <c r="AA9" s="97"/>
      <c r="AB9" s="98"/>
      <c r="AC9" s="98"/>
    </row>
    <row r="10" spans="1:29" ht="14.25" customHeight="1">
      <c r="B10" s="265" t="s">
        <v>136</v>
      </c>
      <c r="C10" s="265"/>
      <c r="D10" s="265"/>
      <c r="E10" s="265"/>
      <c r="F10" s="265"/>
      <c r="G10" s="268" t="s">
        <v>27</v>
      </c>
      <c r="H10" s="269"/>
      <c r="I10" s="269"/>
      <c r="J10" s="270"/>
      <c r="K10" s="375">
        <v>10041911200</v>
      </c>
      <c r="L10" s="376"/>
      <c r="M10" s="376"/>
      <c r="N10" s="377"/>
      <c r="O10" s="378">
        <v>1</v>
      </c>
      <c r="P10" s="379"/>
      <c r="Q10" s="379"/>
      <c r="R10" s="380"/>
      <c r="S10" s="381" t="s">
        <v>60</v>
      </c>
      <c r="T10" s="382"/>
      <c r="U10" s="383"/>
      <c r="V10" s="268" t="s">
        <v>37</v>
      </c>
      <c r="W10" s="269"/>
      <c r="X10" s="270"/>
    </row>
    <row r="11" spans="1:29" ht="14.25" customHeight="1">
      <c r="B11" s="236" t="s">
        <v>2</v>
      </c>
      <c r="C11" s="237"/>
      <c r="D11" s="237"/>
      <c r="E11" s="237"/>
      <c r="F11" s="237"/>
      <c r="G11" s="237"/>
      <c r="H11" s="237"/>
      <c r="I11" s="237"/>
      <c r="J11" s="237"/>
      <c r="K11" s="237"/>
      <c r="L11" s="237"/>
      <c r="M11" s="237"/>
      <c r="N11" s="237"/>
      <c r="O11" s="237"/>
      <c r="P11" s="237"/>
      <c r="Q11" s="237"/>
      <c r="R11" s="237"/>
      <c r="S11" s="237"/>
      <c r="T11" s="237"/>
      <c r="U11" s="237"/>
      <c r="V11" s="237"/>
      <c r="W11" s="237"/>
      <c r="X11" s="238"/>
      <c r="Y11" s="384"/>
      <c r="Z11" s="385"/>
      <c r="AA11" s="385"/>
      <c r="AB11" s="385"/>
    </row>
    <row r="12" spans="1:29" s="96" customFormat="1" ht="31.5" customHeight="1">
      <c r="B12" s="87" t="s">
        <v>18</v>
      </c>
      <c r="C12" s="254" t="s">
        <v>3</v>
      </c>
      <c r="D12" s="255"/>
      <c r="E12" s="258" t="s">
        <v>73</v>
      </c>
      <c r="F12" s="258"/>
      <c r="G12" s="258" t="s">
        <v>4</v>
      </c>
      <c r="H12" s="258"/>
      <c r="I12" s="258"/>
      <c r="J12" s="258"/>
      <c r="K12" s="258"/>
      <c r="L12" s="258"/>
      <c r="M12" s="258" t="s">
        <v>5</v>
      </c>
      <c r="N12" s="258"/>
      <c r="O12" s="258"/>
      <c r="P12" s="258"/>
      <c r="Q12" s="258"/>
      <c r="R12" s="258"/>
      <c r="S12" s="254" t="s">
        <v>15</v>
      </c>
      <c r="T12" s="266"/>
      <c r="U12" s="266"/>
      <c r="V12" s="266"/>
      <c r="W12" s="266"/>
      <c r="X12" s="255"/>
      <c r="Y12" s="384"/>
      <c r="Z12" s="385"/>
      <c r="AA12" s="385"/>
      <c r="AB12" s="385"/>
      <c r="AC12" s="98"/>
    </row>
    <row r="13" spans="1:29" ht="14.25" customHeight="1">
      <c r="B13" s="100" t="s">
        <v>27</v>
      </c>
      <c r="C13" s="256" t="s">
        <v>28</v>
      </c>
      <c r="D13" s="257"/>
      <c r="E13" s="218" t="s">
        <v>74</v>
      </c>
      <c r="F13" s="218"/>
      <c r="G13" s="264" t="s">
        <v>29</v>
      </c>
      <c r="H13" s="264"/>
      <c r="I13" s="264"/>
      <c r="J13" s="264"/>
      <c r="K13" s="264"/>
      <c r="L13" s="264"/>
      <c r="M13" s="265" t="s">
        <v>29</v>
      </c>
      <c r="N13" s="265"/>
      <c r="O13" s="265"/>
      <c r="P13" s="265"/>
      <c r="Q13" s="265"/>
      <c r="R13" s="265"/>
      <c r="S13" s="251" t="s">
        <v>30</v>
      </c>
      <c r="T13" s="252"/>
      <c r="U13" s="252"/>
      <c r="V13" s="252"/>
      <c r="W13" s="252"/>
      <c r="X13" s="253"/>
    </row>
    <row r="14" spans="1:29" ht="14.25" customHeight="1">
      <c r="B14" s="263" t="s">
        <v>6</v>
      </c>
      <c r="C14" s="263"/>
      <c r="D14" s="263"/>
      <c r="E14" s="263"/>
      <c r="F14" s="263"/>
      <c r="G14" s="263"/>
      <c r="H14" s="263"/>
      <c r="I14" s="263"/>
      <c r="J14" s="263"/>
      <c r="K14" s="263"/>
      <c r="L14" s="263"/>
      <c r="M14" s="263"/>
      <c r="N14" s="263" t="s">
        <v>7</v>
      </c>
      <c r="O14" s="263"/>
      <c r="P14" s="263"/>
      <c r="Q14" s="263"/>
      <c r="R14" s="263"/>
      <c r="S14" s="263"/>
      <c r="T14" s="263"/>
      <c r="U14" s="263"/>
      <c r="V14" s="263"/>
      <c r="W14" s="263"/>
      <c r="X14" s="263"/>
    </row>
    <row r="15" spans="1:29" ht="14.25" customHeight="1">
      <c r="B15" s="261" t="s">
        <v>35</v>
      </c>
      <c r="C15" s="261"/>
      <c r="D15" s="261"/>
      <c r="E15" s="261"/>
      <c r="F15" s="261"/>
      <c r="G15" s="261"/>
      <c r="H15" s="261"/>
      <c r="I15" s="261"/>
      <c r="J15" s="261"/>
      <c r="K15" s="261"/>
      <c r="L15" s="261"/>
      <c r="M15" s="261"/>
      <c r="N15" s="262" t="s">
        <v>48</v>
      </c>
      <c r="O15" s="262"/>
      <c r="P15" s="262"/>
      <c r="Q15" s="262"/>
      <c r="R15" s="262"/>
      <c r="S15" s="262"/>
      <c r="T15" s="262"/>
      <c r="U15" s="262"/>
      <c r="V15" s="262"/>
      <c r="W15" s="262"/>
      <c r="X15" s="262"/>
      <c r="AA15" s="101"/>
    </row>
    <row r="16" spans="1:29" ht="14.25" customHeight="1">
      <c r="B16" s="236" t="s">
        <v>8</v>
      </c>
      <c r="C16" s="237"/>
      <c r="D16" s="237"/>
      <c r="E16" s="237"/>
      <c r="F16" s="237"/>
      <c r="G16" s="237"/>
      <c r="H16" s="237"/>
      <c r="I16" s="237"/>
      <c r="J16" s="237"/>
      <c r="K16" s="237"/>
      <c r="L16" s="237"/>
      <c r="M16" s="237"/>
      <c r="N16" s="237"/>
      <c r="O16" s="237"/>
      <c r="P16" s="237"/>
      <c r="Q16" s="237"/>
      <c r="R16" s="237"/>
      <c r="S16" s="237"/>
      <c r="T16" s="237"/>
      <c r="U16" s="237"/>
      <c r="V16" s="237"/>
      <c r="W16" s="237"/>
      <c r="X16" s="238"/>
    </row>
    <row r="17" spans="2:27" ht="14.25" customHeight="1">
      <c r="B17" s="249" t="s">
        <v>9</v>
      </c>
      <c r="C17" s="249"/>
      <c r="D17" s="236" t="s">
        <v>40</v>
      </c>
      <c r="E17" s="237"/>
      <c r="F17" s="238"/>
      <c r="G17" s="236" t="s">
        <v>41</v>
      </c>
      <c r="H17" s="237"/>
      <c r="I17" s="237"/>
      <c r="J17" s="237"/>
      <c r="K17" s="237"/>
      <c r="L17" s="237"/>
      <c r="M17" s="238"/>
      <c r="N17" s="236" t="s">
        <v>42</v>
      </c>
      <c r="O17" s="237"/>
      <c r="P17" s="237"/>
      <c r="Q17" s="237"/>
      <c r="R17" s="237"/>
      <c r="S17" s="238"/>
      <c r="T17" s="236" t="s">
        <v>43</v>
      </c>
      <c r="U17" s="237"/>
      <c r="V17" s="237"/>
      <c r="W17" s="237"/>
      <c r="X17" s="238"/>
    </row>
    <row r="18" spans="2:27" ht="25.5" customHeight="1">
      <c r="B18" s="249" t="s">
        <v>49</v>
      </c>
      <c r="C18" s="249"/>
      <c r="D18" s="244">
        <v>3576356045</v>
      </c>
      <c r="E18" s="245"/>
      <c r="F18" s="250"/>
      <c r="G18" s="244">
        <v>4561922564</v>
      </c>
      <c r="H18" s="245"/>
      <c r="I18" s="245"/>
      <c r="J18" s="245"/>
      <c r="K18" s="245"/>
      <c r="L18" s="245"/>
      <c r="M18" s="250"/>
      <c r="N18" s="244">
        <v>6916658928</v>
      </c>
      <c r="O18" s="245"/>
      <c r="P18" s="245"/>
      <c r="Q18" s="245"/>
      <c r="R18" s="245"/>
      <c r="S18" s="245"/>
      <c r="T18" s="244">
        <v>7829585833</v>
      </c>
      <c r="U18" s="245"/>
      <c r="V18" s="245"/>
      <c r="W18" s="245"/>
      <c r="X18" s="245"/>
      <c r="Z18" s="102" t="s">
        <v>65</v>
      </c>
      <c r="AA18" s="102" t="s">
        <v>66</v>
      </c>
    </row>
    <row r="19" spans="2:27" ht="33.75" customHeight="1">
      <c r="B19" s="249" t="s">
        <v>47</v>
      </c>
      <c r="C19" s="249"/>
      <c r="D19" s="244">
        <f>+K10</f>
        <v>10041911200</v>
      </c>
      <c r="E19" s="245"/>
      <c r="F19" s="250"/>
      <c r="G19" s="244">
        <f>+D19</f>
        <v>10041911200</v>
      </c>
      <c r="H19" s="245"/>
      <c r="I19" s="245"/>
      <c r="J19" s="245"/>
      <c r="K19" s="245"/>
      <c r="L19" s="245"/>
      <c r="M19" s="250"/>
      <c r="N19" s="244">
        <v>8244749520</v>
      </c>
      <c r="O19" s="245"/>
      <c r="P19" s="245"/>
      <c r="Q19" s="245"/>
      <c r="R19" s="245"/>
      <c r="S19" s="245"/>
      <c r="T19" s="244">
        <v>8035585883</v>
      </c>
      <c r="U19" s="245"/>
      <c r="V19" s="245"/>
      <c r="W19" s="245"/>
      <c r="X19" s="245"/>
      <c r="Y19" s="101" t="s">
        <v>62</v>
      </c>
      <c r="Z19" s="123">
        <f>+D19</f>
        <v>10041911200</v>
      </c>
      <c r="AA19" s="123">
        <f>+D18</f>
        <v>3576356045</v>
      </c>
    </row>
    <row r="20" spans="2:27" ht="14.25" customHeight="1">
      <c r="B20" s="236" t="s">
        <v>12</v>
      </c>
      <c r="C20" s="237"/>
      <c r="D20" s="237"/>
      <c r="E20" s="237"/>
      <c r="F20" s="237"/>
      <c r="G20" s="237"/>
      <c r="H20" s="237"/>
      <c r="I20" s="237"/>
      <c r="J20" s="237"/>
      <c r="K20" s="237"/>
      <c r="L20" s="237"/>
      <c r="M20" s="237"/>
      <c r="N20" s="237"/>
      <c r="O20" s="237"/>
      <c r="P20" s="237"/>
      <c r="Q20" s="237"/>
      <c r="R20" s="237"/>
      <c r="S20" s="237"/>
      <c r="T20" s="237"/>
      <c r="U20" s="237"/>
      <c r="V20" s="237"/>
      <c r="W20" s="237"/>
      <c r="X20" s="238"/>
      <c r="Y20" s="94" t="s">
        <v>41</v>
      </c>
      <c r="Z20" s="123">
        <f>+G19</f>
        <v>10041911200</v>
      </c>
      <c r="AA20" s="123">
        <f>+G18</f>
        <v>4561922564</v>
      </c>
    </row>
    <row r="21" spans="2:27" ht="34.5" customHeight="1">
      <c r="B21" s="103" t="s">
        <v>10</v>
      </c>
      <c r="C21" s="104" t="s">
        <v>46</v>
      </c>
      <c r="D21" s="104" t="s">
        <v>45</v>
      </c>
      <c r="E21" s="105" t="s">
        <v>39</v>
      </c>
      <c r="F21" s="106"/>
      <c r="G21" s="106"/>
      <c r="H21" s="220"/>
      <c r="I21" s="220"/>
      <c r="J21" s="220"/>
      <c r="K21" s="220"/>
      <c r="L21" s="220"/>
      <c r="M21" s="220"/>
      <c r="N21" s="220"/>
      <c r="O21" s="220"/>
      <c r="P21" s="220"/>
      <c r="Q21" s="220"/>
      <c r="R21" s="220"/>
      <c r="S21" s="221"/>
      <c r="T21" s="221"/>
      <c r="U21" s="221"/>
      <c r="V21" s="221"/>
      <c r="W21" s="221"/>
      <c r="X21" s="222"/>
      <c r="Y21" s="94" t="s">
        <v>63</v>
      </c>
      <c r="Z21" s="123">
        <f>+N19</f>
        <v>8244749520</v>
      </c>
      <c r="AA21" s="124">
        <f>+N18</f>
        <v>6916658928</v>
      </c>
    </row>
    <row r="22" spans="2:27" ht="14.25" customHeight="1">
      <c r="B22" s="107" t="s">
        <v>23</v>
      </c>
      <c r="C22" s="121">
        <f>+D18/D19</f>
        <v>0.35614296658986588</v>
      </c>
      <c r="D22" s="88">
        <f>+C22/100%</f>
        <v>0.35614296658986588</v>
      </c>
      <c r="E22" s="212">
        <f>+C25/O10</f>
        <v>0.97436402858492099</v>
      </c>
      <c r="H22" s="219"/>
      <c r="I22" s="219"/>
      <c r="J22" s="219"/>
      <c r="K22" s="219"/>
      <c r="L22" s="109"/>
      <c r="M22" s="110"/>
      <c r="N22" s="219"/>
      <c r="O22" s="219"/>
      <c r="P22" s="219"/>
      <c r="Q22" s="219"/>
      <c r="R22" s="219"/>
      <c r="S22" s="223"/>
      <c r="T22" s="223"/>
      <c r="U22" s="223"/>
      <c r="V22" s="223"/>
      <c r="W22" s="223"/>
      <c r="X22" s="224"/>
      <c r="Y22" s="94" t="s">
        <v>64</v>
      </c>
      <c r="Z22" s="123">
        <f>+T19</f>
        <v>8035585883</v>
      </c>
      <c r="AA22" s="123">
        <f>+T18</f>
        <v>7829585833</v>
      </c>
    </row>
    <row r="23" spans="2:27" ht="14.25" customHeight="1">
      <c r="B23" s="107" t="s">
        <v>24</v>
      </c>
      <c r="C23" s="108">
        <f>+G18/G19</f>
        <v>0.45428827970516211</v>
      </c>
      <c r="D23" s="88">
        <f>+C23/100%</f>
        <v>0.45428827970516211</v>
      </c>
      <c r="E23" s="213"/>
      <c r="H23" s="219"/>
      <c r="I23" s="219"/>
      <c r="J23" s="219"/>
      <c r="K23" s="219"/>
      <c r="L23" s="109"/>
      <c r="M23" s="110"/>
      <c r="N23" s="219"/>
      <c r="O23" s="219"/>
      <c r="P23" s="219"/>
      <c r="Q23" s="219"/>
      <c r="R23" s="219"/>
      <c r="S23" s="223"/>
      <c r="T23" s="223"/>
      <c r="U23" s="223"/>
      <c r="V23" s="223"/>
      <c r="W23" s="223"/>
      <c r="X23" s="224"/>
    </row>
    <row r="24" spans="2:27" ht="14.25" customHeight="1">
      <c r="B24" s="107" t="s">
        <v>25</v>
      </c>
      <c r="C24" s="108">
        <f>+N18/N19</f>
        <v>0.83891680532218282</v>
      </c>
      <c r="D24" s="88">
        <f>+C24/100%</f>
        <v>0.83891680532218282</v>
      </c>
      <c r="E24" s="213"/>
      <c r="H24" s="219"/>
      <c r="I24" s="219"/>
      <c r="J24" s="219"/>
      <c r="K24" s="219"/>
      <c r="L24" s="109"/>
      <c r="M24" s="110"/>
      <c r="N24" s="219"/>
      <c r="O24" s="219"/>
      <c r="P24" s="219"/>
      <c r="Q24" s="219"/>
      <c r="R24" s="219"/>
      <c r="S24" s="223"/>
      <c r="T24" s="223"/>
      <c r="U24" s="223"/>
      <c r="V24" s="223"/>
      <c r="W24" s="223"/>
      <c r="X24" s="224"/>
    </row>
    <row r="25" spans="2:27" ht="14.25" customHeight="1">
      <c r="B25" s="107" t="s">
        <v>26</v>
      </c>
      <c r="C25" s="122">
        <f>+T18/T19</f>
        <v>0.97436402858492099</v>
      </c>
      <c r="D25" s="88">
        <f>+C25/100%</f>
        <v>0.97436402858492099</v>
      </c>
      <c r="E25" s="214"/>
      <c r="F25" s="112"/>
      <c r="G25" s="112"/>
      <c r="H25" s="227"/>
      <c r="I25" s="227"/>
      <c r="J25" s="227"/>
      <c r="K25" s="227"/>
      <c r="L25" s="113"/>
      <c r="M25" s="114"/>
      <c r="N25" s="227"/>
      <c r="O25" s="227"/>
      <c r="P25" s="227"/>
      <c r="Q25" s="227"/>
      <c r="R25" s="227"/>
      <c r="S25" s="225"/>
      <c r="T25" s="225"/>
      <c r="U25" s="225"/>
      <c r="V25" s="225"/>
      <c r="W25" s="225"/>
      <c r="X25" s="226"/>
      <c r="Y25" s="387"/>
      <c r="Z25" s="388"/>
      <c r="AA25" s="388"/>
    </row>
    <row r="26" spans="2:27" ht="36.75" customHeight="1">
      <c r="B26" s="115"/>
      <c r="C26" s="106"/>
      <c r="D26" s="106"/>
      <c r="E26" s="106"/>
      <c r="F26" s="106"/>
      <c r="G26" s="106"/>
      <c r="H26" s="106"/>
      <c r="I26" s="106"/>
      <c r="J26" s="106"/>
      <c r="K26" s="106"/>
      <c r="L26" s="106"/>
      <c r="M26" s="106"/>
      <c r="N26" s="106"/>
      <c r="O26" s="106"/>
      <c r="P26" s="106"/>
      <c r="Q26" s="106"/>
      <c r="R26" s="106"/>
      <c r="S26" s="106"/>
      <c r="T26" s="106"/>
      <c r="U26" s="106"/>
      <c r="V26" s="106"/>
      <c r="W26" s="106"/>
      <c r="X26" s="116"/>
      <c r="Y26" s="387"/>
      <c r="Z26" s="388"/>
      <c r="AA26" s="388"/>
    </row>
    <row r="27" spans="2:27" ht="14.25" customHeight="1">
      <c r="B27" s="229" t="s">
        <v>16</v>
      </c>
      <c r="C27" s="230"/>
      <c r="D27" s="230"/>
      <c r="E27" s="230"/>
      <c r="F27" s="230"/>
      <c r="G27" s="230"/>
      <c r="H27" s="230"/>
      <c r="I27" s="230"/>
      <c r="J27" s="230"/>
      <c r="K27" s="230"/>
      <c r="L27" s="230"/>
      <c r="M27" s="230"/>
      <c r="N27" s="230"/>
      <c r="O27" s="230"/>
      <c r="P27" s="230"/>
      <c r="Q27" s="230"/>
      <c r="R27" s="230"/>
      <c r="S27" s="230"/>
      <c r="T27" s="230"/>
      <c r="U27" s="230"/>
      <c r="V27" s="230"/>
      <c r="W27" s="230"/>
      <c r="X27" s="231"/>
      <c r="Z27" s="117"/>
    </row>
    <row r="28" spans="2:27" ht="72.75" customHeight="1">
      <c r="B28" s="369" t="s">
        <v>135</v>
      </c>
      <c r="C28" s="370"/>
      <c r="D28" s="370"/>
      <c r="E28" s="370"/>
      <c r="F28" s="370"/>
      <c r="G28" s="370"/>
      <c r="H28" s="370"/>
      <c r="I28" s="370"/>
      <c r="J28" s="370"/>
      <c r="K28" s="370"/>
      <c r="L28" s="370"/>
      <c r="M28" s="370"/>
      <c r="N28" s="370"/>
      <c r="O28" s="370"/>
      <c r="P28" s="370"/>
      <c r="Q28" s="370"/>
      <c r="R28" s="370"/>
      <c r="S28" s="370"/>
      <c r="T28" s="370"/>
      <c r="U28" s="370"/>
      <c r="V28" s="370"/>
      <c r="W28" s="370"/>
      <c r="X28" s="370"/>
      <c r="Y28" s="389"/>
      <c r="Z28" s="390"/>
      <c r="AA28" s="390"/>
    </row>
    <row r="29" spans="2:27" ht="14.25" customHeight="1">
      <c r="B29" s="228"/>
      <c r="C29" s="220"/>
      <c r="D29" s="220"/>
      <c r="E29" s="220"/>
      <c r="F29" s="220"/>
      <c r="G29" s="220"/>
      <c r="H29" s="220"/>
      <c r="I29" s="220"/>
      <c r="J29" s="220"/>
      <c r="K29" s="220"/>
      <c r="L29" s="220"/>
      <c r="M29" s="220"/>
      <c r="N29" s="220"/>
      <c r="O29" s="220"/>
      <c r="P29" s="220"/>
      <c r="Q29" s="220"/>
      <c r="R29" s="220"/>
      <c r="S29" s="220"/>
      <c r="T29" s="220"/>
      <c r="U29" s="220"/>
      <c r="V29" s="220"/>
      <c r="W29" s="220"/>
      <c r="X29" s="222"/>
      <c r="Y29" s="119"/>
      <c r="Z29" s="120"/>
      <c r="AA29" s="109"/>
    </row>
    <row r="30" spans="2:27" ht="14.25" customHeight="1">
      <c r="B30" s="229" t="s">
        <v>75</v>
      </c>
      <c r="C30" s="230"/>
      <c r="D30" s="230"/>
      <c r="E30" s="230"/>
      <c r="F30" s="230"/>
      <c r="G30" s="230"/>
      <c r="H30" s="230"/>
      <c r="I30" s="230"/>
      <c r="J30" s="230"/>
      <c r="K30" s="230"/>
      <c r="L30" s="230"/>
      <c r="M30" s="230"/>
      <c r="N30" s="230"/>
      <c r="O30" s="230"/>
      <c r="P30" s="230"/>
      <c r="Q30" s="230"/>
      <c r="R30" s="230"/>
      <c r="S30" s="230"/>
      <c r="T30" s="230"/>
      <c r="U30" s="230"/>
      <c r="V30" s="230"/>
      <c r="W30" s="230"/>
      <c r="X30" s="231"/>
      <c r="Y30" s="119"/>
      <c r="Z30" s="120"/>
      <c r="AA30" s="109"/>
    </row>
    <row r="31" spans="2:27" ht="39" customHeight="1">
      <c r="B31" s="233"/>
      <c r="C31" s="234"/>
      <c r="D31" s="234"/>
      <c r="E31" s="234"/>
      <c r="F31" s="234"/>
      <c r="G31" s="234"/>
      <c r="H31" s="234"/>
      <c r="I31" s="234"/>
      <c r="J31" s="234"/>
      <c r="K31" s="234"/>
      <c r="L31" s="234"/>
      <c r="M31" s="234"/>
      <c r="N31" s="234"/>
      <c r="O31" s="234"/>
      <c r="P31" s="234"/>
      <c r="Q31" s="234"/>
      <c r="R31" s="234"/>
      <c r="S31" s="234"/>
      <c r="T31" s="234"/>
      <c r="U31" s="234"/>
      <c r="V31" s="234"/>
      <c r="W31" s="234"/>
      <c r="X31" s="235"/>
      <c r="Y31" s="119"/>
      <c r="Z31" s="120"/>
      <c r="AA31" s="109"/>
    </row>
    <row r="32" spans="2:27" ht="14.25" customHeight="1">
      <c r="B32" s="115"/>
      <c r="C32" s="106"/>
      <c r="D32" s="106"/>
      <c r="E32" s="106"/>
      <c r="F32" s="106"/>
      <c r="G32" s="220"/>
      <c r="H32" s="220"/>
      <c r="I32" s="220"/>
      <c r="J32" s="220"/>
      <c r="K32" s="220"/>
      <c r="L32" s="220"/>
      <c r="M32" s="106"/>
      <c r="N32" s="106"/>
      <c r="O32" s="106"/>
      <c r="P32" s="106"/>
      <c r="Q32" s="106"/>
      <c r="R32" s="106"/>
      <c r="S32" s="106"/>
      <c r="T32" s="106"/>
      <c r="U32" s="106"/>
      <c r="V32" s="106"/>
      <c r="W32" s="106"/>
      <c r="X32" s="116"/>
      <c r="Y32" s="119"/>
      <c r="Z32" s="120"/>
      <c r="AA32" s="109"/>
    </row>
    <row r="33" spans="2:27" ht="14.25" customHeight="1">
      <c r="B33" s="236"/>
      <c r="C33" s="237"/>
      <c r="D33" s="237"/>
      <c r="E33" s="237"/>
      <c r="F33" s="237"/>
      <c r="G33" s="237"/>
      <c r="H33" s="237"/>
      <c r="I33" s="237"/>
      <c r="J33" s="237"/>
      <c r="K33" s="237"/>
      <c r="L33" s="237"/>
      <c r="M33" s="237"/>
      <c r="N33" s="237"/>
      <c r="O33" s="237"/>
      <c r="P33" s="237"/>
      <c r="Q33" s="237"/>
      <c r="R33" s="237"/>
      <c r="S33" s="237"/>
      <c r="T33" s="237"/>
      <c r="U33" s="237"/>
      <c r="V33" s="237"/>
      <c r="W33" s="237"/>
      <c r="X33" s="238"/>
    </row>
    <row r="34" spans="2:27" ht="14.25" customHeight="1">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119"/>
      <c r="Z34" s="120"/>
      <c r="AA34" s="109"/>
    </row>
    <row r="35" spans="2:27" ht="14.25" customHeight="1">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119"/>
      <c r="Z35" s="120"/>
      <c r="AA35" s="109"/>
    </row>
    <row r="36" spans="2:27" ht="14.25" customHeight="1">
      <c r="G36" s="219"/>
      <c r="H36" s="219"/>
      <c r="I36" s="219"/>
      <c r="J36" s="219"/>
      <c r="K36" s="219"/>
      <c r="L36" s="219"/>
      <c r="M36" s="219"/>
      <c r="N36" s="219"/>
      <c r="O36" s="219"/>
      <c r="P36" s="219"/>
      <c r="Q36" s="219"/>
      <c r="R36" s="219"/>
      <c r="S36" s="219"/>
      <c r="T36" s="219"/>
      <c r="U36" s="219"/>
      <c r="V36" s="219"/>
      <c r="W36" s="219"/>
      <c r="X36" s="219"/>
      <c r="Y36" s="119"/>
      <c r="Z36" s="120"/>
      <c r="AA36" s="109"/>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4">
    <mergeCell ref="Y11:AB12"/>
    <mergeCell ref="Y7:Z7"/>
    <mergeCell ref="Y25:AA26"/>
    <mergeCell ref="Y28:AA28"/>
    <mergeCell ref="G36:H36"/>
    <mergeCell ref="I36:X36"/>
    <mergeCell ref="B34:X35"/>
    <mergeCell ref="B33:X33"/>
    <mergeCell ref="G32:H32"/>
    <mergeCell ref="I32:J32"/>
    <mergeCell ref="K32:L32"/>
    <mergeCell ref="H24:I24"/>
    <mergeCell ref="J24:K24"/>
    <mergeCell ref="B27:X27"/>
    <mergeCell ref="B28:X28"/>
    <mergeCell ref="B29:X29"/>
    <mergeCell ref="B30:X30"/>
    <mergeCell ref="B31:X31"/>
    <mergeCell ref="E22:E25"/>
    <mergeCell ref="H22:I22"/>
    <mergeCell ref="J22:K22"/>
    <mergeCell ref="N22:O22"/>
    <mergeCell ref="P22:R22"/>
    <mergeCell ref="N24:O24"/>
    <mergeCell ref="S22:X25"/>
    <mergeCell ref="H23:I23"/>
    <mergeCell ref="J23:K23"/>
    <mergeCell ref="N23:O23"/>
    <mergeCell ref="P23:R23"/>
    <mergeCell ref="P24:R24"/>
    <mergeCell ref="H25:I25"/>
    <mergeCell ref="J25:K25"/>
    <mergeCell ref="N25:O25"/>
    <mergeCell ref="P25:R25"/>
    <mergeCell ref="B18:C18"/>
    <mergeCell ref="D18:F18"/>
    <mergeCell ref="G18:M18"/>
    <mergeCell ref="N18:S18"/>
    <mergeCell ref="B20:X20"/>
    <mergeCell ref="H21:I21"/>
    <mergeCell ref="J21:M21"/>
    <mergeCell ref="N21:O21"/>
    <mergeCell ref="P21:R21"/>
    <mergeCell ref="S21:X21"/>
    <mergeCell ref="T18:X18"/>
    <mergeCell ref="B19:C19"/>
    <mergeCell ref="D19:F19"/>
    <mergeCell ref="G19:M19"/>
    <mergeCell ref="N19:S19"/>
    <mergeCell ref="T19:X19"/>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V10:X10"/>
    <mergeCell ref="B8:F9"/>
    <mergeCell ref="G8:J9"/>
    <mergeCell ref="K8:N9"/>
    <mergeCell ref="O8:X8"/>
    <mergeCell ref="O9:R9"/>
    <mergeCell ref="B10:F10"/>
    <mergeCell ref="G10:J10"/>
    <mergeCell ref="K10:N10"/>
    <mergeCell ref="O10:R10"/>
    <mergeCell ref="S10:U10"/>
    <mergeCell ref="B4:X4"/>
    <mergeCell ref="B5:X5"/>
    <mergeCell ref="B6:X6"/>
    <mergeCell ref="B7:X7"/>
    <mergeCell ref="S9:U9"/>
    <mergeCell ref="V9:X9"/>
    <mergeCell ref="B1:C3"/>
    <mergeCell ref="D1:U1"/>
    <mergeCell ref="V1:X3"/>
    <mergeCell ref="D2:U2"/>
    <mergeCell ref="D3:J3"/>
    <mergeCell ref="K3:U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AC48"/>
  <sheetViews>
    <sheetView workbookViewId="0">
      <selection activeCell="B10" sqref="B10:F10"/>
    </sheetView>
  </sheetViews>
  <sheetFormatPr baseColWidth="10" defaultColWidth="4.625" defaultRowHeight="15"/>
  <cols>
    <col min="1" max="1" width="4.625" style="1"/>
    <col min="2" max="2" width="9.875" style="1" customWidth="1"/>
    <col min="3" max="3" width="8.5" style="1" customWidth="1"/>
    <col min="4" max="4" width="9"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16.375" style="1" hidden="1" customWidth="1"/>
    <col min="26" max="27" width="10.625" style="1" hidden="1" customWidth="1"/>
    <col min="28" max="28" width="14.75" style="2" hidden="1" customWidth="1"/>
    <col min="29" max="29" width="4.625" style="2"/>
    <col min="30" max="16384" width="4.625" style="1"/>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9"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14.25" customHeight="1">
      <c r="B7" s="291" t="s">
        <v>140</v>
      </c>
      <c r="C7" s="291"/>
      <c r="D7" s="291"/>
      <c r="E7" s="291"/>
      <c r="F7" s="291"/>
      <c r="G7" s="291"/>
      <c r="H7" s="291"/>
      <c r="I7" s="291"/>
      <c r="J7" s="291"/>
      <c r="K7" s="291"/>
      <c r="L7" s="291"/>
      <c r="M7" s="291"/>
      <c r="N7" s="291"/>
      <c r="O7" s="291"/>
      <c r="P7" s="291"/>
      <c r="Q7" s="291"/>
      <c r="R7" s="291"/>
      <c r="S7" s="291"/>
      <c r="T7" s="291"/>
      <c r="U7" s="291"/>
      <c r="V7" s="291"/>
      <c r="W7" s="291"/>
      <c r="X7" s="291"/>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14.25" customHeight="1">
      <c r="B10" s="265" t="s">
        <v>137</v>
      </c>
      <c r="C10" s="265"/>
      <c r="D10" s="265"/>
      <c r="E10" s="265"/>
      <c r="F10" s="265"/>
      <c r="G10" s="310" t="s">
        <v>27</v>
      </c>
      <c r="H10" s="310"/>
      <c r="I10" s="310"/>
      <c r="J10" s="310"/>
      <c r="K10" s="391"/>
      <c r="L10" s="391"/>
      <c r="M10" s="391"/>
      <c r="N10" s="391"/>
      <c r="O10" s="392">
        <v>1</v>
      </c>
      <c r="P10" s="393"/>
      <c r="Q10" s="393"/>
      <c r="R10" s="394"/>
      <c r="S10" s="395" t="s">
        <v>60</v>
      </c>
      <c r="T10" s="396"/>
      <c r="U10" s="397"/>
      <c r="V10" s="310" t="s">
        <v>37</v>
      </c>
      <c r="W10" s="310"/>
      <c r="X10" s="310"/>
      <c r="Y10" s="402"/>
      <c r="Z10" s="403"/>
      <c r="AA10" s="403"/>
    </row>
    <row r="11" spans="1:29"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1" t="s">
        <v>17</v>
      </c>
    </row>
    <row r="12" spans="1:29" s="23" customFormat="1" ht="31.5" customHeight="1">
      <c r="B12" s="5"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22" t="s">
        <v>27</v>
      </c>
      <c r="C13" s="308" t="s">
        <v>28</v>
      </c>
      <c r="D13" s="309"/>
      <c r="E13" s="310" t="s">
        <v>76</v>
      </c>
      <c r="F13" s="310"/>
      <c r="G13" s="311" t="s">
        <v>29</v>
      </c>
      <c r="H13" s="311"/>
      <c r="I13" s="311"/>
      <c r="J13" s="311"/>
      <c r="K13" s="311"/>
      <c r="L13" s="311"/>
      <c r="M13" s="312" t="s">
        <v>29</v>
      </c>
      <c r="N13" s="312"/>
      <c r="O13" s="312"/>
      <c r="P13" s="312"/>
      <c r="Q13" s="312"/>
      <c r="R13" s="312"/>
      <c r="S13" s="313" t="s">
        <v>30</v>
      </c>
      <c r="T13" s="314"/>
      <c r="U13" s="314"/>
      <c r="V13" s="314"/>
      <c r="W13" s="314"/>
      <c r="X13" s="355"/>
    </row>
    <row r="14" spans="1:29"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14.25" customHeight="1">
      <c r="B15" s="317" t="s">
        <v>35</v>
      </c>
      <c r="C15" s="317"/>
      <c r="D15" s="317"/>
      <c r="E15" s="317"/>
      <c r="F15" s="317"/>
      <c r="G15" s="317"/>
      <c r="H15" s="317"/>
      <c r="I15" s="317"/>
      <c r="J15" s="317"/>
      <c r="K15" s="317"/>
      <c r="L15" s="317"/>
      <c r="M15" s="317"/>
      <c r="N15" s="318" t="s">
        <v>84</v>
      </c>
      <c r="O15" s="318"/>
      <c r="P15" s="318"/>
      <c r="Q15" s="318"/>
      <c r="R15" s="318"/>
      <c r="S15" s="318"/>
      <c r="T15" s="318"/>
      <c r="U15" s="318"/>
      <c r="V15" s="318"/>
      <c r="W15" s="318"/>
      <c r="X15" s="318"/>
      <c r="Y15" s="404"/>
      <c r="Z15" s="405"/>
      <c r="AA15" s="405"/>
      <c r="AB15" s="405"/>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404"/>
      <c r="Z16" s="405"/>
      <c r="AA16" s="405"/>
      <c r="AB16" s="405"/>
    </row>
    <row r="17" spans="2:29"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404"/>
      <c r="Z17" s="405"/>
      <c r="AA17" s="405"/>
      <c r="AB17" s="405"/>
    </row>
    <row r="18" spans="2:29" ht="25.5" customHeight="1">
      <c r="B18" s="321" t="s">
        <v>138</v>
      </c>
      <c r="C18" s="321"/>
      <c r="D18" s="325">
        <v>1698792200</v>
      </c>
      <c r="E18" s="326"/>
      <c r="F18" s="327"/>
      <c r="G18" s="325">
        <v>4005679436</v>
      </c>
      <c r="H18" s="326"/>
      <c r="I18" s="326"/>
      <c r="J18" s="326"/>
      <c r="K18" s="326"/>
      <c r="L18" s="326"/>
      <c r="M18" s="327"/>
      <c r="N18" s="325">
        <v>4725907645</v>
      </c>
      <c r="O18" s="326"/>
      <c r="P18" s="326"/>
      <c r="Q18" s="326"/>
      <c r="R18" s="326"/>
      <c r="S18" s="326"/>
      <c r="T18" s="325">
        <v>8923281683</v>
      </c>
      <c r="U18" s="326"/>
      <c r="V18" s="326"/>
      <c r="W18" s="326"/>
      <c r="X18" s="326"/>
      <c r="Y18" s="29">
        <f>SUM(D18:X18)</f>
        <v>19353660964</v>
      </c>
      <c r="Z18" s="1" t="s">
        <v>67</v>
      </c>
      <c r="AA18" s="9" t="s">
        <v>65</v>
      </c>
      <c r="AB18" s="9" t="s">
        <v>66</v>
      </c>
    </row>
    <row r="19" spans="2:29" ht="33.75" customHeight="1">
      <c r="B19" s="321" t="s">
        <v>139</v>
      </c>
      <c r="C19" s="321"/>
      <c r="D19" s="325">
        <v>2543505570</v>
      </c>
      <c r="E19" s="326"/>
      <c r="F19" s="327"/>
      <c r="G19" s="325">
        <v>4465734457</v>
      </c>
      <c r="H19" s="326"/>
      <c r="I19" s="326"/>
      <c r="J19" s="326"/>
      <c r="K19" s="326"/>
      <c r="L19" s="326"/>
      <c r="M19" s="327"/>
      <c r="N19" s="325">
        <v>4948444101</v>
      </c>
      <c r="O19" s="326"/>
      <c r="P19" s="326"/>
      <c r="Q19" s="326"/>
      <c r="R19" s="326"/>
      <c r="S19" s="326"/>
      <c r="T19" s="325">
        <v>13675660837</v>
      </c>
      <c r="U19" s="326"/>
      <c r="V19" s="326"/>
      <c r="W19" s="326"/>
      <c r="X19" s="326"/>
      <c r="Y19" s="28">
        <f>SUM(D19:X19)</f>
        <v>25633344965</v>
      </c>
      <c r="Z19" s="1" t="s">
        <v>68</v>
      </c>
      <c r="AA19" s="29">
        <f>+D19</f>
        <v>2543505570</v>
      </c>
      <c r="AB19" s="29">
        <f>+D18</f>
        <v>1698792200</v>
      </c>
    </row>
    <row r="20" spans="2:29"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30">
        <f>+Y18/Y19</f>
        <v>0.75501894077521536</v>
      </c>
      <c r="Z20" s="1" t="s">
        <v>31</v>
      </c>
      <c r="AA20" s="29">
        <f>+G19</f>
        <v>4465734457</v>
      </c>
      <c r="AB20" s="29">
        <f>+G18</f>
        <v>4005679436</v>
      </c>
    </row>
    <row r="21" spans="2:29" ht="34.5" customHeight="1">
      <c r="B21" s="6" t="s">
        <v>10</v>
      </c>
      <c r="C21" s="7" t="s">
        <v>50</v>
      </c>
      <c r="D21" s="7" t="s">
        <v>51</v>
      </c>
      <c r="E21" s="10" t="s">
        <v>39</v>
      </c>
      <c r="F21" s="11"/>
      <c r="G21" s="11"/>
      <c r="H21" s="329"/>
      <c r="I21" s="329"/>
      <c r="J21" s="329"/>
      <c r="K21" s="329"/>
      <c r="L21" s="329"/>
      <c r="M21" s="329"/>
      <c r="N21" s="329"/>
      <c r="O21" s="329"/>
      <c r="P21" s="329"/>
      <c r="Q21" s="329"/>
      <c r="R21" s="329"/>
      <c r="S21" s="330"/>
      <c r="T21" s="330"/>
      <c r="U21" s="330"/>
      <c r="V21" s="330"/>
      <c r="W21" s="330"/>
      <c r="X21" s="356"/>
      <c r="Z21" s="1" t="s">
        <v>69</v>
      </c>
      <c r="AA21" s="29">
        <f>+N19</f>
        <v>4948444101</v>
      </c>
      <c r="AB21" s="29">
        <f>+N18</f>
        <v>4725907645</v>
      </c>
    </row>
    <row r="22" spans="2:29" ht="14.25" customHeight="1">
      <c r="B22" s="8" t="s">
        <v>23</v>
      </c>
      <c r="C22" s="26">
        <f>+D18/D19</f>
        <v>0.66789403571072192</v>
      </c>
      <c r="D22" s="398">
        <f>(D18+G18+N18+T18)/(D19+G19+N19+T19)</f>
        <v>0.75501894077521536</v>
      </c>
      <c r="E22" s="398">
        <f>+D22/O10</f>
        <v>0.75501894077521536</v>
      </c>
      <c r="H22" s="340"/>
      <c r="I22" s="340"/>
      <c r="J22" s="340"/>
      <c r="K22" s="340"/>
      <c r="L22" s="13"/>
      <c r="M22" s="12"/>
      <c r="N22" s="340"/>
      <c r="O22" s="340"/>
      <c r="P22" s="340"/>
      <c r="Q22" s="340"/>
      <c r="R22" s="340"/>
      <c r="S22" s="333"/>
      <c r="T22" s="333"/>
      <c r="U22" s="333"/>
      <c r="V22" s="333"/>
      <c r="W22" s="333"/>
      <c r="X22" s="359"/>
      <c r="Z22" s="1" t="s">
        <v>26</v>
      </c>
      <c r="AA22" s="29">
        <f>+T19</f>
        <v>13675660837</v>
      </c>
      <c r="AB22" s="29">
        <f>+T18</f>
        <v>8923281683</v>
      </c>
    </row>
    <row r="23" spans="2:29" ht="14.25" customHeight="1">
      <c r="B23" s="8" t="s">
        <v>24</v>
      </c>
      <c r="C23" s="25">
        <f>+G18/G19</f>
        <v>0.89698110681908827</v>
      </c>
      <c r="D23" s="399"/>
      <c r="E23" s="399"/>
      <c r="H23" s="340"/>
      <c r="I23" s="340"/>
      <c r="J23" s="340"/>
      <c r="K23" s="340"/>
      <c r="L23" s="13"/>
      <c r="M23" s="12"/>
      <c r="N23" s="340"/>
      <c r="O23" s="340"/>
      <c r="P23" s="340"/>
      <c r="Q23" s="340"/>
      <c r="R23" s="340"/>
      <c r="S23" s="333"/>
      <c r="T23" s="333"/>
      <c r="U23" s="333"/>
      <c r="V23" s="333"/>
      <c r="W23" s="333"/>
      <c r="X23" s="359"/>
      <c r="AB23" s="40"/>
    </row>
    <row r="24" spans="2:29" ht="14.25" customHeight="1">
      <c r="B24" s="8" t="s">
        <v>25</v>
      </c>
      <c r="C24" s="25">
        <f>+N18/N19</f>
        <v>0.95502900478252772</v>
      </c>
      <c r="D24" s="399"/>
      <c r="E24" s="399"/>
      <c r="H24" s="340"/>
      <c r="I24" s="340"/>
      <c r="J24" s="340"/>
      <c r="K24" s="340"/>
      <c r="L24" s="13"/>
      <c r="M24" s="12"/>
      <c r="N24" s="340"/>
      <c r="O24" s="340"/>
      <c r="P24" s="340"/>
      <c r="Q24" s="340"/>
      <c r="R24" s="340"/>
      <c r="S24" s="333"/>
      <c r="T24" s="333"/>
      <c r="U24" s="333"/>
      <c r="V24" s="333"/>
      <c r="W24" s="333"/>
      <c r="X24" s="359"/>
      <c r="AB24" s="40"/>
    </row>
    <row r="25" spans="2:29" ht="14.25" customHeight="1">
      <c r="B25" s="8" t="s">
        <v>26</v>
      </c>
      <c r="C25" s="25">
        <f>+T18/T19</f>
        <v>0.65249363737200439</v>
      </c>
      <c r="D25" s="400"/>
      <c r="E25" s="400"/>
      <c r="F25" s="14"/>
      <c r="G25" s="14"/>
      <c r="H25" s="332"/>
      <c r="I25" s="332"/>
      <c r="J25" s="332"/>
      <c r="K25" s="332"/>
      <c r="L25" s="15"/>
      <c r="M25" s="16"/>
      <c r="N25" s="332"/>
      <c r="O25" s="332"/>
      <c r="P25" s="332"/>
      <c r="Q25" s="332"/>
      <c r="R25" s="332"/>
      <c r="S25" s="335"/>
      <c r="T25" s="335"/>
      <c r="U25" s="335"/>
      <c r="V25" s="335"/>
      <c r="W25" s="335"/>
      <c r="X25" s="360"/>
      <c r="Y25" s="76"/>
      <c r="Z25" s="76"/>
      <c r="AA25" s="76"/>
      <c r="AB25" s="76"/>
    </row>
    <row r="26" spans="2:29" ht="36.75" customHeight="1">
      <c r="B26" s="17"/>
      <c r="C26" s="11"/>
      <c r="D26" s="11"/>
      <c r="E26" s="11"/>
      <c r="F26" s="11"/>
      <c r="G26" s="11"/>
      <c r="H26" s="11"/>
      <c r="I26" s="11"/>
      <c r="J26" s="11"/>
      <c r="K26" s="11"/>
      <c r="L26" s="11"/>
      <c r="M26" s="11"/>
      <c r="N26" s="11"/>
      <c r="O26" s="11"/>
      <c r="P26" s="11"/>
      <c r="Q26" s="11"/>
      <c r="R26" s="11"/>
      <c r="S26" s="11"/>
      <c r="T26" s="11"/>
      <c r="U26" s="11"/>
      <c r="V26" s="11"/>
      <c r="W26" s="11"/>
      <c r="X26" s="18"/>
      <c r="Y26" s="76"/>
      <c r="Z26" s="76"/>
      <c r="AA26" s="76"/>
      <c r="AB26" s="76"/>
    </row>
    <row r="27" spans="2:29"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76"/>
      <c r="Z27" s="76"/>
      <c r="AA27" s="76"/>
      <c r="AB27" s="76"/>
    </row>
    <row r="28" spans="2:29" ht="57.75" customHeight="1">
      <c r="B28" s="401" t="s">
        <v>141</v>
      </c>
      <c r="C28" s="347"/>
      <c r="D28" s="347"/>
      <c r="E28" s="347"/>
      <c r="F28" s="347"/>
      <c r="G28" s="347"/>
      <c r="H28" s="347"/>
      <c r="I28" s="347"/>
      <c r="J28" s="347"/>
      <c r="K28" s="347"/>
      <c r="L28" s="347"/>
      <c r="M28" s="347"/>
      <c r="N28" s="347"/>
      <c r="O28" s="347"/>
      <c r="P28" s="347"/>
      <c r="Q28" s="347"/>
      <c r="R28" s="347"/>
      <c r="S28" s="347"/>
      <c r="T28" s="347"/>
      <c r="U28" s="347"/>
      <c r="V28" s="347"/>
      <c r="W28" s="347"/>
      <c r="X28" s="347"/>
      <c r="Y28" s="76"/>
      <c r="Z28" s="76"/>
      <c r="AA28" s="76"/>
      <c r="AB28" s="76"/>
    </row>
    <row r="29" spans="2:29"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76"/>
      <c r="Z29" s="76"/>
      <c r="AA29" s="76"/>
      <c r="AB29" s="76"/>
    </row>
    <row r="30" spans="2:29"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76"/>
      <c r="Z30" s="76"/>
      <c r="AA30" s="76"/>
      <c r="AB30" s="76"/>
      <c r="AC30" s="2"/>
    </row>
    <row r="31" spans="2:29"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76"/>
      <c r="Z31" s="76"/>
      <c r="AA31" s="76"/>
      <c r="AB31" s="76"/>
      <c r="AC31" s="2"/>
    </row>
    <row r="32" spans="2:29"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G35" s="340"/>
      <c r="H35" s="340"/>
      <c r="I35" s="340"/>
      <c r="J35" s="340"/>
      <c r="K35" s="340"/>
      <c r="L35" s="340"/>
      <c r="M35" s="340"/>
      <c r="N35" s="340"/>
      <c r="O35" s="340"/>
      <c r="P35" s="340"/>
      <c r="Q35" s="340"/>
      <c r="R35" s="340"/>
      <c r="S35" s="340"/>
      <c r="T35" s="340"/>
      <c r="U35" s="340"/>
      <c r="V35" s="340"/>
      <c r="W35" s="340"/>
      <c r="X35" s="340"/>
      <c r="Y35" s="20"/>
      <c r="Z35" s="21"/>
      <c r="AA35" s="13"/>
    </row>
    <row r="36" spans="2:29" ht="14.25" customHeight="1"/>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sheetData>
  <mergeCells count="93">
    <mergeCell ref="Y10:AA10"/>
    <mergeCell ref="Y15:AB17"/>
    <mergeCell ref="G35:H35"/>
    <mergeCell ref="I35:X35"/>
    <mergeCell ref="J23:K23"/>
    <mergeCell ref="N23:O23"/>
    <mergeCell ref="P23:R23"/>
    <mergeCell ref="H24:I24"/>
    <mergeCell ref="H25:I25"/>
    <mergeCell ref="J25:K25"/>
    <mergeCell ref="N25:O25"/>
    <mergeCell ref="P25:R25"/>
    <mergeCell ref="H22:I22"/>
    <mergeCell ref="J22:K22"/>
    <mergeCell ref="N22:O22"/>
    <mergeCell ref="B34:X34"/>
    <mergeCell ref="B27:X27"/>
    <mergeCell ref="B28:X28"/>
    <mergeCell ref="B29:X29"/>
    <mergeCell ref="B30:X30"/>
    <mergeCell ref="B31:X31"/>
    <mergeCell ref="G32:H32"/>
    <mergeCell ref="I32:J32"/>
    <mergeCell ref="K32:L32"/>
    <mergeCell ref="P22:R22"/>
    <mergeCell ref="B20:X20"/>
    <mergeCell ref="H21:I21"/>
    <mergeCell ref="J21:M21"/>
    <mergeCell ref="N21:O21"/>
    <mergeCell ref="P21:R21"/>
    <mergeCell ref="S21:X21"/>
    <mergeCell ref="E22:E25"/>
    <mergeCell ref="D22:D25"/>
    <mergeCell ref="J24:K24"/>
    <mergeCell ref="N24:O24"/>
    <mergeCell ref="P24:R24"/>
    <mergeCell ref="S22:X25"/>
    <mergeCell ref="H23:I23"/>
    <mergeCell ref="B18:C18"/>
    <mergeCell ref="D18:F18"/>
    <mergeCell ref="G18:M18"/>
    <mergeCell ref="N18:S18"/>
    <mergeCell ref="T18:X18"/>
    <mergeCell ref="B19:C19"/>
    <mergeCell ref="D19:F19"/>
    <mergeCell ref="G19:M19"/>
    <mergeCell ref="N19:S19"/>
    <mergeCell ref="T19:X19"/>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K8:N9"/>
    <mergeCell ref="O8:X8"/>
    <mergeCell ref="O9:R9"/>
    <mergeCell ref="B10:F10"/>
    <mergeCell ref="G10:J10"/>
    <mergeCell ref="K10:N10"/>
    <mergeCell ref="O10:R10"/>
    <mergeCell ref="S10:U10"/>
    <mergeCell ref="B33:X33"/>
    <mergeCell ref="B1:C3"/>
    <mergeCell ref="D1:U1"/>
    <mergeCell ref="V1:X3"/>
    <mergeCell ref="D2:U2"/>
    <mergeCell ref="D3:J3"/>
    <mergeCell ref="K3:U3"/>
    <mergeCell ref="B4:X4"/>
    <mergeCell ref="B5:X5"/>
    <mergeCell ref="B6:X6"/>
    <mergeCell ref="B7:X7"/>
    <mergeCell ref="S9:U9"/>
    <mergeCell ref="V9:X9"/>
    <mergeCell ref="V10:X10"/>
    <mergeCell ref="B8:F9"/>
    <mergeCell ref="G8:J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50"/>
  <sheetViews>
    <sheetView topLeftCell="A7" workbookViewId="0">
      <selection activeCell="Y29" sqref="Y29"/>
    </sheetView>
  </sheetViews>
  <sheetFormatPr baseColWidth="10" defaultColWidth="4.625" defaultRowHeight="15"/>
  <cols>
    <col min="1" max="1" width="4.625" style="76"/>
    <col min="2" max="2" width="9.875" style="76" customWidth="1"/>
    <col min="3" max="3" width="13.75" style="76" customWidth="1"/>
    <col min="4" max="4" width="11.75" style="76" customWidth="1"/>
    <col min="5" max="5" width="11.875" style="76" customWidth="1"/>
    <col min="6" max="6" width="6.625" style="76" customWidth="1"/>
    <col min="7" max="7" width="3.5" style="76" customWidth="1"/>
    <col min="8" max="8" width="2.375" style="76" customWidth="1"/>
    <col min="9" max="9" width="2" style="76" customWidth="1"/>
    <col min="10" max="10" width="7.25" style="76" customWidth="1"/>
    <col min="11" max="11" width="1.75" style="76" customWidth="1"/>
    <col min="12" max="12" width="2.125" style="76" customWidth="1"/>
    <col min="13" max="13" width="2.375" style="76" customWidth="1"/>
    <col min="14" max="14" width="6.125" style="76" customWidth="1"/>
    <col min="15" max="15" width="4.5" style="76" customWidth="1"/>
    <col min="16" max="16" width="2" style="76" customWidth="1"/>
    <col min="17" max="17" width="1.5" style="76" customWidth="1"/>
    <col min="18" max="18" width="3.75" style="76" customWidth="1"/>
    <col min="19" max="19" width="5.375" style="76" customWidth="1"/>
    <col min="20" max="21" width="3.5" style="76" customWidth="1"/>
    <col min="22" max="24" width="5.125" style="76" customWidth="1"/>
    <col min="25" max="25" width="16.375" style="76" customWidth="1"/>
    <col min="26" max="27" width="10.625" style="76" hidden="1" customWidth="1"/>
    <col min="28" max="28" width="14.75" style="2" customWidth="1"/>
    <col min="29" max="29" width="4.625" style="2"/>
    <col min="30" max="16384" width="4.625" style="76"/>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9"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14.25" customHeight="1">
      <c r="B7" s="291" t="s">
        <v>151</v>
      </c>
      <c r="C7" s="291"/>
      <c r="D7" s="291"/>
      <c r="E7" s="291"/>
      <c r="F7" s="291"/>
      <c r="G7" s="291"/>
      <c r="H7" s="291"/>
      <c r="I7" s="291"/>
      <c r="J7" s="291"/>
      <c r="K7" s="291"/>
      <c r="L7" s="291"/>
      <c r="M7" s="291"/>
      <c r="N7" s="291"/>
      <c r="O7" s="291"/>
      <c r="P7" s="291"/>
      <c r="Q7" s="291"/>
      <c r="R7" s="291"/>
      <c r="S7" s="291"/>
      <c r="T7" s="291"/>
      <c r="U7" s="291"/>
      <c r="V7" s="291"/>
      <c r="W7" s="291"/>
      <c r="X7" s="291"/>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14.25" customHeight="1">
      <c r="B10" s="265" t="s">
        <v>170</v>
      </c>
      <c r="C10" s="265"/>
      <c r="D10" s="265"/>
      <c r="E10" s="265"/>
      <c r="F10" s="265"/>
      <c r="G10" s="310" t="s">
        <v>225</v>
      </c>
      <c r="H10" s="310"/>
      <c r="I10" s="310"/>
      <c r="J10" s="310"/>
      <c r="K10" s="408">
        <v>-417866402</v>
      </c>
      <c r="L10" s="409"/>
      <c r="M10" s="409"/>
      <c r="N10" s="410"/>
      <c r="O10" s="392" t="s">
        <v>235</v>
      </c>
      <c r="P10" s="393"/>
      <c r="Q10" s="393"/>
      <c r="R10" s="394"/>
      <c r="S10" s="395" t="s">
        <v>60</v>
      </c>
      <c r="T10" s="396"/>
      <c r="U10" s="397"/>
      <c r="V10" s="310" t="s">
        <v>37</v>
      </c>
      <c r="W10" s="310"/>
      <c r="X10" s="310"/>
      <c r="Y10" s="402"/>
      <c r="Z10" s="403"/>
      <c r="AA10" s="403"/>
    </row>
    <row r="11" spans="1:29"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76" t="s">
        <v>17</v>
      </c>
    </row>
    <row r="12" spans="1:29" s="23" customFormat="1" ht="31.5" customHeight="1">
      <c r="B12" s="84"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85" t="s">
        <v>27</v>
      </c>
      <c r="C13" s="308" t="s">
        <v>28</v>
      </c>
      <c r="D13" s="309"/>
      <c r="E13" s="310" t="s">
        <v>76</v>
      </c>
      <c r="F13" s="310"/>
      <c r="G13" s="311" t="s">
        <v>29</v>
      </c>
      <c r="H13" s="311"/>
      <c r="I13" s="311"/>
      <c r="J13" s="311"/>
      <c r="K13" s="311"/>
      <c r="L13" s="311"/>
      <c r="M13" s="312" t="s">
        <v>29</v>
      </c>
      <c r="N13" s="312"/>
      <c r="O13" s="312"/>
      <c r="P13" s="312"/>
      <c r="Q13" s="312"/>
      <c r="R13" s="312"/>
      <c r="S13" s="313" t="s">
        <v>30</v>
      </c>
      <c r="T13" s="314"/>
      <c r="U13" s="314"/>
      <c r="V13" s="314"/>
      <c r="W13" s="314"/>
      <c r="X13" s="355"/>
    </row>
    <row r="14" spans="1:29"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14.25" customHeight="1">
      <c r="B15" s="317" t="s">
        <v>174</v>
      </c>
      <c r="C15" s="317"/>
      <c r="D15" s="317"/>
      <c r="E15" s="317"/>
      <c r="F15" s="317"/>
      <c r="G15" s="317"/>
      <c r="H15" s="317"/>
      <c r="I15" s="317"/>
      <c r="J15" s="317"/>
      <c r="K15" s="317"/>
      <c r="L15" s="317"/>
      <c r="M15" s="317"/>
      <c r="N15" s="262" t="s">
        <v>171</v>
      </c>
      <c r="O15" s="262"/>
      <c r="P15" s="262"/>
      <c r="Q15" s="262"/>
      <c r="R15" s="262"/>
      <c r="S15" s="262"/>
      <c r="T15" s="262"/>
      <c r="U15" s="262"/>
      <c r="V15" s="262"/>
      <c r="W15" s="262"/>
      <c r="X15" s="262"/>
      <c r="Y15" s="404"/>
      <c r="Z15" s="405"/>
      <c r="AA15" s="405"/>
      <c r="AB15" s="405"/>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404"/>
      <c r="Z16" s="405"/>
      <c r="AA16" s="405"/>
      <c r="AB16" s="405"/>
    </row>
    <row r="17" spans="2:28" ht="14.25" customHeight="1">
      <c r="B17" s="321" t="s">
        <v>9</v>
      </c>
      <c r="C17" s="321"/>
      <c r="D17" s="322" t="s">
        <v>40</v>
      </c>
      <c r="E17" s="323"/>
      <c r="F17" s="324"/>
      <c r="G17" s="322" t="s">
        <v>41</v>
      </c>
      <c r="H17" s="323"/>
      <c r="I17" s="323"/>
      <c r="J17" s="323"/>
      <c r="K17" s="323"/>
      <c r="L17" s="323"/>
      <c r="M17" s="324"/>
      <c r="N17" s="322" t="s">
        <v>42</v>
      </c>
      <c r="O17" s="323"/>
      <c r="P17" s="323"/>
      <c r="Q17" s="323"/>
      <c r="R17" s="323"/>
      <c r="S17" s="324"/>
      <c r="T17" s="322" t="s">
        <v>43</v>
      </c>
      <c r="U17" s="323"/>
      <c r="V17" s="323"/>
      <c r="W17" s="323"/>
      <c r="X17" s="324"/>
      <c r="Y17" s="404"/>
      <c r="Z17" s="405"/>
      <c r="AA17" s="405"/>
      <c r="AB17" s="405"/>
    </row>
    <row r="18" spans="2:28" ht="25.5" customHeight="1">
      <c r="B18" s="321" t="s">
        <v>154</v>
      </c>
      <c r="C18" s="321"/>
      <c r="D18" s="325">
        <v>5924015310</v>
      </c>
      <c r="E18" s="326"/>
      <c r="F18" s="327"/>
      <c r="G18" s="325">
        <v>10915261265</v>
      </c>
      <c r="H18" s="326"/>
      <c r="I18" s="326"/>
      <c r="J18" s="326"/>
      <c r="K18" s="326"/>
      <c r="L18" s="326"/>
      <c r="M18" s="327"/>
      <c r="N18" s="325">
        <v>18304558070</v>
      </c>
      <c r="O18" s="326"/>
      <c r="P18" s="326"/>
      <c r="Q18" s="326"/>
      <c r="R18" s="326"/>
      <c r="S18" s="326"/>
      <c r="T18" s="325">
        <v>28332575953</v>
      </c>
      <c r="U18" s="326"/>
      <c r="V18" s="326"/>
      <c r="W18" s="326"/>
      <c r="X18" s="326"/>
      <c r="Y18" s="29"/>
      <c r="Z18" s="76" t="s">
        <v>67</v>
      </c>
      <c r="AA18" s="9" t="s">
        <v>65</v>
      </c>
      <c r="AB18" s="9"/>
    </row>
    <row r="19" spans="2:28" ht="33.75" customHeight="1">
      <c r="B19" s="321" t="s">
        <v>155</v>
      </c>
      <c r="C19" s="321"/>
      <c r="D19" s="325">
        <v>3889870799</v>
      </c>
      <c r="E19" s="326"/>
      <c r="F19" s="327"/>
      <c r="G19" s="325">
        <v>9067340484</v>
      </c>
      <c r="H19" s="326"/>
      <c r="I19" s="326"/>
      <c r="J19" s="326"/>
      <c r="K19" s="326"/>
      <c r="L19" s="326"/>
      <c r="M19" s="327"/>
      <c r="N19" s="325">
        <v>15287274905</v>
      </c>
      <c r="O19" s="326"/>
      <c r="P19" s="326"/>
      <c r="Q19" s="326"/>
      <c r="R19" s="326"/>
      <c r="S19" s="326"/>
      <c r="T19" s="325">
        <v>26755684578</v>
      </c>
      <c r="U19" s="326"/>
      <c r="V19" s="326"/>
      <c r="W19" s="326"/>
      <c r="X19" s="326"/>
      <c r="Y19" s="28"/>
      <c r="Z19" s="76" t="s">
        <v>68</v>
      </c>
      <c r="AA19" s="29">
        <f>+E24</f>
        <v>2034357189</v>
      </c>
      <c r="AB19" s="29"/>
    </row>
    <row r="20" spans="2:28" ht="33.75" customHeight="1">
      <c r="B20" s="321" t="s">
        <v>156</v>
      </c>
      <c r="C20" s="321"/>
      <c r="D20" s="325">
        <v>3508</v>
      </c>
      <c r="E20" s="326"/>
      <c r="F20" s="327"/>
      <c r="G20" s="325">
        <v>33403</v>
      </c>
      <c r="H20" s="326"/>
      <c r="I20" s="326"/>
      <c r="J20" s="326"/>
      <c r="K20" s="326"/>
      <c r="L20" s="326"/>
      <c r="M20" s="327"/>
      <c r="N20" s="325">
        <v>36852</v>
      </c>
      <c r="O20" s="326"/>
      <c r="P20" s="326"/>
      <c r="Q20" s="326"/>
      <c r="R20" s="326"/>
      <c r="S20" s="326"/>
      <c r="T20" s="325">
        <v>39006</v>
      </c>
      <c r="U20" s="326"/>
      <c r="V20" s="326"/>
      <c r="W20" s="326"/>
      <c r="X20" s="326"/>
      <c r="Y20" s="28"/>
      <c r="Z20" s="76" t="s">
        <v>31</v>
      </c>
      <c r="AA20" s="29">
        <f>+E25</f>
        <v>1847916900</v>
      </c>
      <c r="AB20" s="29"/>
    </row>
    <row r="21" spans="2:28" ht="33.75" customHeight="1">
      <c r="B21" s="321" t="s">
        <v>157</v>
      </c>
      <c r="C21" s="321"/>
      <c r="D21" s="325">
        <v>216186</v>
      </c>
      <c r="E21" s="326"/>
      <c r="F21" s="327"/>
      <c r="G21" s="325">
        <v>29522</v>
      </c>
      <c r="H21" s="326"/>
      <c r="I21" s="326"/>
      <c r="J21" s="326"/>
      <c r="K21" s="326"/>
      <c r="L21" s="326"/>
      <c r="M21" s="327"/>
      <c r="N21" s="325">
        <v>87926538</v>
      </c>
      <c r="O21" s="326"/>
      <c r="P21" s="326"/>
      <c r="Q21" s="326"/>
      <c r="R21" s="326"/>
      <c r="S21" s="326"/>
      <c r="T21" s="325">
        <v>120041567</v>
      </c>
      <c r="U21" s="326"/>
      <c r="V21" s="326"/>
      <c r="W21" s="326"/>
      <c r="X21" s="326"/>
      <c r="Y21" s="28"/>
      <c r="Z21" s="76" t="s">
        <v>69</v>
      </c>
      <c r="AA21" s="29">
        <f>+E26</f>
        <v>2929393479</v>
      </c>
      <c r="AB21" s="29"/>
    </row>
    <row r="22" spans="2:28" ht="14.25" customHeight="1" thickBot="1">
      <c r="B22" s="406" t="s">
        <v>12</v>
      </c>
      <c r="C22" s="407"/>
      <c r="D22" s="407"/>
      <c r="E22" s="407"/>
      <c r="F22" s="247"/>
      <c r="G22" s="247"/>
      <c r="H22" s="247"/>
      <c r="I22" s="247"/>
      <c r="J22" s="247"/>
      <c r="K22" s="247"/>
      <c r="L22" s="247"/>
      <c r="M22" s="247"/>
      <c r="N22" s="247"/>
      <c r="O22" s="247"/>
      <c r="P22" s="247"/>
      <c r="Q22" s="247"/>
      <c r="R22" s="247"/>
      <c r="S22" s="247"/>
      <c r="T22" s="247"/>
      <c r="U22" s="247"/>
      <c r="V22" s="247"/>
      <c r="W22" s="247"/>
      <c r="X22" s="354"/>
      <c r="Y22" s="30"/>
      <c r="Z22" s="76" t="s">
        <v>26</v>
      </c>
      <c r="AA22" s="29">
        <f>+E27</f>
        <v>1456888814</v>
      </c>
      <c r="AB22" s="29"/>
    </row>
    <row r="23" spans="2:28" ht="45" customHeight="1">
      <c r="B23" s="178" t="s">
        <v>10</v>
      </c>
      <c r="C23" s="179" t="s">
        <v>152</v>
      </c>
      <c r="D23" s="179" t="s">
        <v>153</v>
      </c>
      <c r="E23" s="180" t="s">
        <v>158</v>
      </c>
      <c r="F23" s="79"/>
      <c r="G23" s="79"/>
      <c r="H23" s="329"/>
      <c r="I23" s="329"/>
      <c r="J23" s="329"/>
      <c r="K23" s="329"/>
      <c r="L23" s="329"/>
      <c r="M23" s="329"/>
      <c r="N23" s="329"/>
      <c r="O23" s="329"/>
      <c r="P23" s="329"/>
      <c r="Q23" s="329"/>
      <c r="R23" s="329"/>
      <c r="S23" s="330"/>
      <c r="T23" s="330"/>
      <c r="U23" s="330"/>
      <c r="V23" s="330"/>
      <c r="W23" s="330"/>
      <c r="X23" s="356"/>
      <c r="AB23" s="29"/>
    </row>
    <row r="24" spans="2:28" ht="14.25" customHeight="1">
      <c r="B24" s="70" t="s">
        <v>23</v>
      </c>
      <c r="C24" s="181">
        <f>+D18-D19</f>
        <v>2034144511</v>
      </c>
      <c r="D24" s="181">
        <f>+D20-D21</f>
        <v>-212678</v>
      </c>
      <c r="E24" s="182">
        <f>+C24-D24</f>
        <v>2034357189</v>
      </c>
      <c r="H24" s="340"/>
      <c r="I24" s="340"/>
      <c r="J24" s="340"/>
      <c r="K24" s="340"/>
      <c r="L24" s="13"/>
      <c r="M24" s="12"/>
      <c r="N24" s="340"/>
      <c r="O24" s="340"/>
      <c r="P24" s="340"/>
      <c r="Q24" s="340"/>
      <c r="R24" s="340"/>
      <c r="S24" s="333"/>
      <c r="T24" s="333"/>
      <c r="U24" s="333"/>
      <c r="V24" s="333"/>
      <c r="W24" s="333"/>
      <c r="X24" s="359"/>
      <c r="AA24" s="29"/>
      <c r="AB24" s="29"/>
    </row>
    <row r="25" spans="2:28" ht="14.25" customHeight="1">
      <c r="B25" s="70" t="s">
        <v>24</v>
      </c>
      <c r="C25" s="181">
        <f>+G18-G19</f>
        <v>1847920781</v>
      </c>
      <c r="D25" s="181">
        <f>+G20-G21</f>
        <v>3881</v>
      </c>
      <c r="E25" s="182">
        <f t="shared" ref="E25" si="0">+C25-D25</f>
        <v>1847916900</v>
      </c>
      <c r="H25" s="340"/>
      <c r="I25" s="340"/>
      <c r="J25" s="340"/>
      <c r="K25" s="340"/>
      <c r="L25" s="13"/>
      <c r="M25" s="12"/>
      <c r="N25" s="340"/>
      <c r="O25" s="340"/>
      <c r="P25" s="340"/>
      <c r="Q25" s="340"/>
      <c r="R25" s="340"/>
      <c r="S25" s="333"/>
      <c r="T25" s="333"/>
      <c r="U25" s="333"/>
      <c r="V25" s="333"/>
      <c r="W25" s="333"/>
      <c r="X25" s="359"/>
      <c r="AB25" s="76"/>
    </row>
    <row r="26" spans="2:28" ht="14.25" customHeight="1">
      <c r="B26" s="70" t="s">
        <v>25</v>
      </c>
      <c r="C26" s="181">
        <f>+N18-N19</f>
        <v>3017283165</v>
      </c>
      <c r="D26" s="181">
        <f>+N20-N21</f>
        <v>-87889686</v>
      </c>
      <c r="E26" s="182">
        <f>+C26+D26</f>
        <v>2929393479</v>
      </c>
      <c r="H26" s="340"/>
      <c r="I26" s="340"/>
      <c r="J26" s="340"/>
      <c r="K26" s="340"/>
      <c r="L26" s="13"/>
      <c r="M26" s="12"/>
      <c r="N26" s="340"/>
      <c r="O26" s="340"/>
      <c r="P26" s="340"/>
      <c r="Q26" s="340"/>
      <c r="R26" s="340"/>
      <c r="S26" s="333"/>
      <c r="T26" s="333"/>
      <c r="U26" s="333"/>
      <c r="V26" s="333"/>
      <c r="W26" s="333"/>
      <c r="X26" s="359"/>
      <c r="AB26" s="76"/>
    </row>
    <row r="27" spans="2:28" ht="14.25" customHeight="1" thickBot="1">
      <c r="B27" s="183" t="s">
        <v>26</v>
      </c>
      <c r="C27" s="184">
        <f>+T18-T19</f>
        <v>1576891375</v>
      </c>
      <c r="D27" s="184">
        <f>+T20-T21</f>
        <v>-120002561</v>
      </c>
      <c r="E27" s="185">
        <f>+C27+D27</f>
        <v>1456888814</v>
      </c>
      <c r="F27" s="77"/>
      <c r="G27" s="77"/>
      <c r="H27" s="332"/>
      <c r="I27" s="332"/>
      <c r="J27" s="332"/>
      <c r="K27" s="332"/>
      <c r="L27" s="15"/>
      <c r="M27" s="16"/>
      <c r="N27" s="332"/>
      <c r="O27" s="332"/>
      <c r="P27" s="332"/>
      <c r="Q27" s="332"/>
      <c r="R27" s="332"/>
      <c r="S27" s="335"/>
      <c r="T27" s="335"/>
      <c r="U27" s="335"/>
      <c r="V27" s="335"/>
      <c r="W27" s="335"/>
      <c r="X27" s="360"/>
      <c r="AB27" s="76"/>
    </row>
    <row r="28" spans="2:28" ht="36.75" customHeight="1">
      <c r="B28" s="177"/>
      <c r="C28" s="86"/>
      <c r="D28" s="86"/>
      <c r="E28" s="86"/>
      <c r="F28" s="79"/>
      <c r="G28" s="79"/>
      <c r="H28" s="79"/>
      <c r="I28" s="79"/>
      <c r="J28" s="79"/>
      <c r="K28" s="79"/>
      <c r="L28" s="79"/>
      <c r="M28" s="79"/>
      <c r="N28" s="79"/>
      <c r="O28" s="79"/>
      <c r="P28" s="79"/>
      <c r="Q28" s="79"/>
      <c r="R28" s="79"/>
      <c r="S28" s="79"/>
      <c r="T28" s="79"/>
      <c r="U28" s="79"/>
      <c r="V28" s="79"/>
      <c r="W28" s="79"/>
      <c r="X28" s="80"/>
      <c r="AB28" s="76"/>
    </row>
    <row r="29" spans="2:28" ht="14.25" customHeight="1">
      <c r="B29" s="364" t="s">
        <v>16</v>
      </c>
      <c r="C29" s="344"/>
      <c r="D29" s="344"/>
      <c r="E29" s="344"/>
      <c r="F29" s="344"/>
      <c r="G29" s="344"/>
      <c r="H29" s="344"/>
      <c r="I29" s="344"/>
      <c r="J29" s="344"/>
      <c r="K29" s="344"/>
      <c r="L29" s="344"/>
      <c r="M29" s="344"/>
      <c r="N29" s="344"/>
      <c r="O29" s="344"/>
      <c r="P29" s="344"/>
      <c r="Q29" s="344"/>
      <c r="R29" s="344"/>
      <c r="S29" s="344"/>
      <c r="T29" s="344"/>
      <c r="U29" s="344"/>
      <c r="V29" s="344"/>
      <c r="W29" s="344"/>
      <c r="X29" s="365"/>
      <c r="AB29" s="76"/>
    </row>
    <row r="30" spans="2:28" ht="57.75" customHeight="1">
      <c r="B30" s="401" t="s">
        <v>159</v>
      </c>
      <c r="C30" s="347"/>
      <c r="D30" s="347"/>
      <c r="E30" s="347"/>
      <c r="F30" s="347"/>
      <c r="G30" s="347"/>
      <c r="H30" s="347"/>
      <c r="I30" s="347"/>
      <c r="J30" s="347"/>
      <c r="K30" s="347"/>
      <c r="L30" s="347"/>
      <c r="M30" s="347"/>
      <c r="N30" s="347"/>
      <c r="O30" s="347"/>
      <c r="P30" s="347"/>
      <c r="Q30" s="347"/>
      <c r="R30" s="347"/>
      <c r="S30" s="347"/>
      <c r="T30" s="347"/>
      <c r="U30" s="347"/>
      <c r="V30" s="347"/>
      <c r="W30" s="347"/>
      <c r="X30" s="347"/>
      <c r="AB30" s="76"/>
    </row>
    <row r="31" spans="2:28" ht="14.25" customHeight="1">
      <c r="B31" s="368"/>
      <c r="C31" s="329"/>
      <c r="D31" s="329"/>
      <c r="E31" s="329"/>
      <c r="F31" s="329"/>
      <c r="G31" s="329"/>
      <c r="H31" s="329"/>
      <c r="I31" s="329"/>
      <c r="J31" s="329"/>
      <c r="K31" s="329"/>
      <c r="L31" s="329"/>
      <c r="M31" s="329"/>
      <c r="N31" s="329"/>
      <c r="O31" s="329"/>
      <c r="P31" s="329"/>
      <c r="Q31" s="329"/>
      <c r="R31" s="329"/>
      <c r="S31" s="329"/>
      <c r="T31" s="329"/>
      <c r="U31" s="329"/>
      <c r="V31" s="329"/>
      <c r="W31" s="329"/>
      <c r="X31" s="356"/>
      <c r="AB31" s="76"/>
    </row>
    <row r="32" spans="2:28" ht="14.25" customHeight="1">
      <c r="B32" s="364" t="s">
        <v>75</v>
      </c>
      <c r="C32" s="344"/>
      <c r="D32" s="344"/>
      <c r="E32" s="344"/>
      <c r="F32" s="344"/>
      <c r="G32" s="344"/>
      <c r="H32" s="344"/>
      <c r="I32" s="344"/>
      <c r="J32" s="344"/>
      <c r="K32" s="344"/>
      <c r="L32" s="344"/>
      <c r="M32" s="344"/>
      <c r="N32" s="344"/>
      <c r="O32" s="344"/>
      <c r="P32" s="344"/>
      <c r="Q32" s="344"/>
      <c r="R32" s="344"/>
      <c r="S32" s="344"/>
      <c r="T32" s="344"/>
      <c r="U32" s="344"/>
      <c r="V32" s="344"/>
      <c r="W32" s="344"/>
      <c r="X32" s="365"/>
      <c r="AB32" s="76"/>
    </row>
    <row r="33" spans="2:28" ht="39" customHeight="1">
      <c r="B33" s="357"/>
      <c r="C33" s="351"/>
      <c r="D33" s="351"/>
      <c r="E33" s="351"/>
      <c r="F33" s="351"/>
      <c r="G33" s="351"/>
      <c r="H33" s="351"/>
      <c r="I33" s="351"/>
      <c r="J33" s="351"/>
      <c r="K33" s="351"/>
      <c r="L33" s="351"/>
      <c r="M33" s="351"/>
      <c r="N33" s="351"/>
      <c r="O33" s="351"/>
      <c r="P33" s="351"/>
      <c r="Q33" s="351"/>
      <c r="R33" s="351"/>
      <c r="S33" s="351"/>
      <c r="T33" s="351"/>
      <c r="U33" s="351"/>
      <c r="V33" s="351"/>
      <c r="W33" s="351"/>
      <c r="X33" s="358"/>
      <c r="AB33" s="76"/>
    </row>
    <row r="34" spans="2:28" ht="14.25" customHeight="1">
      <c r="B34" s="78"/>
      <c r="C34" s="79"/>
      <c r="D34" s="79"/>
      <c r="E34" s="79"/>
      <c r="F34" s="79"/>
      <c r="G34" s="329"/>
      <c r="H34" s="329"/>
      <c r="I34" s="329"/>
      <c r="J34" s="329"/>
      <c r="K34" s="329"/>
      <c r="L34" s="329"/>
      <c r="M34" s="79"/>
      <c r="N34" s="79"/>
      <c r="O34" s="79"/>
      <c r="P34" s="79"/>
      <c r="Q34" s="79"/>
      <c r="R34" s="79"/>
      <c r="S34" s="79"/>
      <c r="T34" s="79"/>
      <c r="U34" s="79"/>
      <c r="V34" s="79"/>
      <c r="W34" s="79"/>
      <c r="X34" s="80"/>
      <c r="Y34" s="20"/>
      <c r="Z34" s="21"/>
      <c r="AA34" s="13"/>
    </row>
    <row r="35" spans="2:28" ht="14.25" customHeight="1">
      <c r="B35" s="353"/>
      <c r="C35" s="247"/>
      <c r="D35" s="247"/>
      <c r="E35" s="247"/>
      <c r="F35" s="247"/>
      <c r="G35" s="247"/>
      <c r="H35" s="247"/>
      <c r="I35" s="247"/>
      <c r="J35" s="247"/>
      <c r="K35" s="247"/>
      <c r="L35" s="247"/>
      <c r="M35" s="247"/>
      <c r="N35" s="247"/>
      <c r="O35" s="247"/>
      <c r="P35" s="247"/>
      <c r="Q35" s="247"/>
      <c r="R35" s="247"/>
      <c r="S35" s="247"/>
      <c r="T35" s="247"/>
      <c r="U35" s="247"/>
      <c r="V35" s="247"/>
      <c r="W35" s="247"/>
      <c r="X35" s="354"/>
    </row>
    <row r="36" spans="2:28" ht="14.25" customHeight="1">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20"/>
      <c r="Z36" s="21"/>
      <c r="AA36" s="13"/>
    </row>
    <row r="37" spans="2:28" ht="14.25" customHeight="1">
      <c r="G37" s="340"/>
      <c r="H37" s="340"/>
      <c r="I37" s="340"/>
      <c r="J37" s="340"/>
      <c r="K37" s="340"/>
      <c r="L37" s="340"/>
      <c r="M37" s="340"/>
      <c r="N37" s="340"/>
      <c r="O37" s="340"/>
      <c r="P37" s="340"/>
      <c r="Q37" s="340"/>
      <c r="R37" s="340"/>
      <c r="S37" s="340"/>
      <c r="T37" s="340"/>
      <c r="U37" s="340"/>
      <c r="V37" s="340"/>
      <c r="W37" s="340"/>
      <c r="X37" s="340"/>
      <c r="Y37" s="20"/>
      <c r="Z37" s="21"/>
      <c r="AA37" s="13"/>
    </row>
    <row r="38" spans="2:28" ht="14.25" customHeight="1"/>
    <row r="39" spans="2:28" ht="14.25" customHeight="1"/>
    <row r="40" spans="2:28" ht="14.25" customHeight="1"/>
    <row r="41" spans="2:28" ht="14.25" customHeight="1"/>
    <row r="42" spans="2:28" ht="14.25" customHeight="1"/>
    <row r="43" spans="2:28" ht="14.25" customHeight="1"/>
    <row r="44" spans="2:28" ht="14.25" customHeight="1"/>
    <row r="45" spans="2:28" ht="14.25" customHeight="1"/>
    <row r="46" spans="2:28" ht="14.25" customHeight="1"/>
    <row r="47" spans="2:28" ht="14.25" customHeight="1"/>
    <row r="48" spans="2:28" ht="14.25" customHeight="1"/>
    <row r="49" ht="14.25" customHeight="1"/>
    <row r="50" ht="14.25" customHeight="1"/>
  </sheetData>
  <mergeCells count="101">
    <mergeCell ref="B1:C3"/>
    <mergeCell ref="D1:U1"/>
    <mergeCell ref="V1:X3"/>
    <mergeCell ref="D2:U2"/>
    <mergeCell ref="D3:J3"/>
    <mergeCell ref="K3:U3"/>
    <mergeCell ref="V9:X9"/>
    <mergeCell ref="B10:F10"/>
    <mergeCell ref="G10:J10"/>
    <mergeCell ref="K10:N10"/>
    <mergeCell ref="O10:R10"/>
    <mergeCell ref="S10:U10"/>
    <mergeCell ref="V10:X10"/>
    <mergeCell ref="B4:X4"/>
    <mergeCell ref="B5:X5"/>
    <mergeCell ref="B6:X6"/>
    <mergeCell ref="B7:X7"/>
    <mergeCell ref="B8:F9"/>
    <mergeCell ref="G8:J9"/>
    <mergeCell ref="K8:N9"/>
    <mergeCell ref="O8:X8"/>
    <mergeCell ref="O9:R9"/>
    <mergeCell ref="S9:U9"/>
    <mergeCell ref="C13:D13"/>
    <mergeCell ref="E13:F13"/>
    <mergeCell ref="G13:L13"/>
    <mergeCell ref="M13:R13"/>
    <mergeCell ref="S13:X13"/>
    <mergeCell ref="B14:M14"/>
    <mergeCell ref="N14:X14"/>
    <mergeCell ref="Y10:AA10"/>
    <mergeCell ref="B11:X11"/>
    <mergeCell ref="C12:D12"/>
    <mergeCell ref="E12:F12"/>
    <mergeCell ref="G12:L12"/>
    <mergeCell ref="M12:R12"/>
    <mergeCell ref="S12:X12"/>
    <mergeCell ref="B15:M15"/>
    <mergeCell ref="N15:X15"/>
    <mergeCell ref="Y15:AB17"/>
    <mergeCell ref="B16:X16"/>
    <mergeCell ref="B17:C17"/>
    <mergeCell ref="D17:F17"/>
    <mergeCell ref="G17:M17"/>
    <mergeCell ref="N17:S17"/>
    <mergeCell ref="T17:X17"/>
    <mergeCell ref="B22:X22"/>
    <mergeCell ref="H23:I23"/>
    <mergeCell ref="J23:M23"/>
    <mergeCell ref="N23:O23"/>
    <mergeCell ref="P23:R23"/>
    <mergeCell ref="S23:X23"/>
    <mergeCell ref="B18:C18"/>
    <mergeCell ref="D18:F18"/>
    <mergeCell ref="G18:M18"/>
    <mergeCell ref="N18:S18"/>
    <mergeCell ref="T18:X18"/>
    <mergeCell ref="B19:C19"/>
    <mergeCell ref="D19:F19"/>
    <mergeCell ref="G19:M19"/>
    <mergeCell ref="N19:S19"/>
    <mergeCell ref="T19:X19"/>
    <mergeCell ref="D21:F21"/>
    <mergeCell ref="G21:M21"/>
    <mergeCell ref="N21:S21"/>
    <mergeCell ref="T21:X21"/>
    <mergeCell ref="J26:K26"/>
    <mergeCell ref="N26:O26"/>
    <mergeCell ref="P26:R26"/>
    <mergeCell ref="H27:I27"/>
    <mergeCell ref="H24:I24"/>
    <mergeCell ref="J24:K24"/>
    <mergeCell ref="N24:O24"/>
    <mergeCell ref="P24:R24"/>
    <mergeCell ref="J27:K27"/>
    <mergeCell ref="N27:O27"/>
    <mergeCell ref="P27:R27"/>
    <mergeCell ref="B35:X35"/>
    <mergeCell ref="B36:X36"/>
    <mergeCell ref="G37:H37"/>
    <mergeCell ref="I37:X37"/>
    <mergeCell ref="B20:C20"/>
    <mergeCell ref="D20:F20"/>
    <mergeCell ref="G20:M20"/>
    <mergeCell ref="N20:S20"/>
    <mergeCell ref="T20:X20"/>
    <mergeCell ref="B21:C21"/>
    <mergeCell ref="B29:X29"/>
    <mergeCell ref="B30:X30"/>
    <mergeCell ref="B31:X31"/>
    <mergeCell ref="B32:X32"/>
    <mergeCell ref="B33:X33"/>
    <mergeCell ref="G34:H34"/>
    <mergeCell ref="I34:J34"/>
    <mergeCell ref="K34:L34"/>
    <mergeCell ref="S24:X27"/>
    <mergeCell ref="H25:I25"/>
    <mergeCell ref="J25:K25"/>
    <mergeCell ref="N25:O25"/>
    <mergeCell ref="P25:R25"/>
    <mergeCell ref="H26:I2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8D3F-0CE6-42EB-80C1-2A1DB98F091B}">
  <dimension ref="A1:AC48"/>
  <sheetViews>
    <sheetView topLeftCell="A10" zoomScale="120" zoomScaleNormal="120" workbookViewId="0">
      <selection activeCell="B28" sqref="B28:X28"/>
    </sheetView>
  </sheetViews>
  <sheetFormatPr baseColWidth="10" defaultColWidth="4.625" defaultRowHeight="15"/>
  <cols>
    <col min="1" max="1" width="4.625" style="192"/>
    <col min="2" max="2" width="9.875" style="192" customWidth="1"/>
    <col min="3" max="3" width="9.625" style="192" customWidth="1"/>
    <col min="4" max="4" width="11.75" style="192" customWidth="1"/>
    <col min="5" max="5" width="11.875" style="192" customWidth="1"/>
    <col min="6" max="6" width="6.625" style="192" customWidth="1"/>
    <col min="7" max="7" width="3.5" style="192" customWidth="1"/>
    <col min="8" max="8" width="2.375" style="192" customWidth="1"/>
    <col min="9" max="9" width="2" style="192" customWidth="1"/>
    <col min="10" max="10" width="7.25" style="192" customWidth="1"/>
    <col min="11" max="11" width="1.75" style="192" customWidth="1"/>
    <col min="12" max="12" width="2.125" style="192" customWidth="1"/>
    <col min="13" max="13" width="2.375" style="192" customWidth="1"/>
    <col min="14" max="14" width="6.125" style="192" customWidth="1"/>
    <col min="15" max="15" width="4.5" style="192" customWidth="1"/>
    <col min="16" max="16" width="2" style="192" customWidth="1"/>
    <col min="17" max="17" width="1.5" style="192" customWidth="1"/>
    <col min="18" max="18" width="3.75" style="192" customWidth="1"/>
    <col min="19" max="19" width="5.375" style="192" customWidth="1"/>
    <col min="20" max="21" width="3.5" style="192" customWidth="1"/>
    <col min="22" max="24" width="5.125" style="192" customWidth="1"/>
    <col min="25" max="25" width="16.375" style="192" customWidth="1"/>
    <col min="26" max="27" width="10.625" style="192" hidden="1" customWidth="1"/>
    <col min="28" max="28" width="14.75" style="2" customWidth="1"/>
    <col min="29" max="29" width="4.625" style="2"/>
    <col min="30" max="16384" width="4.625" style="192"/>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9"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14.25" customHeight="1">
      <c r="B7" s="291" t="s">
        <v>219</v>
      </c>
      <c r="C7" s="291"/>
      <c r="D7" s="291"/>
      <c r="E7" s="291"/>
      <c r="F7" s="291"/>
      <c r="G7" s="291"/>
      <c r="H7" s="291"/>
      <c r="I7" s="291"/>
      <c r="J7" s="291"/>
      <c r="K7" s="291"/>
      <c r="L7" s="291"/>
      <c r="M7" s="291"/>
      <c r="N7" s="291"/>
      <c r="O7" s="291"/>
      <c r="P7" s="291"/>
      <c r="Q7" s="291"/>
      <c r="R7" s="291"/>
      <c r="S7" s="291"/>
      <c r="T7" s="291"/>
      <c r="U7" s="291"/>
      <c r="V7" s="291"/>
      <c r="W7" s="291"/>
      <c r="X7" s="291"/>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24" customHeight="1">
      <c r="B10" s="265" t="s">
        <v>218</v>
      </c>
      <c r="C10" s="265"/>
      <c r="D10" s="265"/>
      <c r="E10" s="265"/>
      <c r="F10" s="265"/>
      <c r="G10" s="310" t="s">
        <v>27</v>
      </c>
      <c r="H10" s="310"/>
      <c r="I10" s="310"/>
      <c r="J10" s="310"/>
      <c r="K10" s="408" t="s">
        <v>142</v>
      </c>
      <c r="L10" s="409"/>
      <c r="M10" s="409"/>
      <c r="N10" s="410"/>
      <c r="O10" s="392">
        <v>0.87</v>
      </c>
      <c r="P10" s="393"/>
      <c r="Q10" s="393"/>
      <c r="R10" s="394"/>
      <c r="S10" s="395" t="s">
        <v>60</v>
      </c>
      <c r="T10" s="396"/>
      <c r="U10" s="397"/>
      <c r="V10" s="310" t="s">
        <v>37</v>
      </c>
      <c r="W10" s="310"/>
      <c r="X10" s="310"/>
      <c r="Y10" s="402"/>
      <c r="Z10" s="403"/>
      <c r="AA10" s="403"/>
    </row>
    <row r="11" spans="1:29"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192" t="s">
        <v>17</v>
      </c>
    </row>
    <row r="12" spans="1:29" s="23" customFormat="1" ht="31.5" customHeight="1">
      <c r="B12" s="187"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188" t="s">
        <v>27</v>
      </c>
      <c r="C13" s="308" t="s">
        <v>28</v>
      </c>
      <c r="D13" s="309"/>
      <c r="E13" s="310" t="s">
        <v>76</v>
      </c>
      <c r="F13" s="310"/>
      <c r="G13" s="311" t="s">
        <v>29</v>
      </c>
      <c r="H13" s="311"/>
      <c r="I13" s="311"/>
      <c r="J13" s="311"/>
      <c r="K13" s="311"/>
      <c r="L13" s="311"/>
      <c r="M13" s="312" t="s">
        <v>29</v>
      </c>
      <c r="N13" s="312"/>
      <c r="O13" s="312"/>
      <c r="P13" s="312"/>
      <c r="Q13" s="312"/>
      <c r="R13" s="312"/>
      <c r="S13" s="313" t="s">
        <v>30</v>
      </c>
      <c r="T13" s="314"/>
      <c r="U13" s="314"/>
      <c r="V13" s="314"/>
      <c r="W13" s="314"/>
      <c r="X13" s="355"/>
    </row>
    <row r="14" spans="1:29"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14.25" customHeight="1">
      <c r="B15" s="317" t="s">
        <v>214</v>
      </c>
      <c r="C15" s="317"/>
      <c r="D15" s="317"/>
      <c r="E15" s="317"/>
      <c r="F15" s="317"/>
      <c r="G15" s="317"/>
      <c r="H15" s="317"/>
      <c r="I15" s="317"/>
      <c r="J15" s="317"/>
      <c r="K15" s="317"/>
      <c r="L15" s="317"/>
      <c r="M15" s="317"/>
      <c r="N15" s="262" t="s">
        <v>216</v>
      </c>
      <c r="O15" s="262"/>
      <c r="P15" s="262"/>
      <c r="Q15" s="262"/>
      <c r="R15" s="262"/>
      <c r="S15" s="262"/>
      <c r="T15" s="262"/>
      <c r="U15" s="262"/>
      <c r="V15" s="262"/>
      <c r="W15" s="262"/>
      <c r="X15" s="262"/>
      <c r="Y15" s="404"/>
      <c r="Z15" s="405"/>
      <c r="AA15" s="405"/>
      <c r="AB15" s="405"/>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404"/>
      <c r="Z16" s="405"/>
      <c r="AA16" s="405"/>
      <c r="AB16" s="405"/>
    </row>
    <row r="17" spans="2:28" ht="14.25" customHeight="1">
      <c r="B17" s="321" t="s">
        <v>9</v>
      </c>
      <c r="C17" s="321"/>
      <c r="D17" s="322" t="s">
        <v>40</v>
      </c>
      <c r="E17" s="323"/>
      <c r="F17" s="324"/>
      <c r="G17" s="322" t="s">
        <v>41</v>
      </c>
      <c r="H17" s="323"/>
      <c r="I17" s="323"/>
      <c r="J17" s="323"/>
      <c r="K17" s="323"/>
      <c r="L17" s="323"/>
      <c r="M17" s="324"/>
      <c r="N17" s="322" t="s">
        <v>42</v>
      </c>
      <c r="O17" s="323"/>
      <c r="P17" s="323"/>
      <c r="Q17" s="323"/>
      <c r="R17" s="323"/>
      <c r="S17" s="324"/>
      <c r="T17" s="322" t="s">
        <v>43</v>
      </c>
      <c r="U17" s="323"/>
      <c r="V17" s="323"/>
      <c r="W17" s="323"/>
      <c r="X17" s="324"/>
      <c r="Y17" s="404"/>
      <c r="Z17" s="405"/>
      <c r="AA17" s="405"/>
      <c r="AB17" s="405"/>
    </row>
    <row r="18" spans="2:28" ht="21.75" customHeight="1">
      <c r="B18" s="321" t="s">
        <v>220</v>
      </c>
      <c r="C18" s="321"/>
      <c r="D18" s="325">
        <f>+AA19</f>
        <v>10716136454</v>
      </c>
      <c r="E18" s="326"/>
      <c r="F18" s="327"/>
      <c r="G18" s="325">
        <f>+AA20</f>
        <v>1914196916.5799999</v>
      </c>
      <c r="H18" s="326"/>
      <c r="I18" s="326"/>
      <c r="J18" s="326"/>
      <c r="K18" s="326"/>
      <c r="L18" s="326"/>
      <c r="M18" s="327"/>
      <c r="N18" s="325">
        <f>+AA21</f>
        <v>5664840048</v>
      </c>
      <c r="O18" s="326"/>
      <c r="P18" s="326"/>
      <c r="Q18" s="326"/>
      <c r="R18" s="326"/>
      <c r="S18" s="326"/>
      <c r="T18" s="325">
        <f>+AA22</f>
        <v>4028395480</v>
      </c>
      <c r="U18" s="326"/>
      <c r="V18" s="326"/>
      <c r="W18" s="326"/>
      <c r="X18" s="326"/>
      <c r="Y18" s="29"/>
      <c r="Z18" s="192" t="s">
        <v>67</v>
      </c>
      <c r="AA18" s="9" t="s">
        <v>65</v>
      </c>
      <c r="AB18" s="9"/>
    </row>
    <row r="19" spans="2:28" ht="22.5" customHeight="1">
      <c r="B19" s="321" t="s">
        <v>215</v>
      </c>
      <c r="C19" s="321"/>
      <c r="D19" s="416">
        <v>26038592374</v>
      </c>
      <c r="E19" s="417"/>
      <c r="F19" s="417"/>
      <c r="G19" s="417"/>
      <c r="H19" s="417"/>
      <c r="I19" s="417"/>
      <c r="J19" s="417"/>
      <c r="K19" s="417"/>
      <c r="L19" s="417"/>
      <c r="M19" s="417"/>
      <c r="N19" s="417"/>
      <c r="O19" s="417"/>
      <c r="P19" s="417"/>
      <c r="Q19" s="417"/>
      <c r="R19" s="417"/>
      <c r="S19" s="417"/>
      <c r="T19" s="417"/>
      <c r="U19" s="417"/>
      <c r="V19" s="417"/>
      <c r="W19" s="417"/>
      <c r="X19" s="417"/>
      <c r="Y19" s="28"/>
      <c r="Z19" s="197" t="s">
        <v>23</v>
      </c>
      <c r="AA19" s="29">
        <v>10716136454</v>
      </c>
      <c r="AB19" s="29"/>
    </row>
    <row r="20" spans="2:28" ht="14.25" customHeight="1" thickBot="1">
      <c r="B20" s="406" t="s">
        <v>12</v>
      </c>
      <c r="C20" s="407"/>
      <c r="D20" s="407"/>
      <c r="E20" s="407"/>
      <c r="F20" s="247"/>
      <c r="G20" s="247"/>
      <c r="H20" s="247"/>
      <c r="I20" s="247"/>
      <c r="J20" s="247"/>
      <c r="K20" s="247"/>
      <c r="L20" s="247"/>
      <c r="M20" s="247"/>
      <c r="N20" s="247"/>
      <c r="O20" s="247"/>
      <c r="P20" s="247"/>
      <c r="Q20" s="247"/>
      <c r="R20" s="247"/>
      <c r="S20" s="247"/>
      <c r="T20" s="247"/>
      <c r="U20" s="247"/>
      <c r="V20" s="247"/>
      <c r="W20" s="247"/>
      <c r="X20" s="354"/>
      <c r="Y20" s="30"/>
      <c r="Z20" s="197" t="s">
        <v>24</v>
      </c>
      <c r="AA20" s="29">
        <v>1914196916.5799999</v>
      </c>
      <c r="AB20" s="29"/>
    </row>
    <row r="21" spans="2:28" ht="45" customHeight="1">
      <c r="B21" s="196" t="s">
        <v>10</v>
      </c>
      <c r="C21" s="199" t="s">
        <v>217</v>
      </c>
      <c r="D21" s="179" t="s">
        <v>97</v>
      </c>
      <c r="E21" s="180" t="s">
        <v>98</v>
      </c>
      <c r="F21" s="189"/>
      <c r="G21" s="189"/>
      <c r="H21" s="329"/>
      <c r="I21" s="329"/>
      <c r="J21" s="329"/>
      <c r="K21" s="329"/>
      <c r="L21" s="329"/>
      <c r="M21" s="329"/>
      <c r="N21" s="329"/>
      <c r="O21" s="329"/>
      <c r="P21" s="329"/>
      <c r="Q21" s="329"/>
      <c r="R21" s="329"/>
      <c r="S21" s="330"/>
      <c r="T21" s="330"/>
      <c r="U21" s="330"/>
      <c r="V21" s="330"/>
      <c r="W21" s="330"/>
      <c r="X21" s="356"/>
      <c r="Z21" s="197" t="s">
        <v>25</v>
      </c>
      <c r="AA21" s="29">
        <v>5664840048</v>
      </c>
      <c r="AB21" s="29"/>
    </row>
    <row r="22" spans="2:28" ht="14.25" customHeight="1" thickBot="1">
      <c r="B22" s="197" t="s">
        <v>23</v>
      </c>
      <c r="C22" s="200">
        <f>+D18/D19</f>
        <v>0.41154822426961352</v>
      </c>
      <c r="D22" s="413">
        <v>22814317395</v>
      </c>
      <c r="E22" s="411">
        <f>+C25/O10</f>
        <v>0.98543247759007935</v>
      </c>
      <c r="H22" s="340"/>
      <c r="I22" s="340"/>
      <c r="J22" s="340"/>
      <c r="K22" s="340"/>
      <c r="L22" s="13"/>
      <c r="M22" s="12"/>
      <c r="N22" s="340"/>
      <c r="O22" s="340"/>
      <c r="P22" s="340"/>
      <c r="Q22" s="340"/>
      <c r="R22" s="340"/>
      <c r="S22" s="333"/>
      <c r="T22" s="333"/>
      <c r="U22" s="333"/>
      <c r="V22" s="333"/>
      <c r="W22" s="333"/>
      <c r="X22" s="359"/>
      <c r="Z22" s="198" t="s">
        <v>26</v>
      </c>
      <c r="AA22" s="29">
        <v>4028395480</v>
      </c>
      <c r="AB22" s="29"/>
    </row>
    <row r="23" spans="2:28" ht="14.25" customHeight="1">
      <c r="B23" s="197" t="s">
        <v>24</v>
      </c>
      <c r="C23" s="200">
        <f>+(D18+G18)/D19</f>
        <v>0.48506206438377264</v>
      </c>
      <c r="D23" s="414"/>
      <c r="E23" s="411"/>
      <c r="H23" s="340"/>
      <c r="I23" s="340"/>
      <c r="J23" s="340"/>
      <c r="K23" s="340"/>
      <c r="L23" s="13"/>
      <c r="M23" s="12"/>
      <c r="N23" s="340"/>
      <c r="O23" s="340"/>
      <c r="P23" s="340"/>
      <c r="Q23" s="340"/>
      <c r="R23" s="340"/>
      <c r="S23" s="333"/>
      <c r="T23" s="333"/>
      <c r="U23" s="333"/>
      <c r="V23" s="333"/>
      <c r="W23" s="333"/>
      <c r="X23" s="359"/>
      <c r="AA23" s="29">
        <f>SUM(AA19:AA22)</f>
        <v>22323568898.580002</v>
      </c>
      <c r="AB23" s="192"/>
    </row>
    <row r="24" spans="2:28" ht="14.25" customHeight="1">
      <c r="B24" s="197" t="s">
        <v>25</v>
      </c>
      <c r="C24" s="200">
        <f>+(D18+G18+N18)/D19</f>
        <v>0.70261760527608474</v>
      </c>
      <c r="D24" s="414"/>
      <c r="E24" s="411"/>
      <c r="H24" s="340"/>
      <c r="I24" s="340"/>
      <c r="J24" s="340"/>
      <c r="K24" s="340"/>
      <c r="L24" s="13"/>
      <c r="M24" s="12"/>
      <c r="N24" s="340"/>
      <c r="O24" s="340"/>
      <c r="P24" s="340"/>
      <c r="Q24" s="340"/>
      <c r="R24" s="340"/>
      <c r="S24" s="333"/>
      <c r="T24" s="333"/>
      <c r="U24" s="333"/>
      <c r="V24" s="333"/>
      <c r="W24" s="333"/>
      <c r="X24" s="359"/>
      <c r="AB24" s="192"/>
    </row>
    <row r="25" spans="2:28" ht="14.25" customHeight="1" thickBot="1">
      <c r="B25" s="198" t="s">
        <v>26</v>
      </c>
      <c r="C25" s="201">
        <f>+(D18+G18+N18+T18)/D19</f>
        <v>0.85732625550336905</v>
      </c>
      <c r="D25" s="415"/>
      <c r="E25" s="412"/>
      <c r="F25" s="191"/>
      <c r="G25" s="191"/>
      <c r="H25" s="332"/>
      <c r="I25" s="332"/>
      <c r="J25" s="332"/>
      <c r="K25" s="332"/>
      <c r="L25" s="15"/>
      <c r="M25" s="16"/>
      <c r="N25" s="332"/>
      <c r="O25" s="332"/>
      <c r="P25" s="332"/>
      <c r="Q25" s="332"/>
      <c r="R25" s="332"/>
      <c r="S25" s="335"/>
      <c r="T25" s="335"/>
      <c r="U25" s="335"/>
      <c r="V25" s="335"/>
      <c r="W25" s="335"/>
      <c r="X25" s="360"/>
      <c r="AB25" s="192"/>
    </row>
    <row r="26" spans="2:28" ht="36.75" customHeight="1">
      <c r="B26" s="177"/>
      <c r="C26" s="190"/>
      <c r="D26" s="190"/>
      <c r="E26" s="190"/>
      <c r="F26" s="189"/>
      <c r="G26" s="189"/>
      <c r="H26" s="189"/>
      <c r="I26" s="189"/>
      <c r="J26" s="189"/>
      <c r="K26" s="189"/>
      <c r="L26" s="189"/>
      <c r="M26" s="189"/>
      <c r="N26" s="189"/>
      <c r="O26" s="189"/>
      <c r="P26" s="189"/>
      <c r="Q26" s="189"/>
      <c r="R26" s="189"/>
      <c r="S26" s="189"/>
      <c r="T26" s="189"/>
      <c r="U26" s="189"/>
      <c r="V26" s="189"/>
      <c r="W26" s="189"/>
      <c r="X26" s="193"/>
      <c r="AB26" s="192"/>
    </row>
    <row r="27" spans="2:28"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AB27" s="192"/>
    </row>
    <row r="28" spans="2:28" ht="94.5" customHeight="1">
      <c r="B28" s="401" t="s">
        <v>245</v>
      </c>
      <c r="C28" s="347"/>
      <c r="D28" s="347"/>
      <c r="E28" s="347"/>
      <c r="F28" s="347"/>
      <c r="G28" s="347"/>
      <c r="H28" s="347"/>
      <c r="I28" s="347"/>
      <c r="J28" s="347"/>
      <c r="K28" s="347"/>
      <c r="L28" s="347"/>
      <c r="M28" s="347"/>
      <c r="N28" s="347"/>
      <c r="O28" s="347"/>
      <c r="P28" s="347"/>
      <c r="Q28" s="347"/>
      <c r="R28" s="347"/>
      <c r="S28" s="347"/>
      <c r="T28" s="347"/>
      <c r="U28" s="347"/>
      <c r="V28" s="347"/>
      <c r="W28" s="347"/>
      <c r="X28" s="347"/>
      <c r="AB28" s="192"/>
    </row>
    <row r="29" spans="2:28"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AB29" s="192"/>
    </row>
    <row r="30" spans="2:28"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AB30" s="192"/>
    </row>
    <row r="31" spans="2:28"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AB31" s="192"/>
    </row>
    <row r="32" spans="2:28" ht="14.25" customHeight="1">
      <c r="B32" s="194"/>
      <c r="C32" s="189"/>
      <c r="D32" s="189"/>
      <c r="E32" s="189"/>
      <c r="F32" s="189"/>
      <c r="G32" s="329"/>
      <c r="H32" s="329"/>
      <c r="I32" s="329"/>
      <c r="J32" s="329"/>
      <c r="K32" s="329"/>
      <c r="L32" s="329"/>
      <c r="M32" s="189"/>
      <c r="N32" s="189"/>
      <c r="O32" s="189"/>
      <c r="P32" s="189"/>
      <c r="Q32" s="189"/>
      <c r="R32" s="189"/>
      <c r="S32" s="189"/>
      <c r="T32" s="189"/>
      <c r="U32" s="189"/>
      <c r="V32" s="189"/>
      <c r="W32" s="189"/>
      <c r="X32" s="19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G35" s="340"/>
      <c r="H35" s="340"/>
      <c r="I35" s="340"/>
      <c r="J35" s="340"/>
      <c r="K35" s="340"/>
      <c r="L35" s="340"/>
      <c r="M35" s="340"/>
      <c r="N35" s="340"/>
      <c r="O35" s="340"/>
      <c r="P35" s="340"/>
      <c r="Q35" s="340"/>
      <c r="R35" s="340"/>
      <c r="S35" s="340"/>
      <c r="T35" s="340"/>
      <c r="U35" s="340"/>
      <c r="V35" s="340"/>
      <c r="W35" s="340"/>
      <c r="X35" s="340"/>
      <c r="Y35" s="20"/>
      <c r="Z35" s="21"/>
      <c r="AA35" s="13"/>
    </row>
    <row r="36" spans="2:27" ht="14.25" customHeight="1"/>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sheetData>
  <mergeCells count="90">
    <mergeCell ref="V1:X3"/>
    <mergeCell ref="D2:U2"/>
    <mergeCell ref="D3:J3"/>
    <mergeCell ref="K3:U3"/>
    <mergeCell ref="B4:X4"/>
    <mergeCell ref="G10:J10"/>
    <mergeCell ref="K10:N10"/>
    <mergeCell ref="O10:R10"/>
    <mergeCell ref="S10:U10"/>
    <mergeCell ref="B1:C3"/>
    <mergeCell ref="D1:U1"/>
    <mergeCell ref="B5:X5"/>
    <mergeCell ref="B6:X6"/>
    <mergeCell ref="B7:X7"/>
    <mergeCell ref="B8:F9"/>
    <mergeCell ref="G8:J9"/>
    <mergeCell ref="K8:N9"/>
    <mergeCell ref="O8:X8"/>
    <mergeCell ref="O9:R9"/>
    <mergeCell ref="S9:U9"/>
    <mergeCell ref="V9:X9"/>
    <mergeCell ref="V10:X10"/>
    <mergeCell ref="B14:M14"/>
    <mergeCell ref="N14:X14"/>
    <mergeCell ref="Y10:AA10"/>
    <mergeCell ref="B11:X11"/>
    <mergeCell ref="C12:D12"/>
    <mergeCell ref="E12:F12"/>
    <mergeCell ref="G12:L12"/>
    <mergeCell ref="M12:R12"/>
    <mergeCell ref="S12:X12"/>
    <mergeCell ref="C13:D13"/>
    <mergeCell ref="E13:F13"/>
    <mergeCell ref="G13:L13"/>
    <mergeCell ref="M13:R13"/>
    <mergeCell ref="S13:X13"/>
    <mergeCell ref="B10:F10"/>
    <mergeCell ref="B15:M15"/>
    <mergeCell ref="N15:X15"/>
    <mergeCell ref="Y15:AB17"/>
    <mergeCell ref="B16:X16"/>
    <mergeCell ref="B17:C17"/>
    <mergeCell ref="D17:F17"/>
    <mergeCell ref="G17:M17"/>
    <mergeCell ref="N17:S17"/>
    <mergeCell ref="T17:X17"/>
    <mergeCell ref="B18:C18"/>
    <mergeCell ref="D18:F18"/>
    <mergeCell ref="G18:M18"/>
    <mergeCell ref="N18:S18"/>
    <mergeCell ref="T18:X18"/>
    <mergeCell ref="B19:C19"/>
    <mergeCell ref="D19:X19"/>
    <mergeCell ref="B20:X20"/>
    <mergeCell ref="H21:I21"/>
    <mergeCell ref="J21:M21"/>
    <mergeCell ref="N21:O21"/>
    <mergeCell ref="P21:R21"/>
    <mergeCell ref="S21:X21"/>
    <mergeCell ref="P24:R24"/>
    <mergeCell ref="H25:I25"/>
    <mergeCell ref="J25:K25"/>
    <mergeCell ref="N25:O25"/>
    <mergeCell ref="P25:R25"/>
    <mergeCell ref="G35:H35"/>
    <mergeCell ref="I35:X35"/>
    <mergeCell ref="B27:X27"/>
    <mergeCell ref="B28:X28"/>
    <mergeCell ref="B29:X29"/>
    <mergeCell ref="B30:X30"/>
    <mergeCell ref="B31:X31"/>
    <mergeCell ref="G32:H32"/>
    <mergeCell ref="I32:J32"/>
    <mergeCell ref="K32:L32"/>
    <mergeCell ref="E22:E25"/>
    <mergeCell ref="D22:D25"/>
    <mergeCell ref="H22:I22"/>
    <mergeCell ref="B33:X33"/>
    <mergeCell ref="B34:X34"/>
    <mergeCell ref="J22:K22"/>
    <mergeCell ref="N22:O22"/>
    <mergeCell ref="P22:R22"/>
    <mergeCell ref="S22:X25"/>
    <mergeCell ref="H23:I23"/>
    <mergeCell ref="J23:K23"/>
    <mergeCell ref="N23:O23"/>
    <mergeCell ref="P23:R23"/>
    <mergeCell ref="H24:I24"/>
    <mergeCell ref="J24:K24"/>
    <mergeCell ref="N24:O2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AB49"/>
  <sheetViews>
    <sheetView workbookViewId="0">
      <selection activeCell="AF9" sqref="AF9"/>
    </sheetView>
  </sheetViews>
  <sheetFormatPr baseColWidth="10" defaultColWidth="4.625" defaultRowHeight="15"/>
  <cols>
    <col min="1" max="1" width="4.625" style="148"/>
    <col min="2" max="2" width="9.875" style="148" customWidth="1"/>
    <col min="3" max="3" width="8.5" style="148" customWidth="1"/>
    <col min="4" max="4" width="9" style="148" customWidth="1"/>
    <col min="5" max="5" width="11.875" style="148" customWidth="1"/>
    <col min="6" max="6" width="6.625" style="148" customWidth="1"/>
    <col min="7" max="7" width="3.5" style="148" customWidth="1"/>
    <col min="8" max="8" width="2.375" style="148" customWidth="1"/>
    <col min="9" max="9" width="2" style="148" customWidth="1"/>
    <col min="10" max="10" width="7.25" style="148" customWidth="1"/>
    <col min="11" max="11" width="1.75" style="148" customWidth="1"/>
    <col min="12" max="12" width="2.125" style="148" customWidth="1"/>
    <col min="13" max="13" width="2.375" style="148" customWidth="1"/>
    <col min="14" max="14" width="6.125" style="148" customWidth="1"/>
    <col min="15" max="15" width="4.5" style="148" customWidth="1"/>
    <col min="16" max="16" width="2" style="148" customWidth="1"/>
    <col min="17" max="17" width="1.5" style="148" customWidth="1"/>
    <col min="18" max="18" width="3.75" style="148" customWidth="1"/>
    <col min="19" max="19" width="5.375" style="148" customWidth="1"/>
    <col min="20" max="21" width="3.5" style="148" customWidth="1"/>
    <col min="22" max="24" width="5.125" style="148" customWidth="1"/>
    <col min="25" max="25" width="16.375" style="148" hidden="1" customWidth="1"/>
    <col min="26" max="27" width="10.625" style="148" hidden="1" customWidth="1"/>
    <col min="28" max="28" width="14.75" style="148" hidden="1" customWidth="1"/>
    <col min="29" max="16384" width="4.625" style="148"/>
  </cols>
  <sheetData>
    <row r="1" spans="1:27" s="93" customFormat="1" ht="25.5" customHeight="1">
      <c r="A1" s="92"/>
      <c r="B1" s="215"/>
      <c r="C1" s="215"/>
      <c r="D1" s="216" t="s">
        <v>53</v>
      </c>
      <c r="E1" s="216"/>
      <c r="F1" s="216"/>
      <c r="G1" s="216"/>
      <c r="H1" s="216"/>
      <c r="I1" s="216"/>
      <c r="J1" s="216"/>
      <c r="K1" s="216"/>
      <c r="L1" s="216"/>
      <c r="M1" s="216"/>
      <c r="N1" s="216"/>
      <c r="O1" s="216"/>
      <c r="P1" s="216"/>
      <c r="Q1" s="216"/>
      <c r="R1" s="216"/>
      <c r="S1" s="216"/>
      <c r="T1" s="216"/>
      <c r="U1" s="216"/>
      <c r="V1" s="215"/>
      <c r="W1" s="215"/>
      <c r="X1" s="215"/>
    </row>
    <row r="2" spans="1:27" s="93" customFormat="1" ht="25.5" customHeight="1">
      <c r="A2" s="92"/>
      <c r="B2" s="215"/>
      <c r="C2" s="215"/>
      <c r="D2" s="216" t="s">
        <v>54</v>
      </c>
      <c r="E2" s="216"/>
      <c r="F2" s="216"/>
      <c r="G2" s="216"/>
      <c r="H2" s="216"/>
      <c r="I2" s="216"/>
      <c r="J2" s="216"/>
      <c r="K2" s="216"/>
      <c r="L2" s="216"/>
      <c r="M2" s="216"/>
      <c r="N2" s="216"/>
      <c r="O2" s="216"/>
      <c r="P2" s="216"/>
      <c r="Q2" s="216"/>
      <c r="R2" s="216"/>
      <c r="S2" s="216"/>
      <c r="T2" s="216"/>
      <c r="U2" s="216"/>
      <c r="V2" s="215"/>
      <c r="W2" s="215"/>
      <c r="X2" s="215"/>
    </row>
    <row r="3" spans="1:27" s="93" customFormat="1" ht="25.5" customHeight="1">
      <c r="A3" s="92"/>
      <c r="B3" s="215"/>
      <c r="C3" s="215"/>
      <c r="D3" s="216" t="s">
        <v>55</v>
      </c>
      <c r="E3" s="216"/>
      <c r="F3" s="216"/>
      <c r="G3" s="216"/>
      <c r="H3" s="216"/>
      <c r="I3" s="216"/>
      <c r="J3" s="216"/>
      <c r="K3" s="217" t="s">
        <v>56</v>
      </c>
      <c r="L3" s="217"/>
      <c r="M3" s="217"/>
      <c r="N3" s="217"/>
      <c r="O3" s="217"/>
      <c r="P3" s="217"/>
      <c r="Q3" s="217"/>
      <c r="R3" s="217"/>
      <c r="S3" s="217"/>
      <c r="T3" s="217"/>
      <c r="U3" s="217"/>
      <c r="V3" s="215"/>
      <c r="W3" s="215"/>
      <c r="X3" s="215"/>
    </row>
    <row r="4" spans="1:27" ht="14.25" customHeight="1">
      <c r="B4" s="453"/>
      <c r="C4" s="453"/>
      <c r="D4" s="453"/>
      <c r="E4" s="453"/>
      <c r="F4" s="453"/>
      <c r="G4" s="453"/>
      <c r="H4" s="453"/>
      <c r="I4" s="453"/>
      <c r="J4" s="453"/>
      <c r="K4" s="453"/>
      <c r="L4" s="453"/>
      <c r="M4" s="453"/>
      <c r="N4" s="453"/>
      <c r="O4" s="453"/>
      <c r="P4" s="453"/>
      <c r="Q4" s="453"/>
      <c r="R4" s="453"/>
      <c r="S4" s="453"/>
      <c r="T4" s="453"/>
      <c r="U4" s="453"/>
      <c r="V4" s="453"/>
      <c r="W4" s="453"/>
      <c r="X4" s="453"/>
    </row>
    <row r="5" spans="1:27" ht="14.25" customHeight="1">
      <c r="B5" s="421" t="s">
        <v>14</v>
      </c>
      <c r="C5" s="422"/>
      <c r="D5" s="422"/>
      <c r="E5" s="422"/>
      <c r="F5" s="422"/>
      <c r="G5" s="422"/>
      <c r="H5" s="422"/>
      <c r="I5" s="422"/>
      <c r="J5" s="422"/>
      <c r="K5" s="422"/>
      <c r="L5" s="422"/>
      <c r="M5" s="422"/>
      <c r="N5" s="422"/>
      <c r="O5" s="422"/>
      <c r="P5" s="422"/>
      <c r="Q5" s="422"/>
      <c r="R5" s="422"/>
      <c r="S5" s="422"/>
      <c r="T5" s="422"/>
      <c r="U5" s="422"/>
      <c r="V5" s="422"/>
      <c r="W5" s="422"/>
      <c r="X5" s="423"/>
    </row>
    <row r="6" spans="1:27" ht="14.25" customHeight="1">
      <c r="B6" s="453" t="s">
        <v>0</v>
      </c>
      <c r="C6" s="453"/>
      <c r="D6" s="453"/>
      <c r="E6" s="453"/>
      <c r="F6" s="453"/>
      <c r="G6" s="453"/>
      <c r="H6" s="453"/>
      <c r="I6" s="453"/>
      <c r="J6" s="453"/>
      <c r="K6" s="453"/>
      <c r="L6" s="453"/>
      <c r="M6" s="453"/>
      <c r="N6" s="453"/>
      <c r="O6" s="453"/>
      <c r="P6" s="453"/>
      <c r="Q6" s="453"/>
      <c r="R6" s="453"/>
      <c r="S6" s="453"/>
      <c r="T6" s="453"/>
      <c r="U6" s="453"/>
      <c r="V6" s="453"/>
      <c r="W6" s="453"/>
      <c r="X6" s="453"/>
    </row>
    <row r="7" spans="1:27" ht="14.25" customHeight="1">
      <c r="B7" s="460" t="s">
        <v>150</v>
      </c>
      <c r="C7" s="460"/>
      <c r="D7" s="460"/>
      <c r="E7" s="460"/>
      <c r="F7" s="460"/>
      <c r="G7" s="460"/>
      <c r="H7" s="460"/>
      <c r="I7" s="460"/>
      <c r="J7" s="460"/>
      <c r="K7" s="460"/>
      <c r="L7" s="460"/>
      <c r="M7" s="460"/>
      <c r="N7" s="460"/>
      <c r="O7" s="460"/>
      <c r="P7" s="460"/>
      <c r="Q7" s="460"/>
      <c r="R7" s="460"/>
      <c r="S7" s="460"/>
      <c r="T7" s="460"/>
      <c r="U7" s="460"/>
      <c r="V7" s="460"/>
      <c r="W7" s="460"/>
      <c r="X7" s="460"/>
    </row>
    <row r="8" spans="1:27" s="149" customFormat="1" ht="14.25" customHeight="1">
      <c r="B8" s="464" t="s">
        <v>22</v>
      </c>
      <c r="C8" s="465"/>
      <c r="D8" s="465"/>
      <c r="E8" s="465"/>
      <c r="F8" s="466"/>
      <c r="G8" s="464" t="s">
        <v>13</v>
      </c>
      <c r="H8" s="465"/>
      <c r="I8" s="465"/>
      <c r="J8" s="466"/>
      <c r="K8" s="464" t="s">
        <v>36</v>
      </c>
      <c r="L8" s="465"/>
      <c r="M8" s="465"/>
      <c r="N8" s="466"/>
      <c r="O8" s="454" t="s">
        <v>1</v>
      </c>
      <c r="P8" s="457"/>
      <c r="Q8" s="457"/>
      <c r="R8" s="457"/>
      <c r="S8" s="457"/>
      <c r="T8" s="457"/>
      <c r="U8" s="457"/>
      <c r="V8" s="457"/>
      <c r="W8" s="457"/>
      <c r="X8" s="455"/>
      <c r="Y8" s="150"/>
      <c r="Z8" s="150"/>
      <c r="AA8" s="150"/>
    </row>
    <row r="9" spans="1:27" s="149" customFormat="1" ht="30.75" customHeight="1">
      <c r="B9" s="467"/>
      <c r="C9" s="468"/>
      <c r="D9" s="468"/>
      <c r="E9" s="468"/>
      <c r="F9" s="469"/>
      <c r="G9" s="467"/>
      <c r="H9" s="468"/>
      <c r="I9" s="468"/>
      <c r="J9" s="469"/>
      <c r="K9" s="467"/>
      <c r="L9" s="468"/>
      <c r="M9" s="468"/>
      <c r="N9" s="469"/>
      <c r="O9" s="454" t="s">
        <v>21</v>
      </c>
      <c r="P9" s="457"/>
      <c r="Q9" s="457"/>
      <c r="R9" s="455"/>
      <c r="S9" s="454" t="s">
        <v>20</v>
      </c>
      <c r="T9" s="457"/>
      <c r="U9" s="455"/>
      <c r="V9" s="454" t="s">
        <v>19</v>
      </c>
      <c r="W9" s="457"/>
      <c r="X9" s="455"/>
      <c r="Y9" s="150"/>
      <c r="Z9" s="150"/>
      <c r="AA9" s="150"/>
    </row>
    <row r="10" spans="1:27" ht="33.75" customHeight="1">
      <c r="B10" s="448" t="s">
        <v>148</v>
      </c>
      <c r="C10" s="448"/>
      <c r="D10" s="448"/>
      <c r="E10" s="448"/>
      <c r="F10" s="448"/>
      <c r="G10" s="452" t="s">
        <v>52</v>
      </c>
      <c r="H10" s="452"/>
      <c r="I10" s="452"/>
      <c r="J10" s="452"/>
      <c r="K10" s="452" t="s">
        <v>142</v>
      </c>
      <c r="L10" s="452"/>
      <c r="M10" s="452"/>
      <c r="N10" s="452"/>
      <c r="O10" s="474">
        <v>15</v>
      </c>
      <c r="P10" s="475"/>
      <c r="Q10" s="475"/>
      <c r="R10" s="476"/>
      <c r="S10" s="477" t="s">
        <v>60</v>
      </c>
      <c r="T10" s="478"/>
      <c r="U10" s="479"/>
      <c r="V10" s="452" t="s">
        <v>37</v>
      </c>
      <c r="W10" s="452"/>
      <c r="X10" s="452"/>
    </row>
    <row r="11" spans="1:27" ht="14.25" customHeight="1">
      <c r="B11" s="421" t="s">
        <v>2</v>
      </c>
      <c r="C11" s="422"/>
      <c r="D11" s="422"/>
      <c r="E11" s="422"/>
      <c r="F11" s="422"/>
      <c r="G11" s="422"/>
      <c r="H11" s="422"/>
      <c r="I11" s="422"/>
      <c r="J11" s="422"/>
      <c r="K11" s="422"/>
      <c r="L11" s="422"/>
      <c r="M11" s="422"/>
      <c r="N11" s="422"/>
      <c r="O11" s="422"/>
      <c r="P11" s="422"/>
      <c r="Q11" s="422"/>
      <c r="R11" s="422"/>
      <c r="S11" s="422"/>
      <c r="T11" s="422"/>
      <c r="U11" s="422"/>
      <c r="V11" s="422"/>
      <c r="W11" s="422"/>
      <c r="X11" s="423"/>
    </row>
    <row r="12" spans="1:27" s="149" customFormat="1" ht="31.5" customHeight="1">
      <c r="B12" s="151" t="s">
        <v>18</v>
      </c>
      <c r="C12" s="454" t="s">
        <v>3</v>
      </c>
      <c r="D12" s="455"/>
      <c r="E12" s="456" t="s">
        <v>73</v>
      </c>
      <c r="F12" s="456"/>
      <c r="G12" s="456" t="s">
        <v>4</v>
      </c>
      <c r="H12" s="456"/>
      <c r="I12" s="456"/>
      <c r="J12" s="456"/>
      <c r="K12" s="456"/>
      <c r="L12" s="456"/>
      <c r="M12" s="456" t="s">
        <v>5</v>
      </c>
      <c r="N12" s="456"/>
      <c r="O12" s="456"/>
      <c r="P12" s="456"/>
      <c r="Q12" s="456"/>
      <c r="R12" s="456"/>
      <c r="S12" s="454" t="s">
        <v>15</v>
      </c>
      <c r="T12" s="457"/>
      <c r="U12" s="457"/>
      <c r="V12" s="457"/>
      <c r="W12" s="457"/>
      <c r="X12" s="455"/>
      <c r="Y12" s="470"/>
      <c r="Z12" s="471"/>
    </row>
    <row r="13" spans="1:27" ht="14.25" customHeight="1">
      <c r="B13" s="152" t="s">
        <v>52</v>
      </c>
      <c r="C13" s="458" t="s">
        <v>28</v>
      </c>
      <c r="D13" s="459"/>
      <c r="E13" s="452" t="s">
        <v>76</v>
      </c>
      <c r="F13" s="452"/>
      <c r="G13" s="460" t="s">
        <v>61</v>
      </c>
      <c r="H13" s="460"/>
      <c r="I13" s="460"/>
      <c r="J13" s="460"/>
      <c r="K13" s="460"/>
      <c r="L13" s="460"/>
      <c r="M13" s="448" t="str">
        <f>+G13</f>
        <v>Talento Humano</v>
      </c>
      <c r="N13" s="448"/>
      <c r="O13" s="448"/>
      <c r="P13" s="448"/>
      <c r="Q13" s="448"/>
      <c r="R13" s="448"/>
      <c r="S13" s="461" t="s">
        <v>30</v>
      </c>
      <c r="T13" s="462"/>
      <c r="U13" s="462"/>
      <c r="V13" s="462"/>
      <c r="W13" s="462"/>
      <c r="X13" s="463"/>
      <c r="Y13" s="472"/>
      <c r="Z13" s="473"/>
      <c r="AA13" s="473"/>
    </row>
    <row r="14" spans="1:27" ht="14.25" customHeight="1">
      <c r="B14" s="453" t="s">
        <v>6</v>
      </c>
      <c r="C14" s="453"/>
      <c r="D14" s="453"/>
      <c r="E14" s="453"/>
      <c r="F14" s="453"/>
      <c r="G14" s="453"/>
      <c r="H14" s="453"/>
      <c r="I14" s="453"/>
      <c r="J14" s="453"/>
      <c r="K14" s="453"/>
      <c r="L14" s="453"/>
      <c r="M14" s="453"/>
      <c r="N14" s="453" t="s">
        <v>7</v>
      </c>
      <c r="O14" s="453"/>
      <c r="P14" s="453"/>
      <c r="Q14" s="453"/>
      <c r="R14" s="453"/>
      <c r="S14" s="453"/>
      <c r="T14" s="453"/>
      <c r="U14" s="453"/>
      <c r="V14" s="453"/>
      <c r="W14" s="453"/>
      <c r="X14" s="453"/>
      <c r="Y14" s="472"/>
      <c r="Z14" s="473"/>
      <c r="AA14" s="473"/>
    </row>
    <row r="15" spans="1:27">
      <c r="B15" s="447" t="s">
        <v>61</v>
      </c>
      <c r="C15" s="447"/>
      <c r="D15" s="447"/>
      <c r="E15" s="447"/>
      <c r="F15" s="447"/>
      <c r="G15" s="447"/>
      <c r="H15" s="447"/>
      <c r="I15" s="447"/>
      <c r="J15" s="447"/>
      <c r="K15" s="447"/>
      <c r="L15" s="447"/>
      <c r="M15" s="447"/>
      <c r="N15" s="448" t="s">
        <v>149</v>
      </c>
      <c r="O15" s="448"/>
      <c r="P15" s="448"/>
      <c r="Q15" s="448"/>
      <c r="R15" s="448"/>
      <c r="S15" s="448"/>
      <c r="T15" s="448"/>
      <c r="U15" s="448"/>
      <c r="V15" s="448"/>
      <c r="W15" s="448"/>
      <c r="X15" s="448"/>
      <c r="Y15" s="472"/>
      <c r="Z15" s="473"/>
      <c r="AA15" s="473"/>
    </row>
    <row r="16" spans="1:27" ht="14.25" customHeight="1">
      <c r="B16" s="421" t="s">
        <v>8</v>
      </c>
      <c r="C16" s="422"/>
      <c r="D16" s="422"/>
      <c r="E16" s="422"/>
      <c r="F16" s="422"/>
      <c r="G16" s="422"/>
      <c r="H16" s="422"/>
      <c r="I16" s="422"/>
      <c r="J16" s="422"/>
      <c r="K16" s="422"/>
      <c r="L16" s="422"/>
      <c r="M16" s="422"/>
      <c r="N16" s="422"/>
      <c r="O16" s="422"/>
      <c r="P16" s="422"/>
      <c r="Q16" s="422"/>
      <c r="R16" s="422"/>
      <c r="S16" s="422"/>
      <c r="T16" s="422"/>
      <c r="U16" s="422"/>
      <c r="V16" s="422"/>
      <c r="W16" s="422"/>
      <c r="X16" s="423"/>
      <c r="Y16" s="472"/>
      <c r="Z16" s="473"/>
      <c r="AA16" s="473"/>
    </row>
    <row r="17" spans="2:28" ht="14.25" customHeight="1">
      <c r="B17" s="446" t="s">
        <v>9</v>
      </c>
      <c r="C17" s="446"/>
      <c r="D17" s="421" t="s">
        <v>23</v>
      </c>
      <c r="E17" s="422"/>
      <c r="F17" s="423"/>
      <c r="G17" s="421" t="s">
        <v>31</v>
      </c>
      <c r="H17" s="422"/>
      <c r="I17" s="422"/>
      <c r="J17" s="422"/>
      <c r="K17" s="422"/>
      <c r="L17" s="422"/>
      <c r="M17" s="423"/>
      <c r="N17" s="421" t="s">
        <v>34</v>
      </c>
      <c r="O17" s="422"/>
      <c r="P17" s="422"/>
      <c r="Q17" s="422"/>
      <c r="R17" s="422"/>
      <c r="S17" s="423"/>
      <c r="T17" s="421" t="s">
        <v>38</v>
      </c>
      <c r="U17" s="422"/>
      <c r="V17" s="422"/>
      <c r="W17" s="422"/>
      <c r="X17" s="423"/>
    </row>
    <row r="18" spans="2:28" ht="32.25" customHeight="1">
      <c r="B18" s="446" t="s">
        <v>70</v>
      </c>
      <c r="C18" s="446"/>
      <c r="D18" s="449">
        <v>1</v>
      </c>
      <c r="E18" s="450"/>
      <c r="F18" s="451"/>
      <c r="G18" s="449">
        <v>2</v>
      </c>
      <c r="H18" s="450"/>
      <c r="I18" s="450"/>
      <c r="J18" s="450"/>
      <c r="K18" s="450"/>
      <c r="L18" s="450"/>
      <c r="M18" s="451"/>
      <c r="N18" s="449">
        <v>8</v>
      </c>
      <c r="O18" s="450"/>
      <c r="P18" s="450"/>
      <c r="Q18" s="450"/>
      <c r="R18" s="450"/>
      <c r="S18" s="450"/>
      <c r="T18" s="449">
        <v>2</v>
      </c>
      <c r="U18" s="450"/>
      <c r="V18" s="450"/>
      <c r="W18" s="450"/>
      <c r="X18" s="450"/>
      <c r="Y18" s="153">
        <f>SUM(D18:X18)</f>
        <v>13</v>
      </c>
      <c r="Z18" s="148" t="s">
        <v>67</v>
      </c>
      <c r="AA18" s="154" t="s">
        <v>65</v>
      </c>
      <c r="AB18" s="154" t="s">
        <v>66</v>
      </c>
    </row>
    <row r="19" spans="2:28" ht="43.5" customHeight="1">
      <c r="B19" s="446" t="s">
        <v>71</v>
      </c>
      <c r="C19" s="446"/>
      <c r="D19" s="419">
        <v>15</v>
      </c>
      <c r="E19" s="420"/>
      <c r="F19" s="420"/>
      <c r="G19" s="420"/>
      <c r="H19" s="420"/>
      <c r="I19" s="420"/>
      <c r="J19" s="420"/>
      <c r="K19" s="420"/>
      <c r="L19" s="420"/>
      <c r="M19" s="420"/>
      <c r="N19" s="420"/>
      <c r="O19" s="420"/>
      <c r="P19" s="420"/>
      <c r="Q19" s="420"/>
      <c r="R19" s="420"/>
      <c r="S19" s="420"/>
      <c r="T19" s="420"/>
      <c r="U19" s="420"/>
      <c r="V19" s="420"/>
      <c r="W19" s="420"/>
      <c r="X19" s="420"/>
      <c r="Y19" s="153">
        <f>SUM(D19:X19)</f>
        <v>15</v>
      </c>
      <c r="Z19" s="148" t="s">
        <v>68</v>
      </c>
      <c r="AA19" s="153">
        <f>+D18</f>
        <v>1</v>
      </c>
      <c r="AB19" s="153">
        <f>+D18</f>
        <v>1</v>
      </c>
    </row>
    <row r="20" spans="2:28" ht="14.25" customHeight="1">
      <c r="B20" s="421" t="s">
        <v>12</v>
      </c>
      <c r="C20" s="422"/>
      <c r="D20" s="422"/>
      <c r="E20" s="422"/>
      <c r="F20" s="422"/>
      <c r="G20" s="422"/>
      <c r="H20" s="422"/>
      <c r="I20" s="422"/>
      <c r="J20" s="422"/>
      <c r="K20" s="422"/>
      <c r="L20" s="422"/>
      <c r="M20" s="422"/>
      <c r="N20" s="422"/>
      <c r="O20" s="422"/>
      <c r="P20" s="422"/>
      <c r="Q20" s="422"/>
      <c r="R20" s="422"/>
      <c r="S20" s="422"/>
      <c r="T20" s="422"/>
      <c r="U20" s="422"/>
      <c r="V20" s="422"/>
      <c r="W20" s="422"/>
      <c r="X20" s="423"/>
      <c r="Y20" s="155">
        <f>+Y18/Y19</f>
        <v>0.8666666666666667</v>
      </c>
      <c r="Z20" s="148" t="s">
        <v>31</v>
      </c>
      <c r="AA20" s="153">
        <f>+G18</f>
        <v>2</v>
      </c>
      <c r="AB20" s="153">
        <f>+G18</f>
        <v>2</v>
      </c>
    </row>
    <row r="21" spans="2:28" ht="34.5" customHeight="1">
      <c r="B21" s="156" t="s">
        <v>10</v>
      </c>
      <c r="C21" s="157" t="s">
        <v>50</v>
      </c>
      <c r="D21" s="157" t="s">
        <v>51</v>
      </c>
      <c r="E21" s="158" t="s">
        <v>39</v>
      </c>
      <c r="F21" s="159"/>
      <c r="G21" s="159"/>
      <c r="H21" s="429"/>
      <c r="I21" s="429"/>
      <c r="J21" s="429"/>
      <c r="K21" s="429"/>
      <c r="L21" s="429"/>
      <c r="M21" s="429"/>
      <c r="N21" s="429"/>
      <c r="O21" s="429"/>
      <c r="P21" s="429"/>
      <c r="Q21" s="429"/>
      <c r="R21" s="429"/>
      <c r="S21" s="445"/>
      <c r="T21" s="445"/>
      <c r="U21" s="445"/>
      <c r="V21" s="445"/>
      <c r="W21" s="445"/>
      <c r="X21" s="430"/>
      <c r="Z21" s="148" t="s">
        <v>69</v>
      </c>
      <c r="AA21" s="153">
        <f>+N18</f>
        <v>8</v>
      </c>
      <c r="AB21" s="153">
        <f>+N18</f>
        <v>8</v>
      </c>
    </row>
    <row r="22" spans="2:28" ht="14.25" customHeight="1">
      <c r="B22" s="160" t="s">
        <v>23</v>
      </c>
      <c r="C22" s="161">
        <f>+D18/D19</f>
        <v>6.6666666666666666E-2</v>
      </c>
      <c r="D22" s="439">
        <f>(D18+G18+N18+T18)/(D19+G19+N19+T19)</f>
        <v>0.8666666666666667</v>
      </c>
      <c r="E22" s="442">
        <f>+D22/100%</f>
        <v>0.8666666666666667</v>
      </c>
      <c r="H22" s="418"/>
      <c r="I22" s="418"/>
      <c r="J22" s="418"/>
      <c r="K22" s="418"/>
      <c r="L22" s="162"/>
      <c r="M22" s="163"/>
      <c r="N22" s="418"/>
      <c r="O22" s="418"/>
      <c r="P22" s="418"/>
      <c r="Q22" s="418"/>
      <c r="R22" s="418"/>
      <c r="S22" s="434"/>
      <c r="T22" s="434"/>
      <c r="U22" s="434"/>
      <c r="V22" s="434"/>
      <c r="W22" s="434"/>
      <c r="X22" s="435"/>
      <c r="Z22" s="148" t="s">
        <v>26</v>
      </c>
      <c r="AA22" s="153">
        <f>+T18</f>
        <v>2</v>
      </c>
      <c r="AB22" s="153">
        <f>+T18</f>
        <v>2</v>
      </c>
    </row>
    <row r="23" spans="2:28" ht="14.25" customHeight="1">
      <c r="B23" s="160" t="s">
        <v>24</v>
      </c>
      <c r="C23" s="164">
        <f>+(G18+D18)/D19</f>
        <v>0.2</v>
      </c>
      <c r="D23" s="440"/>
      <c r="E23" s="443"/>
      <c r="H23" s="418"/>
      <c r="I23" s="418"/>
      <c r="J23" s="418"/>
      <c r="K23" s="418"/>
      <c r="L23" s="162"/>
      <c r="M23" s="163"/>
      <c r="N23" s="418"/>
      <c r="O23" s="418"/>
      <c r="P23" s="418"/>
      <c r="Q23" s="418"/>
      <c r="R23" s="418"/>
      <c r="S23" s="434"/>
      <c r="T23" s="434"/>
      <c r="U23" s="434"/>
      <c r="V23" s="434"/>
      <c r="W23" s="434"/>
      <c r="X23" s="435"/>
    </row>
    <row r="24" spans="2:28" ht="14.25" customHeight="1">
      <c r="B24" s="160" t="s">
        <v>25</v>
      </c>
      <c r="C24" s="164">
        <f>+(N18+G18+D18)/D19</f>
        <v>0.73333333333333328</v>
      </c>
      <c r="D24" s="440"/>
      <c r="E24" s="443"/>
      <c r="H24" s="418"/>
      <c r="I24" s="418"/>
      <c r="J24" s="418"/>
      <c r="K24" s="418"/>
      <c r="L24" s="162"/>
      <c r="M24" s="163"/>
      <c r="N24" s="418"/>
      <c r="O24" s="418"/>
      <c r="P24" s="418"/>
      <c r="Q24" s="418"/>
      <c r="R24" s="418"/>
      <c r="S24" s="434"/>
      <c r="T24" s="434"/>
      <c r="U24" s="434"/>
      <c r="V24" s="434"/>
      <c r="W24" s="434"/>
      <c r="X24" s="435"/>
    </row>
    <row r="25" spans="2:28" ht="14.25" customHeight="1">
      <c r="B25" s="160" t="s">
        <v>26</v>
      </c>
      <c r="C25" s="164">
        <f>(+T18+N18+G18+D18)/D19</f>
        <v>0.8666666666666667</v>
      </c>
      <c r="D25" s="441"/>
      <c r="E25" s="444"/>
      <c r="F25" s="165"/>
      <c r="G25" s="165"/>
      <c r="H25" s="438"/>
      <c r="I25" s="438"/>
      <c r="J25" s="438"/>
      <c r="K25" s="438"/>
      <c r="L25" s="166"/>
      <c r="M25" s="167"/>
      <c r="N25" s="438"/>
      <c r="O25" s="438"/>
      <c r="P25" s="438"/>
      <c r="Q25" s="438"/>
      <c r="R25" s="438"/>
      <c r="S25" s="436"/>
      <c r="T25" s="436"/>
      <c r="U25" s="436"/>
      <c r="V25" s="436"/>
      <c r="W25" s="436"/>
      <c r="X25" s="437"/>
    </row>
    <row r="26" spans="2:28" ht="36.75" customHeight="1">
      <c r="B26" s="168"/>
      <c r="C26" s="159"/>
      <c r="D26" s="159"/>
      <c r="E26" s="159"/>
      <c r="F26" s="159"/>
      <c r="G26" s="159"/>
      <c r="H26" s="159"/>
      <c r="I26" s="159"/>
      <c r="J26" s="159"/>
      <c r="K26" s="159"/>
      <c r="L26" s="159"/>
      <c r="M26" s="159"/>
      <c r="N26" s="159"/>
      <c r="O26" s="159"/>
      <c r="P26" s="159"/>
      <c r="Q26" s="159"/>
      <c r="R26" s="159"/>
      <c r="S26" s="159"/>
      <c r="T26" s="159"/>
      <c r="U26" s="159"/>
      <c r="V26" s="159"/>
      <c r="W26" s="159"/>
      <c r="X26" s="169"/>
    </row>
    <row r="27" spans="2:28" ht="14.25" customHeight="1">
      <c r="B27" s="425" t="s">
        <v>16</v>
      </c>
      <c r="C27" s="426"/>
      <c r="D27" s="426"/>
      <c r="E27" s="426"/>
      <c r="F27" s="426"/>
      <c r="G27" s="426"/>
      <c r="H27" s="426"/>
      <c r="I27" s="426"/>
      <c r="J27" s="426"/>
      <c r="K27" s="426"/>
      <c r="L27" s="426"/>
      <c r="M27" s="426"/>
      <c r="N27" s="426"/>
      <c r="O27" s="426"/>
      <c r="P27" s="426"/>
      <c r="Q27" s="426"/>
      <c r="R27" s="426"/>
      <c r="S27" s="426"/>
      <c r="T27" s="426"/>
      <c r="U27" s="426"/>
      <c r="V27" s="426"/>
      <c r="W27" s="426"/>
      <c r="X27" s="427"/>
    </row>
    <row r="28" spans="2:28" ht="87" customHeight="1">
      <c r="B28" s="369" t="s">
        <v>160</v>
      </c>
      <c r="C28" s="370"/>
      <c r="D28" s="370"/>
      <c r="E28" s="370"/>
      <c r="F28" s="370"/>
      <c r="G28" s="370"/>
      <c r="H28" s="370"/>
      <c r="I28" s="370"/>
      <c r="J28" s="370"/>
      <c r="K28" s="370"/>
      <c r="L28" s="370"/>
      <c r="M28" s="370"/>
      <c r="N28" s="370"/>
      <c r="O28" s="370"/>
      <c r="P28" s="370"/>
      <c r="Q28" s="370"/>
      <c r="R28" s="370"/>
      <c r="S28" s="370"/>
      <c r="T28" s="370"/>
      <c r="U28" s="370"/>
      <c r="V28" s="370"/>
      <c r="W28" s="370"/>
      <c r="X28" s="370"/>
      <c r="Y28" s="163"/>
      <c r="Z28" s="163"/>
      <c r="AA28" s="163"/>
    </row>
    <row r="29" spans="2:28" ht="14.25" customHeight="1">
      <c r="B29" s="428"/>
      <c r="C29" s="429"/>
      <c r="D29" s="429"/>
      <c r="E29" s="429"/>
      <c r="F29" s="429"/>
      <c r="G29" s="429"/>
      <c r="H29" s="429"/>
      <c r="I29" s="429"/>
      <c r="J29" s="429"/>
      <c r="K29" s="429"/>
      <c r="L29" s="429"/>
      <c r="M29" s="429"/>
      <c r="N29" s="429"/>
      <c r="O29" s="429"/>
      <c r="P29" s="429"/>
      <c r="Q29" s="429"/>
      <c r="R29" s="429"/>
      <c r="S29" s="429"/>
      <c r="T29" s="429"/>
      <c r="U29" s="429"/>
      <c r="V29" s="429"/>
      <c r="W29" s="429"/>
      <c r="X29" s="430"/>
      <c r="Y29" s="170"/>
      <c r="Z29" s="171"/>
      <c r="AA29" s="162"/>
    </row>
    <row r="30" spans="2:28" ht="14.25" customHeight="1">
      <c r="B30" s="425" t="s">
        <v>75</v>
      </c>
      <c r="C30" s="426"/>
      <c r="D30" s="426"/>
      <c r="E30" s="426"/>
      <c r="F30" s="426"/>
      <c r="G30" s="426"/>
      <c r="H30" s="426"/>
      <c r="I30" s="426"/>
      <c r="J30" s="426"/>
      <c r="K30" s="426"/>
      <c r="L30" s="426"/>
      <c r="M30" s="426"/>
      <c r="N30" s="426"/>
      <c r="O30" s="426"/>
      <c r="P30" s="426"/>
      <c r="Q30" s="426"/>
      <c r="R30" s="426"/>
      <c r="S30" s="426"/>
      <c r="T30" s="426"/>
      <c r="U30" s="426"/>
      <c r="V30" s="426"/>
      <c r="W30" s="426"/>
      <c r="X30" s="427"/>
      <c r="Y30" s="170"/>
      <c r="Z30" s="171"/>
      <c r="AA30" s="162"/>
    </row>
    <row r="31" spans="2:28" ht="39" customHeight="1">
      <c r="B31" s="431"/>
      <c r="C31" s="432"/>
      <c r="D31" s="432"/>
      <c r="E31" s="432"/>
      <c r="F31" s="432"/>
      <c r="G31" s="432"/>
      <c r="H31" s="432"/>
      <c r="I31" s="432"/>
      <c r="J31" s="432"/>
      <c r="K31" s="432"/>
      <c r="L31" s="432"/>
      <c r="M31" s="432"/>
      <c r="N31" s="432"/>
      <c r="O31" s="432"/>
      <c r="P31" s="432"/>
      <c r="Q31" s="432"/>
      <c r="R31" s="432"/>
      <c r="S31" s="432"/>
      <c r="T31" s="432"/>
      <c r="U31" s="432"/>
      <c r="V31" s="432"/>
      <c r="W31" s="432"/>
      <c r="X31" s="433"/>
      <c r="Y31" s="170"/>
      <c r="Z31" s="171"/>
      <c r="AA31" s="162"/>
    </row>
    <row r="32" spans="2:28" ht="14.25" customHeight="1">
      <c r="B32" s="168"/>
      <c r="C32" s="159"/>
      <c r="D32" s="159"/>
      <c r="E32" s="159"/>
      <c r="F32" s="159"/>
      <c r="G32" s="429"/>
      <c r="H32" s="429"/>
      <c r="I32" s="429"/>
      <c r="J32" s="429"/>
      <c r="K32" s="429"/>
      <c r="L32" s="429"/>
      <c r="M32" s="159"/>
      <c r="N32" s="159"/>
      <c r="O32" s="159"/>
      <c r="P32" s="159"/>
      <c r="Q32" s="159"/>
      <c r="R32" s="159"/>
      <c r="S32" s="159"/>
      <c r="T32" s="159"/>
      <c r="U32" s="159"/>
      <c r="V32" s="159"/>
      <c r="W32" s="159"/>
      <c r="X32" s="169"/>
      <c r="Y32" s="170"/>
      <c r="Z32" s="171"/>
      <c r="AA32" s="162"/>
    </row>
    <row r="33" spans="2:27" ht="14.25" customHeight="1">
      <c r="B33" s="421"/>
      <c r="C33" s="422"/>
      <c r="D33" s="422"/>
      <c r="E33" s="422"/>
      <c r="F33" s="422"/>
      <c r="G33" s="422"/>
      <c r="H33" s="422"/>
      <c r="I33" s="422"/>
      <c r="J33" s="422"/>
      <c r="K33" s="422"/>
      <c r="L33" s="422"/>
      <c r="M33" s="422"/>
      <c r="N33" s="422"/>
      <c r="O33" s="422"/>
      <c r="P33" s="422"/>
      <c r="Q33" s="422"/>
      <c r="R33" s="422"/>
      <c r="S33" s="422"/>
      <c r="T33" s="422"/>
      <c r="U33" s="422"/>
      <c r="V33" s="422"/>
      <c r="W33" s="422"/>
      <c r="X33" s="423"/>
    </row>
    <row r="34" spans="2:27" ht="14.25" customHeight="1">
      <c r="B34" s="424"/>
      <c r="C34" s="424"/>
      <c r="D34" s="424"/>
      <c r="E34" s="424"/>
      <c r="F34" s="424"/>
      <c r="G34" s="424"/>
      <c r="H34" s="424"/>
      <c r="I34" s="424"/>
      <c r="J34" s="424"/>
      <c r="K34" s="424"/>
      <c r="L34" s="424"/>
      <c r="M34" s="424"/>
      <c r="N34" s="424"/>
      <c r="O34" s="424"/>
      <c r="P34" s="424"/>
      <c r="Q34" s="424"/>
      <c r="R34" s="424"/>
      <c r="S34" s="424"/>
      <c r="T34" s="424"/>
      <c r="U34" s="424"/>
      <c r="V34" s="424"/>
      <c r="W34" s="424"/>
      <c r="X34" s="424"/>
      <c r="Y34" s="170"/>
      <c r="Z34" s="171"/>
      <c r="AA34" s="162"/>
    </row>
    <row r="35" spans="2:27" ht="14.25" customHeight="1">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170"/>
      <c r="Z35" s="171"/>
      <c r="AA35" s="162"/>
    </row>
    <row r="36" spans="2:27" ht="14.25" customHeight="1">
      <c r="G36" s="418"/>
      <c r="H36" s="418"/>
      <c r="I36" s="418"/>
      <c r="J36" s="418"/>
      <c r="K36" s="418"/>
      <c r="L36" s="418"/>
      <c r="M36" s="418"/>
      <c r="N36" s="418"/>
      <c r="O36" s="418"/>
      <c r="P36" s="418"/>
      <c r="Q36" s="418"/>
      <c r="R36" s="418"/>
      <c r="S36" s="418"/>
      <c r="T36" s="418"/>
      <c r="U36" s="418"/>
      <c r="V36" s="418"/>
      <c r="W36" s="418"/>
      <c r="X36" s="418"/>
      <c r="Y36" s="170"/>
      <c r="Z36" s="171"/>
      <c r="AA36" s="162"/>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0">
    <mergeCell ref="Y12:Z12"/>
    <mergeCell ref="Y13:AA16"/>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N14:X14"/>
    <mergeCell ref="B11:X11"/>
    <mergeCell ref="C12:D12"/>
    <mergeCell ref="E12:F12"/>
    <mergeCell ref="G12:L12"/>
    <mergeCell ref="M12:R12"/>
    <mergeCell ref="S12:X12"/>
    <mergeCell ref="C13:D13"/>
    <mergeCell ref="E13:F13"/>
    <mergeCell ref="G13:L13"/>
    <mergeCell ref="M13:R13"/>
    <mergeCell ref="S13:X13"/>
    <mergeCell ref="G10:J10"/>
    <mergeCell ref="B14:M14"/>
    <mergeCell ref="B19:C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N22:O22"/>
    <mergeCell ref="P22:R22"/>
    <mergeCell ref="J25:K25"/>
    <mergeCell ref="N25:O25"/>
    <mergeCell ref="P25:R25"/>
    <mergeCell ref="N23:O23"/>
    <mergeCell ref="P23:R23"/>
    <mergeCell ref="N24:O24"/>
    <mergeCell ref="P24:R24"/>
    <mergeCell ref="H25:I25"/>
    <mergeCell ref="D22:D25"/>
    <mergeCell ref="E22:E25"/>
    <mergeCell ref="H22:I22"/>
    <mergeCell ref="J22:K22"/>
    <mergeCell ref="H24:I24"/>
    <mergeCell ref="J24:K24"/>
    <mergeCell ref="G36:H36"/>
    <mergeCell ref="I36:X36"/>
    <mergeCell ref="D19:X19"/>
    <mergeCell ref="B33:X33"/>
    <mergeCell ref="B34:X35"/>
    <mergeCell ref="B27:X27"/>
    <mergeCell ref="B28:X28"/>
    <mergeCell ref="B29:X29"/>
    <mergeCell ref="B30:X30"/>
    <mergeCell ref="B31:X31"/>
    <mergeCell ref="G32:H32"/>
    <mergeCell ref="I32:J32"/>
    <mergeCell ref="K32:L32"/>
    <mergeCell ref="S22:X25"/>
    <mergeCell ref="H23:I23"/>
    <mergeCell ref="J23:K2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AC35"/>
  <sheetViews>
    <sheetView topLeftCell="B1" workbookViewId="0">
      <selection activeCell="B20" sqref="B20:X20"/>
    </sheetView>
  </sheetViews>
  <sheetFormatPr baseColWidth="10" defaultColWidth="4.625" defaultRowHeight="15"/>
  <cols>
    <col min="1" max="1" width="4.625" style="40"/>
    <col min="2" max="2" width="9.875" style="40" customWidth="1"/>
    <col min="3" max="3" width="11.375" style="40" customWidth="1"/>
    <col min="4" max="4" width="9" style="40" customWidth="1"/>
    <col min="5" max="5" width="11.875" style="40" customWidth="1"/>
    <col min="6" max="6" width="6.625" style="40" customWidth="1"/>
    <col min="7" max="7" width="3.5" style="40" customWidth="1"/>
    <col min="8" max="8" width="2.375" style="40" customWidth="1"/>
    <col min="9" max="9" width="2" style="40" customWidth="1"/>
    <col min="10" max="10" width="7.25" style="40" customWidth="1"/>
    <col min="11" max="11" width="1.75" style="40" customWidth="1"/>
    <col min="12" max="12" width="2.125" style="40" customWidth="1"/>
    <col min="13" max="13" width="2.375" style="40" customWidth="1"/>
    <col min="14" max="14" width="6.125" style="40" customWidth="1"/>
    <col min="15" max="15" width="4.5" style="40" customWidth="1"/>
    <col min="16" max="16" width="2" style="40" customWidth="1"/>
    <col min="17" max="17" width="1.5" style="40" customWidth="1"/>
    <col min="18" max="18" width="3.75" style="40" customWidth="1"/>
    <col min="19" max="19" width="5.375" style="40" customWidth="1"/>
    <col min="20" max="21" width="3.5" style="40" customWidth="1"/>
    <col min="22" max="24" width="5.125" style="40" customWidth="1"/>
    <col min="25" max="25" width="16.375" style="40" hidden="1" customWidth="1"/>
    <col min="26" max="27" width="10.625" style="40" hidden="1" customWidth="1"/>
    <col min="28" max="28" width="14.75" style="2" hidden="1" customWidth="1"/>
    <col min="29" max="29" width="4.625" style="2"/>
    <col min="30" max="16384" width="4.625" style="40"/>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9"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14.25" customHeight="1">
      <c r="B7" s="291" t="s">
        <v>161</v>
      </c>
      <c r="C7" s="291"/>
      <c r="D7" s="291"/>
      <c r="E7" s="291"/>
      <c r="F7" s="291"/>
      <c r="G7" s="291"/>
      <c r="H7" s="291"/>
      <c r="I7" s="291"/>
      <c r="J7" s="291"/>
      <c r="K7" s="291"/>
      <c r="L7" s="291"/>
      <c r="M7" s="291"/>
      <c r="N7" s="291"/>
      <c r="O7" s="291"/>
      <c r="P7" s="291"/>
      <c r="Q7" s="291"/>
      <c r="R7" s="291"/>
      <c r="S7" s="291"/>
      <c r="T7" s="291"/>
      <c r="U7" s="291"/>
      <c r="V7" s="291"/>
      <c r="W7" s="291"/>
      <c r="X7" s="291"/>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14.25" customHeight="1">
      <c r="B10" s="312" t="s">
        <v>172</v>
      </c>
      <c r="C10" s="312"/>
      <c r="D10" s="312"/>
      <c r="E10" s="312"/>
      <c r="F10" s="312"/>
      <c r="G10" s="310" t="s">
        <v>27</v>
      </c>
      <c r="H10" s="310"/>
      <c r="I10" s="310"/>
      <c r="J10" s="310"/>
      <c r="K10" s="310"/>
      <c r="L10" s="310"/>
      <c r="M10" s="310"/>
      <c r="N10" s="310"/>
      <c r="O10" s="492">
        <v>20</v>
      </c>
      <c r="P10" s="493"/>
      <c r="Q10" s="493"/>
      <c r="R10" s="494"/>
      <c r="S10" s="395" t="s">
        <v>60</v>
      </c>
      <c r="T10" s="396"/>
      <c r="U10" s="397"/>
      <c r="V10" s="310" t="s">
        <v>37</v>
      </c>
      <c r="W10" s="310"/>
      <c r="X10" s="310"/>
      <c r="Y10" s="490"/>
      <c r="Z10" s="491"/>
      <c r="AA10" s="491"/>
      <c r="AB10" s="491"/>
    </row>
    <row r="11" spans="1:29"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91"/>
      <c r="Z11" s="91" t="s">
        <v>17</v>
      </c>
      <c r="AA11" s="91"/>
    </row>
    <row r="12" spans="1:29" s="23" customFormat="1" ht="31.5" customHeight="1">
      <c r="B12" s="48"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49" t="s">
        <v>27</v>
      </c>
      <c r="C13" s="308" t="s">
        <v>28</v>
      </c>
      <c r="D13" s="309"/>
      <c r="E13" s="310" t="s">
        <v>76</v>
      </c>
      <c r="F13" s="310"/>
      <c r="G13" s="311" t="s">
        <v>61</v>
      </c>
      <c r="H13" s="311"/>
      <c r="I13" s="311"/>
      <c r="J13" s="311"/>
      <c r="K13" s="311"/>
      <c r="L13" s="311"/>
      <c r="M13" s="312" t="str">
        <f>+G13</f>
        <v>Talento Humano</v>
      </c>
      <c r="N13" s="312"/>
      <c r="O13" s="312"/>
      <c r="P13" s="312"/>
      <c r="Q13" s="312"/>
      <c r="R13" s="312"/>
      <c r="S13" s="313" t="s">
        <v>30</v>
      </c>
      <c r="T13" s="314"/>
      <c r="U13" s="314"/>
      <c r="V13" s="314"/>
      <c r="W13" s="314"/>
      <c r="X13" s="355"/>
    </row>
    <row r="14" spans="1:29"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s="53" customFormat="1">
      <c r="B15" s="485" t="s">
        <v>61</v>
      </c>
      <c r="C15" s="485"/>
      <c r="D15" s="485"/>
      <c r="E15" s="485"/>
      <c r="F15" s="485"/>
      <c r="G15" s="485"/>
      <c r="H15" s="485"/>
      <c r="I15" s="485"/>
      <c r="J15" s="485"/>
      <c r="K15" s="485"/>
      <c r="L15" s="485"/>
      <c r="M15" s="485"/>
      <c r="N15" s="486" t="s">
        <v>83</v>
      </c>
      <c r="O15" s="486"/>
      <c r="P15" s="486"/>
      <c r="Q15" s="486"/>
      <c r="R15" s="486"/>
      <c r="S15" s="486"/>
      <c r="T15" s="486"/>
      <c r="U15" s="486"/>
      <c r="V15" s="486"/>
      <c r="W15" s="486"/>
      <c r="X15" s="486"/>
      <c r="AA15" s="3"/>
      <c r="AB15" s="2"/>
      <c r="AC15" s="2"/>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row>
    <row r="17" spans="2:28"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row>
    <row r="18" spans="2:28" ht="25.5" customHeight="1">
      <c r="B18" s="321" t="s">
        <v>221</v>
      </c>
      <c r="C18" s="321"/>
      <c r="D18" s="487">
        <v>1</v>
      </c>
      <c r="E18" s="488"/>
      <c r="F18" s="489"/>
      <c r="G18" s="487">
        <v>4</v>
      </c>
      <c r="H18" s="488"/>
      <c r="I18" s="488"/>
      <c r="J18" s="488"/>
      <c r="K18" s="488"/>
      <c r="L18" s="488"/>
      <c r="M18" s="489"/>
      <c r="N18" s="487">
        <v>4</v>
      </c>
      <c r="O18" s="488"/>
      <c r="P18" s="488"/>
      <c r="Q18" s="488"/>
      <c r="R18" s="488"/>
      <c r="S18" s="488"/>
      <c r="T18" s="487">
        <v>7</v>
      </c>
      <c r="U18" s="488"/>
      <c r="V18" s="488"/>
      <c r="W18" s="488"/>
      <c r="X18" s="488"/>
      <c r="Y18" s="29">
        <f>SUM(D18:X18)</f>
        <v>16</v>
      </c>
      <c r="Z18" s="40" t="s">
        <v>67</v>
      </c>
      <c r="AA18" s="9" t="s">
        <v>65</v>
      </c>
      <c r="AB18" s="9" t="s">
        <v>66</v>
      </c>
    </row>
    <row r="19" spans="2:28" ht="33.75" customHeight="1">
      <c r="B19" s="321" t="s">
        <v>213</v>
      </c>
      <c r="C19" s="321"/>
      <c r="D19" s="483">
        <v>20</v>
      </c>
      <c r="E19" s="484"/>
      <c r="F19" s="484"/>
      <c r="G19" s="484"/>
      <c r="H19" s="484"/>
      <c r="I19" s="484"/>
      <c r="J19" s="484"/>
      <c r="K19" s="484"/>
      <c r="L19" s="484"/>
      <c r="M19" s="484"/>
      <c r="N19" s="484"/>
      <c r="O19" s="484"/>
      <c r="P19" s="484"/>
      <c r="Q19" s="484"/>
      <c r="R19" s="484"/>
      <c r="S19" s="484"/>
      <c r="T19" s="484"/>
      <c r="U19" s="484"/>
      <c r="V19" s="484"/>
      <c r="W19" s="484"/>
      <c r="X19" s="484"/>
      <c r="Y19" s="28">
        <f>SUM(D19:X19)</f>
        <v>20</v>
      </c>
      <c r="Z19" s="40" t="s">
        <v>68</v>
      </c>
      <c r="AA19" s="52">
        <f>+D18</f>
        <v>1</v>
      </c>
      <c r="AB19" s="52">
        <f>+D18</f>
        <v>1</v>
      </c>
    </row>
    <row r="20" spans="2:28"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30">
        <f>+Y18/Y19</f>
        <v>0.8</v>
      </c>
      <c r="Z20" s="40" t="s">
        <v>31</v>
      </c>
      <c r="AA20" s="52">
        <f>+G18</f>
        <v>4</v>
      </c>
      <c r="AB20" s="52">
        <f>+G18</f>
        <v>4</v>
      </c>
    </row>
    <row r="21" spans="2:28" ht="34.5" customHeight="1">
      <c r="B21" s="47" t="s">
        <v>10</v>
      </c>
      <c r="C21" s="46" t="s">
        <v>80</v>
      </c>
      <c r="D21" s="46" t="s">
        <v>51</v>
      </c>
      <c r="E21" s="10" t="s">
        <v>39</v>
      </c>
      <c r="F21" s="42"/>
      <c r="G21" s="42"/>
      <c r="H21" s="329"/>
      <c r="I21" s="329"/>
      <c r="J21" s="329"/>
      <c r="K21" s="329"/>
      <c r="L21" s="329"/>
      <c r="M21" s="329"/>
      <c r="N21" s="329"/>
      <c r="O21" s="329"/>
      <c r="P21" s="329"/>
      <c r="Q21" s="329"/>
      <c r="R21" s="329"/>
      <c r="S21" s="330"/>
      <c r="T21" s="330"/>
      <c r="U21" s="330"/>
      <c r="V21" s="330"/>
      <c r="W21" s="330"/>
      <c r="X21" s="356"/>
      <c r="Z21" s="40" t="s">
        <v>69</v>
      </c>
      <c r="AA21" s="52">
        <f>+N18</f>
        <v>4</v>
      </c>
      <c r="AB21" s="52">
        <f>+N18</f>
        <v>4</v>
      </c>
    </row>
    <row r="22" spans="2:28" ht="14.25" customHeight="1">
      <c r="B22" s="45" t="s">
        <v>23</v>
      </c>
      <c r="C22" s="26">
        <f>+D18/D19</f>
        <v>0.05</v>
      </c>
      <c r="D22" s="398">
        <f>(D18+G18+N18+T18)/(D19+G19+N19+T19)</f>
        <v>0.8</v>
      </c>
      <c r="E22" s="480">
        <f>+D22/100%</f>
        <v>0.8</v>
      </c>
      <c r="H22" s="340"/>
      <c r="I22" s="340"/>
      <c r="J22" s="340"/>
      <c r="K22" s="340"/>
      <c r="L22" s="13"/>
      <c r="M22" s="12"/>
      <c r="N22" s="340"/>
      <c r="O22" s="340"/>
      <c r="P22" s="340"/>
      <c r="Q22" s="340"/>
      <c r="R22" s="340"/>
      <c r="S22" s="333"/>
      <c r="T22" s="333"/>
      <c r="U22" s="333"/>
      <c r="V22" s="333"/>
      <c r="W22" s="333"/>
      <c r="X22" s="359"/>
      <c r="Z22" s="40" t="s">
        <v>26</v>
      </c>
      <c r="AA22" s="52">
        <f>+T18</f>
        <v>7</v>
      </c>
      <c r="AB22" s="52">
        <f>+T18</f>
        <v>7</v>
      </c>
    </row>
    <row r="23" spans="2:28" ht="14.25" customHeight="1">
      <c r="B23" s="45" t="s">
        <v>24</v>
      </c>
      <c r="C23" s="25">
        <f>+(G18+D18)/D19</f>
        <v>0.25</v>
      </c>
      <c r="D23" s="399"/>
      <c r="E23" s="481"/>
      <c r="H23" s="340"/>
      <c r="I23" s="340"/>
      <c r="J23" s="340"/>
      <c r="K23" s="340"/>
      <c r="L23" s="13"/>
      <c r="M23" s="12"/>
      <c r="N23" s="340"/>
      <c r="O23" s="340"/>
      <c r="P23" s="340"/>
      <c r="Q23" s="340"/>
      <c r="R23" s="340"/>
      <c r="S23" s="333"/>
      <c r="T23" s="333"/>
      <c r="U23" s="333"/>
      <c r="V23" s="333"/>
      <c r="W23" s="333"/>
      <c r="X23" s="359"/>
      <c r="AB23" s="40"/>
    </row>
    <row r="24" spans="2:28" ht="14.25" customHeight="1">
      <c r="B24" s="45" t="s">
        <v>25</v>
      </c>
      <c r="C24" s="25">
        <f>+(N18+G18+D18)/D19</f>
        <v>0.45</v>
      </c>
      <c r="D24" s="399"/>
      <c r="E24" s="481"/>
      <c r="H24" s="340"/>
      <c r="I24" s="340"/>
      <c r="J24" s="340"/>
      <c r="K24" s="340"/>
      <c r="L24" s="13"/>
      <c r="M24" s="12"/>
      <c r="N24" s="340"/>
      <c r="O24" s="340"/>
      <c r="P24" s="340"/>
      <c r="Q24" s="340"/>
      <c r="R24" s="340"/>
      <c r="S24" s="333"/>
      <c r="T24" s="333"/>
      <c r="U24" s="333"/>
      <c r="V24" s="333"/>
      <c r="W24" s="333"/>
      <c r="X24" s="359"/>
      <c r="AB24" s="40"/>
    </row>
    <row r="25" spans="2:28" ht="14.25" customHeight="1">
      <c r="B25" s="45" t="s">
        <v>26</v>
      </c>
      <c r="C25" s="25">
        <f>(+T18+N18+G18+D18)/D19</f>
        <v>0.8</v>
      </c>
      <c r="D25" s="400"/>
      <c r="E25" s="482"/>
      <c r="F25" s="44"/>
      <c r="G25" s="44"/>
      <c r="H25" s="332"/>
      <c r="I25" s="332"/>
      <c r="J25" s="332"/>
      <c r="K25" s="332"/>
      <c r="L25" s="15"/>
      <c r="M25" s="16"/>
      <c r="N25" s="332"/>
      <c r="O25" s="332"/>
      <c r="P25" s="332"/>
      <c r="Q25" s="332"/>
      <c r="R25" s="332"/>
      <c r="S25" s="335"/>
      <c r="T25" s="335"/>
      <c r="U25" s="335"/>
      <c r="V25" s="335"/>
      <c r="W25" s="335"/>
      <c r="X25" s="360"/>
    </row>
    <row r="26" spans="2:28" ht="36.75" customHeight="1">
      <c r="B26" s="41"/>
      <c r="C26" s="42"/>
      <c r="D26" s="42"/>
      <c r="E26" s="42"/>
      <c r="F26" s="42"/>
      <c r="G26" s="42"/>
      <c r="H26" s="42"/>
      <c r="I26" s="42"/>
      <c r="J26" s="42"/>
      <c r="K26" s="42"/>
      <c r="L26" s="42"/>
      <c r="M26" s="42"/>
      <c r="N26" s="42"/>
      <c r="O26" s="42"/>
      <c r="P26" s="42"/>
      <c r="Q26" s="42"/>
      <c r="R26" s="42"/>
      <c r="S26" s="42"/>
      <c r="T26" s="42"/>
      <c r="U26" s="42"/>
      <c r="V26" s="42"/>
      <c r="W26" s="42"/>
      <c r="X26" s="43"/>
    </row>
    <row r="27" spans="2:28"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Z27" s="19"/>
    </row>
    <row r="28" spans="2:28" ht="60" customHeight="1">
      <c r="B28" s="401" t="s">
        <v>79</v>
      </c>
      <c r="C28" s="347"/>
      <c r="D28" s="347"/>
      <c r="E28" s="347"/>
      <c r="F28" s="347"/>
      <c r="G28" s="347"/>
      <c r="H28" s="347"/>
      <c r="I28" s="347"/>
      <c r="J28" s="347"/>
      <c r="K28" s="347"/>
      <c r="L28" s="347"/>
      <c r="M28" s="347"/>
      <c r="N28" s="347"/>
      <c r="O28" s="347"/>
      <c r="P28" s="347"/>
      <c r="Q28" s="347"/>
      <c r="R28" s="347"/>
      <c r="S28" s="347"/>
      <c r="T28" s="347"/>
      <c r="U28" s="347"/>
      <c r="V28" s="347"/>
      <c r="W28" s="347"/>
      <c r="X28" s="347"/>
      <c r="Y28" s="12"/>
      <c r="Z28" s="12"/>
      <c r="AA28" s="12"/>
    </row>
    <row r="29" spans="2:28"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0"/>
      <c r="Z29" s="21"/>
      <c r="AA29" s="13"/>
    </row>
    <row r="30" spans="2:28"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28"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28"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sheetData>
  <mergeCells count="87">
    <mergeCell ref="Y10:AB10"/>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B14:M14"/>
    <mergeCell ref="N14:X14"/>
    <mergeCell ref="B11:X11"/>
    <mergeCell ref="C12:D12"/>
    <mergeCell ref="E12:F12"/>
    <mergeCell ref="G12:L12"/>
    <mergeCell ref="M12:R12"/>
    <mergeCell ref="S12:X12"/>
    <mergeCell ref="C13:D13"/>
    <mergeCell ref="E13:F13"/>
    <mergeCell ref="G13:L13"/>
    <mergeCell ref="M13:R13"/>
    <mergeCell ref="S13:X13"/>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D22:D25"/>
    <mergeCell ref="E22:E25"/>
    <mergeCell ref="H22:I22"/>
    <mergeCell ref="J22:K22"/>
    <mergeCell ref="N22:O22"/>
    <mergeCell ref="J25:K25"/>
    <mergeCell ref="N25:O25"/>
    <mergeCell ref="S22:X25"/>
    <mergeCell ref="H23:I23"/>
    <mergeCell ref="J23:K23"/>
    <mergeCell ref="N23:O23"/>
    <mergeCell ref="P23:R23"/>
    <mergeCell ref="H24:I24"/>
    <mergeCell ref="J24:K24"/>
    <mergeCell ref="N24:O24"/>
    <mergeCell ref="P24:R24"/>
    <mergeCell ref="H25:I25"/>
    <mergeCell ref="P22:R22"/>
    <mergeCell ref="P25:R25"/>
    <mergeCell ref="B33:X33"/>
    <mergeCell ref="B34:X35"/>
    <mergeCell ref="B27:X27"/>
    <mergeCell ref="B28:X28"/>
    <mergeCell ref="B29:X29"/>
    <mergeCell ref="B30:X30"/>
    <mergeCell ref="B31:X31"/>
    <mergeCell ref="G32:H32"/>
    <mergeCell ref="I32:J32"/>
    <mergeCell ref="K32:L3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249977111117893"/>
  </sheetPr>
  <dimension ref="A1:AB35"/>
  <sheetViews>
    <sheetView topLeftCell="A2" workbookViewId="0">
      <selection activeCell="K10" sqref="K10:N10"/>
    </sheetView>
  </sheetViews>
  <sheetFormatPr baseColWidth="10" defaultColWidth="4.625" defaultRowHeight="15"/>
  <cols>
    <col min="1" max="1" width="4.625" style="127"/>
    <col min="2" max="2" width="9.875" style="127" customWidth="1"/>
    <col min="3" max="3" width="8.5" style="127" customWidth="1"/>
    <col min="4" max="4" width="9" style="127" customWidth="1"/>
    <col min="5" max="5" width="11.875" style="127" customWidth="1"/>
    <col min="6" max="6" width="6.625" style="127" customWidth="1"/>
    <col min="7" max="7" width="3.5" style="127" customWidth="1"/>
    <col min="8" max="8" width="2.375" style="127" customWidth="1"/>
    <col min="9" max="9" width="2" style="127" customWidth="1"/>
    <col min="10" max="10" width="7.25" style="127" customWidth="1"/>
    <col min="11" max="11" width="1.75" style="127" customWidth="1"/>
    <col min="12" max="12" width="2.125" style="127" customWidth="1"/>
    <col min="13" max="13" width="2.375" style="127" customWidth="1"/>
    <col min="14" max="14" width="6.125" style="127" customWidth="1"/>
    <col min="15" max="15" width="4.5" style="127" customWidth="1"/>
    <col min="16" max="16" width="2" style="127" customWidth="1"/>
    <col min="17" max="17" width="1.5" style="127" customWidth="1"/>
    <col min="18" max="18" width="3.75" style="127" customWidth="1"/>
    <col min="19" max="19" width="5.375" style="127" customWidth="1"/>
    <col min="20" max="21" width="3.5" style="127" customWidth="1"/>
    <col min="22" max="24" width="5.125" style="127" customWidth="1"/>
    <col min="25" max="25" width="25.25" style="127" customWidth="1"/>
    <col min="26" max="26" width="10.625" style="127" customWidth="1"/>
    <col min="27" max="27" width="10.625" style="127" bestFit="1" customWidth="1"/>
    <col min="28" max="28" width="14.75" style="127" customWidth="1"/>
    <col min="29" max="16384" width="4.625" style="127"/>
  </cols>
  <sheetData>
    <row r="1" spans="1:27" s="38" customForma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7" s="38" customForma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7" s="38" customFormat="1" ht="15.75">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27">
      <c r="B4" s="524"/>
      <c r="C4" s="524"/>
      <c r="D4" s="524"/>
      <c r="E4" s="524"/>
      <c r="F4" s="524"/>
      <c r="G4" s="524"/>
      <c r="H4" s="524"/>
      <c r="I4" s="524"/>
      <c r="J4" s="524"/>
      <c r="K4" s="524"/>
      <c r="L4" s="524"/>
      <c r="M4" s="524"/>
      <c r="N4" s="524"/>
      <c r="O4" s="524"/>
      <c r="P4" s="524"/>
      <c r="Q4" s="524"/>
      <c r="R4" s="524"/>
      <c r="S4" s="524"/>
      <c r="T4" s="524"/>
      <c r="U4" s="524"/>
      <c r="V4" s="524"/>
      <c r="W4" s="524"/>
      <c r="X4" s="524"/>
    </row>
    <row r="5" spans="1:27">
      <c r="B5" s="496" t="s">
        <v>14</v>
      </c>
      <c r="C5" s="497"/>
      <c r="D5" s="497"/>
      <c r="E5" s="497"/>
      <c r="F5" s="497"/>
      <c r="G5" s="497"/>
      <c r="H5" s="497"/>
      <c r="I5" s="497"/>
      <c r="J5" s="497"/>
      <c r="K5" s="497"/>
      <c r="L5" s="497"/>
      <c r="M5" s="497"/>
      <c r="N5" s="497"/>
      <c r="O5" s="497"/>
      <c r="P5" s="497"/>
      <c r="Q5" s="497"/>
      <c r="R5" s="497"/>
      <c r="S5" s="497"/>
      <c r="T5" s="497"/>
      <c r="U5" s="497"/>
      <c r="V5" s="497"/>
      <c r="W5" s="497"/>
      <c r="X5" s="498"/>
    </row>
    <row r="6" spans="1:27">
      <c r="B6" s="524" t="s">
        <v>0</v>
      </c>
      <c r="C6" s="524"/>
      <c r="D6" s="524"/>
      <c r="E6" s="524"/>
      <c r="F6" s="524"/>
      <c r="G6" s="524"/>
      <c r="H6" s="524"/>
      <c r="I6" s="524"/>
      <c r="J6" s="524"/>
      <c r="K6" s="524"/>
      <c r="L6" s="524"/>
      <c r="M6" s="524"/>
      <c r="N6" s="524"/>
      <c r="O6" s="524"/>
      <c r="P6" s="524"/>
      <c r="Q6" s="524"/>
      <c r="R6" s="524"/>
      <c r="S6" s="524"/>
      <c r="T6" s="524"/>
      <c r="U6" s="524"/>
      <c r="V6" s="524"/>
      <c r="W6" s="524"/>
      <c r="X6" s="524"/>
    </row>
    <row r="7" spans="1:27">
      <c r="B7" s="534" t="s">
        <v>173</v>
      </c>
      <c r="C7" s="534"/>
      <c r="D7" s="534"/>
      <c r="E7" s="534"/>
      <c r="F7" s="534"/>
      <c r="G7" s="534"/>
      <c r="H7" s="534"/>
      <c r="I7" s="534"/>
      <c r="J7" s="534"/>
      <c r="K7" s="534"/>
      <c r="L7" s="534"/>
      <c r="M7" s="534"/>
      <c r="N7" s="534"/>
      <c r="O7" s="534"/>
      <c r="P7" s="534"/>
      <c r="Q7" s="534"/>
      <c r="R7" s="534"/>
      <c r="S7" s="534"/>
      <c r="T7" s="534"/>
      <c r="U7" s="534"/>
      <c r="V7" s="534"/>
      <c r="W7" s="534"/>
      <c r="X7" s="534"/>
    </row>
    <row r="8" spans="1:27" s="128" customFormat="1">
      <c r="B8" s="538" t="s">
        <v>22</v>
      </c>
      <c r="C8" s="539"/>
      <c r="D8" s="539"/>
      <c r="E8" s="539"/>
      <c r="F8" s="540"/>
      <c r="G8" s="538" t="s">
        <v>13</v>
      </c>
      <c r="H8" s="539"/>
      <c r="I8" s="539"/>
      <c r="J8" s="540"/>
      <c r="K8" s="538" t="s">
        <v>36</v>
      </c>
      <c r="L8" s="539"/>
      <c r="M8" s="539"/>
      <c r="N8" s="540"/>
      <c r="O8" s="525" t="s">
        <v>1</v>
      </c>
      <c r="P8" s="530"/>
      <c r="Q8" s="530"/>
      <c r="R8" s="530"/>
      <c r="S8" s="530"/>
      <c r="T8" s="530"/>
      <c r="U8" s="530"/>
      <c r="V8" s="530"/>
      <c r="W8" s="530"/>
      <c r="X8" s="526"/>
      <c r="Y8" s="195"/>
      <c r="Z8" s="129"/>
      <c r="AA8" s="129"/>
    </row>
    <row r="9" spans="1:27" s="128" customFormat="1">
      <c r="B9" s="541"/>
      <c r="C9" s="542"/>
      <c r="D9" s="542"/>
      <c r="E9" s="542"/>
      <c r="F9" s="543"/>
      <c r="G9" s="541"/>
      <c r="H9" s="542"/>
      <c r="I9" s="542"/>
      <c r="J9" s="543"/>
      <c r="K9" s="541"/>
      <c r="L9" s="542"/>
      <c r="M9" s="542"/>
      <c r="N9" s="543"/>
      <c r="O9" s="525" t="s">
        <v>21</v>
      </c>
      <c r="P9" s="530"/>
      <c r="Q9" s="530"/>
      <c r="R9" s="526"/>
      <c r="S9" s="525" t="s">
        <v>20</v>
      </c>
      <c r="T9" s="530"/>
      <c r="U9" s="526"/>
      <c r="V9" s="525" t="s">
        <v>19</v>
      </c>
      <c r="W9" s="530"/>
      <c r="X9" s="526"/>
      <c r="Y9" s="129"/>
      <c r="Z9" s="129"/>
      <c r="AA9" s="129"/>
    </row>
    <row r="10" spans="1:27">
      <c r="B10" s="448" t="s">
        <v>81</v>
      </c>
      <c r="C10" s="448"/>
      <c r="D10" s="448"/>
      <c r="E10" s="448"/>
      <c r="F10" s="448"/>
      <c r="G10" s="452" t="s">
        <v>27</v>
      </c>
      <c r="H10" s="452"/>
      <c r="I10" s="452"/>
      <c r="J10" s="452"/>
      <c r="K10" s="452"/>
      <c r="L10" s="452"/>
      <c r="M10" s="452"/>
      <c r="N10" s="452"/>
      <c r="O10" s="474">
        <v>45</v>
      </c>
      <c r="P10" s="475"/>
      <c r="Q10" s="475"/>
      <c r="R10" s="476"/>
      <c r="S10" s="477" t="s">
        <v>60</v>
      </c>
      <c r="T10" s="478"/>
      <c r="U10" s="479"/>
      <c r="V10" s="452" t="s">
        <v>37</v>
      </c>
      <c r="W10" s="452"/>
      <c r="X10" s="452"/>
    </row>
    <row r="11" spans="1:27">
      <c r="B11" s="421" t="s">
        <v>2</v>
      </c>
      <c r="C11" s="422"/>
      <c r="D11" s="422"/>
      <c r="E11" s="422"/>
      <c r="F11" s="422"/>
      <c r="G11" s="422"/>
      <c r="H11" s="422"/>
      <c r="I11" s="422"/>
      <c r="J11" s="422"/>
      <c r="K11" s="422"/>
      <c r="L11" s="422"/>
      <c r="M11" s="422"/>
      <c r="N11" s="422"/>
      <c r="O11" s="422"/>
      <c r="P11" s="422"/>
      <c r="Q11" s="422"/>
      <c r="R11" s="422"/>
      <c r="S11" s="422"/>
      <c r="T11" s="422"/>
      <c r="U11" s="422"/>
      <c r="V11" s="422"/>
      <c r="W11" s="422"/>
      <c r="X11" s="423"/>
      <c r="Z11" s="127" t="s">
        <v>17</v>
      </c>
    </row>
    <row r="12" spans="1:27" s="128" customFormat="1" ht="30">
      <c r="B12" s="130" t="s">
        <v>18</v>
      </c>
      <c r="C12" s="525" t="s">
        <v>3</v>
      </c>
      <c r="D12" s="526"/>
      <c r="E12" s="527" t="s">
        <v>73</v>
      </c>
      <c r="F12" s="527"/>
      <c r="G12" s="527" t="s">
        <v>4</v>
      </c>
      <c r="H12" s="527"/>
      <c r="I12" s="527"/>
      <c r="J12" s="527"/>
      <c r="K12" s="527"/>
      <c r="L12" s="527"/>
      <c r="M12" s="527" t="s">
        <v>5</v>
      </c>
      <c r="N12" s="527"/>
      <c r="O12" s="527"/>
      <c r="P12" s="527"/>
      <c r="Q12" s="527"/>
      <c r="R12" s="527"/>
      <c r="S12" s="525" t="s">
        <v>15</v>
      </c>
      <c r="T12" s="530"/>
      <c r="U12" s="530"/>
      <c r="V12" s="530"/>
      <c r="W12" s="530"/>
      <c r="X12" s="526"/>
    </row>
    <row r="13" spans="1:27">
      <c r="B13" s="172" t="s">
        <v>27</v>
      </c>
      <c r="C13" s="531" t="s">
        <v>28</v>
      </c>
      <c r="D13" s="532"/>
      <c r="E13" s="533" t="s">
        <v>76</v>
      </c>
      <c r="F13" s="533"/>
      <c r="G13" s="534" t="s">
        <v>61</v>
      </c>
      <c r="H13" s="534"/>
      <c r="I13" s="534"/>
      <c r="J13" s="534"/>
      <c r="K13" s="534"/>
      <c r="L13" s="534"/>
      <c r="M13" s="529" t="str">
        <f>+G13</f>
        <v>Talento Humano</v>
      </c>
      <c r="N13" s="529"/>
      <c r="O13" s="529"/>
      <c r="P13" s="529"/>
      <c r="Q13" s="529"/>
      <c r="R13" s="529"/>
      <c r="S13" s="535" t="s">
        <v>30</v>
      </c>
      <c r="T13" s="536"/>
      <c r="U13" s="536"/>
      <c r="V13" s="536"/>
      <c r="W13" s="536"/>
      <c r="X13" s="537"/>
    </row>
    <row r="14" spans="1:27">
      <c r="B14" s="524" t="s">
        <v>6</v>
      </c>
      <c r="C14" s="524"/>
      <c r="D14" s="524"/>
      <c r="E14" s="524"/>
      <c r="F14" s="524"/>
      <c r="G14" s="524"/>
      <c r="H14" s="524"/>
      <c r="I14" s="524"/>
      <c r="J14" s="524"/>
      <c r="K14" s="524"/>
      <c r="L14" s="524"/>
      <c r="M14" s="524"/>
      <c r="N14" s="524" t="s">
        <v>7</v>
      </c>
      <c r="O14" s="524"/>
      <c r="P14" s="524"/>
      <c r="Q14" s="524"/>
      <c r="R14" s="524"/>
      <c r="S14" s="524"/>
      <c r="T14" s="524"/>
      <c r="U14" s="524"/>
      <c r="V14" s="524"/>
      <c r="W14" s="524"/>
      <c r="X14" s="524"/>
    </row>
    <row r="15" spans="1:27">
      <c r="B15" s="528" t="s">
        <v>61</v>
      </c>
      <c r="C15" s="528"/>
      <c r="D15" s="528"/>
      <c r="E15" s="528"/>
      <c r="F15" s="528"/>
      <c r="G15" s="528"/>
      <c r="H15" s="528"/>
      <c r="I15" s="528"/>
      <c r="J15" s="528"/>
      <c r="K15" s="528"/>
      <c r="L15" s="528"/>
      <c r="M15" s="528"/>
      <c r="N15" s="529" t="s">
        <v>83</v>
      </c>
      <c r="O15" s="529"/>
      <c r="P15" s="529"/>
      <c r="Q15" s="529"/>
      <c r="R15" s="529"/>
      <c r="S15" s="529"/>
      <c r="T15" s="529"/>
      <c r="U15" s="529"/>
      <c r="V15" s="529"/>
      <c r="W15" s="529"/>
      <c r="X15" s="529"/>
      <c r="Y15" s="402"/>
      <c r="Z15" s="403"/>
      <c r="AA15" s="403"/>
    </row>
    <row r="16" spans="1:27">
      <c r="B16" s="496" t="s">
        <v>8</v>
      </c>
      <c r="C16" s="497"/>
      <c r="D16" s="497"/>
      <c r="E16" s="497"/>
      <c r="F16" s="497"/>
      <c r="G16" s="497"/>
      <c r="H16" s="497"/>
      <c r="I16" s="497"/>
      <c r="J16" s="497"/>
      <c r="K16" s="497"/>
      <c r="L16" s="497"/>
      <c r="M16" s="497"/>
      <c r="N16" s="497"/>
      <c r="O16" s="497"/>
      <c r="P16" s="497"/>
      <c r="Q16" s="497"/>
      <c r="R16" s="497"/>
      <c r="S16" s="497"/>
      <c r="T16" s="497"/>
      <c r="U16" s="497"/>
      <c r="V16" s="497"/>
      <c r="W16" s="497"/>
      <c r="X16" s="498"/>
    </row>
    <row r="17" spans="2:28">
      <c r="B17" s="522" t="s">
        <v>9</v>
      </c>
      <c r="C17" s="522"/>
      <c r="D17" s="524" t="s">
        <v>23</v>
      </c>
      <c r="E17" s="524"/>
      <c r="F17" s="524"/>
      <c r="G17" s="524" t="s">
        <v>31</v>
      </c>
      <c r="H17" s="524"/>
      <c r="I17" s="524"/>
      <c r="J17" s="524"/>
      <c r="K17" s="524"/>
      <c r="L17" s="524"/>
      <c r="M17" s="524"/>
      <c r="N17" s="524" t="s">
        <v>34</v>
      </c>
      <c r="O17" s="524"/>
      <c r="P17" s="524"/>
      <c r="Q17" s="524"/>
      <c r="R17" s="524"/>
      <c r="S17" s="524"/>
      <c r="T17" s="524" t="s">
        <v>38</v>
      </c>
      <c r="U17" s="524"/>
      <c r="V17" s="524"/>
      <c r="W17" s="524"/>
      <c r="X17" s="524"/>
    </row>
    <row r="18" spans="2:28" ht="27.75" customHeight="1">
      <c r="B18" s="522" t="s">
        <v>212</v>
      </c>
      <c r="C18" s="522"/>
      <c r="D18" s="520">
        <v>13</v>
      </c>
      <c r="E18" s="520"/>
      <c r="F18" s="520"/>
      <c r="G18" s="520">
        <v>4</v>
      </c>
      <c r="H18" s="520"/>
      <c r="I18" s="520"/>
      <c r="J18" s="520"/>
      <c r="K18" s="520"/>
      <c r="L18" s="520"/>
      <c r="M18" s="520"/>
      <c r="N18" s="520">
        <v>8</v>
      </c>
      <c r="O18" s="520"/>
      <c r="P18" s="520"/>
      <c r="Q18" s="520"/>
      <c r="R18" s="520"/>
      <c r="S18" s="520"/>
      <c r="T18" s="520">
        <v>7</v>
      </c>
      <c r="U18" s="520"/>
      <c r="V18" s="520"/>
      <c r="W18" s="520"/>
      <c r="X18" s="520"/>
      <c r="Y18" s="173">
        <f>SUM(D18:X18)</f>
        <v>32</v>
      </c>
      <c r="Z18" s="127" t="s">
        <v>67</v>
      </c>
      <c r="AA18" s="132" t="s">
        <v>65</v>
      </c>
      <c r="AB18" s="132"/>
    </row>
    <row r="19" spans="2:28" ht="30" customHeight="1">
      <c r="B19" s="522" t="s">
        <v>213</v>
      </c>
      <c r="C19" s="522"/>
      <c r="D19" s="523">
        <v>15</v>
      </c>
      <c r="E19" s="523"/>
      <c r="F19" s="523"/>
      <c r="G19" s="523">
        <v>10</v>
      </c>
      <c r="H19" s="523"/>
      <c r="I19" s="523"/>
      <c r="J19" s="523"/>
      <c r="K19" s="523"/>
      <c r="L19" s="523"/>
      <c r="M19" s="523"/>
      <c r="N19" s="523">
        <v>11</v>
      </c>
      <c r="O19" s="523"/>
      <c r="P19" s="523"/>
      <c r="Q19" s="523"/>
      <c r="R19" s="523"/>
      <c r="S19" s="523"/>
      <c r="T19" s="523">
        <v>9</v>
      </c>
      <c r="U19" s="523"/>
      <c r="V19" s="523"/>
      <c r="W19" s="523"/>
      <c r="X19" s="523"/>
      <c r="Y19" s="174">
        <f>SUM(D19:X19)</f>
        <v>45</v>
      </c>
      <c r="Z19" s="127" t="s">
        <v>68</v>
      </c>
      <c r="AA19" s="131">
        <f>+D18</f>
        <v>13</v>
      </c>
      <c r="AB19" s="131">
        <f>+D18</f>
        <v>13</v>
      </c>
    </row>
    <row r="20" spans="2:28">
      <c r="B20" s="496" t="s">
        <v>12</v>
      </c>
      <c r="C20" s="497"/>
      <c r="D20" s="497"/>
      <c r="E20" s="497"/>
      <c r="F20" s="497"/>
      <c r="G20" s="497"/>
      <c r="H20" s="497"/>
      <c r="I20" s="497"/>
      <c r="J20" s="497"/>
      <c r="K20" s="497"/>
      <c r="L20" s="497"/>
      <c r="M20" s="497"/>
      <c r="N20" s="497"/>
      <c r="O20" s="497"/>
      <c r="P20" s="497"/>
      <c r="Q20" s="497"/>
      <c r="R20" s="497"/>
      <c r="S20" s="497"/>
      <c r="T20" s="497"/>
      <c r="U20" s="497"/>
      <c r="V20" s="497"/>
      <c r="W20" s="497"/>
      <c r="X20" s="498"/>
      <c r="Y20" s="133">
        <f>+Y18/Y19</f>
        <v>0.71111111111111114</v>
      </c>
      <c r="Z20" s="127" t="s">
        <v>31</v>
      </c>
      <c r="AA20" s="131">
        <f>+G18</f>
        <v>4</v>
      </c>
      <c r="AB20" s="131">
        <f>+G18</f>
        <v>4</v>
      </c>
    </row>
    <row r="21" spans="2:28" ht="39" customHeight="1">
      <c r="B21" s="134" t="s">
        <v>10</v>
      </c>
      <c r="C21" s="135" t="s">
        <v>50</v>
      </c>
      <c r="D21" s="135" t="s">
        <v>51</v>
      </c>
      <c r="E21" s="136" t="s">
        <v>39</v>
      </c>
      <c r="F21" s="137"/>
      <c r="G21" s="137"/>
      <c r="H21" s="504"/>
      <c r="I21" s="504"/>
      <c r="J21" s="504"/>
      <c r="K21" s="504"/>
      <c r="L21" s="504"/>
      <c r="M21" s="504"/>
      <c r="N21" s="504"/>
      <c r="O21" s="504"/>
      <c r="P21" s="504"/>
      <c r="Q21" s="504"/>
      <c r="R21" s="504"/>
      <c r="S21" s="521"/>
      <c r="T21" s="521"/>
      <c r="U21" s="521"/>
      <c r="V21" s="521"/>
      <c r="W21" s="521"/>
      <c r="X21" s="505"/>
      <c r="Z21" s="127" t="s">
        <v>69</v>
      </c>
      <c r="AA21" s="131">
        <f>+N18</f>
        <v>8</v>
      </c>
      <c r="AB21" s="131">
        <f>+N18</f>
        <v>8</v>
      </c>
    </row>
    <row r="22" spans="2:28">
      <c r="B22" s="138" t="s">
        <v>23</v>
      </c>
      <c r="C22" s="65">
        <f>+D18/D19</f>
        <v>0.8666666666666667</v>
      </c>
      <c r="D22" s="514">
        <f>(D18+G18+N18+T18)/(D19+G19+N19+T19)</f>
        <v>0.71111111111111114</v>
      </c>
      <c r="E22" s="517">
        <f>+D22/100%</f>
        <v>0.71111111111111114</v>
      </c>
      <c r="H22" s="495"/>
      <c r="I22" s="495"/>
      <c r="J22" s="495"/>
      <c r="K22" s="495"/>
      <c r="L22" s="139"/>
      <c r="M22" s="140"/>
      <c r="N22" s="495"/>
      <c r="O22" s="495"/>
      <c r="P22" s="495"/>
      <c r="Q22" s="495"/>
      <c r="R22" s="495"/>
      <c r="S22" s="509"/>
      <c r="T22" s="509"/>
      <c r="U22" s="509"/>
      <c r="V22" s="509"/>
      <c r="W22" s="509"/>
      <c r="X22" s="510"/>
      <c r="Z22" s="127" t="s">
        <v>26</v>
      </c>
      <c r="AA22" s="131">
        <f>+T18</f>
        <v>7</v>
      </c>
      <c r="AB22" s="131">
        <f>+T18</f>
        <v>7</v>
      </c>
    </row>
    <row r="23" spans="2:28">
      <c r="B23" s="138" t="s">
        <v>24</v>
      </c>
      <c r="C23" s="66">
        <f>+(G18)/G19</f>
        <v>0.4</v>
      </c>
      <c r="D23" s="515"/>
      <c r="E23" s="518"/>
      <c r="H23" s="495"/>
      <c r="I23" s="495"/>
      <c r="J23" s="495"/>
      <c r="K23" s="495"/>
      <c r="L23" s="139"/>
      <c r="M23" s="140"/>
      <c r="N23" s="495"/>
      <c r="O23" s="495"/>
      <c r="P23" s="495"/>
      <c r="Q23" s="495"/>
      <c r="R23" s="495"/>
      <c r="S23" s="509"/>
      <c r="T23" s="509"/>
      <c r="U23" s="509"/>
      <c r="V23" s="509"/>
      <c r="W23" s="509"/>
      <c r="X23" s="510"/>
    </row>
    <row r="24" spans="2:28">
      <c r="B24" s="138" t="s">
        <v>25</v>
      </c>
      <c r="C24" s="66">
        <f>+(N18)/N19</f>
        <v>0.72727272727272729</v>
      </c>
      <c r="D24" s="515"/>
      <c r="E24" s="518"/>
      <c r="H24" s="495"/>
      <c r="I24" s="495"/>
      <c r="J24" s="495"/>
      <c r="K24" s="495"/>
      <c r="L24" s="139"/>
      <c r="M24" s="140"/>
      <c r="N24" s="495"/>
      <c r="O24" s="495"/>
      <c r="P24" s="495"/>
      <c r="Q24" s="495"/>
      <c r="R24" s="495"/>
      <c r="S24" s="509"/>
      <c r="T24" s="509"/>
      <c r="U24" s="509"/>
      <c r="V24" s="509"/>
      <c r="W24" s="509"/>
      <c r="X24" s="510"/>
    </row>
    <row r="25" spans="2:28">
      <c r="B25" s="138" t="s">
        <v>26</v>
      </c>
      <c r="C25" s="66">
        <f>(+T18)/T19</f>
        <v>0.77777777777777779</v>
      </c>
      <c r="D25" s="516"/>
      <c r="E25" s="519"/>
      <c r="F25" s="141"/>
      <c r="G25" s="141"/>
      <c r="H25" s="513"/>
      <c r="I25" s="513"/>
      <c r="J25" s="513"/>
      <c r="K25" s="513"/>
      <c r="L25" s="142"/>
      <c r="M25" s="143"/>
      <c r="N25" s="513"/>
      <c r="O25" s="513"/>
      <c r="P25" s="513"/>
      <c r="Q25" s="513"/>
      <c r="R25" s="513"/>
      <c r="S25" s="511"/>
      <c r="T25" s="511"/>
      <c r="U25" s="511"/>
      <c r="V25" s="511"/>
      <c r="W25" s="511"/>
      <c r="X25" s="512"/>
    </row>
    <row r="26" spans="2:28">
      <c r="B26" s="144"/>
      <c r="C26" s="137"/>
      <c r="D26" s="137"/>
      <c r="E26" s="137"/>
      <c r="F26" s="137"/>
      <c r="G26" s="137"/>
      <c r="H26" s="137"/>
      <c r="I26" s="137"/>
      <c r="J26" s="137"/>
      <c r="K26" s="137"/>
      <c r="L26" s="137"/>
      <c r="M26" s="137"/>
      <c r="N26" s="137"/>
      <c r="O26" s="137"/>
      <c r="P26" s="137"/>
      <c r="Q26" s="137"/>
      <c r="R26" s="137"/>
      <c r="S26" s="137"/>
      <c r="T26" s="137"/>
      <c r="U26" s="137"/>
      <c r="V26" s="137"/>
      <c r="W26" s="137"/>
      <c r="X26" s="145"/>
    </row>
    <row r="27" spans="2:28">
      <c r="B27" s="500" t="s">
        <v>16</v>
      </c>
      <c r="C27" s="501"/>
      <c r="D27" s="501"/>
      <c r="E27" s="501"/>
      <c r="F27" s="501"/>
      <c r="G27" s="501"/>
      <c r="H27" s="501"/>
      <c r="I27" s="501"/>
      <c r="J27" s="501"/>
      <c r="K27" s="501"/>
      <c r="L27" s="501"/>
      <c r="M27" s="501"/>
      <c r="N27" s="501"/>
      <c r="O27" s="501"/>
      <c r="P27" s="501"/>
      <c r="Q27" s="501"/>
      <c r="R27" s="501"/>
      <c r="S27" s="501"/>
      <c r="T27" s="501"/>
      <c r="U27" s="501"/>
      <c r="V27" s="501"/>
      <c r="W27" s="501"/>
      <c r="X27" s="502"/>
    </row>
    <row r="28" spans="2:28" ht="78" customHeight="1">
      <c r="B28" s="366" t="s">
        <v>82</v>
      </c>
      <c r="C28" s="367"/>
      <c r="D28" s="367"/>
      <c r="E28" s="367"/>
      <c r="F28" s="367"/>
      <c r="G28" s="367"/>
      <c r="H28" s="367"/>
      <c r="I28" s="367"/>
      <c r="J28" s="367"/>
      <c r="K28" s="367"/>
      <c r="L28" s="367"/>
      <c r="M28" s="367"/>
      <c r="N28" s="367"/>
      <c r="O28" s="367"/>
      <c r="P28" s="367"/>
      <c r="Q28" s="367"/>
      <c r="R28" s="367"/>
      <c r="S28" s="367"/>
      <c r="T28" s="367"/>
      <c r="U28" s="367"/>
      <c r="V28" s="367"/>
      <c r="W28" s="367"/>
      <c r="X28" s="367"/>
      <c r="Y28" s="90"/>
      <c r="Z28" s="140"/>
      <c r="AA28" s="140"/>
    </row>
    <row r="29" spans="2:28">
      <c r="B29" s="503"/>
      <c r="C29" s="504"/>
      <c r="D29" s="504"/>
      <c r="E29" s="504"/>
      <c r="F29" s="504"/>
      <c r="G29" s="504"/>
      <c r="H29" s="504"/>
      <c r="I29" s="504"/>
      <c r="J29" s="504"/>
      <c r="K29" s="504"/>
      <c r="L29" s="504"/>
      <c r="M29" s="504"/>
      <c r="N29" s="504"/>
      <c r="O29" s="504"/>
      <c r="P29" s="504"/>
      <c r="Q29" s="504"/>
      <c r="R29" s="504"/>
      <c r="S29" s="504"/>
      <c r="T29" s="504"/>
      <c r="U29" s="504"/>
      <c r="V29" s="504"/>
      <c r="W29" s="504"/>
      <c r="X29" s="505"/>
      <c r="Y29" s="146"/>
      <c r="Z29" s="147"/>
      <c r="AA29" s="139"/>
    </row>
    <row r="30" spans="2:28">
      <c r="B30" s="500" t="s">
        <v>75</v>
      </c>
      <c r="C30" s="501"/>
      <c r="D30" s="501"/>
      <c r="E30" s="501"/>
      <c r="F30" s="501"/>
      <c r="G30" s="501"/>
      <c r="H30" s="501"/>
      <c r="I30" s="501"/>
      <c r="J30" s="501"/>
      <c r="K30" s="501"/>
      <c r="L30" s="501"/>
      <c r="M30" s="501"/>
      <c r="N30" s="501"/>
      <c r="O30" s="501"/>
      <c r="P30" s="501"/>
      <c r="Q30" s="501"/>
      <c r="R30" s="501"/>
      <c r="S30" s="501"/>
      <c r="T30" s="501"/>
      <c r="U30" s="501"/>
      <c r="V30" s="501"/>
      <c r="W30" s="501"/>
      <c r="X30" s="502"/>
      <c r="Y30" s="146"/>
      <c r="Z30" s="147"/>
      <c r="AA30" s="139"/>
    </row>
    <row r="31" spans="2:28">
      <c r="B31" s="506"/>
      <c r="C31" s="507"/>
      <c r="D31" s="507"/>
      <c r="E31" s="507"/>
      <c r="F31" s="507"/>
      <c r="G31" s="507"/>
      <c r="H31" s="507"/>
      <c r="I31" s="507"/>
      <c r="J31" s="507"/>
      <c r="K31" s="507"/>
      <c r="L31" s="507"/>
      <c r="M31" s="507"/>
      <c r="N31" s="507"/>
      <c r="O31" s="507"/>
      <c r="P31" s="507"/>
      <c r="Q31" s="507"/>
      <c r="R31" s="507"/>
      <c r="S31" s="507"/>
      <c r="T31" s="507"/>
      <c r="U31" s="507"/>
      <c r="V31" s="507"/>
      <c r="W31" s="507"/>
      <c r="X31" s="508"/>
      <c r="Y31" s="146"/>
      <c r="Z31" s="147"/>
      <c r="AA31" s="139"/>
    </row>
    <row r="32" spans="2:28">
      <c r="B32" s="144"/>
      <c r="C32" s="137"/>
      <c r="D32" s="137"/>
      <c r="E32" s="137"/>
      <c r="F32" s="137"/>
      <c r="G32" s="504"/>
      <c r="H32" s="504"/>
      <c r="I32" s="504"/>
      <c r="J32" s="504"/>
      <c r="K32" s="504"/>
      <c r="L32" s="504"/>
      <c r="M32" s="137"/>
      <c r="N32" s="137"/>
      <c r="O32" s="137"/>
      <c r="P32" s="137"/>
      <c r="Q32" s="137"/>
      <c r="R32" s="137"/>
      <c r="S32" s="137"/>
      <c r="T32" s="137"/>
      <c r="U32" s="137"/>
      <c r="V32" s="137"/>
      <c r="W32" s="137"/>
      <c r="X32" s="145"/>
      <c r="Y32" s="146"/>
      <c r="Z32" s="147"/>
      <c r="AA32" s="139"/>
    </row>
    <row r="33" spans="2:27">
      <c r="B33" s="496"/>
      <c r="C33" s="497"/>
      <c r="D33" s="497"/>
      <c r="E33" s="497"/>
      <c r="F33" s="497"/>
      <c r="G33" s="497"/>
      <c r="H33" s="497"/>
      <c r="I33" s="497"/>
      <c r="J33" s="497"/>
      <c r="K33" s="497"/>
      <c r="L33" s="497"/>
      <c r="M33" s="497"/>
      <c r="N33" s="497"/>
      <c r="O33" s="497"/>
      <c r="P33" s="497"/>
      <c r="Q33" s="497"/>
      <c r="R33" s="497"/>
      <c r="S33" s="497"/>
      <c r="T33" s="497"/>
      <c r="U33" s="497"/>
      <c r="V33" s="497"/>
      <c r="W33" s="497"/>
      <c r="X33" s="498"/>
    </row>
    <row r="34" spans="2:27">
      <c r="B34" s="499"/>
      <c r="C34" s="499"/>
      <c r="D34" s="499"/>
      <c r="E34" s="499"/>
      <c r="F34" s="499"/>
      <c r="G34" s="499"/>
      <c r="H34" s="499"/>
      <c r="I34" s="499"/>
      <c r="J34" s="499"/>
      <c r="K34" s="499"/>
      <c r="L34" s="499"/>
      <c r="M34" s="499"/>
      <c r="N34" s="499"/>
      <c r="O34" s="499"/>
      <c r="P34" s="499"/>
      <c r="Q34" s="499"/>
      <c r="R34" s="499"/>
      <c r="S34" s="499"/>
      <c r="T34" s="499"/>
      <c r="U34" s="499"/>
      <c r="V34" s="499"/>
      <c r="W34" s="499"/>
      <c r="X34" s="499"/>
      <c r="Y34" s="146"/>
      <c r="Z34" s="147"/>
      <c r="AA34" s="139"/>
    </row>
    <row r="35" spans="2:27">
      <c r="G35" s="495"/>
      <c r="H35" s="495"/>
      <c r="I35" s="495"/>
      <c r="J35" s="495"/>
      <c r="K35" s="495"/>
      <c r="L35" s="495"/>
      <c r="M35" s="495"/>
      <c r="N35" s="495"/>
      <c r="O35" s="495"/>
      <c r="P35" s="495"/>
      <c r="Q35" s="495"/>
      <c r="R35" s="495"/>
      <c r="S35" s="495"/>
      <c r="T35" s="495"/>
      <c r="U35" s="495"/>
      <c r="V35" s="495"/>
      <c r="W35" s="495"/>
      <c r="X35" s="495"/>
      <c r="Y35" s="146"/>
      <c r="Z35" s="147"/>
      <c r="AA35" s="139"/>
    </row>
  </sheetData>
  <mergeCells count="92">
    <mergeCell ref="Y15:AA15"/>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S12:X12"/>
    <mergeCell ref="C13:D13"/>
    <mergeCell ref="E13:F13"/>
    <mergeCell ref="G13:L13"/>
    <mergeCell ref="M13:R13"/>
    <mergeCell ref="S13:X13"/>
    <mergeCell ref="G10:J10"/>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N18:S18"/>
    <mergeCell ref="T18:X18"/>
    <mergeCell ref="B20:X20"/>
    <mergeCell ref="H21:I21"/>
    <mergeCell ref="J21:M21"/>
    <mergeCell ref="N21:O21"/>
    <mergeCell ref="P21:R21"/>
    <mergeCell ref="S21:X21"/>
    <mergeCell ref="B19:C19"/>
    <mergeCell ref="D19:F19"/>
    <mergeCell ref="G19:M19"/>
    <mergeCell ref="N19:S19"/>
    <mergeCell ref="T19:X19"/>
    <mergeCell ref="B18:C18"/>
    <mergeCell ref="D18:F18"/>
    <mergeCell ref="G18:M18"/>
    <mergeCell ref="D22:D25"/>
    <mergeCell ref="E22:E25"/>
    <mergeCell ref="H22:I22"/>
    <mergeCell ref="J22:K22"/>
    <mergeCell ref="N22:O22"/>
    <mergeCell ref="J25:K25"/>
    <mergeCell ref="N25:O25"/>
    <mergeCell ref="S22:X25"/>
    <mergeCell ref="H23:I23"/>
    <mergeCell ref="J23:K23"/>
    <mergeCell ref="N23:O23"/>
    <mergeCell ref="P23:R23"/>
    <mergeCell ref="H24:I24"/>
    <mergeCell ref="J24:K24"/>
    <mergeCell ref="N24:O24"/>
    <mergeCell ref="P24:R24"/>
    <mergeCell ref="H25:I25"/>
    <mergeCell ref="P22:R22"/>
    <mergeCell ref="P25:R25"/>
    <mergeCell ref="G35:H35"/>
    <mergeCell ref="I35:X35"/>
    <mergeCell ref="B33:X33"/>
    <mergeCell ref="B34:X34"/>
    <mergeCell ref="B27:X27"/>
    <mergeCell ref="B28:X28"/>
    <mergeCell ref="B29:X29"/>
    <mergeCell ref="B30:X30"/>
    <mergeCell ref="B31:X31"/>
    <mergeCell ref="G32:H32"/>
    <mergeCell ref="I32:J32"/>
    <mergeCell ref="K32:L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3AEC-06DA-441E-A130-FEFA2C56D80C}">
  <sheetPr>
    <tabColor rgb="FF92D050"/>
  </sheetPr>
  <dimension ref="A1:AC48"/>
  <sheetViews>
    <sheetView topLeftCell="A6" workbookViewId="0">
      <selection activeCell="AE19" sqref="AE19"/>
    </sheetView>
  </sheetViews>
  <sheetFormatPr baseColWidth="10" defaultColWidth="4.625" defaultRowHeight="15"/>
  <cols>
    <col min="1" max="1" width="4.625" style="202"/>
    <col min="2" max="2" width="9.875" style="202" customWidth="1"/>
    <col min="3" max="3" width="13.5" style="202" customWidth="1"/>
    <col min="4" max="4" width="9" style="202" customWidth="1"/>
    <col min="5" max="5" width="11.875" style="202" customWidth="1"/>
    <col min="6" max="6" width="6.625" style="202" customWidth="1"/>
    <col min="7" max="7" width="3.5" style="202" customWidth="1"/>
    <col min="8" max="8" width="2.375" style="202" customWidth="1"/>
    <col min="9" max="9" width="2" style="202" customWidth="1"/>
    <col min="10" max="10" width="7.25" style="202" customWidth="1"/>
    <col min="11" max="11" width="1.75" style="202" customWidth="1"/>
    <col min="12" max="12" width="2.125" style="202" customWidth="1"/>
    <col min="13" max="13" width="2.375" style="202" customWidth="1"/>
    <col min="14" max="14" width="6.125" style="202" customWidth="1"/>
    <col min="15" max="15" width="4.5" style="202" customWidth="1"/>
    <col min="16" max="16" width="2" style="202" customWidth="1"/>
    <col min="17" max="17" width="1.5" style="202" customWidth="1"/>
    <col min="18" max="18" width="3.75" style="202" customWidth="1"/>
    <col min="19" max="19" width="5.375" style="202" customWidth="1"/>
    <col min="20" max="21" width="3.5" style="202" customWidth="1"/>
    <col min="22" max="24" width="5.125" style="202" customWidth="1"/>
    <col min="25" max="25" width="20.625" style="202" hidden="1" customWidth="1"/>
    <col min="26" max="26" width="12.375" style="202" hidden="1" customWidth="1"/>
    <col min="27" max="27" width="7.125" style="202" hidden="1" customWidth="1"/>
    <col min="28" max="28" width="14.75" style="2" customWidth="1"/>
    <col min="29" max="29" width="4.625" style="2"/>
    <col min="30" max="16384" width="4.625" style="202"/>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25.5" customHeight="1">
      <c r="B7" s="271" t="s">
        <v>240</v>
      </c>
      <c r="C7" s="271"/>
      <c r="D7" s="271"/>
      <c r="E7" s="271"/>
      <c r="F7" s="271"/>
      <c r="G7" s="271"/>
      <c r="H7" s="271"/>
      <c r="I7" s="271"/>
      <c r="J7" s="271"/>
      <c r="K7" s="271"/>
      <c r="L7" s="271"/>
      <c r="M7" s="271"/>
      <c r="N7" s="271"/>
      <c r="O7" s="271"/>
      <c r="P7" s="271"/>
      <c r="Q7" s="271"/>
      <c r="R7" s="271"/>
      <c r="S7" s="271"/>
      <c r="T7" s="271"/>
      <c r="U7" s="271"/>
      <c r="V7" s="271"/>
      <c r="W7" s="271"/>
      <c r="X7" s="271"/>
      <c r="Y7" s="544"/>
      <c r="Z7" s="545"/>
      <c r="AA7" s="545"/>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544"/>
      <c r="Z8" s="545"/>
      <c r="AA8" s="545"/>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22.5" customHeight="1">
      <c r="B10" s="265" t="s">
        <v>241</v>
      </c>
      <c r="C10" s="265"/>
      <c r="D10" s="265"/>
      <c r="E10" s="265"/>
      <c r="F10" s="265"/>
      <c r="G10" s="310" t="s">
        <v>52</v>
      </c>
      <c r="H10" s="310"/>
      <c r="I10" s="310"/>
      <c r="J10" s="310"/>
      <c r="K10" s="546">
        <v>3</v>
      </c>
      <c r="L10" s="547"/>
      <c r="M10" s="547"/>
      <c r="N10" s="548"/>
      <c r="O10" s="546">
        <v>0</v>
      </c>
      <c r="P10" s="547"/>
      <c r="Q10" s="547"/>
      <c r="R10" s="548"/>
      <c r="S10" s="395">
        <v>43435</v>
      </c>
      <c r="T10" s="396"/>
      <c r="U10" s="397"/>
      <c r="V10" s="310" t="s">
        <v>37</v>
      </c>
      <c r="W10" s="310"/>
      <c r="X10" s="310"/>
      <c r="Y10" s="404"/>
      <c r="Z10" s="405"/>
      <c r="AA10" s="405"/>
    </row>
    <row r="11" spans="1:29" ht="23.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404"/>
      <c r="Z11" s="405"/>
      <c r="AA11" s="405"/>
    </row>
    <row r="12" spans="1:29" s="23" customFormat="1" ht="31.5" customHeight="1">
      <c r="B12" s="206"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209" t="s">
        <v>52</v>
      </c>
      <c r="C13" s="308" t="s">
        <v>28</v>
      </c>
      <c r="D13" s="309"/>
      <c r="E13" s="310" t="s">
        <v>76</v>
      </c>
      <c r="F13" s="310"/>
      <c r="G13" s="311" t="s">
        <v>61</v>
      </c>
      <c r="H13" s="311"/>
      <c r="I13" s="311"/>
      <c r="J13" s="311"/>
      <c r="K13" s="311"/>
      <c r="L13" s="311"/>
      <c r="M13" s="312" t="str">
        <f>+G13</f>
        <v>Talento Humano</v>
      </c>
      <c r="N13" s="312"/>
      <c r="O13" s="312"/>
      <c r="P13" s="312"/>
      <c r="Q13" s="312"/>
      <c r="R13" s="312"/>
      <c r="S13" s="313" t="s">
        <v>30</v>
      </c>
      <c r="T13" s="314"/>
      <c r="U13" s="314"/>
      <c r="V13" s="314"/>
      <c r="W13" s="314"/>
      <c r="X13" s="355"/>
    </row>
    <row r="14" spans="1:29" ht="21.7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24" customHeight="1">
      <c r="B15" s="317" t="s">
        <v>61</v>
      </c>
      <c r="C15" s="317"/>
      <c r="D15" s="317"/>
      <c r="E15" s="317"/>
      <c r="F15" s="317"/>
      <c r="G15" s="317"/>
      <c r="H15" s="317"/>
      <c r="I15" s="317"/>
      <c r="J15" s="317"/>
      <c r="K15" s="317"/>
      <c r="L15" s="317"/>
      <c r="M15" s="317"/>
      <c r="N15" s="262" t="s">
        <v>242</v>
      </c>
      <c r="O15" s="262"/>
      <c r="P15" s="262"/>
      <c r="Q15" s="262"/>
      <c r="R15" s="262"/>
      <c r="S15" s="262"/>
      <c r="T15" s="262"/>
      <c r="U15" s="262"/>
      <c r="V15" s="262"/>
      <c r="W15" s="262"/>
      <c r="X15" s="262"/>
      <c r="Y15" s="490"/>
      <c r="Z15" s="491"/>
      <c r="AB15" s="202"/>
      <c r="AC15" s="202"/>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AB16" s="202"/>
      <c r="AC16" s="202"/>
    </row>
    <row r="17" spans="2:29"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202" t="s">
        <v>145</v>
      </c>
      <c r="AA17" s="9" t="s">
        <v>65</v>
      </c>
      <c r="AB17" s="9"/>
      <c r="AC17" s="202"/>
    </row>
    <row r="18" spans="2:29" ht="29.25" customHeight="1">
      <c r="B18" s="321" t="s">
        <v>236</v>
      </c>
      <c r="C18" s="321"/>
      <c r="D18" s="549">
        <f>0+3+2</f>
        <v>5</v>
      </c>
      <c r="E18" s="550"/>
      <c r="F18" s="551"/>
      <c r="G18" s="549">
        <f>2+3+3</f>
        <v>8</v>
      </c>
      <c r="H18" s="550"/>
      <c r="I18" s="550"/>
      <c r="J18" s="550"/>
      <c r="K18" s="550"/>
      <c r="L18" s="550"/>
      <c r="M18" s="551"/>
      <c r="N18" s="549">
        <v>4</v>
      </c>
      <c r="O18" s="550"/>
      <c r="P18" s="550"/>
      <c r="Q18" s="550"/>
      <c r="R18" s="550"/>
      <c r="S18" s="550"/>
      <c r="T18" s="549">
        <v>10</v>
      </c>
      <c r="U18" s="550"/>
      <c r="V18" s="550"/>
      <c r="W18" s="550"/>
      <c r="X18" s="550"/>
      <c r="Y18" s="202">
        <f>SUM(D18:X18)</f>
        <v>27</v>
      </c>
      <c r="Z18" s="202" t="s">
        <v>68</v>
      </c>
      <c r="AA18" s="176">
        <v>24607</v>
      </c>
      <c r="AB18" s="52"/>
      <c r="AC18" s="202"/>
    </row>
    <row r="19" spans="2:29" ht="34.5" customHeight="1">
      <c r="B19" s="321" t="s">
        <v>243</v>
      </c>
      <c r="C19" s="321"/>
      <c r="D19" s="552">
        <v>319</v>
      </c>
      <c r="E19" s="553"/>
      <c r="F19" s="553"/>
      <c r="G19" s="553"/>
      <c r="H19" s="553"/>
      <c r="I19" s="553"/>
      <c r="J19" s="553"/>
      <c r="K19" s="553"/>
      <c r="L19" s="553"/>
      <c r="M19" s="553"/>
      <c r="N19" s="553"/>
      <c r="O19" s="553"/>
      <c r="P19" s="553"/>
      <c r="Q19" s="553"/>
      <c r="R19" s="553"/>
      <c r="S19" s="553"/>
      <c r="T19" s="553"/>
      <c r="U19" s="553"/>
      <c r="V19" s="553"/>
      <c r="W19" s="553"/>
      <c r="X19" s="553"/>
      <c r="Y19" s="405"/>
      <c r="Z19" s="202" t="s">
        <v>31</v>
      </c>
      <c r="AA19" s="176">
        <v>37191</v>
      </c>
      <c r="AB19" s="52"/>
      <c r="AC19" s="202"/>
    </row>
    <row r="20" spans="2:29"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405"/>
      <c r="Z20" s="202" t="s">
        <v>69</v>
      </c>
      <c r="AA20" s="176">
        <v>49112</v>
      </c>
      <c r="AB20" s="52"/>
      <c r="AC20" s="202"/>
    </row>
    <row r="21" spans="2:29" ht="34.5" customHeight="1">
      <c r="B21" s="205" t="s">
        <v>10</v>
      </c>
      <c r="C21" s="207" t="s">
        <v>239</v>
      </c>
      <c r="D21" s="207" t="s">
        <v>237</v>
      </c>
      <c r="E21" s="10" t="s">
        <v>98</v>
      </c>
      <c r="F21" s="203"/>
      <c r="G21" s="203"/>
      <c r="H21" s="329"/>
      <c r="I21" s="329"/>
      <c r="J21" s="329"/>
      <c r="K21" s="329"/>
      <c r="L21" s="329"/>
      <c r="M21" s="329"/>
      <c r="N21" s="329"/>
      <c r="O21" s="329"/>
      <c r="P21" s="329"/>
      <c r="Q21" s="329"/>
      <c r="R21" s="329"/>
      <c r="S21" s="330"/>
      <c r="T21" s="330"/>
      <c r="U21" s="330"/>
      <c r="V21" s="330"/>
      <c r="W21" s="330"/>
      <c r="X21" s="356"/>
      <c r="Z21" s="202" t="s">
        <v>26</v>
      </c>
      <c r="AA21" s="176">
        <v>33472</v>
      </c>
      <c r="AB21" s="52"/>
      <c r="AC21" s="202"/>
    </row>
    <row r="22" spans="2:29" ht="14.25" customHeight="1">
      <c r="B22" s="208" t="s">
        <v>23</v>
      </c>
      <c r="C22" s="125">
        <f>+D18</f>
        <v>5</v>
      </c>
      <c r="D22" s="554">
        <f>27/319</f>
        <v>8.4639498432601878E-2</v>
      </c>
      <c r="E22" s="480" t="s">
        <v>142</v>
      </c>
      <c r="H22" s="340"/>
      <c r="I22" s="340"/>
      <c r="J22" s="340"/>
      <c r="K22" s="340"/>
      <c r="L22" s="13"/>
      <c r="M22" s="12"/>
      <c r="N22" s="340"/>
      <c r="O22" s="340"/>
      <c r="P22" s="340"/>
      <c r="Q22" s="340"/>
      <c r="R22" s="340"/>
      <c r="S22" s="333"/>
      <c r="T22" s="333"/>
      <c r="U22" s="333"/>
      <c r="V22" s="333"/>
      <c r="W22" s="333"/>
      <c r="X22" s="359"/>
      <c r="AB22" s="202"/>
      <c r="AC22" s="202"/>
    </row>
    <row r="23" spans="2:29" ht="14.25" customHeight="1">
      <c r="B23" s="208" t="s">
        <v>31</v>
      </c>
      <c r="C23" s="126">
        <f>+G18</f>
        <v>8</v>
      </c>
      <c r="D23" s="555"/>
      <c r="E23" s="481"/>
      <c r="H23" s="340"/>
      <c r="I23" s="340"/>
      <c r="J23" s="340"/>
      <c r="K23" s="340"/>
      <c r="L23" s="13"/>
      <c r="M23" s="12"/>
      <c r="N23" s="340"/>
      <c r="O23" s="340"/>
      <c r="P23" s="340"/>
      <c r="Q23" s="340"/>
      <c r="R23" s="340"/>
      <c r="S23" s="333"/>
      <c r="T23" s="333"/>
      <c r="U23" s="333"/>
      <c r="V23" s="333"/>
      <c r="W23" s="333"/>
      <c r="X23" s="359"/>
      <c r="AB23" s="202"/>
      <c r="AC23" s="202"/>
    </row>
    <row r="24" spans="2:29" ht="14.25" customHeight="1">
      <c r="B24" s="208" t="s">
        <v>69</v>
      </c>
      <c r="C24" s="126">
        <f>+N18</f>
        <v>4</v>
      </c>
      <c r="D24" s="555"/>
      <c r="E24" s="481"/>
      <c r="H24" s="340"/>
      <c r="I24" s="340"/>
      <c r="J24" s="340"/>
      <c r="K24" s="340"/>
      <c r="L24" s="13"/>
      <c r="M24" s="12"/>
      <c r="N24" s="340"/>
      <c r="O24" s="340"/>
      <c r="P24" s="340"/>
      <c r="Q24" s="340"/>
      <c r="R24" s="340"/>
      <c r="S24" s="333"/>
      <c r="T24" s="333"/>
      <c r="U24" s="333"/>
      <c r="V24" s="333"/>
      <c r="W24" s="333"/>
      <c r="X24" s="359"/>
      <c r="AB24" s="202"/>
      <c r="AC24" s="202"/>
    </row>
    <row r="25" spans="2:29" ht="14.25" customHeight="1">
      <c r="B25" s="208" t="s">
        <v>26</v>
      </c>
      <c r="C25" s="126">
        <f>+T18</f>
        <v>10</v>
      </c>
      <c r="D25" s="556"/>
      <c r="E25" s="482"/>
      <c r="F25" s="204"/>
      <c r="G25" s="204"/>
      <c r="H25" s="332"/>
      <c r="I25" s="332"/>
      <c r="J25" s="332"/>
      <c r="K25" s="332"/>
      <c r="L25" s="15"/>
      <c r="M25" s="16"/>
      <c r="N25" s="332"/>
      <c r="O25" s="332"/>
      <c r="P25" s="332"/>
      <c r="Q25" s="332"/>
      <c r="R25" s="332"/>
      <c r="S25" s="335"/>
      <c r="T25" s="335"/>
      <c r="U25" s="335"/>
      <c r="V25" s="335"/>
      <c r="W25" s="335"/>
      <c r="X25" s="360"/>
      <c r="AB25" s="202"/>
      <c r="AC25" s="202"/>
    </row>
    <row r="26" spans="2:29" ht="36.75" customHeight="1">
      <c r="B26" s="210"/>
      <c r="C26" s="203"/>
      <c r="D26" s="203"/>
      <c r="E26" s="203"/>
      <c r="F26" s="203"/>
      <c r="G26" s="203"/>
      <c r="H26" s="203"/>
      <c r="I26" s="203"/>
      <c r="J26" s="203"/>
      <c r="K26" s="203"/>
      <c r="L26" s="203"/>
      <c r="M26" s="203"/>
      <c r="N26" s="203"/>
      <c r="O26" s="203"/>
      <c r="P26" s="203"/>
      <c r="Q26" s="203"/>
      <c r="R26" s="203"/>
      <c r="S26" s="203"/>
      <c r="T26" s="203"/>
      <c r="U26" s="203"/>
      <c r="V26" s="203"/>
      <c r="W26" s="203"/>
      <c r="X26" s="211"/>
      <c r="AB26" s="202"/>
      <c r="AC26" s="202"/>
    </row>
    <row r="27" spans="2:29"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AB27" s="202"/>
      <c r="AC27" s="202"/>
    </row>
    <row r="28" spans="2:29" ht="83.25" customHeight="1">
      <c r="B28" s="401" t="s">
        <v>238</v>
      </c>
      <c r="C28" s="347"/>
      <c r="D28" s="347"/>
      <c r="E28" s="347"/>
      <c r="F28" s="347"/>
      <c r="G28" s="347"/>
      <c r="H28" s="347"/>
      <c r="I28" s="347"/>
      <c r="J28" s="347"/>
      <c r="K28" s="347"/>
      <c r="L28" s="347"/>
      <c r="M28" s="347"/>
      <c r="N28" s="347"/>
      <c r="O28" s="347"/>
      <c r="P28" s="347"/>
      <c r="Q28" s="347"/>
      <c r="R28" s="347"/>
      <c r="S28" s="347"/>
      <c r="T28" s="347"/>
      <c r="U28" s="347"/>
      <c r="V28" s="347"/>
      <c r="W28" s="347"/>
      <c r="X28" s="347"/>
      <c r="AB28" s="202"/>
      <c r="AC28" s="202"/>
    </row>
    <row r="29" spans="2:29"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AB29" s="202"/>
      <c r="AC29" s="202"/>
    </row>
    <row r="30" spans="2:29"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29"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29" ht="14.25" customHeight="1">
      <c r="B32" s="210"/>
      <c r="C32" s="203"/>
      <c r="D32" s="203"/>
      <c r="E32" s="203"/>
      <c r="F32" s="203"/>
      <c r="G32" s="329"/>
      <c r="H32" s="329"/>
      <c r="I32" s="329"/>
      <c r="J32" s="329"/>
      <c r="K32" s="329"/>
      <c r="L32" s="329"/>
      <c r="M32" s="203"/>
      <c r="N32" s="203"/>
      <c r="O32" s="203"/>
      <c r="P32" s="203"/>
      <c r="Q32" s="203"/>
      <c r="R32" s="203"/>
      <c r="S32" s="203"/>
      <c r="T32" s="203"/>
      <c r="U32" s="203"/>
      <c r="V32" s="203"/>
      <c r="W32" s="203"/>
      <c r="X32" s="211"/>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G35" s="340"/>
      <c r="H35" s="340"/>
      <c r="I35" s="340"/>
      <c r="J35" s="340"/>
      <c r="K35" s="340"/>
      <c r="L35" s="340"/>
      <c r="M35" s="340"/>
      <c r="N35" s="340"/>
      <c r="O35" s="340"/>
      <c r="P35" s="340"/>
      <c r="Q35" s="340"/>
      <c r="R35" s="340"/>
      <c r="S35" s="340"/>
      <c r="T35" s="340"/>
      <c r="U35" s="340"/>
      <c r="V35" s="340"/>
      <c r="W35" s="340"/>
      <c r="X35" s="340"/>
      <c r="Y35" s="20"/>
      <c r="Z35" s="21"/>
      <c r="AA35" s="13"/>
    </row>
    <row r="36" spans="2:27" ht="14.25" customHeight="1"/>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sheetData>
  <mergeCells count="91">
    <mergeCell ref="B33:X33"/>
    <mergeCell ref="B34:X34"/>
    <mergeCell ref="G35:H35"/>
    <mergeCell ref="I35:X35"/>
    <mergeCell ref="B27:X27"/>
    <mergeCell ref="B28:X28"/>
    <mergeCell ref="B29:X29"/>
    <mergeCell ref="B30:X30"/>
    <mergeCell ref="B31:X31"/>
    <mergeCell ref="G32:H32"/>
    <mergeCell ref="I32:J32"/>
    <mergeCell ref="K32:L32"/>
    <mergeCell ref="S22:X25"/>
    <mergeCell ref="H23:I23"/>
    <mergeCell ref="J23:K23"/>
    <mergeCell ref="N23:O23"/>
    <mergeCell ref="P23:R23"/>
    <mergeCell ref="H24:I24"/>
    <mergeCell ref="J24:K24"/>
    <mergeCell ref="N24:O24"/>
    <mergeCell ref="P24:R24"/>
    <mergeCell ref="H25:I25"/>
    <mergeCell ref="P22:R22"/>
    <mergeCell ref="P25:R25"/>
    <mergeCell ref="D22:D25"/>
    <mergeCell ref="E22:E25"/>
    <mergeCell ref="H22:I22"/>
    <mergeCell ref="J22:K22"/>
    <mergeCell ref="N22:O22"/>
    <mergeCell ref="J25:K25"/>
    <mergeCell ref="N25:O25"/>
    <mergeCell ref="Y19:Y20"/>
    <mergeCell ref="B20:X20"/>
    <mergeCell ref="H21:I21"/>
    <mergeCell ref="J21:M21"/>
    <mergeCell ref="N21:O21"/>
    <mergeCell ref="P21:R21"/>
    <mergeCell ref="S21:X21"/>
    <mergeCell ref="B19:C19"/>
    <mergeCell ref="D19:X19"/>
    <mergeCell ref="B18:C18"/>
    <mergeCell ref="D18:F18"/>
    <mergeCell ref="G18:M18"/>
    <mergeCell ref="N18:S18"/>
    <mergeCell ref="T18:X18"/>
    <mergeCell ref="B15:M15"/>
    <mergeCell ref="N15:X15"/>
    <mergeCell ref="Y15:Z15"/>
    <mergeCell ref="B16:X16"/>
    <mergeCell ref="B17:C17"/>
    <mergeCell ref="D17:F17"/>
    <mergeCell ref="G17:M17"/>
    <mergeCell ref="N17:S17"/>
    <mergeCell ref="T17:X17"/>
    <mergeCell ref="B14:M14"/>
    <mergeCell ref="N14:X14"/>
    <mergeCell ref="Y10:AA11"/>
    <mergeCell ref="B11:X11"/>
    <mergeCell ref="C12:D12"/>
    <mergeCell ref="E12:F12"/>
    <mergeCell ref="G12:L12"/>
    <mergeCell ref="M12:R12"/>
    <mergeCell ref="S12:X12"/>
    <mergeCell ref="C13:D13"/>
    <mergeCell ref="E13:F13"/>
    <mergeCell ref="G13:L13"/>
    <mergeCell ref="M13:R13"/>
    <mergeCell ref="S13:X13"/>
    <mergeCell ref="B10:F10"/>
    <mergeCell ref="G10:J10"/>
    <mergeCell ref="K10:N10"/>
    <mergeCell ref="O10:R10"/>
    <mergeCell ref="S10:U10"/>
    <mergeCell ref="B5:X5"/>
    <mergeCell ref="B6:X6"/>
    <mergeCell ref="B7:X7"/>
    <mergeCell ref="V10:X10"/>
    <mergeCell ref="Y7:AA8"/>
    <mergeCell ref="B8:F9"/>
    <mergeCell ref="G8:J9"/>
    <mergeCell ref="K8:N9"/>
    <mergeCell ref="O8:X8"/>
    <mergeCell ref="O9:R9"/>
    <mergeCell ref="S9:U9"/>
    <mergeCell ref="V9:X9"/>
    <mergeCell ref="B1:C3"/>
    <mergeCell ref="D1:U1"/>
    <mergeCell ref="V1:X3"/>
    <mergeCell ref="D2:U2"/>
    <mergeCell ref="D3:J3"/>
    <mergeCell ref="K3:U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AE09-4130-403A-B241-D63BB286BBB1}">
  <sheetPr>
    <tabColor rgb="FF7030A0"/>
  </sheetPr>
  <dimension ref="A1:AI49"/>
  <sheetViews>
    <sheetView workbookViewId="0">
      <selection activeCell="B30" sqref="B30:X30"/>
    </sheetView>
  </sheetViews>
  <sheetFormatPr baseColWidth="10" defaultColWidth="4.625" defaultRowHeight="15"/>
  <cols>
    <col min="1" max="1" width="4.625" style="202"/>
    <col min="2" max="2" width="9.875" style="202" customWidth="1"/>
    <col min="3" max="3" width="11.375" style="202" customWidth="1"/>
    <col min="4" max="4" width="7.5" style="202" customWidth="1"/>
    <col min="5" max="5" width="11.875" style="202" customWidth="1"/>
    <col min="6" max="6" width="6.625" style="202" customWidth="1"/>
    <col min="7" max="7" width="3.5" style="202" customWidth="1"/>
    <col min="8" max="8" width="2.375" style="202" customWidth="1"/>
    <col min="9" max="9" width="2" style="202" customWidth="1"/>
    <col min="10" max="10" width="7.25" style="202" customWidth="1"/>
    <col min="11" max="11" width="1.75" style="202" customWidth="1"/>
    <col min="12" max="12" width="2.125" style="202" customWidth="1"/>
    <col min="13" max="13" width="2.375" style="202" customWidth="1"/>
    <col min="14" max="14" width="6.125" style="202" customWidth="1"/>
    <col min="15" max="15" width="4.5" style="202" customWidth="1"/>
    <col min="16" max="16" width="2" style="202" customWidth="1"/>
    <col min="17" max="17" width="1.5" style="202" customWidth="1"/>
    <col min="18" max="18" width="3.75" style="202" customWidth="1"/>
    <col min="19" max="19" width="5.375" style="202" customWidth="1"/>
    <col min="20" max="21" width="3.5" style="202" customWidth="1"/>
    <col min="22" max="24" width="5.125" style="202" customWidth="1"/>
    <col min="25" max="25" width="16.375" style="202" hidden="1" customWidth="1"/>
    <col min="26" max="26" width="12.375" style="202" hidden="1" customWidth="1"/>
    <col min="27" max="27" width="26.875" style="202" hidden="1" customWidth="1"/>
    <col min="28" max="28" width="14.75" style="2" hidden="1" customWidth="1"/>
    <col min="29" max="29" width="4.625" style="2"/>
    <col min="30" max="30" width="7.5" style="202" bestFit="1" customWidth="1"/>
    <col min="31" max="16384" width="4.625" style="202"/>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231</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557"/>
      <c r="Z9" s="339"/>
      <c r="AA9" s="4"/>
      <c r="AB9" s="24"/>
      <c r="AC9" s="24"/>
    </row>
    <row r="10" spans="1:35" ht="14.25" customHeight="1">
      <c r="B10" s="312" t="s">
        <v>232</v>
      </c>
      <c r="C10" s="312"/>
      <c r="D10" s="312"/>
      <c r="E10" s="312"/>
      <c r="F10" s="312"/>
      <c r="G10" s="310" t="s">
        <v>52</v>
      </c>
      <c r="H10" s="310"/>
      <c r="I10" s="310"/>
      <c r="J10" s="310"/>
      <c r="K10" s="546">
        <v>0</v>
      </c>
      <c r="L10" s="547"/>
      <c r="M10" s="547"/>
      <c r="N10" s="548"/>
      <c r="O10" s="558">
        <v>0.95</v>
      </c>
      <c r="P10" s="559"/>
      <c r="Q10" s="559"/>
      <c r="R10" s="560"/>
      <c r="S10" s="395">
        <v>43435</v>
      </c>
      <c r="T10" s="396"/>
      <c r="U10" s="397"/>
      <c r="V10" s="310" t="s">
        <v>37</v>
      </c>
      <c r="W10" s="310"/>
      <c r="X10" s="310"/>
      <c r="Y10" s="19"/>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202" t="s">
        <v>17</v>
      </c>
    </row>
    <row r="12" spans="1:35" s="23" customFormat="1" ht="31.5" customHeight="1">
      <c r="B12" s="206"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Y12" s="544"/>
      <c r="Z12" s="545"/>
      <c r="AA12" s="545"/>
      <c r="AB12" s="24"/>
      <c r="AC12" s="24"/>
    </row>
    <row r="13" spans="1:35" ht="14.25" customHeight="1">
      <c r="B13" s="209" t="s">
        <v>27</v>
      </c>
      <c r="C13" s="308" t="s">
        <v>28</v>
      </c>
      <c r="D13" s="309"/>
      <c r="E13" s="310" t="s">
        <v>76</v>
      </c>
      <c r="F13" s="310"/>
      <c r="G13" s="311" t="s">
        <v>233</v>
      </c>
      <c r="H13" s="311"/>
      <c r="I13" s="311"/>
      <c r="J13" s="311"/>
      <c r="K13" s="311"/>
      <c r="L13" s="311"/>
      <c r="M13" s="312" t="s">
        <v>233</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ht="27.75" customHeight="1">
      <c r="B15" s="317" t="s">
        <v>222</v>
      </c>
      <c r="C15" s="317"/>
      <c r="D15" s="317"/>
      <c r="E15" s="317"/>
      <c r="F15" s="317"/>
      <c r="G15" s="317"/>
      <c r="H15" s="317"/>
      <c r="I15" s="317"/>
      <c r="J15" s="317"/>
      <c r="K15" s="317"/>
      <c r="L15" s="317"/>
      <c r="M15" s="317"/>
      <c r="N15" s="262" t="s">
        <v>234</v>
      </c>
      <c r="O15" s="262"/>
      <c r="P15" s="262"/>
      <c r="Q15" s="262"/>
      <c r="R15" s="262"/>
      <c r="S15" s="262"/>
      <c r="T15" s="262"/>
      <c r="U15" s="262"/>
      <c r="V15" s="262"/>
      <c r="W15" s="262"/>
      <c r="X15" s="262"/>
      <c r="Y15" s="544"/>
      <c r="Z15" s="545"/>
      <c r="AA15" s="23"/>
      <c r="AB15" s="23"/>
      <c r="AC15" s="23"/>
      <c r="AD15" s="23"/>
      <c r="AE15" s="23"/>
      <c r="AF15" s="23"/>
      <c r="AG15" s="23"/>
      <c r="AH15" s="23"/>
      <c r="AI15" s="23"/>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202" t="s">
        <v>10</v>
      </c>
      <c r="AA17" s="9" t="s">
        <v>65</v>
      </c>
      <c r="AB17" s="23"/>
      <c r="AC17" s="23"/>
      <c r="AD17" s="23"/>
      <c r="AE17" s="23"/>
      <c r="AF17" s="23"/>
      <c r="AG17" s="23"/>
      <c r="AH17" s="23"/>
      <c r="AI17" s="23"/>
    </row>
    <row r="18" spans="2:35" ht="25.5" customHeight="1">
      <c r="B18" s="321" t="s">
        <v>228</v>
      </c>
      <c r="C18" s="321"/>
      <c r="D18" s="487">
        <v>247</v>
      </c>
      <c r="E18" s="488"/>
      <c r="F18" s="489"/>
      <c r="G18" s="487">
        <v>154</v>
      </c>
      <c r="H18" s="488"/>
      <c r="I18" s="488"/>
      <c r="J18" s="488"/>
      <c r="K18" s="488"/>
      <c r="L18" s="488"/>
      <c r="M18" s="489"/>
      <c r="N18" s="487">
        <v>116</v>
      </c>
      <c r="O18" s="488"/>
      <c r="P18" s="488"/>
      <c r="Q18" s="488"/>
      <c r="R18" s="488"/>
      <c r="S18" s="488"/>
      <c r="T18" s="487">
        <v>249</v>
      </c>
      <c r="U18" s="488"/>
      <c r="V18" s="488"/>
      <c r="W18" s="488"/>
      <c r="X18" s="488"/>
      <c r="Y18" s="202">
        <f>SUM(D18:X18)</f>
        <v>766</v>
      </c>
      <c r="Z18" s="202" t="s">
        <v>68</v>
      </c>
      <c r="AA18" s="52">
        <f>+D18</f>
        <v>247</v>
      </c>
      <c r="AB18" s="23"/>
      <c r="AC18" s="23">
        <f>SUM(D18:X18)</f>
        <v>766</v>
      </c>
      <c r="AD18" s="23">
        <f>+AC18/AC19</f>
        <v>0.9445129469790382</v>
      </c>
      <c r="AE18" s="23"/>
      <c r="AF18" s="23"/>
      <c r="AG18" s="23"/>
      <c r="AH18" s="23"/>
      <c r="AI18" s="23"/>
    </row>
    <row r="19" spans="2:35" ht="33.75" customHeight="1">
      <c r="B19" s="321" t="s">
        <v>229</v>
      </c>
      <c r="C19" s="321"/>
      <c r="D19" s="487">
        <v>281</v>
      </c>
      <c r="E19" s="488"/>
      <c r="F19" s="489"/>
      <c r="G19" s="487">
        <v>160</v>
      </c>
      <c r="H19" s="488"/>
      <c r="I19" s="488"/>
      <c r="J19" s="488"/>
      <c r="K19" s="488"/>
      <c r="L19" s="488"/>
      <c r="M19" s="489"/>
      <c r="N19" s="487">
        <v>120</v>
      </c>
      <c r="O19" s="488"/>
      <c r="P19" s="488"/>
      <c r="Q19" s="488"/>
      <c r="R19" s="488"/>
      <c r="S19" s="488"/>
      <c r="T19" s="487">
        <v>250</v>
      </c>
      <c r="U19" s="488"/>
      <c r="V19" s="488"/>
      <c r="W19" s="488"/>
      <c r="X19" s="488"/>
      <c r="Z19" s="202" t="s">
        <v>31</v>
      </c>
      <c r="AA19" s="52">
        <f>+G18</f>
        <v>154</v>
      </c>
      <c r="AB19" s="23"/>
      <c r="AC19" s="23">
        <f>SUM(D19:X19)</f>
        <v>811</v>
      </c>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Z20" s="202" t="s">
        <v>69</v>
      </c>
      <c r="AA20" s="52">
        <f>+N18</f>
        <v>116</v>
      </c>
      <c r="AB20" s="23"/>
      <c r="AC20" s="23"/>
      <c r="AD20" s="23"/>
      <c r="AE20" s="23"/>
      <c r="AF20" s="23"/>
      <c r="AG20" s="23"/>
      <c r="AH20" s="23"/>
      <c r="AI20" s="23"/>
    </row>
    <row r="21" spans="2:35" ht="34.5" customHeight="1">
      <c r="B21" s="205" t="s">
        <v>10</v>
      </c>
      <c r="C21" s="207" t="s">
        <v>108</v>
      </c>
      <c r="D21" s="207" t="s">
        <v>97</v>
      </c>
      <c r="E21" s="10" t="s">
        <v>98</v>
      </c>
      <c r="F21" s="203"/>
      <c r="G21" s="203"/>
      <c r="H21" s="329"/>
      <c r="I21" s="329"/>
      <c r="J21" s="329"/>
      <c r="K21" s="329"/>
      <c r="L21" s="329"/>
      <c r="M21" s="329"/>
      <c r="N21" s="329"/>
      <c r="O21" s="329"/>
      <c r="P21" s="329"/>
      <c r="Q21" s="329"/>
      <c r="R21" s="329"/>
      <c r="S21" s="330"/>
      <c r="T21" s="330"/>
      <c r="U21" s="330"/>
      <c r="V21" s="330"/>
      <c r="W21" s="330"/>
      <c r="X21" s="356"/>
      <c r="Z21" s="202" t="s">
        <v>26</v>
      </c>
      <c r="AA21" s="52">
        <f>+T18</f>
        <v>249</v>
      </c>
      <c r="AB21" s="23"/>
      <c r="AC21" s="23"/>
      <c r="AD21" s="23"/>
      <c r="AE21" s="23"/>
      <c r="AF21" s="23"/>
      <c r="AG21" s="23"/>
      <c r="AH21" s="23"/>
      <c r="AI21" s="23"/>
    </row>
    <row r="22" spans="2:35" ht="14.25" customHeight="1">
      <c r="B22" s="208" t="s">
        <v>23</v>
      </c>
      <c r="C22" s="26">
        <f>+D18/D19</f>
        <v>0.87900355871886116</v>
      </c>
      <c r="D22" s="554">
        <f>+(D18+G18+N18+T18)/(D19+G19+N19+T19)</f>
        <v>0.9445129469790382</v>
      </c>
      <c r="E22" s="480">
        <f>+D22/O10</f>
        <v>0.9942241547147771</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208" t="s">
        <v>31</v>
      </c>
      <c r="C23" s="25">
        <f>+G18/G19</f>
        <v>0.96250000000000002</v>
      </c>
      <c r="D23" s="555"/>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208" t="s">
        <v>69</v>
      </c>
      <c r="C24" s="25">
        <f>+N18/N19</f>
        <v>0.96666666666666667</v>
      </c>
      <c r="D24" s="555"/>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208" t="s">
        <v>26</v>
      </c>
      <c r="C25" s="25">
        <f>+T18/T19</f>
        <v>0.996</v>
      </c>
      <c r="D25" s="556"/>
      <c r="E25" s="482"/>
      <c r="F25" s="204"/>
      <c r="G25" s="20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210"/>
      <c r="C26" s="203"/>
      <c r="D26" s="203"/>
      <c r="E26" s="203"/>
      <c r="F26" s="203"/>
      <c r="G26" s="203"/>
      <c r="H26" s="203"/>
      <c r="I26" s="203"/>
      <c r="J26" s="203"/>
      <c r="K26" s="203"/>
      <c r="L26" s="203"/>
      <c r="M26" s="203"/>
      <c r="N26" s="203"/>
      <c r="O26" s="203"/>
      <c r="P26" s="203"/>
      <c r="Q26" s="203"/>
      <c r="R26" s="203"/>
      <c r="S26" s="203"/>
      <c r="T26" s="203"/>
      <c r="U26" s="203"/>
      <c r="V26" s="203"/>
      <c r="W26" s="203"/>
      <c r="X26" s="211"/>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54" customHeight="1">
      <c r="B28" s="401" t="s">
        <v>230</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210"/>
      <c r="C32" s="203"/>
      <c r="D32" s="203"/>
      <c r="E32" s="203"/>
      <c r="F32" s="203"/>
      <c r="G32" s="329"/>
      <c r="H32" s="329"/>
      <c r="I32" s="329"/>
      <c r="J32" s="329"/>
      <c r="K32" s="329"/>
      <c r="L32" s="329"/>
      <c r="M32" s="203"/>
      <c r="N32" s="203"/>
      <c r="O32" s="203"/>
      <c r="P32" s="203"/>
      <c r="Q32" s="203"/>
      <c r="R32" s="203"/>
      <c r="S32" s="203"/>
      <c r="T32" s="203"/>
      <c r="U32" s="203"/>
      <c r="V32" s="203"/>
      <c r="W32" s="203"/>
      <c r="X32" s="211"/>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4">
    <mergeCell ref="B33:X33"/>
    <mergeCell ref="B34:X35"/>
    <mergeCell ref="G36:H36"/>
    <mergeCell ref="I36:X36"/>
    <mergeCell ref="B29:X29"/>
    <mergeCell ref="B30:X30"/>
    <mergeCell ref="B31:X31"/>
    <mergeCell ref="G32:H32"/>
    <mergeCell ref="I32:J32"/>
    <mergeCell ref="K32:L32"/>
    <mergeCell ref="H25:I25"/>
    <mergeCell ref="J25:K25"/>
    <mergeCell ref="N25:O25"/>
    <mergeCell ref="P25:R25"/>
    <mergeCell ref="B27:X27"/>
    <mergeCell ref="B28:X28"/>
    <mergeCell ref="P22:R22"/>
    <mergeCell ref="S22:X25"/>
    <mergeCell ref="H23:I23"/>
    <mergeCell ref="J23:K23"/>
    <mergeCell ref="N23:O23"/>
    <mergeCell ref="P23:R23"/>
    <mergeCell ref="H24:I24"/>
    <mergeCell ref="J24:K24"/>
    <mergeCell ref="N24:O24"/>
    <mergeCell ref="P24:R24"/>
    <mergeCell ref="D22:D25"/>
    <mergeCell ref="E22:E25"/>
    <mergeCell ref="H22:I22"/>
    <mergeCell ref="J22:K22"/>
    <mergeCell ref="N22:O22"/>
    <mergeCell ref="H21:I21"/>
    <mergeCell ref="J21:M21"/>
    <mergeCell ref="N21:O21"/>
    <mergeCell ref="P21:R21"/>
    <mergeCell ref="S21:X21"/>
    <mergeCell ref="B20:X20"/>
    <mergeCell ref="B17:C17"/>
    <mergeCell ref="D17:F17"/>
    <mergeCell ref="G17:M17"/>
    <mergeCell ref="N17:S17"/>
    <mergeCell ref="T17:X17"/>
    <mergeCell ref="B18:C18"/>
    <mergeCell ref="D18:F18"/>
    <mergeCell ref="G18:M18"/>
    <mergeCell ref="N18:S18"/>
    <mergeCell ref="T18:X18"/>
    <mergeCell ref="B19:C19"/>
    <mergeCell ref="D19:F19"/>
    <mergeCell ref="G19:M19"/>
    <mergeCell ref="N19:S19"/>
    <mergeCell ref="T19:X19"/>
    <mergeCell ref="B16:X16"/>
    <mergeCell ref="Y12:AA12"/>
    <mergeCell ref="C13:D13"/>
    <mergeCell ref="E13:F13"/>
    <mergeCell ref="G13:L13"/>
    <mergeCell ref="M13:R13"/>
    <mergeCell ref="S13:X13"/>
    <mergeCell ref="B14:M14"/>
    <mergeCell ref="N14:X14"/>
    <mergeCell ref="B15:M15"/>
    <mergeCell ref="N15:X15"/>
    <mergeCell ref="Y15:Z15"/>
    <mergeCell ref="B11:X11"/>
    <mergeCell ref="C12:D12"/>
    <mergeCell ref="E12:F12"/>
    <mergeCell ref="G12:L12"/>
    <mergeCell ref="M12:R12"/>
    <mergeCell ref="S12:X12"/>
    <mergeCell ref="Y9:Z9"/>
    <mergeCell ref="B10:F10"/>
    <mergeCell ref="G10:J10"/>
    <mergeCell ref="K10:N10"/>
    <mergeCell ref="O10:R10"/>
    <mergeCell ref="S10:U10"/>
    <mergeCell ref="V10:X10"/>
    <mergeCell ref="B4:X4"/>
    <mergeCell ref="B5:X5"/>
    <mergeCell ref="B6:X6"/>
    <mergeCell ref="B7:X7"/>
    <mergeCell ref="B8:F9"/>
    <mergeCell ref="G8:J9"/>
    <mergeCell ref="K8:N9"/>
    <mergeCell ref="O8:X8"/>
    <mergeCell ref="O9:R9"/>
    <mergeCell ref="S9:U9"/>
    <mergeCell ref="V9:X9"/>
    <mergeCell ref="B1:C3"/>
    <mergeCell ref="D1:U1"/>
    <mergeCell ref="V1:X3"/>
    <mergeCell ref="D2:U2"/>
    <mergeCell ref="D3:J3"/>
    <mergeCell ref="K3:U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I49"/>
  <sheetViews>
    <sheetView topLeftCell="A7" workbookViewId="0">
      <selection activeCell="B7" sqref="B7:X7"/>
    </sheetView>
  </sheetViews>
  <sheetFormatPr baseColWidth="10" defaultColWidth="4.625" defaultRowHeight="15"/>
  <cols>
    <col min="1" max="1" width="4.625" style="40"/>
    <col min="2" max="2" width="9.875" style="40" customWidth="1"/>
    <col min="3" max="3" width="11.375" style="40" customWidth="1"/>
    <col min="4" max="4" width="7.5" style="40" customWidth="1"/>
    <col min="5" max="5" width="11.875" style="40" customWidth="1"/>
    <col min="6" max="6" width="6.625" style="40" customWidth="1"/>
    <col min="7" max="7" width="3.5" style="40" customWidth="1"/>
    <col min="8" max="8" width="2.375" style="40" customWidth="1"/>
    <col min="9" max="9" width="2" style="40" customWidth="1"/>
    <col min="10" max="10" width="7.25" style="40" customWidth="1"/>
    <col min="11" max="11" width="1.75" style="40" customWidth="1"/>
    <col min="12" max="12" width="2.125" style="40" customWidth="1"/>
    <col min="13" max="13" width="2.375" style="40" customWidth="1"/>
    <col min="14" max="14" width="6.125" style="40" customWidth="1"/>
    <col min="15" max="15" width="4.5" style="40" customWidth="1"/>
    <col min="16" max="16" width="2" style="40" customWidth="1"/>
    <col min="17" max="17" width="1.5" style="40" customWidth="1"/>
    <col min="18" max="18" width="3.75" style="40" customWidth="1"/>
    <col min="19" max="19" width="5.375" style="40" customWidth="1"/>
    <col min="20" max="21" width="3.5" style="40" customWidth="1"/>
    <col min="22" max="24" width="5.125" style="40" customWidth="1"/>
    <col min="25" max="25" width="16.375" style="40" hidden="1" customWidth="1"/>
    <col min="26" max="26" width="12.375" style="40" hidden="1" customWidth="1"/>
    <col min="27" max="27" width="26.875" style="40" hidden="1" customWidth="1"/>
    <col min="28" max="28" width="14.75" style="2" hidden="1" customWidth="1"/>
    <col min="29" max="29" width="4.625" style="2"/>
    <col min="30" max="16384" width="4.625" style="40"/>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223</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557"/>
      <c r="Z9" s="339"/>
      <c r="AA9" s="4"/>
      <c r="AB9" s="24"/>
      <c r="AC9" s="24"/>
    </row>
    <row r="10" spans="1:35" ht="14.25" customHeight="1">
      <c r="B10" s="312" t="s">
        <v>224</v>
      </c>
      <c r="C10" s="312"/>
      <c r="D10" s="312"/>
      <c r="E10" s="312"/>
      <c r="F10" s="312"/>
      <c r="G10" s="310" t="s">
        <v>27</v>
      </c>
      <c r="H10" s="310"/>
      <c r="I10" s="310"/>
      <c r="J10" s="310"/>
      <c r="K10" s="546">
        <v>0</v>
      </c>
      <c r="L10" s="547"/>
      <c r="M10" s="547"/>
      <c r="N10" s="548"/>
      <c r="O10" s="558">
        <v>1</v>
      </c>
      <c r="P10" s="559"/>
      <c r="Q10" s="559"/>
      <c r="R10" s="560"/>
      <c r="S10" s="395">
        <v>43435</v>
      </c>
      <c r="T10" s="396"/>
      <c r="U10" s="397"/>
      <c r="V10" s="310" t="s">
        <v>37</v>
      </c>
      <c r="W10" s="310"/>
      <c r="X10" s="310"/>
      <c r="Y10" s="19"/>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40" t="s">
        <v>17</v>
      </c>
    </row>
    <row r="12" spans="1:35" s="23" customFormat="1" ht="31.5" customHeight="1">
      <c r="B12" s="48"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Y12" s="544"/>
      <c r="Z12" s="545"/>
      <c r="AA12" s="545"/>
      <c r="AB12" s="24"/>
      <c r="AC12" s="24"/>
    </row>
    <row r="13" spans="1:35" ht="14.25" customHeight="1">
      <c r="B13" s="49" t="s">
        <v>27</v>
      </c>
      <c r="C13" s="308" t="s">
        <v>28</v>
      </c>
      <c r="D13" s="309"/>
      <c r="E13" s="310" t="s">
        <v>76</v>
      </c>
      <c r="F13" s="310"/>
      <c r="G13" s="311" t="s">
        <v>78</v>
      </c>
      <c r="H13" s="311"/>
      <c r="I13" s="311"/>
      <c r="J13" s="311"/>
      <c r="K13" s="311"/>
      <c r="L13" s="311"/>
      <c r="M13" s="312" t="s">
        <v>78</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ht="27.75" customHeight="1">
      <c r="B15" s="317" t="s">
        <v>222</v>
      </c>
      <c r="C15" s="317"/>
      <c r="D15" s="317"/>
      <c r="E15" s="317"/>
      <c r="F15" s="317"/>
      <c r="G15" s="317"/>
      <c r="H15" s="317"/>
      <c r="I15" s="317"/>
      <c r="J15" s="317"/>
      <c r="K15" s="317"/>
      <c r="L15" s="317"/>
      <c r="M15" s="317"/>
      <c r="N15" s="262" t="s">
        <v>227</v>
      </c>
      <c r="O15" s="262"/>
      <c r="P15" s="262"/>
      <c r="Q15" s="262"/>
      <c r="R15" s="262"/>
      <c r="S15" s="262"/>
      <c r="T15" s="262"/>
      <c r="U15" s="262"/>
      <c r="V15" s="262"/>
      <c r="W15" s="262"/>
      <c r="X15" s="262"/>
      <c r="Y15" s="544"/>
      <c r="Z15" s="545"/>
      <c r="AA15" s="23"/>
      <c r="AB15" s="23"/>
      <c r="AC15" s="23"/>
      <c r="AD15" s="23"/>
      <c r="AE15" s="23"/>
      <c r="AF15" s="23"/>
      <c r="AG15" s="23"/>
      <c r="AH15" s="23"/>
      <c r="AI15" s="23"/>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4"/>
      <c r="Z17" s="54" t="s">
        <v>67</v>
      </c>
      <c r="AA17" s="9" t="s">
        <v>65</v>
      </c>
      <c r="AB17" s="23"/>
      <c r="AC17" s="23"/>
      <c r="AD17" s="23"/>
      <c r="AE17" s="23"/>
      <c r="AF17" s="23"/>
      <c r="AG17" s="23"/>
      <c r="AH17" s="23"/>
      <c r="AI17" s="23"/>
    </row>
    <row r="18" spans="2:35" ht="25.5" customHeight="1">
      <c r="B18" s="321" t="s">
        <v>228</v>
      </c>
      <c r="C18" s="321"/>
      <c r="D18" s="487">
        <v>621</v>
      </c>
      <c r="E18" s="488"/>
      <c r="F18" s="489"/>
      <c r="G18" s="487">
        <v>1917</v>
      </c>
      <c r="H18" s="488"/>
      <c r="I18" s="488"/>
      <c r="J18" s="488"/>
      <c r="K18" s="488"/>
      <c r="L18" s="488"/>
      <c r="M18" s="489"/>
      <c r="N18" s="487">
        <f>1120+661+957</f>
        <v>2738</v>
      </c>
      <c r="O18" s="488"/>
      <c r="P18" s="488"/>
      <c r="Q18" s="488"/>
      <c r="R18" s="488"/>
      <c r="S18" s="488"/>
      <c r="T18" s="487">
        <f>704+622+508</f>
        <v>1834</v>
      </c>
      <c r="U18" s="488"/>
      <c r="V18" s="488"/>
      <c r="W18" s="488"/>
      <c r="X18" s="488"/>
      <c r="Y18" s="54">
        <f>SUM(D18:X18)</f>
        <v>7110</v>
      </c>
      <c r="Z18" s="54" t="s">
        <v>68</v>
      </c>
      <c r="AA18" s="52">
        <f>+D18</f>
        <v>621</v>
      </c>
      <c r="AB18" s="23"/>
      <c r="AC18" s="23">
        <f>SUM(D18:X18)</f>
        <v>7110</v>
      </c>
      <c r="AD18" s="23">
        <f>+AC18/12</f>
        <v>592.5</v>
      </c>
      <c r="AE18" s="23"/>
      <c r="AF18" s="23"/>
      <c r="AG18" s="23"/>
      <c r="AH18" s="23"/>
      <c r="AI18" s="23"/>
    </row>
    <row r="19" spans="2:35" ht="33.75" customHeight="1">
      <c r="B19" s="321" t="s">
        <v>229</v>
      </c>
      <c r="C19" s="321"/>
      <c r="D19" s="487">
        <f>717+730+710</f>
        <v>2157</v>
      </c>
      <c r="E19" s="488"/>
      <c r="F19" s="489"/>
      <c r="G19" s="487">
        <f>741+724+734</f>
        <v>2199</v>
      </c>
      <c r="H19" s="488"/>
      <c r="I19" s="488"/>
      <c r="J19" s="488"/>
      <c r="K19" s="488"/>
      <c r="L19" s="488"/>
      <c r="M19" s="489"/>
      <c r="N19" s="487">
        <f>1125+679+984</f>
        <v>2788</v>
      </c>
      <c r="O19" s="488"/>
      <c r="P19" s="488"/>
      <c r="Q19" s="488"/>
      <c r="R19" s="488"/>
      <c r="S19" s="488"/>
      <c r="T19" s="487">
        <f>732+636+523</f>
        <v>1891</v>
      </c>
      <c r="U19" s="488"/>
      <c r="V19" s="488"/>
      <c r="W19" s="488"/>
      <c r="X19" s="488"/>
      <c r="Y19" s="54"/>
      <c r="Z19" s="54" t="s">
        <v>31</v>
      </c>
      <c r="AA19" s="52">
        <f>+G18</f>
        <v>1917</v>
      </c>
      <c r="AB19" s="23"/>
      <c r="AC19" s="23">
        <f>SUM(D19:X19)</f>
        <v>9035</v>
      </c>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4"/>
      <c r="Z20" s="54" t="s">
        <v>69</v>
      </c>
      <c r="AA20" s="52">
        <f>+N18</f>
        <v>2738</v>
      </c>
      <c r="AB20" s="23"/>
      <c r="AC20" s="23"/>
      <c r="AD20" s="23"/>
      <c r="AE20" s="23"/>
      <c r="AF20" s="23"/>
      <c r="AG20" s="23"/>
      <c r="AH20" s="23"/>
      <c r="AI20" s="23"/>
    </row>
    <row r="21" spans="2:35" ht="34.5" customHeight="1">
      <c r="B21" s="61" t="s">
        <v>10</v>
      </c>
      <c r="C21" s="60" t="s">
        <v>108</v>
      </c>
      <c r="D21" s="60" t="s">
        <v>97</v>
      </c>
      <c r="E21" s="10" t="s">
        <v>98</v>
      </c>
      <c r="F21" s="42"/>
      <c r="G21" s="42"/>
      <c r="H21" s="329"/>
      <c r="I21" s="329"/>
      <c r="J21" s="329"/>
      <c r="K21" s="329"/>
      <c r="L21" s="329"/>
      <c r="M21" s="329"/>
      <c r="N21" s="329"/>
      <c r="O21" s="329"/>
      <c r="P21" s="329"/>
      <c r="Q21" s="329"/>
      <c r="R21" s="329"/>
      <c r="S21" s="330"/>
      <c r="T21" s="330"/>
      <c r="U21" s="330"/>
      <c r="V21" s="330"/>
      <c r="W21" s="330"/>
      <c r="X21" s="356"/>
      <c r="Y21" s="54"/>
      <c r="Z21" s="54" t="s">
        <v>26</v>
      </c>
      <c r="AA21" s="52">
        <f>+T18</f>
        <v>1834</v>
      </c>
      <c r="AB21" s="23"/>
      <c r="AC21" s="23"/>
      <c r="AD21" s="23"/>
      <c r="AE21" s="23"/>
      <c r="AF21" s="23"/>
      <c r="AG21" s="23"/>
      <c r="AH21" s="23"/>
      <c r="AI21" s="23"/>
    </row>
    <row r="22" spans="2:35" ht="14.25" customHeight="1">
      <c r="B22" s="59" t="s">
        <v>23</v>
      </c>
      <c r="C22" s="26">
        <f>+D18/D19</f>
        <v>0.28789986091794156</v>
      </c>
      <c r="D22" s="554">
        <f>+AC18/AC19</f>
        <v>0.78693967902600992</v>
      </c>
      <c r="E22" s="480">
        <v>1</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+G18/G19</f>
        <v>0.87175989085948158</v>
      </c>
      <c r="D23" s="555"/>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+N18/N19</f>
        <v>0.98206599713055953</v>
      </c>
      <c r="D24" s="555"/>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25">
        <f>+T18/T19</f>
        <v>0.96985721840296135</v>
      </c>
      <c r="D25" s="556"/>
      <c r="E25" s="482"/>
      <c r="F25" s="44"/>
      <c r="G25" s="4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41"/>
      <c r="C26" s="42"/>
      <c r="D26" s="42"/>
      <c r="E26" s="42"/>
      <c r="F26" s="42"/>
      <c r="G26" s="42"/>
      <c r="H26" s="42"/>
      <c r="I26" s="42"/>
      <c r="J26" s="42"/>
      <c r="K26" s="42"/>
      <c r="L26" s="42"/>
      <c r="M26" s="42"/>
      <c r="N26" s="42"/>
      <c r="O26" s="42"/>
      <c r="P26" s="42"/>
      <c r="Q26" s="42"/>
      <c r="R26" s="42"/>
      <c r="S26" s="42"/>
      <c r="T26" s="42"/>
      <c r="U26" s="42"/>
      <c r="V26" s="42"/>
      <c r="W26" s="42"/>
      <c r="X26" s="43"/>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86.25" customHeight="1">
      <c r="B28" s="401" t="s">
        <v>226</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4">
    <mergeCell ref="Y15:Z15"/>
    <mergeCell ref="Y9:Z9"/>
    <mergeCell ref="Y12:AA12"/>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N14:X14"/>
    <mergeCell ref="B11:X11"/>
    <mergeCell ref="C12:D12"/>
    <mergeCell ref="E12:F12"/>
    <mergeCell ref="G12:L12"/>
    <mergeCell ref="M12:R12"/>
    <mergeCell ref="S12:X12"/>
    <mergeCell ref="C13:D13"/>
    <mergeCell ref="E13:F13"/>
    <mergeCell ref="G13:L13"/>
    <mergeCell ref="M13:R13"/>
    <mergeCell ref="S13:X13"/>
    <mergeCell ref="G10:J10"/>
    <mergeCell ref="B14:M14"/>
    <mergeCell ref="B19:C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N25:O25"/>
    <mergeCell ref="P25:R25"/>
    <mergeCell ref="S22:X25"/>
    <mergeCell ref="H23:I23"/>
    <mergeCell ref="J23:K23"/>
    <mergeCell ref="N23:O23"/>
    <mergeCell ref="P23:R23"/>
    <mergeCell ref="B33:X33"/>
    <mergeCell ref="B34:X35"/>
    <mergeCell ref="G36:H36"/>
    <mergeCell ref="I36:X36"/>
    <mergeCell ref="B27:X27"/>
    <mergeCell ref="B28:X28"/>
    <mergeCell ref="B29:X29"/>
    <mergeCell ref="B30:X30"/>
    <mergeCell ref="B31:X31"/>
    <mergeCell ref="G32:H32"/>
    <mergeCell ref="I32:J32"/>
    <mergeCell ref="K32:L32"/>
    <mergeCell ref="D22:D25"/>
    <mergeCell ref="D19:F19"/>
    <mergeCell ref="G19:M19"/>
    <mergeCell ref="N19:S19"/>
    <mergeCell ref="T19:X19"/>
    <mergeCell ref="E22:E25"/>
    <mergeCell ref="H22:I22"/>
    <mergeCell ref="J22:K22"/>
    <mergeCell ref="N22:O22"/>
    <mergeCell ref="P22:R22"/>
    <mergeCell ref="H24:I24"/>
    <mergeCell ref="J24:K24"/>
    <mergeCell ref="N24:O24"/>
    <mergeCell ref="P24:R24"/>
    <mergeCell ref="H25:I25"/>
    <mergeCell ref="J25:K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AC48"/>
  <sheetViews>
    <sheetView topLeftCell="A3" workbookViewId="0">
      <selection activeCell="AB21" sqref="AB21"/>
    </sheetView>
  </sheetViews>
  <sheetFormatPr baseColWidth="10" defaultColWidth="4.625" defaultRowHeight="15"/>
  <cols>
    <col min="1" max="1" width="4.625" style="76"/>
    <col min="2" max="2" width="9.875" style="76" customWidth="1"/>
    <col min="3" max="3" width="11.75" style="76" customWidth="1"/>
    <col min="4" max="4" width="7.5" style="76" customWidth="1"/>
    <col min="5" max="5" width="11.875" style="76" customWidth="1"/>
    <col min="6" max="6" width="6.625" style="76" customWidth="1"/>
    <col min="7" max="7" width="3.5" style="76" customWidth="1"/>
    <col min="8" max="8" width="2.375" style="76" customWidth="1"/>
    <col min="9" max="9" width="2" style="76" customWidth="1"/>
    <col min="10" max="10" width="7.25" style="76" customWidth="1"/>
    <col min="11" max="11" width="1.75" style="76" customWidth="1"/>
    <col min="12" max="12" width="2.125" style="76" customWidth="1"/>
    <col min="13" max="13" width="2.375" style="76" customWidth="1"/>
    <col min="14" max="14" width="6.125" style="76" customWidth="1"/>
    <col min="15" max="15" width="4.5" style="76" customWidth="1"/>
    <col min="16" max="16" width="2" style="76" customWidth="1"/>
    <col min="17" max="17" width="1.5" style="76" customWidth="1"/>
    <col min="18" max="18" width="3.75" style="76" customWidth="1"/>
    <col min="19" max="19" width="5.375" style="76" customWidth="1"/>
    <col min="20" max="21" width="3.5" style="76" customWidth="1"/>
    <col min="22" max="24" width="5.125" style="76" customWidth="1"/>
    <col min="25" max="25" width="20.625" style="76" hidden="1" customWidth="1"/>
    <col min="26" max="26" width="12.375" style="76" hidden="1" customWidth="1"/>
    <col min="27" max="27" width="7.125" style="76" hidden="1" customWidth="1"/>
    <col min="28" max="28" width="14.75" style="2" customWidth="1"/>
    <col min="29" max="29" width="4.625" style="2"/>
    <col min="30" max="16384" width="4.625" style="76"/>
  </cols>
  <sheetData>
    <row r="1" spans="1:29"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29"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29"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5" spans="1:29"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29"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29" ht="37.5" customHeight="1">
      <c r="B7" s="271" t="s">
        <v>193</v>
      </c>
      <c r="C7" s="271"/>
      <c r="D7" s="271"/>
      <c r="E7" s="271"/>
      <c r="F7" s="271"/>
      <c r="G7" s="271"/>
      <c r="H7" s="271"/>
      <c r="I7" s="271"/>
      <c r="J7" s="271"/>
      <c r="K7" s="271"/>
      <c r="L7" s="271"/>
      <c r="M7" s="271"/>
      <c r="N7" s="271"/>
      <c r="O7" s="271"/>
      <c r="P7" s="271"/>
      <c r="Q7" s="271"/>
      <c r="R7" s="271"/>
      <c r="S7" s="271"/>
      <c r="T7" s="271"/>
      <c r="U7" s="271"/>
      <c r="V7" s="271"/>
      <c r="W7" s="271"/>
      <c r="X7" s="271"/>
      <c r="Y7" s="544"/>
      <c r="Z7" s="545"/>
      <c r="AA7" s="545"/>
    </row>
    <row r="8" spans="1:29"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544"/>
      <c r="Z8" s="545"/>
      <c r="AA8" s="545"/>
      <c r="AB8" s="24"/>
      <c r="AC8" s="24"/>
    </row>
    <row r="9" spans="1:29"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29" ht="22.5" customHeight="1">
      <c r="B10" s="265" t="s">
        <v>175</v>
      </c>
      <c r="C10" s="265"/>
      <c r="D10" s="265"/>
      <c r="E10" s="265"/>
      <c r="F10" s="265"/>
      <c r="G10" s="310" t="s">
        <v>52</v>
      </c>
      <c r="H10" s="310"/>
      <c r="I10" s="310"/>
      <c r="J10" s="310"/>
      <c r="K10" s="546">
        <v>12555</v>
      </c>
      <c r="L10" s="547"/>
      <c r="M10" s="547"/>
      <c r="N10" s="548"/>
      <c r="O10" s="546" t="s">
        <v>142</v>
      </c>
      <c r="P10" s="547"/>
      <c r="Q10" s="547"/>
      <c r="R10" s="548"/>
      <c r="S10" s="395">
        <v>43435</v>
      </c>
      <c r="T10" s="396"/>
      <c r="U10" s="397"/>
      <c r="V10" s="310" t="s">
        <v>37</v>
      </c>
      <c r="W10" s="310"/>
      <c r="X10" s="310"/>
      <c r="Y10" s="404"/>
      <c r="Z10" s="405"/>
      <c r="AA10" s="405"/>
    </row>
    <row r="11" spans="1:29" ht="23.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404"/>
      <c r="Z11" s="405"/>
      <c r="AA11" s="405"/>
    </row>
    <row r="12" spans="1:29" s="23" customFormat="1" ht="31.5" customHeight="1">
      <c r="B12" s="84"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29" ht="14.25" customHeight="1">
      <c r="B13" s="85"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29" ht="21.7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29" ht="24" customHeight="1">
      <c r="B15" s="317" t="s">
        <v>144</v>
      </c>
      <c r="C15" s="317"/>
      <c r="D15" s="317"/>
      <c r="E15" s="317"/>
      <c r="F15" s="317"/>
      <c r="G15" s="317"/>
      <c r="H15" s="317"/>
      <c r="I15" s="317"/>
      <c r="J15" s="317"/>
      <c r="K15" s="317"/>
      <c r="L15" s="317"/>
      <c r="M15" s="317"/>
      <c r="N15" s="262" t="s">
        <v>178</v>
      </c>
      <c r="O15" s="262"/>
      <c r="P15" s="262"/>
      <c r="Q15" s="262"/>
      <c r="R15" s="262"/>
      <c r="S15" s="262"/>
      <c r="T15" s="262"/>
      <c r="U15" s="262"/>
      <c r="V15" s="262"/>
      <c r="W15" s="262"/>
      <c r="X15" s="262"/>
      <c r="Y15" s="490"/>
      <c r="Z15" s="491"/>
      <c r="AB15" s="76"/>
      <c r="AC15" s="76"/>
    </row>
    <row r="16" spans="1:29"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AB16" s="76"/>
      <c r="AC16" s="76"/>
    </row>
    <row r="17" spans="2:29"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76" t="s">
        <v>145</v>
      </c>
      <c r="AA17" s="9" t="s">
        <v>65</v>
      </c>
      <c r="AB17" s="9"/>
      <c r="AC17" s="76"/>
    </row>
    <row r="18" spans="2:29" ht="25.5" customHeight="1">
      <c r="B18" s="321" t="s">
        <v>143</v>
      </c>
      <c r="C18" s="321"/>
      <c r="D18" s="549">
        <f>+AA18</f>
        <v>24607</v>
      </c>
      <c r="E18" s="550"/>
      <c r="F18" s="551"/>
      <c r="G18" s="549">
        <f>+AA19</f>
        <v>37191</v>
      </c>
      <c r="H18" s="550"/>
      <c r="I18" s="550"/>
      <c r="J18" s="550"/>
      <c r="K18" s="550"/>
      <c r="L18" s="550"/>
      <c r="M18" s="551"/>
      <c r="N18" s="549">
        <f>+AA20</f>
        <v>49112</v>
      </c>
      <c r="O18" s="550"/>
      <c r="P18" s="550"/>
      <c r="Q18" s="550"/>
      <c r="R18" s="550"/>
      <c r="S18" s="550"/>
      <c r="T18" s="549">
        <f>+AA21</f>
        <v>33472</v>
      </c>
      <c r="U18" s="550"/>
      <c r="V18" s="550"/>
      <c r="W18" s="550"/>
      <c r="X18" s="550"/>
      <c r="Y18" s="76">
        <f>SUM(D18:X18)</f>
        <v>144382</v>
      </c>
      <c r="Z18" s="76" t="s">
        <v>68</v>
      </c>
      <c r="AA18" s="176">
        <v>24607</v>
      </c>
      <c r="AB18" s="52"/>
      <c r="AC18" s="76"/>
    </row>
    <row r="19" spans="2:29" ht="33.75" customHeight="1">
      <c r="B19" s="321" t="s">
        <v>99</v>
      </c>
      <c r="C19" s="321"/>
      <c r="D19" s="552" t="s">
        <v>142</v>
      </c>
      <c r="E19" s="553"/>
      <c r="F19" s="553"/>
      <c r="G19" s="553"/>
      <c r="H19" s="553"/>
      <c r="I19" s="553"/>
      <c r="J19" s="553"/>
      <c r="K19" s="553"/>
      <c r="L19" s="553"/>
      <c r="M19" s="553"/>
      <c r="N19" s="553"/>
      <c r="O19" s="553"/>
      <c r="P19" s="553"/>
      <c r="Q19" s="553"/>
      <c r="R19" s="553"/>
      <c r="S19" s="553"/>
      <c r="T19" s="553"/>
      <c r="U19" s="553"/>
      <c r="V19" s="553"/>
      <c r="W19" s="553"/>
      <c r="X19" s="553"/>
      <c r="Y19" s="405"/>
      <c r="Z19" s="76" t="s">
        <v>31</v>
      </c>
      <c r="AA19" s="176">
        <v>37191</v>
      </c>
      <c r="AB19" s="52"/>
      <c r="AC19" s="76"/>
    </row>
    <row r="20" spans="2:29"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405"/>
      <c r="Z20" s="76" t="s">
        <v>69</v>
      </c>
      <c r="AA20" s="176">
        <v>49112</v>
      </c>
      <c r="AB20" s="52"/>
      <c r="AC20" s="76"/>
    </row>
    <row r="21" spans="2:29" ht="34.5" customHeight="1">
      <c r="B21" s="83" t="s">
        <v>10</v>
      </c>
      <c r="C21" s="82" t="s">
        <v>86</v>
      </c>
      <c r="D21" s="82" t="s">
        <v>97</v>
      </c>
      <c r="E21" s="10" t="s">
        <v>98</v>
      </c>
      <c r="F21" s="79"/>
      <c r="G21" s="79"/>
      <c r="H21" s="329"/>
      <c r="I21" s="329"/>
      <c r="J21" s="329"/>
      <c r="K21" s="329"/>
      <c r="L21" s="329"/>
      <c r="M21" s="329"/>
      <c r="N21" s="329"/>
      <c r="O21" s="329"/>
      <c r="P21" s="329"/>
      <c r="Q21" s="329"/>
      <c r="R21" s="329"/>
      <c r="S21" s="330"/>
      <c r="T21" s="330"/>
      <c r="U21" s="330"/>
      <c r="V21" s="330"/>
      <c r="W21" s="330"/>
      <c r="X21" s="356"/>
      <c r="Z21" s="76" t="s">
        <v>26</v>
      </c>
      <c r="AA21" s="176">
        <v>33472</v>
      </c>
      <c r="AB21" s="52"/>
      <c r="AC21" s="76"/>
    </row>
    <row r="22" spans="2:29" ht="14.25" customHeight="1">
      <c r="B22" s="81" t="s">
        <v>23</v>
      </c>
      <c r="C22" s="125">
        <f>+D18</f>
        <v>24607</v>
      </c>
      <c r="D22" s="561">
        <f>+D18+G18+N18+T18</f>
        <v>144382</v>
      </c>
      <c r="E22" s="480" t="s">
        <v>142</v>
      </c>
      <c r="H22" s="340"/>
      <c r="I22" s="340"/>
      <c r="J22" s="340"/>
      <c r="K22" s="340"/>
      <c r="L22" s="13"/>
      <c r="M22" s="12"/>
      <c r="N22" s="340"/>
      <c r="O22" s="340"/>
      <c r="P22" s="340"/>
      <c r="Q22" s="340"/>
      <c r="R22" s="340"/>
      <c r="S22" s="333"/>
      <c r="T22" s="333"/>
      <c r="U22" s="333"/>
      <c r="V22" s="333"/>
      <c r="W22" s="333"/>
      <c r="X22" s="359"/>
      <c r="AB22" s="76"/>
      <c r="AC22" s="76"/>
    </row>
    <row r="23" spans="2:29" ht="14.25" customHeight="1">
      <c r="B23" s="81" t="s">
        <v>31</v>
      </c>
      <c r="C23" s="126">
        <f>+G18</f>
        <v>37191</v>
      </c>
      <c r="D23" s="562"/>
      <c r="E23" s="481"/>
      <c r="H23" s="340"/>
      <c r="I23" s="340"/>
      <c r="J23" s="340"/>
      <c r="K23" s="340"/>
      <c r="L23" s="13"/>
      <c r="M23" s="12"/>
      <c r="N23" s="340"/>
      <c r="O23" s="340"/>
      <c r="P23" s="340"/>
      <c r="Q23" s="340"/>
      <c r="R23" s="340"/>
      <c r="S23" s="333"/>
      <c r="T23" s="333"/>
      <c r="U23" s="333"/>
      <c r="V23" s="333"/>
      <c r="W23" s="333"/>
      <c r="X23" s="359"/>
      <c r="AB23" s="76"/>
      <c r="AC23" s="76"/>
    </row>
    <row r="24" spans="2:29" ht="14.25" customHeight="1">
      <c r="B24" s="81" t="s">
        <v>69</v>
      </c>
      <c r="C24" s="126">
        <f>+N18</f>
        <v>49112</v>
      </c>
      <c r="D24" s="562"/>
      <c r="E24" s="481"/>
      <c r="H24" s="340"/>
      <c r="I24" s="340"/>
      <c r="J24" s="340"/>
      <c r="K24" s="340"/>
      <c r="L24" s="13"/>
      <c r="M24" s="12"/>
      <c r="N24" s="340"/>
      <c r="O24" s="340"/>
      <c r="P24" s="340"/>
      <c r="Q24" s="340"/>
      <c r="R24" s="340"/>
      <c r="S24" s="333"/>
      <c r="T24" s="333"/>
      <c r="U24" s="333"/>
      <c r="V24" s="333"/>
      <c r="W24" s="333"/>
      <c r="X24" s="359"/>
      <c r="AB24" s="76"/>
      <c r="AC24" s="76"/>
    </row>
    <row r="25" spans="2:29" ht="14.25" customHeight="1">
      <c r="B25" s="81" t="s">
        <v>26</v>
      </c>
      <c r="C25" s="126">
        <f>+T18</f>
        <v>33472</v>
      </c>
      <c r="D25" s="563"/>
      <c r="E25" s="482"/>
      <c r="F25" s="77"/>
      <c r="G25" s="77"/>
      <c r="H25" s="332"/>
      <c r="I25" s="332"/>
      <c r="J25" s="332"/>
      <c r="K25" s="332"/>
      <c r="L25" s="15"/>
      <c r="M25" s="16"/>
      <c r="N25" s="332"/>
      <c r="O25" s="332"/>
      <c r="P25" s="332"/>
      <c r="Q25" s="332"/>
      <c r="R25" s="332"/>
      <c r="S25" s="335"/>
      <c r="T25" s="335"/>
      <c r="U25" s="335"/>
      <c r="V25" s="335"/>
      <c r="W25" s="335"/>
      <c r="X25" s="360"/>
      <c r="AB25" s="76"/>
      <c r="AC25" s="76"/>
    </row>
    <row r="26" spans="2:29" ht="36.75" customHeight="1">
      <c r="B26" s="78"/>
      <c r="C26" s="79"/>
      <c r="D26" s="79"/>
      <c r="E26" s="79"/>
      <c r="F26" s="79"/>
      <c r="G26" s="79"/>
      <c r="H26" s="79"/>
      <c r="I26" s="79"/>
      <c r="J26" s="79"/>
      <c r="K26" s="79"/>
      <c r="L26" s="79"/>
      <c r="M26" s="79"/>
      <c r="N26" s="79"/>
      <c r="O26" s="79"/>
      <c r="P26" s="79"/>
      <c r="Q26" s="79"/>
      <c r="R26" s="79"/>
      <c r="S26" s="79"/>
      <c r="T26" s="79"/>
      <c r="U26" s="79"/>
      <c r="V26" s="79"/>
      <c r="W26" s="79"/>
      <c r="X26" s="80"/>
      <c r="AB26" s="76"/>
      <c r="AC26" s="76"/>
    </row>
    <row r="27" spans="2:29"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AB27" s="76"/>
      <c r="AC27" s="76"/>
    </row>
    <row r="28" spans="2:29" ht="50.25" customHeight="1">
      <c r="B28" s="401" t="s">
        <v>146</v>
      </c>
      <c r="C28" s="347"/>
      <c r="D28" s="347"/>
      <c r="E28" s="347"/>
      <c r="F28" s="347"/>
      <c r="G28" s="347"/>
      <c r="H28" s="347"/>
      <c r="I28" s="347"/>
      <c r="J28" s="347"/>
      <c r="K28" s="347"/>
      <c r="L28" s="347"/>
      <c r="M28" s="347"/>
      <c r="N28" s="347"/>
      <c r="O28" s="347"/>
      <c r="P28" s="347"/>
      <c r="Q28" s="347"/>
      <c r="R28" s="347"/>
      <c r="S28" s="347"/>
      <c r="T28" s="347"/>
      <c r="U28" s="347"/>
      <c r="V28" s="347"/>
      <c r="W28" s="347"/>
      <c r="X28" s="347"/>
      <c r="AB28" s="76"/>
      <c r="AC28" s="76"/>
    </row>
    <row r="29" spans="2:29"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AB29" s="76"/>
      <c r="AC29" s="76"/>
    </row>
    <row r="30" spans="2:29"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29"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29" ht="14.25" customHeight="1">
      <c r="B32" s="78"/>
      <c r="C32" s="79"/>
      <c r="D32" s="79"/>
      <c r="E32" s="79"/>
      <c r="F32" s="79"/>
      <c r="G32" s="329"/>
      <c r="H32" s="329"/>
      <c r="I32" s="329"/>
      <c r="J32" s="329"/>
      <c r="K32" s="329"/>
      <c r="L32" s="329"/>
      <c r="M32" s="79"/>
      <c r="N32" s="79"/>
      <c r="O32" s="79"/>
      <c r="P32" s="79"/>
      <c r="Q32" s="79"/>
      <c r="R32" s="79"/>
      <c r="S32" s="79"/>
      <c r="T32" s="79"/>
      <c r="U32" s="79"/>
      <c r="V32" s="79"/>
      <c r="W32" s="79"/>
      <c r="X32" s="80"/>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G35" s="340"/>
      <c r="H35" s="340"/>
      <c r="I35" s="340"/>
      <c r="J35" s="340"/>
      <c r="K35" s="340"/>
      <c r="L35" s="340"/>
      <c r="M35" s="340"/>
      <c r="N35" s="340"/>
      <c r="O35" s="340"/>
      <c r="P35" s="340"/>
      <c r="Q35" s="340"/>
      <c r="R35" s="340"/>
      <c r="S35" s="340"/>
      <c r="T35" s="340"/>
      <c r="U35" s="340"/>
      <c r="V35" s="340"/>
      <c r="W35" s="340"/>
      <c r="X35" s="340"/>
      <c r="Y35" s="20"/>
      <c r="Z35" s="21"/>
      <c r="AA35" s="13"/>
    </row>
    <row r="36" spans="2:27" ht="14.25" customHeight="1"/>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sheetData>
  <mergeCells count="91">
    <mergeCell ref="Y7:AA8"/>
    <mergeCell ref="Y10:AA11"/>
    <mergeCell ref="Y15:Z15"/>
    <mergeCell ref="Y19:Y20"/>
    <mergeCell ref="B1:C3"/>
    <mergeCell ref="D1:U1"/>
    <mergeCell ref="V1:X3"/>
    <mergeCell ref="D2:U2"/>
    <mergeCell ref="D3:J3"/>
    <mergeCell ref="K3:U3"/>
    <mergeCell ref="B5:X5"/>
    <mergeCell ref="B6:X6"/>
    <mergeCell ref="B7:X7"/>
    <mergeCell ref="B8:F9"/>
    <mergeCell ref="G8:J9"/>
    <mergeCell ref="K8:N9"/>
    <mergeCell ref="O8:X8"/>
    <mergeCell ref="O9:R9"/>
    <mergeCell ref="S9:U9"/>
    <mergeCell ref="V9:X9"/>
    <mergeCell ref="V10:X10"/>
    <mergeCell ref="B11:X11"/>
    <mergeCell ref="C12:D12"/>
    <mergeCell ref="E12:F12"/>
    <mergeCell ref="G12:L12"/>
    <mergeCell ref="M12:R12"/>
    <mergeCell ref="S12:X12"/>
    <mergeCell ref="B10:F10"/>
    <mergeCell ref="G10:J10"/>
    <mergeCell ref="K10:N10"/>
    <mergeCell ref="O10:R10"/>
    <mergeCell ref="S10:U10"/>
    <mergeCell ref="C13:D13"/>
    <mergeCell ref="E13:F13"/>
    <mergeCell ref="G13:L13"/>
    <mergeCell ref="M13:R13"/>
    <mergeCell ref="S13:X13"/>
    <mergeCell ref="B14:M14"/>
    <mergeCell ref="N14:X14"/>
    <mergeCell ref="B15:M15"/>
    <mergeCell ref="N15:X15"/>
    <mergeCell ref="B16:X16"/>
    <mergeCell ref="B17:C17"/>
    <mergeCell ref="D17:F17"/>
    <mergeCell ref="G17:M17"/>
    <mergeCell ref="N17:S17"/>
    <mergeCell ref="T17:X17"/>
    <mergeCell ref="B18:C18"/>
    <mergeCell ref="D18:F18"/>
    <mergeCell ref="G18:M18"/>
    <mergeCell ref="N18:S18"/>
    <mergeCell ref="T18:X18"/>
    <mergeCell ref="B19:C19"/>
    <mergeCell ref="D19:X19"/>
    <mergeCell ref="B20:X20"/>
    <mergeCell ref="H21:I21"/>
    <mergeCell ref="J21:M21"/>
    <mergeCell ref="N21:O21"/>
    <mergeCell ref="P21:R21"/>
    <mergeCell ref="S21:X21"/>
    <mergeCell ref="D22:D25"/>
    <mergeCell ref="E22:E25"/>
    <mergeCell ref="H22:I22"/>
    <mergeCell ref="J22:K22"/>
    <mergeCell ref="N22:O22"/>
    <mergeCell ref="P22:R22"/>
    <mergeCell ref="S22:X25"/>
    <mergeCell ref="H23:I23"/>
    <mergeCell ref="J23:K23"/>
    <mergeCell ref="N23:O23"/>
    <mergeCell ref="P23:R23"/>
    <mergeCell ref="H24:I24"/>
    <mergeCell ref="J24:K24"/>
    <mergeCell ref="N24:O24"/>
    <mergeCell ref="P24:R24"/>
    <mergeCell ref="H25:I25"/>
    <mergeCell ref="J25:K25"/>
    <mergeCell ref="N25:O25"/>
    <mergeCell ref="P25:R25"/>
    <mergeCell ref="B27:X27"/>
    <mergeCell ref="B28:X28"/>
    <mergeCell ref="B29:X29"/>
    <mergeCell ref="B30:X30"/>
    <mergeCell ref="B31:X31"/>
    <mergeCell ref="G35:H35"/>
    <mergeCell ref="I35:X35"/>
    <mergeCell ref="G32:H32"/>
    <mergeCell ref="I32:J32"/>
    <mergeCell ref="K32:L32"/>
    <mergeCell ref="B33:X33"/>
    <mergeCell ref="B34:X34"/>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G48"/>
  <sheetViews>
    <sheetView workbookViewId="0">
      <selection activeCell="AF21" sqref="AF21"/>
    </sheetView>
  </sheetViews>
  <sheetFormatPr baseColWidth="10" defaultColWidth="4.625" defaultRowHeight="15"/>
  <cols>
    <col min="1" max="1" width="4.625" style="1"/>
    <col min="2" max="2" width="9.875" style="1" customWidth="1"/>
    <col min="3" max="3" width="8.5" style="1" customWidth="1"/>
    <col min="4" max="4" width="7.5"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16.375" style="1" hidden="1" customWidth="1"/>
    <col min="26" max="26" width="12.375" style="1" hidden="1" customWidth="1"/>
    <col min="27" max="27" width="7.125" style="1" hidden="1" customWidth="1"/>
    <col min="28" max="28" width="14.75" style="2" hidden="1" customWidth="1"/>
    <col min="29" max="29" width="4.625" style="2"/>
    <col min="30" max="16384" width="4.625" style="1"/>
  </cols>
  <sheetData>
    <row r="1" spans="1:33"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3"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3"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5" spans="1:33"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3"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3" ht="14.25" customHeight="1">
      <c r="B7" s="271" t="s">
        <v>162</v>
      </c>
      <c r="C7" s="271"/>
      <c r="D7" s="271"/>
      <c r="E7" s="271"/>
      <c r="F7" s="271"/>
      <c r="G7" s="271"/>
      <c r="H7" s="271"/>
      <c r="I7" s="271"/>
      <c r="J7" s="271"/>
      <c r="K7" s="271"/>
      <c r="L7" s="271"/>
      <c r="M7" s="271"/>
      <c r="N7" s="271"/>
      <c r="O7" s="271"/>
      <c r="P7" s="271"/>
      <c r="Q7" s="271"/>
      <c r="R7" s="271"/>
      <c r="S7" s="271"/>
      <c r="T7" s="271"/>
      <c r="U7" s="271"/>
      <c r="V7" s="271"/>
      <c r="W7" s="271"/>
      <c r="X7" s="271"/>
      <c r="Y7" s="490"/>
      <c r="Z7" s="491"/>
      <c r="AA7" s="491"/>
    </row>
    <row r="8" spans="1:33"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3"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3" ht="14.25" customHeight="1">
      <c r="B10" s="265" t="s">
        <v>176</v>
      </c>
      <c r="C10" s="265"/>
      <c r="D10" s="265"/>
      <c r="E10" s="265"/>
      <c r="F10" s="265"/>
      <c r="G10" s="310" t="s">
        <v>52</v>
      </c>
      <c r="H10" s="310"/>
      <c r="I10" s="310"/>
      <c r="J10" s="310"/>
      <c r="K10" s="546">
        <v>425</v>
      </c>
      <c r="L10" s="547"/>
      <c r="M10" s="547"/>
      <c r="N10" s="548"/>
      <c r="O10" s="546">
        <v>4131</v>
      </c>
      <c r="P10" s="547"/>
      <c r="Q10" s="547"/>
      <c r="R10" s="548"/>
      <c r="S10" s="395">
        <v>43435</v>
      </c>
      <c r="T10" s="396"/>
      <c r="U10" s="397"/>
      <c r="V10" s="310" t="s">
        <v>37</v>
      </c>
      <c r="W10" s="310"/>
      <c r="X10" s="310"/>
      <c r="Y10" s="19"/>
    </row>
    <row r="11" spans="1:33"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1" t="s">
        <v>17</v>
      </c>
    </row>
    <row r="12" spans="1:33" s="23" customFormat="1" ht="31.5" customHeight="1">
      <c r="B12" s="5"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3" ht="14.25" customHeight="1">
      <c r="B13" s="22"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3"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33" ht="31.5" customHeight="1">
      <c r="B15" s="317" t="s">
        <v>96</v>
      </c>
      <c r="C15" s="317"/>
      <c r="D15" s="317"/>
      <c r="E15" s="317"/>
      <c r="F15" s="317"/>
      <c r="G15" s="317"/>
      <c r="H15" s="317"/>
      <c r="I15" s="317"/>
      <c r="J15" s="317"/>
      <c r="K15" s="317"/>
      <c r="L15" s="317"/>
      <c r="M15" s="317"/>
      <c r="N15" s="262" t="s">
        <v>180</v>
      </c>
      <c r="O15" s="262"/>
      <c r="P15" s="262"/>
      <c r="Q15" s="262"/>
      <c r="R15" s="262"/>
      <c r="S15" s="262"/>
      <c r="T15" s="262"/>
      <c r="U15" s="262"/>
      <c r="V15" s="262"/>
      <c r="W15" s="262"/>
      <c r="X15" s="262"/>
      <c r="Y15" s="404"/>
      <c r="Z15" s="405"/>
      <c r="AA15" s="405"/>
      <c r="AB15" s="34"/>
      <c r="AC15" s="34"/>
      <c r="AD15" s="34"/>
      <c r="AE15" s="34"/>
      <c r="AF15" s="34"/>
      <c r="AG15" s="34"/>
    </row>
    <row r="16" spans="1:33"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404"/>
      <c r="Z16" s="405"/>
      <c r="AA16" s="405"/>
      <c r="AB16" s="34"/>
      <c r="AC16" s="34"/>
      <c r="AD16" s="34"/>
      <c r="AE16" s="34"/>
      <c r="AF16" s="34"/>
      <c r="AG16" s="34"/>
    </row>
    <row r="17" spans="2:33"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34"/>
      <c r="Z17" s="53" t="s">
        <v>67</v>
      </c>
      <c r="AA17" s="9" t="s">
        <v>65</v>
      </c>
      <c r="AB17" s="9"/>
      <c r="AC17" s="34"/>
      <c r="AD17" s="34"/>
      <c r="AE17" s="34"/>
      <c r="AF17" s="34"/>
      <c r="AG17" s="34"/>
    </row>
    <row r="18" spans="2:33" ht="25.5" customHeight="1">
      <c r="B18" s="321" t="s">
        <v>100</v>
      </c>
      <c r="C18" s="321"/>
      <c r="D18" s="549">
        <v>1099</v>
      </c>
      <c r="E18" s="550"/>
      <c r="F18" s="551"/>
      <c r="G18" s="549">
        <v>960</v>
      </c>
      <c r="H18" s="550"/>
      <c r="I18" s="550"/>
      <c r="J18" s="550"/>
      <c r="K18" s="550"/>
      <c r="L18" s="550"/>
      <c r="M18" s="551"/>
      <c r="N18" s="549">
        <v>1573</v>
      </c>
      <c r="O18" s="550"/>
      <c r="P18" s="550"/>
      <c r="Q18" s="550"/>
      <c r="R18" s="550"/>
      <c r="S18" s="550"/>
      <c r="T18" s="549">
        <v>884</v>
      </c>
      <c r="U18" s="550"/>
      <c r="V18" s="550"/>
      <c r="W18" s="550"/>
      <c r="X18" s="550"/>
      <c r="Y18" s="34">
        <f>SUM(D18:X18)</f>
        <v>4516</v>
      </c>
      <c r="Z18" s="53" t="s">
        <v>68</v>
      </c>
      <c r="AA18" s="176">
        <f>+D18</f>
        <v>1099</v>
      </c>
      <c r="AB18" s="52"/>
      <c r="AC18" s="34"/>
      <c r="AD18" s="34"/>
      <c r="AE18" s="34"/>
      <c r="AF18" s="34"/>
      <c r="AG18" s="34"/>
    </row>
    <row r="19" spans="2:33" ht="33.75" customHeight="1">
      <c r="B19" s="321" t="s">
        <v>99</v>
      </c>
      <c r="C19" s="321"/>
      <c r="D19" s="552">
        <v>4131</v>
      </c>
      <c r="E19" s="553"/>
      <c r="F19" s="553"/>
      <c r="G19" s="553"/>
      <c r="H19" s="553"/>
      <c r="I19" s="553"/>
      <c r="J19" s="553"/>
      <c r="K19" s="553"/>
      <c r="L19" s="553"/>
      <c r="M19" s="553"/>
      <c r="N19" s="553"/>
      <c r="O19" s="553"/>
      <c r="P19" s="553"/>
      <c r="Q19" s="553"/>
      <c r="R19" s="553"/>
      <c r="S19" s="553"/>
      <c r="T19" s="553"/>
      <c r="U19" s="553"/>
      <c r="V19" s="553"/>
      <c r="W19" s="553"/>
      <c r="X19" s="553"/>
      <c r="Y19" s="34"/>
      <c r="Z19" s="53" t="s">
        <v>31</v>
      </c>
      <c r="AA19" s="176">
        <f>+G18</f>
        <v>960</v>
      </c>
      <c r="AB19" s="52"/>
      <c r="AC19" s="34"/>
      <c r="AD19" s="34"/>
      <c r="AE19" s="34"/>
      <c r="AF19" s="34"/>
      <c r="AG19" s="34"/>
    </row>
    <row r="20" spans="2:33"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34"/>
      <c r="Z20" s="53" t="s">
        <v>69</v>
      </c>
      <c r="AA20" s="176">
        <f>+N18</f>
        <v>1573</v>
      </c>
      <c r="AB20" s="52"/>
      <c r="AC20" s="34"/>
      <c r="AD20" s="34"/>
      <c r="AE20" s="34"/>
      <c r="AF20" s="34"/>
      <c r="AG20" s="34"/>
    </row>
    <row r="21" spans="2:33" ht="34.5" customHeight="1">
      <c r="B21" s="6" t="s">
        <v>10</v>
      </c>
      <c r="C21" s="7" t="s">
        <v>86</v>
      </c>
      <c r="D21" s="7" t="s">
        <v>97</v>
      </c>
      <c r="E21" s="10" t="s">
        <v>98</v>
      </c>
      <c r="F21" s="11"/>
      <c r="G21" s="11"/>
      <c r="H21" s="329"/>
      <c r="I21" s="329"/>
      <c r="J21" s="329"/>
      <c r="K21" s="329"/>
      <c r="L21" s="329"/>
      <c r="M21" s="329"/>
      <c r="N21" s="329"/>
      <c r="O21" s="329"/>
      <c r="P21" s="329"/>
      <c r="Q21" s="329"/>
      <c r="R21" s="329"/>
      <c r="S21" s="330"/>
      <c r="T21" s="330"/>
      <c r="U21" s="330"/>
      <c r="V21" s="330"/>
      <c r="W21" s="330"/>
      <c r="X21" s="356"/>
      <c r="Y21" s="34"/>
      <c r="Z21" s="53" t="s">
        <v>26</v>
      </c>
      <c r="AA21" s="176">
        <f>+T18</f>
        <v>884</v>
      </c>
      <c r="AB21" s="52"/>
      <c r="AC21" s="34"/>
      <c r="AD21" s="34"/>
      <c r="AE21" s="34"/>
      <c r="AF21" s="34"/>
      <c r="AG21" s="34"/>
    </row>
    <row r="22" spans="2:33" ht="14.25" customHeight="1">
      <c r="B22" s="8" t="s">
        <v>23</v>
      </c>
      <c r="C22" s="26">
        <f>+D18/O10</f>
        <v>0.26603727910917452</v>
      </c>
      <c r="D22" s="561">
        <f>+D18+G18+N18+T18</f>
        <v>4516</v>
      </c>
      <c r="E22" s="480">
        <f>+(D18+G18+N18+T18)/O10</f>
        <v>1.0931977729363351</v>
      </c>
      <c r="H22" s="340"/>
      <c r="I22" s="340"/>
      <c r="J22" s="340"/>
      <c r="K22" s="340"/>
      <c r="L22" s="13"/>
      <c r="M22" s="12"/>
      <c r="N22" s="340"/>
      <c r="O22" s="340"/>
      <c r="P22" s="340"/>
      <c r="Q22" s="340"/>
      <c r="R22" s="340"/>
      <c r="S22" s="333"/>
      <c r="T22" s="333"/>
      <c r="U22" s="333"/>
      <c r="V22" s="333"/>
      <c r="W22" s="333"/>
      <c r="X22" s="359"/>
      <c r="Y22" s="34"/>
      <c r="Z22" s="34"/>
      <c r="AA22" s="34"/>
      <c r="AB22" s="34"/>
      <c r="AC22" s="34"/>
      <c r="AD22" s="34"/>
      <c r="AE22" s="34"/>
      <c r="AF22" s="34"/>
      <c r="AG22" s="34"/>
    </row>
    <row r="23" spans="2:33" ht="14.25" customHeight="1">
      <c r="B23" s="8" t="s">
        <v>31</v>
      </c>
      <c r="C23" s="25">
        <f>+(G18+D18)/O10</f>
        <v>0.49842653110626967</v>
      </c>
      <c r="D23" s="562"/>
      <c r="E23" s="481"/>
      <c r="H23" s="340"/>
      <c r="I23" s="340"/>
      <c r="J23" s="340"/>
      <c r="K23" s="340"/>
      <c r="L23" s="13"/>
      <c r="M23" s="12"/>
      <c r="N23" s="340"/>
      <c r="O23" s="340"/>
      <c r="P23" s="340"/>
      <c r="Q23" s="340"/>
      <c r="R23" s="340"/>
      <c r="S23" s="333"/>
      <c r="T23" s="333"/>
      <c r="U23" s="333"/>
      <c r="V23" s="333"/>
      <c r="W23" s="333"/>
      <c r="X23" s="359"/>
      <c r="Y23" s="34"/>
      <c r="Z23" s="34"/>
      <c r="AA23" s="34"/>
      <c r="AB23" s="34"/>
      <c r="AC23" s="34"/>
      <c r="AD23" s="34"/>
      <c r="AE23" s="34"/>
      <c r="AF23" s="34"/>
      <c r="AG23" s="34"/>
    </row>
    <row r="24" spans="2:33" ht="14.25" customHeight="1">
      <c r="B24" s="8" t="s">
        <v>69</v>
      </c>
      <c r="C24" s="25">
        <f>+(+D18+N18+G18)/O10</f>
        <v>0.87920600338900989</v>
      </c>
      <c r="D24" s="562"/>
      <c r="E24" s="481"/>
      <c r="H24" s="340"/>
      <c r="I24" s="340"/>
      <c r="J24" s="340"/>
      <c r="K24" s="340"/>
      <c r="L24" s="13"/>
      <c r="M24" s="12"/>
      <c r="N24" s="340"/>
      <c r="O24" s="340"/>
      <c r="P24" s="340"/>
      <c r="Q24" s="340"/>
      <c r="R24" s="340"/>
      <c r="S24" s="333"/>
      <c r="T24" s="333"/>
      <c r="U24" s="333"/>
      <c r="V24" s="333"/>
      <c r="W24" s="333"/>
      <c r="X24" s="359"/>
      <c r="Y24" s="34"/>
      <c r="Z24" s="34"/>
      <c r="AA24" s="34"/>
      <c r="AB24" s="34"/>
      <c r="AC24" s="34"/>
      <c r="AD24" s="34"/>
      <c r="AE24" s="34"/>
      <c r="AF24" s="34"/>
      <c r="AG24" s="34"/>
    </row>
    <row r="25" spans="2:33" ht="14.25" customHeight="1">
      <c r="B25" s="8" t="s">
        <v>26</v>
      </c>
      <c r="C25" s="27">
        <f>+(T18+D18+G18+N18)/O10</f>
        <v>1.0931977729363351</v>
      </c>
      <c r="D25" s="563"/>
      <c r="E25" s="482"/>
      <c r="F25" s="14"/>
      <c r="G25" s="14"/>
      <c r="H25" s="332"/>
      <c r="I25" s="332"/>
      <c r="J25" s="332"/>
      <c r="K25" s="332"/>
      <c r="L25" s="15"/>
      <c r="M25" s="16"/>
      <c r="N25" s="332"/>
      <c r="O25" s="332"/>
      <c r="P25" s="332"/>
      <c r="Q25" s="332"/>
      <c r="R25" s="332"/>
      <c r="S25" s="335"/>
      <c r="T25" s="335"/>
      <c r="U25" s="335"/>
      <c r="V25" s="335"/>
      <c r="W25" s="335"/>
      <c r="X25" s="360"/>
      <c r="Y25" s="34"/>
      <c r="Z25" s="34"/>
      <c r="AA25" s="34"/>
      <c r="AB25" s="34"/>
      <c r="AC25" s="34"/>
      <c r="AD25" s="34"/>
      <c r="AE25" s="34"/>
      <c r="AF25" s="34"/>
      <c r="AG25" s="34"/>
    </row>
    <row r="26" spans="2:33" ht="36.75" customHeight="1">
      <c r="B26" s="17"/>
      <c r="C26" s="11"/>
      <c r="D26" s="11"/>
      <c r="E26" s="11"/>
      <c r="F26" s="11"/>
      <c r="G26" s="11"/>
      <c r="H26" s="11"/>
      <c r="I26" s="11"/>
      <c r="J26" s="11"/>
      <c r="K26" s="11"/>
      <c r="L26" s="11"/>
      <c r="M26" s="11"/>
      <c r="N26" s="11"/>
      <c r="O26" s="11"/>
      <c r="P26" s="11"/>
      <c r="Q26" s="11"/>
      <c r="R26" s="11"/>
      <c r="S26" s="11"/>
      <c r="T26" s="11"/>
      <c r="U26" s="11"/>
      <c r="V26" s="11"/>
      <c r="W26" s="11"/>
      <c r="X26" s="18"/>
      <c r="Y26" s="34"/>
      <c r="Z26" s="34"/>
      <c r="AA26" s="34"/>
      <c r="AB26" s="34"/>
      <c r="AC26" s="34"/>
      <c r="AD26" s="34"/>
      <c r="AE26" s="34"/>
      <c r="AF26" s="34"/>
      <c r="AG26" s="34"/>
    </row>
    <row r="27" spans="2:33"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34"/>
      <c r="Z27" s="34"/>
      <c r="AA27" s="34"/>
      <c r="AB27" s="34"/>
      <c r="AC27" s="34"/>
      <c r="AD27" s="34"/>
      <c r="AE27" s="34"/>
      <c r="AF27" s="34"/>
      <c r="AG27" s="34"/>
    </row>
    <row r="28" spans="2:33" ht="50.25" customHeight="1">
      <c r="B28" s="401" t="s">
        <v>85</v>
      </c>
      <c r="C28" s="347"/>
      <c r="D28" s="347"/>
      <c r="E28" s="347"/>
      <c r="F28" s="347"/>
      <c r="G28" s="347"/>
      <c r="H28" s="347"/>
      <c r="I28" s="347"/>
      <c r="J28" s="347"/>
      <c r="K28" s="347"/>
      <c r="L28" s="347"/>
      <c r="M28" s="347"/>
      <c r="N28" s="347"/>
      <c r="O28" s="347"/>
      <c r="P28" s="347"/>
      <c r="Q28" s="347"/>
      <c r="R28" s="347"/>
      <c r="S28" s="347"/>
      <c r="T28" s="347"/>
      <c r="U28" s="347"/>
      <c r="V28" s="347"/>
      <c r="W28" s="347"/>
      <c r="X28" s="347"/>
      <c r="Y28" s="34"/>
      <c r="Z28" s="34"/>
      <c r="AA28" s="34"/>
      <c r="AB28" s="34"/>
      <c r="AC28" s="34"/>
      <c r="AD28" s="34"/>
      <c r="AE28" s="34"/>
      <c r="AF28" s="34"/>
      <c r="AG28" s="34"/>
    </row>
    <row r="29" spans="2:33"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34"/>
      <c r="Z29" s="34"/>
      <c r="AA29" s="34"/>
      <c r="AB29" s="34"/>
      <c r="AC29" s="34"/>
      <c r="AD29" s="34"/>
      <c r="AE29" s="34"/>
      <c r="AF29" s="34"/>
      <c r="AG29" s="34"/>
    </row>
    <row r="30" spans="2:33"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c r="AB30" s="2"/>
      <c r="AC30" s="2"/>
    </row>
    <row r="31" spans="2:33"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c r="AB31" s="2"/>
      <c r="AC31" s="2"/>
    </row>
    <row r="32" spans="2:33"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G35" s="340"/>
      <c r="H35" s="340"/>
      <c r="I35" s="340"/>
      <c r="J35" s="340"/>
      <c r="K35" s="340"/>
      <c r="L35" s="340"/>
      <c r="M35" s="340"/>
      <c r="N35" s="340"/>
      <c r="O35" s="340"/>
      <c r="P35" s="340"/>
      <c r="Q35" s="340"/>
      <c r="R35" s="340"/>
      <c r="S35" s="340"/>
      <c r="T35" s="340"/>
      <c r="U35" s="340"/>
      <c r="V35" s="340"/>
      <c r="W35" s="340"/>
      <c r="X35" s="340"/>
      <c r="Y35" s="20"/>
      <c r="Z35" s="21"/>
      <c r="AA35" s="13"/>
    </row>
    <row r="36" spans="2:29" ht="14.25" customHeight="1"/>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sheetData>
  <mergeCells count="89">
    <mergeCell ref="Y15:AA16"/>
    <mergeCell ref="Y7:AA7"/>
    <mergeCell ref="G35:H35"/>
    <mergeCell ref="I35:X35"/>
    <mergeCell ref="B34:X34"/>
    <mergeCell ref="B33:X33"/>
    <mergeCell ref="G32:H32"/>
    <mergeCell ref="I32:J32"/>
    <mergeCell ref="K32:L32"/>
    <mergeCell ref="H24:I24"/>
    <mergeCell ref="J24:K24"/>
    <mergeCell ref="B27:X27"/>
    <mergeCell ref="B28:X28"/>
    <mergeCell ref="B29:X29"/>
    <mergeCell ref="N25:O25"/>
    <mergeCell ref="P25:R25"/>
    <mergeCell ref="B30:X30"/>
    <mergeCell ref="B31:X31"/>
    <mergeCell ref="E22:E25"/>
    <mergeCell ref="H22:I22"/>
    <mergeCell ref="J22:K22"/>
    <mergeCell ref="N22:O22"/>
    <mergeCell ref="P22:R22"/>
    <mergeCell ref="N24:O24"/>
    <mergeCell ref="S22:X25"/>
    <mergeCell ref="H23:I23"/>
    <mergeCell ref="J23:K23"/>
    <mergeCell ref="N23:O23"/>
    <mergeCell ref="P23:R23"/>
    <mergeCell ref="P24:R24"/>
    <mergeCell ref="H25:I25"/>
    <mergeCell ref="J25:K25"/>
    <mergeCell ref="D22:D25"/>
    <mergeCell ref="B19:C19"/>
    <mergeCell ref="D19:X19"/>
    <mergeCell ref="B18:C18"/>
    <mergeCell ref="D18:F18"/>
    <mergeCell ref="G18:M18"/>
    <mergeCell ref="N18:S18"/>
    <mergeCell ref="T18:X18"/>
    <mergeCell ref="B20:X20"/>
    <mergeCell ref="H21:I21"/>
    <mergeCell ref="J21:M21"/>
    <mergeCell ref="N21:O21"/>
    <mergeCell ref="P21:R21"/>
    <mergeCell ref="S21:X21"/>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V10:X10"/>
    <mergeCell ref="B8:F9"/>
    <mergeCell ref="G8:J9"/>
    <mergeCell ref="K8:N9"/>
    <mergeCell ref="O8:X8"/>
    <mergeCell ref="O9:R9"/>
    <mergeCell ref="B10:F10"/>
    <mergeCell ref="G10:J10"/>
    <mergeCell ref="K10:N10"/>
    <mergeCell ref="O10:R10"/>
    <mergeCell ref="S10:U10"/>
    <mergeCell ref="B5:X5"/>
    <mergeCell ref="B6:X6"/>
    <mergeCell ref="B7:X7"/>
    <mergeCell ref="S9:U9"/>
    <mergeCell ref="V9:X9"/>
    <mergeCell ref="V1:X3"/>
    <mergeCell ref="B1:C3"/>
    <mergeCell ref="D1:U1"/>
    <mergeCell ref="D3:J3"/>
    <mergeCell ref="K3:U3"/>
    <mergeCell ref="D2:U2"/>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Q49"/>
  <sheetViews>
    <sheetView workbookViewId="0">
      <selection activeCell="B7" sqref="B7:X7"/>
    </sheetView>
  </sheetViews>
  <sheetFormatPr baseColWidth="10" defaultColWidth="4.625" defaultRowHeight="15"/>
  <cols>
    <col min="1" max="1" width="4.625" style="1"/>
    <col min="2" max="2" width="9.875" style="1" customWidth="1"/>
    <col min="3" max="3" width="11.75" style="1" customWidth="1"/>
    <col min="4" max="4" width="7.5"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7.75" style="1" hidden="1" customWidth="1"/>
    <col min="26" max="26" width="12.375" style="1" hidden="1" customWidth="1"/>
    <col min="27" max="27" width="7.125" style="1" hidden="1" customWidth="1"/>
    <col min="28" max="28" width="14.75" style="2" hidden="1" customWidth="1"/>
    <col min="29" max="29" width="4.625" style="2"/>
    <col min="30" max="16384" width="4.625" style="1"/>
  </cols>
  <sheetData>
    <row r="1" spans="1:43"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43"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43"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43"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43"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43"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43" ht="14.25" customHeight="1">
      <c r="B7" s="271" t="s">
        <v>177</v>
      </c>
      <c r="C7" s="271"/>
      <c r="D7" s="271"/>
      <c r="E7" s="271"/>
      <c r="F7" s="271"/>
      <c r="G7" s="271"/>
      <c r="H7" s="271"/>
      <c r="I7" s="271"/>
      <c r="J7" s="271"/>
      <c r="K7" s="271"/>
      <c r="L7" s="271"/>
      <c r="M7" s="271"/>
      <c r="N7" s="271"/>
      <c r="O7" s="271"/>
      <c r="P7" s="271"/>
      <c r="Q7" s="271"/>
      <c r="R7" s="271"/>
      <c r="S7" s="271"/>
      <c r="T7" s="271"/>
      <c r="U7" s="271"/>
      <c r="V7" s="271"/>
      <c r="W7" s="271"/>
      <c r="X7" s="271"/>
      <c r="Y7" s="19"/>
    </row>
    <row r="8" spans="1:43"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43"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43" ht="14.25" customHeight="1">
      <c r="B10" s="312" t="s">
        <v>163</v>
      </c>
      <c r="C10" s="312"/>
      <c r="D10" s="312"/>
      <c r="E10" s="312"/>
      <c r="F10" s="312"/>
      <c r="G10" s="310" t="s">
        <v>52</v>
      </c>
      <c r="H10" s="310"/>
      <c r="I10" s="310"/>
      <c r="J10" s="310"/>
      <c r="K10" s="546">
        <v>152</v>
      </c>
      <c r="L10" s="547"/>
      <c r="M10" s="547"/>
      <c r="N10" s="548"/>
      <c r="O10" s="546">
        <v>1000</v>
      </c>
      <c r="P10" s="547"/>
      <c r="Q10" s="547"/>
      <c r="R10" s="548"/>
      <c r="S10" s="395">
        <v>43435</v>
      </c>
      <c r="T10" s="396"/>
      <c r="U10" s="397"/>
      <c r="V10" s="310" t="s">
        <v>37</v>
      </c>
      <c r="W10" s="310"/>
      <c r="X10" s="310"/>
    </row>
    <row r="11" spans="1:43"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row>
    <row r="12" spans="1:43" s="23" customFormat="1" ht="31.5" customHeight="1">
      <c r="B12" s="5"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43"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43"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row>
    <row r="15" spans="1:43" s="53" customFormat="1" ht="29.25" customHeight="1">
      <c r="B15" s="317" t="s">
        <v>147</v>
      </c>
      <c r="C15" s="317"/>
      <c r="D15" s="317"/>
      <c r="E15" s="317"/>
      <c r="F15" s="317"/>
      <c r="G15" s="317"/>
      <c r="H15" s="317"/>
      <c r="I15" s="317"/>
      <c r="J15" s="317"/>
      <c r="K15" s="317"/>
      <c r="L15" s="317"/>
      <c r="M15" s="317"/>
      <c r="N15" s="318" t="s">
        <v>179</v>
      </c>
      <c r="O15" s="318"/>
      <c r="P15" s="318"/>
      <c r="Q15" s="318"/>
      <c r="R15" s="318"/>
      <c r="S15" s="318"/>
      <c r="T15" s="318"/>
      <c r="U15" s="318"/>
      <c r="V15" s="318"/>
      <c r="W15" s="318"/>
      <c r="X15" s="318"/>
      <c r="Y15" s="544"/>
      <c r="Z15" s="545"/>
      <c r="AA15" s="545"/>
      <c r="AB15" s="545"/>
    </row>
    <row r="16" spans="1:43"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544"/>
      <c r="Z16" s="545"/>
      <c r="AA16" s="545"/>
      <c r="AB16" s="545"/>
      <c r="AC16" s="34"/>
      <c r="AD16" s="34"/>
      <c r="AE16" s="34"/>
      <c r="AF16" s="34"/>
      <c r="AG16" s="34"/>
      <c r="AH16" s="34"/>
      <c r="AI16" s="34"/>
      <c r="AJ16" s="34"/>
      <c r="AK16" s="34"/>
      <c r="AL16" s="34"/>
      <c r="AM16" s="34"/>
      <c r="AN16" s="34"/>
      <c r="AO16" s="34"/>
      <c r="AP16" s="34"/>
      <c r="AQ16" s="34"/>
    </row>
    <row r="17" spans="2:43"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3"/>
      <c r="Z17" s="53" t="s">
        <v>67</v>
      </c>
      <c r="AA17" s="9" t="s">
        <v>65</v>
      </c>
      <c r="AB17" s="34"/>
      <c r="AC17" s="34"/>
      <c r="AD17" s="34"/>
      <c r="AE17" s="34"/>
      <c r="AF17" s="34"/>
      <c r="AG17" s="34"/>
      <c r="AH17" s="34"/>
      <c r="AI17" s="34"/>
      <c r="AJ17" s="34"/>
      <c r="AK17" s="34"/>
      <c r="AL17" s="34"/>
      <c r="AM17" s="34"/>
      <c r="AN17" s="34"/>
      <c r="AO17" s="34"/>
      <c r="AP17" s="34"/>
      <c r="AQ17" s="34"/>
    </row>
    <row r="18" spans="2:43" ht="25.5" customHeight="1">
      <c r="B18" s="321" t="s">
        <v>57</v>
      </c>
      <c r="C18" s="321"/>
      <c r="D18" s="549">
        <v>211</v>
      </c>
      <c r="E18" s="550"/>
      <c r="F18" s="551"/>
      <c r="G18" s="549">
        <v>279</v>
      </c>
      <c r="H18" s="550"/>
      <c r="I18" s="550"/>
      <c r="J18" s="550"/>
      <c r="K18" s="550"/>
      <c r="L18" s="550"/>
      <c r="M18" s="551"/>
      <c r="N18" s="549">
        <v>222</v>
      </c>
      <c r="O18" s="550"/>
      <c r="P18" s="550"/>
      <c r="Q18" s="550"/>
      <c r="R18" s="550"/>
      <c r="S18" s="550"/>
      <c r="T18" s="549">
        <v>111</v>
      </c>
      <c r="U18" s="550"/>
      <c r="V18" s="550"/>
      <c r="W18" s="550"/>
      <c r="X18" s="550"/>
      <c r="Y18" s="53">
        <f>SUM(D18:X18)</f>
        <v>823</v>
      </c>
      <c r="Z18" s="53" t="s">
        <v>68</v>
      </c>
      <c r="AA18" s="176">
        <f>+D18</f>
        <v>211</v>
      </c>
      <c r="AB18" s="34"/>
      <c r="AC18" s="34"/>
      <c r="AD18" s="34"/>
      <c r="AE18" s="34"/>
      <c r="AF18" s="34"/>
      <c r="AG18" s="34"/>
      <c r="AH18" s="34"/>
      <c r="AI18" s="34"/>
      <c r="AJ18" s="34"/>
      <c r="AK18" s="34"/>
      <c r="AL18" s="34"/>
      <c r="AM18" s="34"/>
      <c r="AN18" s="34"/>
      <c r="AO18" s="34"/>
      <c r="AP18" s="34"/>
      <c r="AQ18" s="34"/>
    </row>
    <row r="19" spans="2:43" ht="33.75" customHeight="1">
      <c r="B19" s="321" t="s">
        <v>59</v>
      </c>
      <c r="C19" s="321"/>
      <c r="D19" s="552">
        <v>1000</v>
      </c>
      <c r="E19" s="553"/>
      <c r="F19" s="553"/>
      <c r="G19" s="553"/>
      <c r="H19" s="553"/>
      <c r="I19" s="553"/>
      <c r="J19" s="553"/>
      <c r="K19" s="553"/>
      <c r="L19" s="553"/>
      <c r="M19" s="553"/>
      <c r="N19" s="553"/>
      <c r="O19" s="553"/>
      <c r="P19" s="553"/>
      <c r="Q19" s="553"/>
      <c r="R19" s="553"/>
      <c r="S19" s="553"/>
      <c r="T19" s="553"/>
      <c r="U19" s="553"/>
      <c r="V19" s="553"/>
      <c r="W19" s="553"/>
      <c r="X19" s="553"/>
      <c r="Y19" s="53"/>
      <c r="Z19" s="53" t="s">
        <v>31</v>
      </c>
      <c r="AA19" s="176">
        <f>+G18</f>
        <v>279</v>
      </c>
      <c r="AB19" s="34"/>
      <c r="AC19" s="34"/>
      <c r="AD19" s="34"/>
      <c r="AE19" s="34"/>
      <c r="AF19" s="34"/>
      <c r="AG19" s="34"/>
      <c r="AH19" s="34"/>
      <c r="AI19" s="34"/>
      <c r="AJ19" s="34"/>
      <c r="AK19" s="34"/>
      <c r="AL19" s="34"/>
      <c r="AM19" s="34"/>
      <c r="AN19" s="34"/>
      <c r="AO19" s="34"/>
      <c r="AP19" s="34"/>
      <c r="AQ19" s="34"/>
    </row>
    <row r="20" spans="2:43"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3"/>
      <c r="Z20" s="53" t="s">
        <v>69</v>
      </c>
      <c r="AA20" s="176">
        <f>+N18</f>
        <v>222</v>
      </c>
      <c r="AB20" s="34"/>
      <c r="AC20" s="34"/>
      <c r="AD20" s="34"/>
      <c r="AE20" s="34"/>
      <c r="AF20" s="34"/>
      <c r="AG20" s="34"/>
      <c r="AH20" s="34"/>
      <c r="AI20" s="34"/>
      <c r="AJ20" s="34"/>
      <c r="AK20" s="34"/>
      <c r="AL20" s="34"/>
      <c r="AM20" s="34"/>
      <c r="AN20" s="34"/>
      <c r="AO20" s="34"/>
      <c r="AP20" s="34"/>
      <c r="AQ20" s="34"/>
    </row>
    <row r="21" spans="2:43" ht="34.5" customHeight="1">
      <c r="B21" s="61" t="s">
        <v>10</v>
      </c>
      <c r="C21" s="60" t="s">
        <v>86</v>
      </c>
      <c r="D21" s="60" t="s">
        <v>97</v>
      </c>
      <c r="E21" s="10" t="s">
        <v>98</v>
      </c>
      <c r="F21" s="11"/>
      <c r="G21" s="11"/>
      <c r="H21" s="329"/>
      <c r="I21" s="329"/>
      <c r="J21" s="329"/>
      <c r="K21" s="329"/>
      <c r="L21" s="329"/>
      <c r="M21" s="329"/>
      <c r="N21" s="329"/>
      <c r="O21" s="329"/>
      <c r="P21" s="329"/>
      <c r="Q21" s="329"/>
      <c r="R21" s="329"/>
      <c r="S21" s="330"/>
      <c r="T21" s="330"/>
      <c r="U21" s="330"/>
      <c r="V21" s="330"/>
      <c r="W21" s="330"/>
      <c r="X21" s="356"/>
      <c r="Y21" s="53"/>
      <c r="Z21" s="53" t="s">
        <v>26</v>
      </c>
      <c r="AA21" s="176">
        <f>+T18</f>
        <v>111</v>
      </c>
      <c r="AB21" s="34"/>
      <c r="AC21" s="34"/>
      <c r="AD21" s="34"/>
      <c r="AE21" s="34"/>
      <c r="AF21" s="34"/>
      <c r="AG21" s="34"/>
      <c r="AH21" s="34"/>
      <c r="AI21" s="34"/>
      <c r="AJ21" s="34"/>
      <c r="AK21" s="34"/>
      <c r="AL21" s="34"/>
      <c r="AM21" s="34"/>
      <c r="AN21" s="34"/>
      <c r="AO21" s="34"/>
      <c r="AP21" s="34"/>
      <c r="AQ21" s="34"/>
    </row>
    <row r="22" spans="2:43" ht="14.25" customHeight="1">
      <c r="B22" s="59" t="s">
        <v>23</v>
      </c>
      <c r="C22" s="26">
        <f>+D18/O10</f>
        <v>0.21099999999999999</v>
      </c>
      <c r="D22" s="561">
        <f>+D18+G18+N18+T18</f>
        <v>823</v>
      </c>
      <c r="E22" s="480">
        <f>+(D18+G18+N18+T18)/O10</f>
        <v>0.82299999999999995</v>
      </c>
      <c r="H22" s="340"/>
      <c r="I22" s="340"/>
      <c r="J22" s="340"/>
      <c r="K22" s="340"/>
      <c r="L22" s="13"/>
      <c r="M22" s="12"/>
      <c r="N22" s="340"/>
      <c r="O22" s="340"/>
      <c r="P22" s="340"/>
      <c r="Q22" s="340"/>
      <c r="R22" s="340"/>
      <c r="S22" s="333"/>
      <c r="T22" s="333"/>
      <c r="U22" s="333"/>
      <c r="V22" s="333"/>
      <c r="W22" s="333"/>
      <c r="X22" s="359"/>
      <c r="Y22" s="34"/>
      <c r="Z22" s="34"/>
      <c r="AA22" s="34"/>
      <c r="AB22" s="34"/>
      <c r="AC22" s="34"/>
      <c r="AD22" s="34"/>
      <c r="AE22" s="34"/>
      <c r="AF22" s="34"/>
      <c r="AG22" s="34"/>
      <c r="AH22" s="34"/>
      <c r="AI22" s="34"/>
      <c r="AJ22" s="34"/>
      <c r="AK22" s="34"/>
      <c r="AL22" s="34"/>
      <c r="AM22" s="34"/>
      <c r="AN22" s="34"/>
      <c r="AO22" s="34"/>
      <c r="AP22" s="34"/>
      <c r="AQ22" s="34"/>
    </row>
    <row r="23" spans="2:43" ht="14.25" customHeight="1">
      <c r="B23" s="59" t="s">
        <v>31</v>
      </c>
      <c r="C23" s="25">
        <f>+(G18+D18)/O10</f>
        <v>0.49</v>
      </c>
      <c r="D23" s="562"/>
      <c r="E23" s="481"/>
      <c r="H23" s="340"/>
      <c r="I23" s="340"/>
      <c r="J23" s="340"/>
      <c r="K23" s="340"/>
      <c r="L23" s="13"/>
      <c r="M23" s="12"/>
      <c r="N23" s="340"/>
      <c r="O23" s="340"/>
      <c r="P23" s="340"/>
      <c r="Q23" s="340"/>
      <c r="R23" s="340"/>
      <c r="S23" s="333"/>
      <c r="T23" s="333"/>
      <c r="U23" s="333"/>
      <c r="V23" s="333"/>
      <c r="W23" s="333"/>
      <c r="X23" s="359"/>
      <c r="Y23" s="34"/>
      <c r="Z23" s="34"/>
      <c r="AA23" s="34"/>
      <c r="AB23" s="34"/>
      <c r="AC23" s="34"/>
      <c r="AD23" s="34"/>
      <c r="AE23" s="34"/>
      <c r="AF23" s="34"/>
      <c r="AG23" s="34"/>
      <c r="AH23" s="34"/>
      <c r="AI23" s="34"/>
      <c r="AJ23" s="34"/>
      <c r="AK23" s="34"/>
      <c r="AL23" s="34"/>
      <c r="AM23" s="34"/>
      <c r="AN23" s="34"/>
      <c r="AO23" s="34"/>
      <c r="AP23" s="34"/>
      <c r="AQ23" s="34"/>
    </row>
    <row r="24" spans="2:43" ht="14.25" customHeight="1">
      <c r="B24" s="59" t="s">
        <v>69</v>
      </c>
      <c r="C24" s="25">
        <f>+(+D18+N18+G18)/O10</f>
        <v>0.71199999999999997</v>
      </c>
      <c r="D24" s="562"/>
      <c r="E24" s="481"/>
      <c r="H24" s="340"/>
      <c r="I24" s="340"/>
      <c r="J24" s="340"/>
      <c r="K24" s="340"/>
      <c r="L24" s="13"/>
      <c r="M24" s="12"/>
      <c r="N24" s="340"/>
      <c r="O24" s="340"/>
      <c r="P24" s="340"/>
      <c r="Q24" s="340"/>
      <c r="R24" s="340"/>
      <c r="S24" s="333"/>
      <c r="T24" s="333"/>
      <c r="U24" s="333"/>
      <c r="V24" s="333"/>
      <c r="W24" s="333"/>
      <c r="X24" s="359"/>
      <c r="Y24" s="34"/>
      <c r="Z24" s="34"/>
      <c r="AA24" s="34"/>
      <c r="AB24" s="34"/>
      <c r="AC24" s="34"/>
      <c r="AD24" s="34"/>
      <c r="AE24" s="34"/>
      <c r="AF24" s="34"/>
      <c r="AG24" s="34"/>
      <c r="AH24" s="34"/>
      <c r="AI24" s="34"/>
      <c r="AJ24" s="34"/>
      <c r="AK24" s="34"/>
      <c r="AL24" s="34"/>
      <c r="AM24" s="34"/>
      <c r="AN24" s="34"/>
      <c r="AO24" s="34"/>
      <c r="AP24" s="34"/>
      <c r="AQ24" s="34"/>
    </row>
    <row r="25" spans="2:43" ht="14.25" customHeight="1">
      <c r="B25" s="59" t="s">
        <v>26</v>
      </c>
      <c r="C25" s="37">
        <f>+(T18+D18+G18+N18)/O10</f>
        <v>0.82299999999999995</v>
      </c>
      <c r="D25" s="563"/>
      <c r="E25" s="482"/>
      <c r="F25" s="14"/>
      <c r="G25" s="14"/>
      <c r="H25" s="332"/>
      <c r="I25" s="332"/>
      <c r="J25" s="332"/>
      <c r="K25" s="332"/>
      <c r="L25" s="15"/>
      <c r="M25" s="16"/>
      <c r="N25" s="332"/>
      <c r="O25" s="332"/>
      <c r="P25" s="332"/>
      <c r="Q25" s="332"/>
      <c r="R25" s="332"/>
      <c r="S25" s="335"/>
      <c r="T25" s="335"/>
      <c r="U25" s="335"/>
      <c r="V25" s="335"/>
      <c r="W25" s="335"/>
      <c r="X25" s="360"/>
      <c r="Y25" s="34"/>
      <c r="Z25" s="34"/>
      <c r="AA25" s="34"/>
      <c r="AB25" s="34"/>
      <c r="AC25" s="34"/>
      <c r="AD25" s="34"/>
      <c r="AE25" s="34"/>
      <c r="AF25" s="34"/>
      <c r="AG25" s="34"/>
      <c r="AH25" s="34"/>
      <c r="AI25" s="34"/>
      <c r="AJ25" s="34"/>
      <c r="AK25" s="34"/>
      <c r="AL25" s="34"/>
      <c r="AM25" s="34"/>
      <c r="AN25" s="34"/>
      <c r="AO25" s="34"/>
      <c r="AP25" s="34"/>
      <c r="AQ25" s="34"/>
    </row>
    <row r="26" spans="2:43" ht="36.75" customHeight="1">
      <c r="B26" s="17"/>
      <c r="C26" s="11"/>
      <c r="D26" s="11"/>
      <c r="E26" s="11"/>
      <c r="F26" s="11"/>
      <c r="G26" s="11"/>
      <c r="H26" s="11"/>
      <c r="I26" s="11"/>
      <c r="J26" s="11"/>
      <c r="K26" s="11"/>
      <c r="L26" s="11"/>
      <c r="M26" s="11"/>
      <c r="N26" s="11"/>
      <c r="O26" s="11"/>
      <c r="P26" s="11"/>
      <c r="Q26" s="11"/>
      <c r="R26" s="11"/>
      <c r="S26" s="11"/>
      <c r="T26" s="11"/>
      <c r="U26" s="11"/>
      <c r="V26" s="11"/>
      <c r="W26" s="11"/>
      <c r="X26" s="18"/>
      <c r="Y26" s="34"/>
      <c r="Z26" s="34"/>
      <c r="AA26" s="34"/>
      <c r="AB26" s="34"/>
      <c r="AC26" s="34"/>
      <c r="AD26" s="34"/>
      <c r="AE26" s="34"/>
      <c r="AF26" s="34"/>
      <c r="AG26" s="34"/>
      <c r="AH26" s="34"/>
      <c r="AI26" s="34"/>
      <c r="AJ26" s="34"/>
      <c r="AK26" s="34"/>
      <c r="AL26" s="34"/>
      <c r="AM26" s="34"/>
      <c r="AN26" s="34"/>
      <c r="AO26" s="34"/>
      <c r="AP26" s="34"/>
      <c r="AQ26" s="34"/>
    </row>
    <row r="27" spans="2:43"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34"/>
      <c r="Z27" s="34"/>
      <c r="AA27" s="34"/>
      <c r="AB27" s="34"/>
      <c r="AC27" s="34"/>
      <c r="AD27" s="34"/>
      <c r="AE27" s="34"/>
      <c r="AF27" s="34"/>
      <c r="AG27" s="34"/>
      <c r="AH27" s="34"/>
      <c r="AI27" s="34"/>
      <c r="AJ27" s="34"/>
      <c r="AK27" s="34"/>
      <c r="AL27" s="34"/>
      <c r="AM27" s="34"/>
      <c r="AN27" s="34"/>
      <c r="AO27" s="34"/>
      <c r="AP27" s="34"/>
      <c r="AQ27" s="34"/>
    </row>
    <row r="28" spans="2:43" ht="50.25" customHeight="1">
      <c r="B28" s="401" t="s">
        <v>87</v>
      </c>
      <c r="C28" s="347"/>
      <c r="D28" s="347"/>
      <c r="E28" s="347"/>
      <c r="F28" s="347"/>
      <c r="G28" s="347"/>
      <c r="H28" s="347"/>
      <c r="I28" s="347"/>
      <c r="J28" s="347"/>
      <c r="K28" s="347"/>
      <c r="L28" s="347"/>
      <c r="M28" s="347"/>
      <c r="N28" s="347"/>
      <c r="O28" s="347"/>
      <c r="P28" s="347"/>
      <c r="Q28" s="347"/>
      <c r="R28" s="347"/>
      <c r="S28" s="347"/>
      <c r="T28" s="347"/>
      <c r="U28" s="347"/>
      <c r="V28" s="347"/>
      <c r="W28" s="347"/>
      <c r="X28" s="347"/>
      <c r="Y28" s="34"/>
      <c r="Z28" s="34"/>
      <c r="AA28" s="34"/>
      <c r="AB28" s="34"/>
      <c r="AC28" s="34"/>
      <c r="AD28" s="34"/>
      <c r="AE28" s="34"/>
      <c r="AF28" s="34"/>
      <c r="AG28" s="34"/>
      <c r="AH28" s="34"/>
      <c r="AI28" s="34"/>
      <c r="AJ28" s="34"/>
      <c r="AK28" s="34"/>
      <c r="AL28" s="34"/>
      <c r="AM28" s="34"/>
      <c r="AN28" s="34"/>
      <c r="AO28" s="34"/>
      <c r="AP28" s="34"/>
      <c r="AQ28" s="34"/>
    </row>
    <row r="29" spans="2:43"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0"/>
      <c r="Z29" s="21"/>
      <c r="AA29" s="13"/>
    </row>
    <row r="30" spans="2:43"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c r="AB30" s="2"/>
      <c r="AC30" s="2"/>
    </row>
    <row r="31" spans="2:43"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c r="AB31" s="2"/>
      <c r="AC31" s="2"/>
    </row>
    <row r="32" spans="2:43"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9"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89">
    <mergeCell ref="Y15:AB16"/>
    <mergeCell ref="G36:H36"/>
    <mergeCell ref="I36:X36"/>
    <mergeCell ref="B34:X35"/>
    <mergeCell ref="B33:X33"/>
    <mergeCell ref="G32:H32"/>
    <mergeCell ref="I32:J32"/>
    <mergeCell ref="K32:L32"/>
    <mergeCell ref="H24:I24"/>
    <mergeCell ref="J24:K24"/>
    <mergeCell ref="B27:X27"/>
    <mergeCell ref="B28:X28"/>
    <mergeCell ref="B29:X29"/>
    <mergeCell ref="N25:O25"/>
    <mergeCell ref="P25:R25"/>
    <mergeCell ref="D22:D25"/>
    <mergeCell ref="B30:X30"/>
    <mergeCell ref="B31:X31"/>
    <mergeCell ref="E22:E25"/>
    <mergeCell ref="H22:I22"/>
    <mergeCell ref="J22:K22"/>
    <mergeCell ref="N22:O22"/>
    <mergeCell ref="P22:R22"/>
    <mergeCell ref="N24:O24"/>
    <mergeCell ref="S22:X25"/>
    <mergeCell ref="H23:I23"/>
    <mergeCell ref="J23:K23"/>
    <mergeCell ref="N23:O23"/>
    <mergeCell ref="P23:R23"/>
    <mergeCell ref="P24:R24"/>
    <mergeCell ref="H25:I25"/>
    <mergeCell ref="J25:K25"/>
    <mergeCell ref="B20:X20"/>
    <mergeCell ref="H21:I21"/>
    <mergeCell ref="J21:M21"/>
    <mergeCell ref="N21:O21"/>
    <mergeCell ref="P21:R21"/>
    <mergeCell ref="S21:X21"/>
    <mergeCell ref="B19:C19"/>
    <mergeCell ref="D19:X19"/>
    <mergeCell ref="B18:C18"/>
    <mergeCell ref="D18:F18"/>
    <mergeCell ref="G18:M18"/>
    <mergeCell ref="N18:S18"/>
    <mergeCell ref="T18:X18"/>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V10:X10"/>
    <mergeCell ref="B8:F9"/>
    <mergeCell ref="G8:J9"/>
    <mergeCell ref="K8:N9"/>
    <mergeCell ref="O8:X8"/>
    <mergeCell ref="O9:R9"/>
    <mergeCell ref="B10:F10"/>
    <mergeCell ref="G10:J10"/>
    <mergeCell ref="K10:N10"/>
    <mergeCell ref="O10:R10"/>
    <mergeCell ref="S10:U10"/>
    <mergeCell ref="B4:X4"/>
    <mergeCell ref="B5:X5"/>
    <mergeCell ref="B6:X6"/>
    <mergeCell ref="B7:X7"/>
    <mergeCell ref="S9:U9"/>
    <mergeCell ref="V9:X9"/>
    <mergeCell ref="B1:C3"/>
    <mergeCell ref="D1:U1"/>
    <mergeCell ref="V1:X3"/>
    <mergeCell ref="D2:U2"/>
    <mergeCell ref="D3:J3"/>
    <mergeCell ref="K3:U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sheetPr>
  <dimension ref="A1:AI49"/>
  <sheetViews>
    <sheetView workbookViewId="0">
      <selection activeCell="D18" sqref="D18:F18"/>
    </sheetView>
  </sheetViews>
  <sheetFormatPr baseColWidth="10" defaultColWidth="4.625" defaultRowHeight="15"/>
  <cols>
    <col min="1" max="1" width="4.625" style="54"/>
    <col min="2" max="2" width="9.875" style="54" customWidth="1"/>
    <col min="3" max="3" width="8.5" style="54" customWidth="1"/>
    <col min="4" max="4" width="7.5" style="54" customWidth="1"/>
    <col min="5" max="5" width="11.875" style="54" customWidth="1"/>
    <col min="6" max="6" width="6.625" style="54" customWidth="1"/>
    <col min="7" max="7" width="3.5" style="54" customWidth="1"/>
    <col min="8" max="8" width="2.375" style="54" customWidth="1"/>
    <col min="9" max="9" width="2" style="54" customWidth="1"/>
    <col min="10" max="10" width="7.25" style="54" customWidth="1"/>
    <col min="11" max="11" width="1.75" style="54" customWidth="1"/>
    <col min="12" max="12" width="2.125" style="54" customWidth="1"/>
    <col min="13" max="13" width="2.375" style="54" customWidth="1"/>
    <col min="14" max="14" width="6.125" style="54" customWidth="1"/>
    <col min="15" max="15" width="4.5" style="54" customWidth="1"/>
    <col min="16" max="16" width="2" style="54" customWidth="1"/>
    <col min="17" max="17" width="1.5" style="54" customWidth="1"/>
    <col min="18" max="18" width="3.75" style="54" customWidth="1"/>
    <col min="19" max="19" width="5.375" style="54" customWidth="1"/>
    <col min="20" max="21" width="3.5" style="54" customWidth="1"/>
    <col min="22" max="24" width="5.125" style="54" customWidth="1"/>
    <col min="25" max="25" width="16.375" style="54" hidden="1" customWidth="1"/>
    <col min="26" max="26" width="12.375" style="54" hidden="1" customWidth="1"/>
    <col min="27" max="27" width="13.125" style="54" hidden="1" customWidth="1"/>
    <col min="28" max="28" width="14.75" style="2" customWidth="1"/>
    <col min="29" max="29" width="4.625" style="2"/>
    <col min="30" max="16384" width="4.625" style="54"/>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71" t="s">
        <v>181</v>
      </c>
      <c r="C7" s="271"/>
      <c r="D7" s="271"/>
      <c r="E7" s="271"/>
      <c r="F7" s="271"/>
      <c r="G7" s="271"/>
      <c r="H7" s="271"/>
      <c r="I7" s="271"/>
      <c r="J7" s="271"/>
      <c r="K7" s="271"/>
      <c r="L7" s="271"/>
      <c r="M7" s="271"/>
      <c r="N7" s="271"/>
      <c r="O7" s="271"/>
      <c r="P7" s="271"/>
      <c r="Q7" s="271"/>
      <c r="R7" s="271"/>
      <c r="S7" s="271"/>
      <c r="T7" s="271"/>
      <c r="U7" s="271"/>
      <c r="V7" s="271"/>
      <c r="W7" s="271"/>
      <c r="X7" s="271"/>
      <c r="Y7" s="490"/>
      <c r="Z7" s="491"/>
      <c r="AA7" s="491"/>
    </row>
    <row r="8" spans="1:35" s="23" customFormat="1" ht="14.25" customHeight="1">
      <c r="B8" s="303" t="s">
        <v>22</v>
      </c>
      <c r="C8" s="298"/>
      <c r="D8" s="298"/>
      <c r="E8" s="298"/>
      <c r="F8" s="299"/>
      <c r="G8" s="303" t="s">
        <v>13</v>
      </c>
      <c r="H8" s="298"/>
      <c r="I8" s="298"/>
      <c r="J8" s="299"/>
      <c r="K8" s="272" t="s">
        <v>36</v>
      </c>
      <c r="L8" s="273"/>
      <c r="M8" s="273"/>
      <c r="N8" s="274"/>
      <c r="O8" s="254" t="s">
        <v>1</v>
      </c>
      <c r="P8" s="266"/>
      <c r="Q8" s="266"/>
      <c r="R8" s="266"/>
      <c r="S8" s="266"/>
      <c r="T8" s="266"/>
      <c r="U8" s="266"/>
      <c r="V8" s="266"/>
      <c r="W8" s="266"/>
      <c r="X8" s="255"/>
      <c r="Y8" s="4"/>
      <c r="Z8" s="4"/>
      <c r="AA8" s="4"/>
      <c r="AB8" s="24"/>
      <c r="AC8" s="24"/>
    </row>
    <row r="9" spans="1:35" s="23" customFormat="1" ht="30.75" customHeight="1">
      <c r="B9" s="304"/>
      <c r="C9" s="301"/>
      <c r="D9" s="301"/>
      <c r="E9" s="301"/>
      <c r="F9" s="302"/>
      <c r="G9" s="304"/>
      <c r="H9" s="301"/>
      <c r="I9" s="301"/>
      <c r="J9" s="302"/>
      <c r="K9" s="275"/>
      <c r="L9" s="276"/>
      <c r="M9" s="276"/>
      <c r="N9" s="277"/>
      <c r="O9" s="254" t="s">
        <v>21</v>
      </c>
      <c r="P9" s="266"/>
      <c r="Q9" s="266"/>
      <c r="R9" s="255"/>
      <c r="S9" s="254" t="s">
        <v>20</v>
      </c>
      <c r="T9" s="266"/>
      <c r="U9" s="255"/>
      <c r="V9" s="254" t="s">
        <v>19</v>
      </c>
      <c r="W9" s="266"/>
      <c r="X9" s="255"/>
      <c r="Y9" s="4"/>
      <c r="Z9" s="4"/>
      <c r="AA9" s="4"/>
      <c r="AB9" s="24"/>
      <c r="AC9" s="24"/>
    </row>
    <row r="10" spans="1:35" ht="27" customHeight="1">
      <c r="B10" s="265" t="s">
        <v>182</v>
      </c>
      <c r="C10" s="265"/>
      <c r="D10" s="265"/>
      <c r="E10" s="265"/>
      <c r="F10" s="265"/>
      <c r="G10" s="310" t="s">
        <v>52</v>
      </c>
      <c r="H10" s="310"/>
      <c r="I10" s="310"/>
      <c r="J10" s="310"/>
      <c r="K10" s="546">
        <v>1819</v>
      </c>
      <c r="L10" s="547"/>
      <c r="M10" s="547"/>
      <c r="N10" s="548"/>
      <c r="O10" s="546">
        <v>728</v>
      </c>
      <c r="P10" s="547"/>
      <c r="Q10" s="547"/>
      <c r="R10" s="548"/>
      <c r="S10" s="381">
        <v>43435</v>
      </c>
      <c r="T10" s="564"/>
      <c r="U10" s="565"/>
      <c r="V10" s="218" t="s">
        <v>37</v>
      </c>
      <c r="W10" s="218"/>
      <c r="X10" s="218"/>
      <c r="Y10" s="404"/>
      <c r="Z10" s="405"/>
      <c r="AA10" s="405"/>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54" t="s">
        <v>17</v>
      </c>
    </row>
    <row r="12" spans="1:35" s="23" customFormat="1" ht="31.5" customHeight="1">
      <c r="B12" s="62"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544"/>
      <c r="Z14" s="545"/>
      <c r="AA14" s="545"/>
      <c r="AB14" s="23"/>
      <c r="AC14" s="23"/>
      <c r="AD14" s="23"/>
      <c r="AE14" s="23"/>
      <c r="AF14" s="23"/>
      <c r="AG14" s="23"/>
      <c r="AH14" s="23"/>
      <c r="AI14" s="23"/>
    </row>
    <row r="15" spans="1:35" ht="30" customHeight="1">
      <c r="B15" s="261" t="s">
        <v>194</v>
      </c>
      <c r="C15" s="261"/>
      <c r="D15" s="261"/>
      <c r="E15" s="261"/>
      <c r="F15" s="261"/>
      <c r="G15" s="261"/>
      <c r="H15" s="261"/>
      <c r="I15" s="261"/>
      <c r="J15" s="261"/>
      <c r="K15" s="261"/>
      <c r="L15" s="261"/>
      <c r="M15" s="261"/>
      <c r="N15" s="318" t="s">
        <v>183</v>
      </c>
      <c r="O15" s="318"/>
      <c r="P15" s="318"/>
      <c r="Q15" s="318"/>
      <c r="R15" s="318"/>
      <c r="S15" s="318"/>
      <c r="T15" s="318"/>
      <c r="U15" s="318"/>
      <c r="V15" s="318"/>
      <c r="W15" s="318"/>
      <c r="X15" s="318"/>
      <c r="Y15" s="544"/>
      <c r="Z15" s="545"/>
      <c r="AA15" s="545"/>
      <c r="AB15" s="54"/>
      <c r="AC15" s="54"/>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544"/>
      <c r="Z16" s="545"/>
      <c r="AA16" s="545"/>
      <c r="AB16" s="23"/>
      <c r="AC16" s="23"/>
      <c r="AD16" s="23"/>
      <c r="AE16" s="23"/>
      <c r="AF16" s="23"/>
      <c r="AG16" s="23"/>
      <c r="AH16" s="23"/>
      <c r="AI16" s="23"/>
    </row>
    <row r="17" spans="2:35" ht="14.25" customHeight="1">
      <c r="B17" s="321" t="s">
        <v>9</v>
      </c>
      <c r="C17" s="321"/>
      <c r="D17" s="322" t="s">
        <v>68</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54" t="s">
        <v>10</v>
      </c>
      <c r="AA17" s="9" t="s">
        <v>65</v>
      </c>
      <c r="AB17" s="23"/>
      <c r="AC17" s="23"/>
      <c r="AD17" s="23"/>
      <c r="AE17" s="23"/>
      <c r="AF17" s="23"/>
      <c r="AG17" s="23"/>
      <c r="AH17" s="23"/>
      <c r="AI17" s="23"/>
    </row>
    <row r="18" spans="2:35" ht="25.5" customHeight="1">
      <c r="B18" s="321" t="s">
        <v>102</v>
      </c>
      <c r="C18" s="321"/>
      <c r="D18" s="549">
        <v>349</v>
      </c>
      <c r="E18" s="550"/>
      <c r="F18" s="551"/>
      <c r="G18" s="549">
        <v>197</v>
      </c>
      <c r="H18" s="550"/>
      <c r="I18" s="550"/>
      <c r="J18" s="550"/>
      <c r="K18" s="550"/>
      <c r="L18" s="550"/>
      <c r="M18" s="551"/>
      <c r="N18" s="549">
        <v>69</v>
      </c>
      <c r="O18" s="550"/>
      <c r="P18" s="550"/>
      <c r="Q18" s="550"/>
      <c r="R18" s="550"/>
      <c r="S18" s="550"/>
      <c r="T18" s="549">
        <v>122</v>
      </c>
      <c r="U18" s="550"/>
      <c r="V18" s="550"/>
      <c r="W18" s="550"/>
      <c r="X18" s="550"/>
      <c r="Y18" s="54">
        <f>SUM(D18:X18)</f>
        <v>737</v>
      </c>
      <c r="Z18" s="54" t="s">
        <v>68</v>
      </c>
      <c r="AA18" s="176">
        <f>+D18</f>
        <v>349</v>
      </c>
      <c r="AB18" s="23"/>
      <c r="AC18" s="23"/>
      <c r="AD18" s="23"/>
      <c r="AE18" s="23"/>
      <c r="AF18" s="23"/>
      <c r="AG18" s="23"/>
      <c r="AH18" s="23"/>
      <c r="AI18" s="23"/>
    </row>
    <row r="19" spans="2:35" ht="33.75" customHeight="1">
      <c r="B19" s="321" t="s">
        <v>59</v>
      </c>
      <c r="C19" s="321"/>
      <c r="D19" s="552">
        <v>728</v>
      </c>
      <c r="E19" s="553"/>
      <c r="F19" s="553"/>
      <c r="G19" s="553"/>
      <c r="H19" s="553"/>
      <c r="I19" s="553"/>
      <c r="J19" s="553"/>
      <c r="K19" s="553"/>
      <c r="L19" s="553"/>
      <c r="M19" s="553"/>
      <c r="N19" s="553"/>
      <c r="O19" s="553"/>
      <c r="P19" s="553"/>
      <c r="Q19" s="553"/>
      <c r="R19" s="553"/>
      <c r="S19" s="553"/>
      <c r="T19" s="553"/>
      <c r="U19" s="553"/>
      <c r="V19" s="553"/>
      <c r="W19" s="553"/>
      <c r="X19" s="553"/>
      <c r="Z19" s="54" t="s">
        <v>31</v>
      </c>
      <c r="AA19" s="176">
        <f>+G18</f>
        <v>197</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Z20" s="54" t="s">
        <v>69</v>
      </c>
      <c r="AA20" s="176">
        <f>+N18</f>
        <v>69</v>
      </c>
      <c r="AB20" s="23"/>
      <c r="AC20" s="23"/>
      <c r="AD20" s="23"/>
      <c r="AE20" s="23"/>
      <c r="AF20" s="23"/>
      <c r="AG20" s="23"/>
      <c r="AH20" s="23"/>
      <c r="AI20" s="23"/>
    </row>
    <row r="21" spans="2:35" ht="34.5" customHeight="1">
      <c r="B21" s="61" t="s">
        <v>10</v>
      </c>
      <c r="C21" s="60" t="s">
        <v>86</v>
      </c>
      <c r="D21" s="60" t="s">
        <v>97</v>
      </c>
      <c r="E21" s="10" t="s">
        <v>98</v>
      </c>
      <c r="F21" s="57"/>
      <c r="G21" s="57"/>
      <c r="H21" s="329"/>
      <c r="I21" s="329"/>
      <c r="J21" s="329"/>
      <c r="K21" s="329"/>
      <c r="L21" s="329"/>
      <c r="M21" s="329"/>
      <c r="N21" s="329"/>
      <c r="O21" s="329"/>
      <c r="P21" s="329"/>
      <c r="Q21" s="329"/>
      <c r="R21" s="329"/>
      <c r="S21" s="330"/>
      <c r="T21" s="330"/>
      <c r="U21" s="330"/>
      <c r="V21" s="330"/>
      <c r="W21" s="330"/>
      <c r="X21" s="356"/>
      <c r="Z21" s="54" t="s">
        <v>26</v>
      </c>
      <c r="AA21" s="176">
        <f>+T18</f>
        <v>122</v>
      </c>
      <c r="AB21" s="23"/>
      <c r="AC21" s="23"/>
      <c r="AD21" s="23"/>
      <c r="AE21" s="23"/>
      <c r="AF21" s="23"/>
      <c r="AG21" s="23"/>
      <c r="AH21" s="23"/>
      <c r="AI21" s="23"/>
    </row>
    <row r="22" spans="2:35" ht="14.25" customHeight="1">
      <c r="B22" s="59" t="s">
        <v>23</v>
      </c>
      <c r="C22" s="26">
        <f>+D18/O10</f>
        <v>0.47939560439560441</v>
      </c>
      <c r="D22" s="561">
        <f>+D18+G18+N18+T18</f>
        <v>737</v>
      </c>
      <c r="E22" s="480">
        <f>+(D18+G18+N18+T18)/O10</f>
        <v>1.0123626373626373</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+(G18+D18)/O10</f>
        <v>0.75</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0.84478021978021978</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64">
        <f>+(T18+D18+G18+N18)/O10</f>
        <v>1.0123626373626373</v>
      </c>
      <c r="D25" s="563"/>
      <c r="E25" s="482"/>
      <c r="F25" s="55"/>
      <c r="G25" s="55"/>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56"/>
      <c r="C26" s="57"/>
      <c r="D26" s="57"/>
      <c r="E26" s="57"/>
      <c r="F26" s="57"/>
      <c r="G26" s="57"/>
      <c r="H26" s="57"/>
      <c r="I26" s="57"/>
      <c r="J26" s="57"/>
      <c r="K26" s="57"/>
      <c r="L26" s="57"/>
      <c r="M26" s="57"/>
      <c r="N26" s="57"/>
      <c r="O26" s="57"/>
      <c r="P26" s="57"/>
      <c r="Q26" s="57"/>
      <c r="R26" s="57"/>
      <c r="S26" s="57"/>
      <c r="T26" s="57"/>
      <c r="U26" s="57"/>
      <c r="V26" s="57"/>
      <c r="W26" s="57"/>
      <c r="X26" s="58"/>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50.25" customHeight="1">
      <c r="B28" s="401" t="s">
        <v>95</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56"/>
      <c r="C32" s="57"/>
      <c r="D32" s="57"/>
      <c r="E32" s="57"/>
      <c r="F32" s="57"/>
      <c r="G32" s="329"/>
      <c r="H32" s="329"/>
      <c r="I32" s="329"/>
      <c r="J32" s="329"/>
      <c r="K32" s="329"/>
      <c r="L32" s="329"/>
      <c r="M32" s="57"/>
      <c r="N32" s="57"/>
      <c r="O32" s="57"/>
      <c r="P32" s="57"/>
      <c r="Q32" s="57"/>
      <c r="R32" s="57"/>
      <c r="S32" s="57"/>
      <c r="T32" s="57"/>
      <c r="U32" s="57"/>
      <c r="V32" s="57"/>
      <c r="W32" s="57"/>
      <c r="X32" s="58"/>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2">
    <mergeCell ref="Y7:AA7"/>
    <mergeCell ref="Y10:AA10"/>
    <mergeCell ref="Y14:AA14"/>
    <mergeCell ref="Y15:AA16"/>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4:M14"/>
    <mergeCell ref="N14:X14"/>
    <mergeCell ref="B11:X11"/>
    <mergeCell ref="C12:D12"/>
    <mergeCell ref="E12:F12"/>
    <mergeCell ref="G12:L12"/>
    <mergeCell ref="M12:R12"/>
    <mergeCell ref="S12:X12"/>
    <mergeCell ref="C13:D13"/>
    <mergeCell ref="E13:F13"/>
    <mergeCell ref="G13:L13"/>
    <mergeCell ref="M13:R13"/>
    <mergeCell ref="S13:X13"/>
    <mergeCell ref="B10:F10"/>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S22:X25"/>
    <mergeCell ref="H23:I23"/>
    <mergeCell ref="J23:K23"/>
    <mergeCell ref="N23:O23"/>
    <mergeCell ref="P23:R23"/>
    <mergeCell ref="E22:E25"/>
    <mergeCell ref="H22:I22"/>
    <mergeCell ref="J22:K22"/>
    <mergeCell ref="N22:O22"/>
    <mergeCell ref="P22:R22"/>
    <mergeCell ref="P24:R24"/>
    <mergeCell ref="H25:I25"/>
    <mergeCell ref="J25:K25"/>
    <mergeCell ref="N25:O25"/>
    <mergeCell ref="P25:R25"/>
    <mergeCell ref="B33:X33"/>
    <mergeCell ref="B34:X35"/>
    <mergeCell ref="G36:H36"/>
    <mergeCell ref="I36:X36"/>
    <mergeCell ref="D22:D25"/>
    <mergeCell ref="B27:X27"/>
    <mergeCell ref="B28:X28"/>
    <mergeCell ref="B29:X29"/>
    <mergeCell ref="B30:X30"/>
    <mergeCell ref="B31:X31"/>
    <mergeCell ref="G32:H32"/>
    <mergeCell ref="I32:J32"/>
    <mergeCell ref="K32:L32"/>
    <mergeCell ref="H24:I24"/>
    <mergeCell ref="J24:K24"/>
    <mergeCell ref="N24:O2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AI49"/>
  <sheetViews>
    <sheetView workbookViewId="0">
      <selection activeCell="AF16" sqref="AF16"/>
    </sheetView>
  </sheetViews>
  <sheetFormatPr baseColWidth="10" defaultColWidth="4.625" defaultRowHeight="15"/>
  <cols>
    <col min="1" max="1" width="4.625" style="1"/>
    <col min="2" max="2" width="9.875" style="1" customWidth="1"/>
    <col min="3" max="3" width="8.5" style="1" customWidth="1"/>
    <col min="4" max="4" width="7.5" style="1" customWidth="1"/>
    <col min="5" max="5" width="11.875" style="1" customWidth="1"/>
    <col min="6" max="6" width="6.625" style="1" customWidth="1"/>
    <col min="7" max="7" width="3.5" style="1" customWidth="1"/>
    <col min="8" max="8" width="2.375" style="1" customWidth="1"/>
    <col min="9" max="9" width="2" style="1" customWidth="1"/>
    <col min="10" max="10" width="7.25" style="1" customWidth="1"/>
    <col min="11" max="11" width="1.75" style="1" customWidth="1"/>
    <col min="12" max="12" width="2.125" style="1" customWidth="1"/>
    <col min="13" max="13" width="2.375" style="1" customWidth="1"/>
    <col min="14" max="14" width="6.125" style="1" customWidth="1"/>
    <col min="15" max="15" width="4.5" style="1" customWidth="1"/>
    <col min="16" max="16" width="2" style="1" customWidth="1"/>
    <col min="17" max="17" width="1.5" style="1" customWidth="1"/>
    <col min="18" max="18" width="3.75" style="1" customWidth="1"/>
    <col min="19" max="19" width="5.375" style="1" customWidth="1"/>
    <col min="20" max="21" width="3.5" style="1" customWidth="1"/>
    <col min="22" max="24" width="5.125" style="1" customWidth="1"/>
    <col min="25" max="25" width="16.375" style="1" hidden="1" customWidth="1"/>
    <col min="26" max="26" width="12.375" style="1" hidden="1" customWidth="1"/>
    <col min="27" max="27" width="7.125" style="1" hidden="1" customWidth="1"/>
    <col min="28" max="28" width="14.75" style="2" hidden="1" customWidth="1"/>
    <col min="29" max="29" width="4.625" style="2"/>
    <col min="30" max="16384" width="4.625" style="1"/>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184</v>
      </c>
      <c r="C7" s="291"/>
      <c r="D7" s="291"/>
      <c r="E7" s="291"/>
      <c r="F7" s="291"/>
      <c r="G7" s="291"/>
      <c r="H7" s="291"/>
      <c r="I7" s="291"/>
      <c r="J7" s="291"/>
      <c r="K7" s="291"/>
      <c r="L7" s="291"/>
      <c r="M7" s="291"/>
      <c r="N7" s="291"/>
      <c r="O7" s="291"/>
      <c r="P7" s="291"/>
      <c r="Q7" s="291"/>
      <c r="R7" s="291"/>
      <c r="S7" s="291"/>
      <c r="T7" s="291"/>
      <c r="U7" s="291"/>
      <c r="V7" s="291"/>
      <c r="W7" s="291"/>
      <c r="X7" s="291"/>
      <c r="Y7" s="490"/>
      <c r="Z7" s="4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5" ht="14.25" customHeight="1">
      <c r="B10" s="265" t="s">
        <v>185</v>
      </c>
      <c r="C10" s="265"/>
      <c r="D10" s="265"/>
      <c r="E10" s="265"/>
      <c r="F10" s="265"/>
      <c r="G10" s="310" t="s">
        <v>52</v>
      </c>
      <c r="H10" s="310"/>
      <c r="I10" s="310"/>
      <c r="J10" s="310"/>
      <c r="K10" s="546">
        <v>1242</v>
      </c>
      <c r="L10" s="547"/>
      <c r="M10" s="547"/>
      <c r="N10" s="548"/>
      <c r="O10" s="546">
        <v>14250</v>
      </c>
      <c r="P10" s="547"/>
      <c r="Q10" s="547"/>
      <c r="R10" s="548"/>
      <c r="S10" s="395">
        <v>43435</v>
      </c>
      <c r="T10" s="396"/>
      <c r="U10" s="397"/>
      <c r="V10" s="310" t="s">
        <v>37</v>
      </c>
      <c r="W10" s="310"/>
      <c r="X10" s="310"/>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1" t="s">
        <v>17</v>
      </c>
    </row>
    <row r="12" spans="1:35" s="23" customFormat="1" ht="31.5" customHeight="1">
      <c r="B12" s="5"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s="53" customFormat="1" ht="24.75" customHeight="1">
      <c r="B15" s="317" t="s">
        <v>103</v>
      </c>
      <c r="C15" s="317"/>
      <c r="D15" s="317"/>
      <c r="E15" s="317"/>
      <c r="F15" s="317"/>
      <c r="G15" s="317"/>
      <c r="H15" s="317"/>
      <c r="I15" s="317"/>
      <c r="J15" s="317"/>
      <c r="K15" s="317"/>
      <c r="L15" s="317"/>
      <c r="M15" s="317"/>
      <c r="N15" s="318" t="s">
        <v>186</v>
      </c>
      <c r="O15" s="318"/>
      <c r="P15" s="318"/>
      <c r="Q15" s="318"/>
      <c r="R15" s="318"/>
      <c r="S15" s="318"/>
      <c r="T15" s="318"/>
      <c r="U15" s="318"/>
      <c r="V15" s="318"/>
      <c r="W15" s="318"/>
      <c r="X15" s="318"/>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3"/>
      <c r="Z17" s="53" t="s">
        <v>67</v>
      </c>
      <c r="AA17" s="9" t="s">
        <v>65</v>
      </c>
      <c r="AB17" s="23"/>
      <c r="AC17" s="23"/>
      <c r="AD17" s="23"/>
      <c r="AE17" s="23"/>
      <c r="AF17" s="23"/>
      <c r="AG17" s="23"/>
      <c r="AH17" s="23"/>
      <c r="AI17" s="23"/>
    </row>
    <row r="18" spans="2:35" ht="25.5" customHeight="1">
      <c r="B18" s="321" t="s">
        <v>58</v>
      </c>
      <c r="C18" s="321"/>
      <c r="D18" s="549">
        <v>9523</v>
      </c>
      <c r="E18" s="550"/>
      <c r="F18" s="551"/>
      <c r="G18" s="549">
        <v>2769</v>
      </c>
      <c r="H18" s="550"/>
      <c r="I18" s="550"/>
      <c r="J18" s="550"/>
      <c r="K18" s="550"/>
      <c r="L18" s="550"/>
      <c r="M18" s="551"/>
      <c r="N18" s="549">
        <v>803</v>
      </c>
      <c r="O18" s="550"/>
      <c r="P18" s="550"/>
      <c r="Q18" s="550"/>
      <c r="R18" s="550"/>
      <c r="S18" s="550"/>
      <c r="T18" s="549">
        <v>667</v>
      </c>
      <c r="U18" s="550"/>
      <c r="V18" s="550"/>
      <c r="W18" s="550"/>
      <c r="X18" s="550"/>
      <c r="Y18" s="53">
        <f>SUM(D18:X18)</f>
        <v>13762</v>
      </c>
      <c r="Z18" s="53" t="s">
        <v>68</v>
      </c>
      <c r="AA18" s="176">
        <f>+D18</f>
        <v>9523</v>
      </c>
      <c r="AB18" s="23"/>
      <c r="AC18" s="23"/>
      <c r="AD18" s="23"/>
      <c r="AE18" s="23"/>
      <c r="AF18" s="23"/>
      <c r="AG18" s="23"/>
      <c r="AH18" s="23"/>
      <c r="AI18" s="23"/>
    </row>
    <row r="19" spans="2:35" ht="33.75" customHeight="1">
      <c r="B19" s="321" t="s">
        <v>59</v>
      </c>
      <c r="C19" s="321"/>
      <c r="D19" s="552">
        <v>14250</v>
      </c>
      <c r="E19" s="553"/>
      <c r="F19" s="553"/>
      <c r="G19" s="553"/>
      <c r="H19" s="553"/>
      <c r="I19" s="553"/>
      <c r="J19" s="553"/>
      <c r="K19" s="553"/>
      <c r="L19" s="553"/>
      <c r="M19" s="553"/>
      <c r="N19" s="553"/>
      <c r="O19" s="553"/>
      <c r="P19" s="553"/>
      <c r="Q19" s="553"/>
      <c r="R19" s="553"/>
      <c r="S19" s="553"/>
      <c r="T19" s="553"/>
      <c r="U19" s="553"/>
      <c r="V19" s="553"/>
      <c r="W19" s="553"/>
      <c r="X19" s="553"/>
      <c r="Y19" s="53"/>
      <c r="Z19" s="53" t="s">
        <v>31</v>
      </c>
      <c r="AA19" s="176">
        <f>+G18</f>
        <v>2769</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3"/>
      <c r="Z20" s="53" t="s">
        <v>69</v>
      </c>
      <c r="AA20" s="176">
        <f>+N18</f>
        <v>803</v>
      </c>
      <c r="AB20" s="23"/>
      <c r="AC20" s="23"/>
      <c r="AD20" s="23"/>
      <c r="AE20" s="23"/>
      <c r="AF20" s="23"/>
      <c r="AG20" s="23"/>
      <c r="AH20" s="23"/>
      <c r="AI20" s="23"/>
    </row>
    <row r="21" spans="2:35" ht="34.5" customHeight="1">
      <c r="B21" s="61" t="s">
        <v>10</v>
      </c>
      <c r="C21" s="60" t="s">
        <v>86</v>
      </c>
      <c r="D21" s="60" t="s">
        <v>97</v>
      </c>
      <c r="E21" s="10" t="s">
        <v>98</v>
      </c>
      <c r="F21" s="11"/>
      <c r="G21" s="11"/>
      <c r="H21" s="329"/>
      <c r="I21" s="329"/>
      <c r="J21" s="329"/>
      <c r="K21" s="329"/>
      <c r="L21" s="329"/>
      <c r="M21" s="329"/>
      <c r="N21" s="329"/>
      <c r="O21" s="329"/>
      <c r="P21" s="329"/>
      <c r="Q21" s="329"/>
      <c r="R21" s="329"/>
      <c r="S21" s="330"/>
      <c r="T21" s="330"/>
      <c r="U21" s="330"/>
      <c r="V21" s="330"/>
      <c r="W21" s="330"/>
      <c r="X21" s="356"/>
      <c r="Y21" s="53"/>
      <c r="Z21" s="53" t="s">
        <v>26</v>
      </c>
      <c r="AA21" s="176">
        <f>+T18</f>
        <v>667</v>
      </c>
      <c r="AB21" s="23"/>
      <c r="AC21" s="23"/>
      <c r="AD21" s="23"/>
      <c r="AE21" s="23"/>
      <c r="AF21" s="23"/>
      <c r="AG21" s="23"/>
      <c r="AH21" s="23"/>
      <c r="AI21" s="23"/>
    </row>
    <row r="22" spans="2:35" ht="14.25" customHeight="1">
      <c r="B22" s="59" t="s">
        <v>23</v>
      </c>
      <c r="C22" s="26">
        <f>+D18/O10</f>
        <v>0.66828070175438592</v>
      </c>
      <c r="D22" s="561">
        <f>+D18+G18+N18+T18</f>
        <v>13762</v>
      </c>
      <c r="E22" s="480">
        <f>+(D18+G18+N18+T18)/O10</f>
        <v>0.96575438596491225</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+(G18+D18)/O10</f>
        <v>0.86259649122807014</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0.91894736842105262</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37">
        <f>+(T18+D18+G18+N18)/O10</f>
        <v>0.96575438596491225</v>
      </c>
      <c r="D25" s="563"/>
      <c r="E25" s="482"/>
      <c r="F25" s="14"/>
      <c r="G25" s="1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17"/>
      <c r="C26" s="11"/>
      <c r="D26" s="11"/>
      <c r="E26" s="11"/>
      <c r="F26" s="11"/>
      <c r="G26" s="11"/>
      <c r="H26" s="11"/>
      <c r="I26" s="11"/>
      <c r="J26" s="11"/>
      <c r="K26" s="11"/>
      <c r="L26" s="11"/>
      <c r="M26" s="11"/>
      <c r="N26" s="11"/>
      <c r="O26" s="11"/>
      <c r="P26" s="11"/>
      <c r="Q26" s="11"/>
      <c r="R26" s="11"/>
      <c r="S26" s="11"/>
      <c r="T26" s="11"/>
      <c r="U26" s="11"/>
      <c r="V26" s="11"/>
      <c r="W26" s="11"/>
      <c r="X26" s="18"/>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50.25" customHeight="1">
      <c r="B28" s="401" t="s">
        <v>104</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c r="AB30" s="2"/>
      <c r="AC30" s="2"/>
    </row>
    <row r="31" spans="2:35"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c r="AB31" s="2"/>
      <c r="AC31" s="2"/>
    </row>
    <row r="32" spans="2:35"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9"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89">
    <mergeCell ref="Y7:Z7"/>
    <mergeCell ref="G36:H36"/>
    <mergeCell ref="I36:X36"/>
    <mergeCell ref="B34:X35"/>
    <mergeCell ref="B33:X33"/>
    <mergeCell ref="G32:H32"/>
    <mergeCell ref="I32:J32"/>
    <mergeCell ref="K32:L32"/>
    <mergeCell ref="H24:I24"/>
    <mergeCell ref="J24:K24"/>
    <mergeCell ref="B27:X27"/>
    <mergeCell ref="B28:X28"/>
    <mergeCell ref="B29:X29"/>
    <mergeCell ref="N25:O25"/>
    <mergeCell ref="P25:R25"/>
    <mergeCell ref="D22:D25"/>
    <mergeCell ref="B30:X30"/>
    <mergeCell ref="B31:X31"/>
    <mergeCell ref="E22:E25"/>
    <mergeCell ref="H22:I22"/>
    <mergeCell ref="J22:K22"/>
    <mergeCell ref="N22:O22"/>
    <mergeCell ref="P22:R22"/>
    <mergeCell ref="N24:O24"/>
    <mergeCell ref="S22:X25"/>
    <mergeCell ref="H23:I23"/>
    <mergeCell ref="J23:K23"/>
    <mergeCell ref="N23:O23"/>
    <mergeCell ref="P23:R23"/>
    <mergeCell ref="P24:R24"/>
    <mergeCell ref="H25:I25"/>
    <mergeCell ref="J25:K25"/>
    <mergeCell ref="B20:X20"/>
    <mergeCell ref="H21:I21"/>
    <mergeCell ref="J21:M21"/>
    <mergeCell ref="N21:O21"/>
    <mergeCell ref="P21:R21"/>
    <mergeCell ref="S21:X21"/>
    <mergeCell ref="B19:C19"/>
    <mergeCell ref="D19:X19"/>
    <mergeCell ref="B18:C18"/>
    <mergeCell ref="D18:F18"/>
    <mergeCell ref="G18:M18"/>
    <mergeCell ref="N18:S18"/>
    <mergeCell ref="T18:X18"/>
    <mergeCell ref="B15:M15"/>
    <mergeCell ref="N15:X15"/>
    <mergeCell ref="B16:X16"/>
    <mergeCell ref="B17:C17"/>
    <mergeCell ref="D17:F17"/>
    <mergeCell ref="G17:M17"/>
    <mergeCell ref="N17:S17"/>
    <mergeCell ref="T17:X17"/>
    <mergeCell ref="B14:M14"/>
    <mergeCell ref="N14:X14"/>
    <mergeCell ref="B11:X11"/>
    <mergeCell ref="C12:D12"/>
    <mergeCell ref="E12:F12"/>
    <mergeCell ref="G12:L12"/>
    <mergeCell ref="M12:R12"/>
    <mergeCell ref="S12:X12"/>
    <mergeCell ref="C13:D13"/>
    <mergeCell ref="E13:F13"/>
    <mergeCell ref="G13:L13"/>
    <mergeCell ref="M13:R13"/>
    <mergeCell ref="S13:X13"/>
    <mergeCell ref="V10:X10"/>
    <mergeCell ref="B8:F9"/>
    <mergeCell ref="G8:J9"/>
    <mergeCell ref="K8:N9"/>
    <mergeCell ref="O8:X8"/>
    <mergeCell ref="O9:R9"/>
    <mergeCell ref="B10:F10"/>
    <mergeCell ref="G10:J10"/>
    <mergeCell ref="K10:N10"/>
    <mergeCell ref="O10:R10"/>
    <mergeCell ref="S10:U10"/>
    <mergeCell ref="B4:X4"/>
    <mergeCell ref="B5:X5"/>
    <mergeCell ref="B6:X6"/>
    <mergeCell ref="B7:X7"/>
    <mergeCell ref="S9:U9"/>
    <mergeCell ref="V9:X9"/>
    <mergeCell ref="B1:C3"/>
    <mergeCell ref="D1:U1"/>
    <mergeCell ref="V1:X3"/>
    <mergeCell ref="D2:U2"/>
    <mergeCell ref="D3:J3"/>
    <mergeCell ref="K3:U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AI49"/>
  <sheetViews>
    <sheetView workbookViewId="0">
      <selection activeCell="AE26" sqref="AE26"/>
    </sheetView>
  </sheetViews>
  <sheetFormatPr baseColWidth="10" defaultColWidth="4.625" defaultRowHeight="15"/>
  <cols>
    <col min="1" max="1" width="4.625" style="34"/>
    <col min="2" max="2" width="9.875" style="34" customWidth="1"/>
    <col min="3" max="3" width="12.5" style="34" customWidth="1"/>
    <col min="4" max="4" width="7.5" style="34" customWidth="1"/>
    <col min="5" max="5" width="11.875" style="34" customWidth="1"/>
    <col min="6" max="6" width="6.625" style="34" customWidth="1"/>
    <col min="7" max="7" width="3.5" style="34" customWidth="1"/>
    <col min="8" max="8" width="2.375" style="34" customWidth="1"/>
    <col min="9" max="9" width="2" style="34" customWidth="1"/>
    <col min="10" max="10" width="7.25" style="34" customWidth="1"/>
    <col min="11" max="11" width="1.75" style="34" customWidth="1"/>
    <col min="12" max="12" width="2.125" style="34" customWidth="1"/>
    <col min="13" max="13" width="2.375" style="34" customWidth="1"/>
    <col min="14" max="14" width="6.125" style="34" customWidth="1"/>
    <col min="15" max="15" width="4.5" style="34" customWidth="1"/>
    <col min="16" max="16" width="2" style="34" customWidth="1"/>
    <col min="17" max="17" width="1.5" style="34" customWidth="1"/>
    <col min="18" max="18" width="3.75" style="34" customWidth="1"/>
    <col min="19" max="19" width="5.375" style="34" customWidth="1"/>
    <col min="20" max="21" width="3.5" style="34" customWidth="1"/>
    <col min="22" max="24" width="5.125" style="34" customWidth="1"/>
    <col min="25" max="25" width="16.375" style="34" hidden="1" customWidth="1"/>
    <col min="26" max="26" width="12.375" style="34" hidden="1" customWidth="1"/>
    <col min="27" max="27" width="7.125" style="34" hidden="1" customWidth="1"/>
    <col min="28" max="28" width="14.75" style="2" customWidth="1"/>
    <col min="29" max="29" width="4.625" style="2"/>
    <col min="30" max="16384" width="4.625" style="34"/>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71" t="s">
        <v>187</v>
      </c>
      <c r="C7" s="271"/>
      <c r="D7" s="271"/>
      <c r="E7" s="271"/>
      <c r="F7" s="271"/>
      <c r="G7" s="271"/>
      <c r="H7" s="271"/>
      <c r="I7" s="271"/>
      <c r="J7" s="271"/>
      <c r="K7" s="271"/>
      <c r="L7" s="271"/>
      <c r="M7" s="271"/>
      <c r="N7" s="271"/>
      <c r="O7" s="271"/>
      <c r="P7" s="271"/>
      <c r="Q7" s="271"/>
      <c r="R7" s="271"/>
      <c r="S7" s="271"/>
      <c r="T7" s="271"/>
      <c r="U7" s="271"/>
      <c r="V7" s="271"/>
      <c r="W7" s="271"/>
      <c r="X7" s="271"/>
      <c r="Y7" s="19"/>
    </row>
    <row r="8" spans="1:35" s="23" customFormat="1" ht="14.25" customHeight="1">
      <c r="B8" s="272" t="s">
        <v>22</v>
      </c>
      <c r="C8" s="273"/>
      <c r="D8" s="273"/>
      <c r="E8" s="273"/>
      <c r="F8" s="274"/>
      <c r="G8" s="272" t="s">
        <v>13</v>
      </c>
      <c r="H8" s="273"/>
      <c r="I8" s="273"/>
      <c r="J8" s="274"/>
      <c r="K8" s="272" t="s">
        <v>36</v>
      </c>
      <c r="L8" s="273"/>
      <c r="M8" s="273"/>
      <c r="N8" s="274"/>
      <c r="O8" s="254" t="s">
        <v>1</v>
      </c>
      <c r="P8" s="266"/>
      <c r="Q8" s="266"/>
      <c r="R8" s="266"/>
      <c r="S8" s="266"/>
      <c r="T8" s="266"/>
      <c r="U8" s="266"/>
      <c r="V8" s="266"/>
      <c r="W8" s="266"/>
      <c r="X8" s="255"/>
      <c r="Y8" s="4"/>
      <c r="Z8" s="4"/>
      <c r="AA8" s="4"/>
      <c r="AB8" s="24"/>
      <c r="AC8" s="24"/>
    </row>
    <row r="9" spans="1:35" s="23" customFormat="1" ht="30.75" customHeight="1">
      <c r="B9" s="275"/>
      <c r="C9" s="276"/>
      <c r="D9" s="276"/>
      <c r="E9" s="276"/>
      <c r="F9" s="277"/>
      <c r="G9" s="275"/>
      <c r="H9" s="276"/>
      <c r="I9" s="276"/>
      <c r="J9" s="277"/>
      <c r="K9" s="275"/>
      <c r="L9" s="276"/>
      <c r="M9" s="276"/>
      <c r="N9" s="277"/>
      <c r="O9" s="254" t="s">
        <v>21</v>
      </c>
      <c r="P9" s="266"/>
      <c r="Q9" s="266"/>
      <c r="R9" s="255"/>
      <c r="S9" s="254" t="s">
        <v>20</v>
      </c>
      <c r="T9" s="266"/>
      <c r="U9" s="255"/>
      <c r="V9" s="254" t="s">
        <v>19</v>
      </c>
      <c r="W9" s="266"/>
      <c r="X9" s="255"/>
      <c r="Y9" s="4"/>
      <c r="Z9" s="4"/>
      <c r="AA9" s="4"/>
      <c r="AB9" s="24"/>
      <c r="AC9" s="24"/>
    </row>
    <row r="10" spans="1:35" ht="42" customHeight="1">
      <c r="B10" s="265" t="s">
        <v>188</v>
      </c>
      <c r="C10" s="265"/>
      <c r="D10" s="265"/>
      <c r="E10" s="265"/>
      <c r="F10" s="265"/>
      <c r="G10" s="218" t="s">
        <v>52</v>
      </c>
      <c r="H10" s="218"/>
      <c r="I10" s="218"/>
      <c r="J10" s="218"/>
      <c r="K10" s="546">
        <v>8196</v>
      </c>
      <c r="L10" s="547"/>
      <c r="M10" s="547"/>
      <c r="N10" s="548"/>
      <c r="O10" s="546">
        <v>145267</v>
      </c>
      <c r="P10" s="547"/>
      <c r="Q10" s="547"/>
      <c r="R10" s="548"/>
      <c r="S10" s="381">
        <v>43435</v>
      </c>
      <c r="T10" s="564"/>
      <c r="U10" s="565"/>
      <c r="V10" s="218" t="s">
        <v>37</v>
      </c>
      <c r="W10" s="218"/>
      <c r="X10" s="218"/>
      <c r="Y10" s="544"/>
      <c r="Z10" s="545"/>
      <c r="AA10" s="545"/>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544"/>
      <c r="Z11" s="545"/>
      <c r="AA11" s="545"/>
    </row>
    <row r="12" spans="1:35" s="23" customFormat="1" ht="31.5" customHeight="1">
      <c r="B12" s="31"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s="53" customFormat="1" ht="36" customHeight="1">
      <c r="B15" s="447" t="s">
        <v>190</v>
      </c>
      <c r="C15" s="447"/>
      <c r="D15" s="447"/>
      <c r="E15" s="447"/>
      <c r="F15" s="447"/>
      <c r="G15" s="447"/>
      <c r="H15" s="447"/>
      <c r="I15" s="447"/>
      <c r="J15" s="447"/>
      <c r="K15" s="447"/>
      <c r="L15" s="447"/>
      <c r="M15" s="447"/>
      <c r="N15" s="448" t="s">
        <v>189</v>
      </c>
      <c r="O15" s="448"/>
      <c r="P15" s="448"/>
      <c r="Q15" s="448"/>
      <c r="R15" s="448"/>
      <c r="S15" s="448"/>
      <c r="T15" s="448"/>
      <c r="U15" s="448"/>
      <c r="V15" s="448"/>
      <c r="W15" s="448"/>
      <c r="X15" s="448"/>
      <c r="Y15" s="544"/>
      <c r="Z15" s="545"/>
      <c r="AA15" s="545"/>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544"/>
      <c r="Z16" s="545"/>
      <c r="AA16" s="545"/>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3"/>
      <c r="Z17" s="53" t="s">
        <v>67</v>
      </c>
      <c r="AA17" s="9" t="s">
        <v>65</v>
      </c>
      <c r="AB17" s="23"/>
      <c r="AC17" s="23"/>
      <c r="AD17" s="23"/>
      <c r="AE17" s="23"/>
      <c r="AF17" s="23"/>
      <c r="AG17" s="23"/>
      <c r="AH17" s="23"/>
      <c r="AI17" s="23"/>
    </row>
    <row r="18" spans="2:35" ht="25.5" customHeight="1">
      <c r="B18" s="321" t="s">
        <v>89</v>
      </c>
      <c r="C18" s="321"/>
      <c r="D18" s="549">
        <v>10311</v>
      </c>
      <c r="E18" s="550"/>
      <c r="F18" s="551"/>
      <c r="G18" s="549">
        <v>24227</v>
      </c>
      <c r="H18" s="550"/>
      <c r="I18" s="550"/>
      <c r="J18" s="550"/>
      <c r="K18" s="550"/>
      <c r="L18" s="550"/>
      <c r="M18" s="551"/>
      <c r="N18" s="549">
        <v>14906</v>
      </c>
      <c r="O18" s="550"/>
      <c r="P18" s="550"/>
      <c r="Q18" s="550"/>
      <c r="R18" s="550"/>
      <c r="S18" s="550"/>
      <c r="T18" s="549">
        <v>54957</v>
      </c>
      <c r="U18" s="550"/>
      <c r="V18" s="550"/>
      <c r="W18" s="550"/>
      <c r="X18" s="550"/>
      <c r="Y18" s="53">
        <f>SUM(D18:X18)</f>
        <v>104401</v>
      </c>
      <c r="Z18" s="53" t="s">
        <v>68</v>
      </c>
      <c r="AA18" s="176">
        <f>+D18</f>
        <v>10311</v>
      </c>
      <c r="AB18" s="23"/>
      <c r="AC18" s="23"/>
      <c r="AD18" s="23"/>
      <c r="AE18" s="23"/>
      <c r="AF18" s="23"/>
      <c r="AG18" s="23"/>
      <c r="AH18" s="23"/>
      <c r="AI18" s="23"/>
    </row>
    <row r="19" spans="2:35" ht="33.75" customHeight="1">
      <c r="B19" s="321" t="s">
        <v>88</v>
      </c>
      <c r="C19" s="321"/>
      <c r="D19" s="552">
        <f>+O10</f>
        <v>145267</v>
      </c>
      <c r="E19" s="553"/>
      <c r="F19" s="553"/>
      <c r="G19" s="553"/>
      <c r="H19" s="553"/>
      <c r="I19" s="553"/>
      <c r="J19" s="553"/>
      <c r="K19" s="553"/>
      <c r="L19" s="553"/>
      <c r="M19" s="553"/>
      <c r="N19" s="553"/>
      <c r="O19" s="553"/>
      <c r="P19" s="553"/>
      <c r="Q19" s="553"/>
      <c r="R19" s="553"/>
      <c r="S19" s="553"/>
      <c r="T19" s="553"/>
      <c r="U19" s="553"/>
      <c r="V19" s="553"/>
      <c r="W19" s="553"/>
      <c r="X19" s="553"/>
      <c r="Y19" s="53"/>
      <c r="Z19" s="53" t="s">
        <v>31</v>
      </c>
      <c r="AA19" s="176">
        <f>+G18</f>
        <v>24227</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3"/>
      <c r="Z20" s="53" t="s">
        <v>69</v>
      </c>
      <c r="AA20" s="176">
        <f>+N18</f>
        <v>14906</v>
      </c>
      <c r="AB20" s="23"/>
      <c r="AC20" s="23"/>
      <c r="AD20" s="23"/>
      <c r="AE20" s="23"/>
      <c r="AF20" s="23"/>
      <c r="AG20" s="23"/>
      <c r="AH20" s="23"/>
      <c r="AI20" s="23"/>
    </row>
    <row r="21" spans="2:35" ht="34.5" customHeight="1">
      <c r="B21" s="61" t="s">
        <v>10</v>
      </c>
      <c r="C21" s="60" t="s">
        <v>86</v>
      </c>
      <c r="D21" s="60" t="s">
        <v>97</v>
      </c>
      <c r="E21" s="10" t="s">
        <v>98</v>
      </c>
      <c r="F21" s="32"/>
      <c r="G21" s="32"/>
      <c r="H21" s="329"/>
      <c r="I21" s="329"/>
      <c r="J21" s="329"/>
      <c r="K21" s="329"/>
      <c r="L21" s="329"/>
      <c r="M21" s="329"/>
      <c r="N21" s="329"/>
      <c r="O21" s="329"/>
      <c r="P21" s="329"/>
      <c r="Q21" s="329"/>
      <c r="R21" s="329"/>
      <c r="S21" s="330"/>
      <c r="T21" s="330"/>
      <c r="U21" s="330"/>
      <c r="V21" s="330"/>
      <c r="W21" s="330"/>
      <c r="X21" s="356"/>
      <c r="Y21" s="53"/>
      <c r="Z21" s="53" t="s">
        <v>26</v>
      </c>
      <c r="AA21" s="176">
        <f>+T18</f>
        <v>54957</v>
      </c>
      <c r="AB21" s="23"/>
      <c r="AC21" s="23"/>
      <c r="AD21" s="23"/>
      <c r="AE21" s="23"/>
      <c r="AF21" s="23"/>
      <c r="AG21" s="23"/>
      <c r="AH21" s="23"/>
      <c r="AI21" s="23"/>
    </row>
    <row r="22" spans="2:35" ht="14.25" customHeight="1">
      <c r="B22" s="59" t="s">
        <v>23</v>
      </c>
      <c r="C22" s="26">
        <f>+D18/O10</f>
        <v>7.0979644378971141E-2</v>
      </c>
      <c r="D22" s="561">
        <f>+D18+G18+N18+T18</f>
        <v>104401</v>
      </c>
      <c r="E22" s="480">
        <f>+(D18+G18+N18+T18)/O10</f>
        <v>0.71868352757336496</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+(G18+D18)/O10</f>
        <v>0.23775530574734799</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0.34036635987526415</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37">
        <f>+(T18+D18+G18+N18)/O10</f>
        <v>0.71868352757336496</v>
      </c>
      <c r="D25" s="563"/>
      <c r="E25" s="482"/>
      <c r="F25" s="35"/>
      <c r="G25" s="35"/>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36"/>
      <c r="C26" s="32"/>
      <c r="D26" s="32"/>
      <c r="E26" s="32"/>
      <c r="F26" s="32"/>
      <c r="G26" s="32"/>
      <c r="H26" s="32"/>
      <c r="I26" s="32"/>
      <c r="J26" s="32"/>
      <c r="K26" s="32"/>
      <c r="L26" s="32"/>
      <c r="M26" s="32"/>
      <c r="N26" s="32"/>
      <c r="O26" s="32"/>
      <c r="P26" s="32"/>
      <c r="Q26" s="32"/>
      <c r="R26" s="32"/>
      <c r="S26" s="32"/>
      <c r="T26" s="32"/>
      <c r="U26" s="32"/>
      <c r="V26" s="32"/>
      <c r="W26" s="32"/>
      <c r="X26" s="33"/>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94.5" customHeight="1">
      <c r="B28" s="401" t="s">
        <v>77</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s="40" customFormat="1"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c r="AB30" s="2"/>
      <c r="AC30" s="2"/>
    </row>
    <row r="31" spans="2:35" s="40" customFormat="1"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c r="AB31" s="2"/>
      <c r="AC31" s="2"/>
    </row>
    <row r="32" spans="2:35" s="40" customFormat="1"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c r="AB32" s="2"/>
      <c r="AC32" s="2"/>
    </row>
    <row r="33" spans="2:29" s="40" customFormat="1"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c r="AB33" s="2"/>
      <c r="AC33" s="2"/>
    </row>
    <row r="34" spans="2:29"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9"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9"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9" ht="14.25" customHeight="1"/>
    <row r="38" spans="2:29" ht="14.25" customHeight="1"/>
    <row r="39" spans="2:29" ht="14.25" customHeight="1"/>
    <row r="40" spans="2:29" ht="14.25" customHeight="1"/>
    <row r="41" spans="2:29" ht="14.25" customHeight="1"/>
    <row r="42" spans="2:29" ht="14.25" customHeight="1"/>
    <row r="43" spans="2:29" ht="14.25" customHeight="1"/>
    <row r="44" spans="2:29" ht="14.25" customHeight="1"/>
    <row r="45" spans="2:29" ht="14.25" customHeight="1"/>
    <row r="46" spans="2:29" ht="14.25" customHeight="1"/>
    <row r="47" spans="2:29" ht="14.25" customHeight="1"/>
    <row r="48" spans="2:29" ht="14.25" customHeight="1"/>
    <row r="49" ht="14.25" customHeight="1"/>
  </sheetData>
  <mergeCells count="90">
    <mergeCell ref="Y10:AA11"/>
    <mergeCell ref="Y15:AA16"/>
    <mergeCell ref="B27:X27"/>
    <mergeCell ref="B28:X28"/>
    <mergeCell ref="B29:X29"/>
    <mergeCell ref="N23:O23"/>
    <mergeCell ref="P23:R23"/>
    <mergeCell ref="B20:X20"/>
    <mergeCell ref="H21:I21"/>
    <mergeCell ref="J21:M21"/>
    <mergeCell ref="N21:O21"/>
    <mergeCell ref="P21:R21"/>
    <mergeCell ref="S21:X21"/>
    <mergeCell ref="D22:D25"/>
    <mergeCell ref="H24:I24"/>
    <mergeCell ref="J24:K24"/>
    <mergeCell ref="G36:H36"/>
    <mergeCell ref="I36:X36"/>
    <mergeCell ref="B34:X35"/>
    <mergeCell ref="B33:X33"/>
    <mergeCell ref="G32:H32"/>
    <mergeCell ref="I32:J32"/>
    <mergeCell ref="K32:L32"/>
    <mergeCell ref="B30:X30"/>
    <mergeCell ref="B31:X31"/>
    <mergeCell ref="E22:E25"/>
    <mergeCell ref="H22:I22"/>
    <mergeCell ref="J22:K22"/>
    <mergeCell ref="N22:O22"/>
    <mergeCell ref="P22:R22"/>
    <mergeCell ref="N24:O24"/>
    <mergeCell ref="P24:R24"/>
    <mergeCell ref="H25:I25"/>
    <mergeCell ref="J25:K25"/>
    <mergeCell ref="N25:O25"/>
    <mergeCell ref="P25:R25"/>
    <mergeCell ref="S22:X25"/>
    <mergeCell ref="H23:I23"/>
    <mergeCell ref="J23:K23"/>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14:M14"/>
    <mergeCell ref="N14:X14"/>
    <mergeCell ref="B11:X11"/>
    <mergeCell ref="C12:D12"/>
    <mergeCell ref="E12:F12"/>
    <mergeCell ref="G12:L12"/>
    <mergeCell ref="M12:R12"/>
    <mergeCell ref="S12:X12"/>
    <mergeCell ref="C13:D13"/>
    <mergeCell ref="E13:F13"/>
    <mergeCell ref="G13:L13"/>
    <mergeCell ref="M13:R13"/>
    <mergeCell ref="S13:X1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B1:C3"/>
    <mergeCell ref="D1:U1"/>
    <mergeCell ref="V1:X3"/>
    <mergeCell ref="D2:U2"/>
    <mergeCell ref="D3:J3"/>
    <mergeCell ref="K3:U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AI49"/>
  <sheetViews>
    <sheetView topLeftCell="A13" workbookViewId="0">
      <selection activeCell="AE21" sqref="AE21"/>
    </sheetView>
  </sheetViews>
  <sheetFormatPr baseColWidth="10" defaultColWidth="4.625" defaultRowHeight="15"/>
  <cols>
    <col min="1" max="1" width="4.625" style="40"/>
    <col min="2" max="2" width="9.875" style="40" customWidth="1"/>
    <col min="3" max="3" width="8.5" style="40" customWidth="1"/>
    <col min="4" max="4" width="7.5" style="40" customWidth="1"/>
    <col min="5" max="5" width="11.875" style="40" customWidth="1"/>
    <col min="6" max="6" width="6.625" style="40" customWidth="1"/>
    <col min="7" max="7" width="3.5" style="40" customWidth="1"/>
    <col min="8" max="8" width="2.375" style="40" customWidth="1"/>
    <col min="9" max="9" width="2" style="40" customWidth="1"/>
    <col min="10" max="10" width="7.25" style="40" customWidth="1"/>
    <col min="11" max="11" width="1.75" style="40" customWidth="1"/>
    <col min="12" max="12" width="2.125" style="40" customWidth="1"/>
    <col min="13" max="13" width="2.375" style="40" customWidth="1"/>
    <col min="14" max="14" width="6.125" style="40" customWidth="1"/>
    <col min="15" max="15" width="4.5" style="40" customWidth="1"/>
    <col min="16" max="16" width="2" style="40" customWidth="1"/>
    <col min="17" max="17" width="1.5" style="40" customWidth="1"/>
    <col min="18" max="18" width="3.75" style="40" customWidth="1"/>
    <col min="19" max="19" width="5.375" style="40" customWidth="1"/>
    <col min="20" max="21" width="3.5" style="40" customWidth="1"/>
    <col min="22" max="24" width="5.125" style="40" customWidth="1"/>
    <col min="25" max="25" width="16.375" style="40" hidden="1" customWidth="1"/>
    <col min="26" max="26" width="8.125" style="40" hidden="1" customWidth="1"/>
    <col min="27" max="27" width="7.125" style="40" hidden="1" customWidth="1"/>
    <col min="28" max="28" width="14.75" style="2" hidden="1" customWidth="1"/>
    <col min="29" max="29" width="4.625" style="2"/>
    <col min="30" max="16384" width="4.625" style="40"/>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164</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5" ht="14.25" customHeight="1">
      <c r="B10" s="312" t="s">
        <v>165</v>
      </c>
      <c r="C10" s="312"/>
      <c r="D10" s="312"/>
      <c r="E10" s="312"/>
      <c r="F10" s="312"/>
      <c r="G10" s="310" t="s">
        <v>52</v>
      </c>
      <c r="H10" s="310"/>
      <c r="I10" s="310"/>
      <c r="J10" s="310"/>
      <c r="K10" s="546">
        <v>0</v>
      </c>
      <c r="L10" s="547"/>
      <c r="M10" s="547"/>
      <c r="N10" s="548"/>
      <c r="O10" s="546">
        <f>75744+9372</f>
        <v>85116</v>
      </c>
      <c r="P10" s="547"/>
      <c r="Q10" s="547"/>
      <c r="R10" s="548"/>
      <c r="S10" s="395">
        <v>43435</v>
      </c>
      <c r="T10" s="396"/>
      <c r="U10" s="397"/>
      <c r="V10" s="310" t="s">
        <v>37</v>
      </c>
      <c r="W10" s="310"/>
      <c r="X10" s="310"/>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40" t="s">
        <v>17</v>
      </c>
    </row>
    <row r="12" spans="1:35" s="23" customFormat="1" ht="31.5" customHeight="1">
      <c r="B12" s="48"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s="53" customFormat="1" ht="14.25" customHeight="1">
      <c r="B15" s="317" t="s">
        <v>195</v>
      </c>
      <c r="C15" s="317"/>
      <c r="D15" s="317"/>
      <c r="E15" s="317"/>
      <c r="F15" s="317"/>
      <c r="G15" s="317"/>
      <c r="H15" s="317"/>
      <c r="I15" s="317"/>
      <c r="J15" s="317"/>
      <c r="K15" s="317"/>
      <c r="L15" s="317"/>
      <c r="M15" s="317"/>
      <c r="N15" s="318" t="s">
        <v>105</v>
      </c>
      <c r="O15" s="318"/>
      <c r="P15" s="318"/>
      <c r="Q15" s="318"/>
      <c r="R15" s="318"/>
      <c r="S15" s="318"/>
      <c r="T15" s="318"/>
      <c r="U15" s="318"/>
      <c r="V15" s="318"/>
      <c r="W15" s="318"/>
      <c r="X15" s="318"/>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68</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3"/>
      <c r="Z17" s="53" t="s">
        <v>10</v>
      </c>
      <c r="AA17" s="9" t="s">
        <v>65</v>
      </c>
      <c r="AB17" s="23"/>
      <c r="AC17" s="23"/>
      <c r="AD17" s="23"/>
      <c r="AE17" s="23"/>
      <c r="AF17" s="23"/>
      <c r="AG17" s="23"/>
      <c r="AH17" s="23"/>
      <c r="AI17" s="23"/>
    </row>
    <row r="18" spans="2:35" ht="25.5" customHeight="1">
      <c r="B18" s="321" t="s">
        <v>91</v>
      </c>
      <c r="C18" s="321"/>
      <c r="D18" s="549">
        <f>1811+67</f>
        <v>1878</v>
      </c>
      <c r="E18" s="550"/>
      <c r="F18" s="551"/>
      <c r="G18" s="549">
        <f>9876+76</f>
        <v>9952</v>
      </c>
      <c r="H18" s="550"/>
      <c r="I18" s="550"/>
      <c r="J18" s="550"/>
      <c r="K18" s="550"/>
      <c r="L18" s="550"/>
      <c r="M18" s="551"/>
      <c r="N18" s="549">
        <f>30792+303</f>
        <v>31095</v>
      </c>
      <c r="O18" s="550"/>
      <c r="P18" s="550"/>
      <c r="Q18" s="550"/>
      <c r="R18" s="550"/>
      <c r="S18" s="550"/>
      <c r="T18" s="549">
        <f>11189+8926</f>
        <v>20115</v>
      </c>
      <c r="U18" s="550"/>
      <c r="V18" s="550"/>
      <c r="W18" s="550"/>
      <c r="X18" s="550"/>
      <c r="Y18" s="53">
        <f>SUM(D18:X18)</f>
        <v>63040</v>
      </c>
      <c r="Z18" s="53" t="s">
        <v>68</v>
      </c>
      <c r="AA18" s="176">
        <f>+D18</f>
        <v>1878</v>
      </c>
      <c r="AB18" s="23"/>
      <c r="AC18" s="23"/>
      <c r="AD18" s="23"/>
      <c r="AE18" s="23"/>
      <c r="AF18" s="23"/>
      <c r="AG18" s="23"/>
      <c r="AH18" s="23"/>
      <c r="AI18" s="23"/>
    </row>
    <row r="19" spans="2:35" ht="33.75" customHeight="1">
      <c r="B19" s="321" t="s">
        <v>90</v>
      </c>
      <c r="C19" s="321"/>
      <c r="D19" s="552">
        <f>+O10</f>
        <v>85116</v>
      </c>
      <c r="E19" s="553"/>
      <c r="F19" s="553"/>
      <c r="G19" s="553"/>
      <c r="H19" s="553"/>
      <c r="I19" s="553"/>
      <c r="J19" s="553"/>
      <c r="K19" s="553"/>
      <c r="L19" s="553"/>
      <c r="M19" s="553"/>
      <c r="N19" s="553"/>
      <c r="O19" s="553"/>
      <c r="P19" s="553"/>
      <c r="Q19" s="553"/>
      <c r="R19" s="553"/>
      <c r="S19" s="553"/>
      <c r="T19" s="553"/>
      <c r="U19" s="553"/>
      <c r="V19" s="553"/>
      <c r="W19" s="553"/>
      <c r="X19" s="553"/>
      <c r="Y19" s="53"/>
      <c r="Z19" s="53" t="s">
        <v>31</v>
      </c>
      <c r="AA19" s="176">
        <f>+G18</f>
        <v>9952</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3"/>
      <c r="Z20" s="53" t="s">
        <v>69</v>
      </c>
      <c r="AA20" s="176">
        <f>+N18</f>
        <v>31095</v>
      </c>
      <c r="AB20" s="23"/>
      <c r="AC20" s="23"/>
      <c r="AD20" s="23"/>
      <c r="AE20" s="23"/>
      <c r="AF20" s="23"/>
      <c r="AG20" s="23"/>
      <c r="AH20" s="23"/>
      <c r="AI20" s="23"/>
    </row>
    <row r="21" spans="2:35" ht="34.5" customHeight="1">
      <c r="B21" s="61" t="s">
        <v>10</v>
      </c>
      <c r="C21" s="60" t="s">
        <v>86</v>
      </c>
      <c r="D21" s="60" t="s">
        <v>97</v>
      </c>
      <c r="E21" s="10" t="s">
        <v>98</v>
      </c>
      <c r="F21" s="42"/>
      <c r="G21" s="42"/>
      <c r="H21" s="329"/>
      <c r="I21" s="329"/>
      <c r="J21" s="329"/>
      <c r="K21" s="329"/>
      <c r="L21" s="329"/>
      <c r="M21" s="329"/>
      <c r="N21" s="329"/>
      <c r="O21" s="329"/>
      <c r="P21" s="329"/>
      <c r="Q21" s="329"/>
      <c r="R21" s="329"/>
      <c r="S21" s="330"/>
      <c r="T21" s="330"/>
      <c r="U21" s="330"/>
      <c r="V21" s="330"/>
      <c r="W21" s="330"/>
      <c r="X21" s="356"/>
      <c r="Y21" s="53"/>
      <c r="Z21" s="53" t="s">
        <v>26</v>
      </c>
      <c r="AA21" s="176">
        <f>+T18</f>
        <v>20115</v>
      </c>
      <c r="AB21" s="23"/>
      <c r="AC21" s="23"/>
      <c r="AD21" s="23"/>
      <c r="AE21" s="23"/>
      <c r="AF21" s="23"/>
      <c r="AG21" s="23"/>
      <c r="AH21" s="23"/>
      <c r="AI21" s="23"/>
    </row>
    <row r="22" spans="2:35" ht="14.25" customHeight="1">
      <c r="B22" s="59" t="s">
        <v>23</v>
      </c>
      <c r="C22" s="26">
        <f>+D18/O10</f>
        <v>2.2064006767235304E-2</v>
      </c>
      <c r="D22" s="561">
        <f>+D18+G18+N18+T18</f>
        <v>63040</v>
      </c>
      <c r="E22" s="480">
        <f>+(D18+G18+N18+T18)/O10</f>
        <v>0.74063630809718506</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+(G18+D18)/O10</f>
        <v>0.13898679449222237</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0.50431176277080692</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50">
        <f>+(T18+D18+G18+N18)/O10</f>
        <v>0.74063630809718506</v>
      </c>
      <c r="D25" s="563"/>
      <c r="E25" s="482"/>
      <c r="F25" s="44"/>
      <c r="G25" s="4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41"/>
      <c r="C26" s="42"/>
      <c r="D26" s="42"/>
      <c r="E26" s="42"/>
      <c r="F26" s="42"/>
      <c r="G26" s="42"/>
      <c r="H26" s="42"/>
      <c r="I26" s="42"/>
      <c r="J26" s="42"/>
      <c r="K26" s="42"/>
      <c r="L26" s="42"/>
      <c r="M26" s="42"/>
      <c r="N26" s="42"/>
      <c r="O26" s="42"/>
      <c r="P26" s="42"/>
      <c r="Q26" s="42"/>
      <c r="R26" s="42"/>
      <c r="S26" s="42"/>
      <c r="T26" s="42"/>
      <c r="U26" s="42"/>
      <c r="V26" s="42"/>
      <c r="W26" s="42"/>
      <c r="X26" s="43"/>
      <c r="Y26" s="23"/>
      <c r="Z26" s="23">
        <f>53668+9372</f>
        <v>63040</v>
      </c>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219" customHeight="1">
      <c r="B28" s="401" t="s">
        <v>196</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88">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B14:M14"/>
    <mergeCell ref="N14:X14"/>
    <mergeCell ref="B11:X11"/>
    <mergeCell ref="C12:D12"/>
    <mergeCell ref="E12:F12"/>
    <mergeCell ref="G12:L12"/>
    <mergeCell ref="M12:R12"/>
    <mergeCell ref="S12:X12"/>
    <mergeCell ref="C13:D13"/>
    <mergeCell ref="E13:F13"/>
    <mergeCell ref="G13:L13"/>
    <mergeCell ref="M13:R13"/>
    <mergeCell ref="S13:X13"/>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H25:I25"/>
    <mergeCell ref="J25:K25"/>
    <mergeCell ref="N25:O25"/>
    <mergeCell ref="P25:R25"/>
    <mergeCell ref="S22:X25"/>
    <mergeCell ref="H23:I23"/>
    <mergeCell ref="J23:K23"/>
    <mergeCell ref="N23:O23"/>
    <mergeCell ref="P23:R23"/>
    <mergeCell ref="N22:O22"/>
    <mergeCell ref="P22:R22"/>
    <mergeCell ref="H24:I24"/>
    <mergeCell ref="J24:K24"/>
    <mergeCell ref="N24:O24"/>
    <mergeCell ref="P24:R24"/>
    <mergeCell ref="D22:D25"/>
    <mergeCell ref="B33:X33"/>
    <mergeCell ref="B34:X35"/>
    <mergeCell ref="G36:H36"/>
    <mergeCell ref="I36:X36"/>
    <mergeCell ref="B27:X27"/>
    <mergeCell ref="B28:X28"/>
    <mergeCell ref="B29:X29"/>
    <mergeCell ref="B30:X30"/>
    <mergeCell ref="B31:X31"/>
    <mergeCell ref="G32:H32"/>
    <mergeCell ref="I32:J32"/>
    <mergeCell ref="K32:L32"/>
    <mergeCell ref="E22:E25"/>
    <mergeCell ref="H22:I22"/>
    <mergeCell ref="J22:K2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AI49"/>
  <sheetViews>
    <sheetView topLeftCell="F1" workbookViewId="0">
      <selection activeCell="AQ21" sqref="AQ21"/>
    </sheetView>
  </sheetViews>
  <sheetFormatPr baseColWidth="10" defaultColWidth="4.625" defaultRowHeight="15"/>
  <cols>
    <col min="1" max="1" width="4.625" style="54"/>
    <col min="2" max="2" width="9.875" style="54" customWidth="1"/>
    <col min="3" max="3" width="11.25" style="54" customWidth="1"/>
    <col min="4" max="4" width="7.5" style="54" customWidth="1"/>
    <col min="5" max="5" width="11.875" style="54" customWidth="1"/>
    <col min="6" max="6" width="6.625" style="54" customWidth="1"/>
    <col min="7" max="7" width="3.5" style="54" customWidth="1"/>
    <col min="8" max="8" width="2.375" style="54" customWidth="1"/>
    <col min="9" max="9" width="2" style="54" customWidth="1"/>
    <col min="10" max="10" width="7.25" style="54" customWidth="1"/>
    <col min="11" max="11" width="1.75" style="54" customWidth="1"/>
    <col min="12" max="12" width="2.125" style="54" customWidth="1"/>
    <col min="13" max="13" width="2.375" style="54" customWidth="1"/>
    <col min="14" max="14" width="6.125" style="54" customWidth="1"/>
    <col min="15" max="15" width="4.5" style="54" customWidth="1"/>
    <col min="16" max="16" width="2" style="54" customWidth="1"/>
    <col min="17" max="17" width="1.5" style="54" customWidth="1"/>
    <col min="18" max="18" width="3.75" style="54" customWidth="1"/>
    <col min="19" max="19" width="5.375" style="54" customWidth="1"/>
    <col min="20" max="21" width="3.5" style="54" customWidth="1"/>
    <col min="22" max="24" width="5.125" style="54" customWidth="1"/>
    <col min="25" max="25" width="16.375" style="54" hidden="1" customWidth="1"/>
    <col min="26" max="26" width="12.375" style="54" hidden="1" customWidth="1"/>
    <col min="27" max="27" width="16" style="54" hidden="1" customWidth="1"/>
    <col min="28" max="28" width="14.75" style="2" hidden="1" customWidth="1"/>
    <col min="29" max="29" width="0" style="2" hidden="1" customWidth="1"/>
    <col min="30" max="33" width="0" style="54" hidden="1" customWidth="1"/>
    <col min="34" max="16384" width="4.625" style="54"/>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94</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5" ht="30.75" customHeight="1">
      <c r="B10" s="265" t="s">
        <v>199</v>
      </c>
      <c r="C10" s="265"/>
      <c r="D10" s="265"/>
      <c r="E10" s="265"/>
      <c r="F10" s="265"/>
      <c r="G10" s="310" t="s">
        <v>52</v>
      </c>
      <c r="H10" s="310"/>
      <c r="I10" s="310"/>
      <c r="J10" s="310"/>
      <c r="K10" s="546">
        <v>0</v>
      </c>
      <c r="L10" s="547"/>
      <c r="M10" s="547"/>
      <c r="N10" s="548"/>
      <c r="O10" s="558">
        <v>1</v>
      </c>
      <c r="P10" s="559"/>
      <c r="Q10" s="559"/>
      <c r="R10" s="560"/>
      <c r="S10" s="395">
        <v>43435</v>
      </c>
      <c r="T10" s="396"/>
      <c r="U10" s="397"/>
      <c r="V10" s="310" t="s">
        <v>37</v>
      </c>
      <c r="W10" s="310"/>
      <c r="X10" s="310"/>
      <c r="Y10" s="566" t="s">
        <v>167</v>
      </c>
      <c r="Z10" s="567"/>
      <c r="AA10" s="567"/>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Y11" s="566"/>
      <c r="Z11" s="567"/>
      <c r="AA11" s="567"/>
    </row>
    <row r="12" spans="1:35" s="23" customFormat="1" ht="31.5" customHeight="1">
      <c r="B12" s="62"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Y12" s="566"/>
      <c r="Z12" s="567"/>
      <c r="AA12" s="567"/>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c r="Y13" s="566"/>
      <c r="Z13" s="567"/>
      <c r="AA13" s="567"/>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566"/>
      <c r="Z14" s="567"/>
      <c r="AA14" s="567"/>
      <c r="AB14" s="23"/>
      <c r="AC14" s="23"/>
      <c r="AD14" s="23"/>
      <c r="AE14" s="23"/>
      <c r="AF14" s="23"/>
      <c r="AG14" s="23"/>
      <c r="AH14" s="23"/>
      <c r="AI14" s="23"/>
    </row>
    <row r="15" spans="1:35" ht="31.5" customHeight="1">
      <c r="B15" s="317" t="s">
        <v>200</v>
      </c>
      <c r="C15" s="317"/>
      <c r="D15" s="317"/>
      <c r="E15" s="317"/>
      <c r="F15" s="317"/>
      <c r="G15" s="317"/>
      <c r="H15" s="317"/>
      <c r="I15" s="317"/>
      <c r="J15" s="317"/>
      <c r="K15" s="317"/>
      <c r="L15" s="317"/>
      <c r="M15" s="317"/>
      <c r="N15" s="262" t="s">
        <v>191</v>
      </c>
      <c r="O15" s="262"/>
      <c r="P15" s="262"/>
      <c r="Q15" s="262"/>
      <c r="R15" s="262"/>
      <c r="S15" s="262"/>
      <c r="T15" s="262"/>
      <c r="U15" s="262"/>
      <c r="V15" s="262"/>
      <c r="W15" s="262"/>
      <c r="X15" s="262"/>
      <c r="Y15" s="19" t="s">
        <v>166</v>
      </c>
      <c r="AB15" s="54"/>
      <c r="AC15" s="54"/>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68</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54" t="s">
        <v>67</v>
      </c>
      <c r="AA17" s="9" t="s">
        <v>65</v>
      </c>
      <c r="AB17" s="23"/>
      <c r="AC17" s="23"/>
      <c r="AD17" s="23"/>
      <c r="AE17" s="23"/>
      <c r="AF17" s="23"/>
      <c r="AG17" s="23"/>
      <c r="AH17" s="23"/>
      <c r="AI17" s="23"/>
    </row>
    <row r="18" spans="2:35" ht="47.25" customHeight="1">
      <c r="B18" s="321" t="s">
        <v>106</v>
      </c>
      <c r="C18" s="321"/>
      <c r="D18" s="549">
        <v>92</v>
      </c>
      <c r="E18" s="550"/>
      <c r="F18" s="551"/>
      <c r="G18" s="549">
        <v>490</v>
      </c>
      <c r="H18" s="550"/>
      <c r="I18" s="550"/>
      <c r="J18" s="550"/>
      <c r="K18" s="550"/>
      <c r="L18" s="550"/>
      <c r="M18" s="551"/>
      <c r="N18" s="549">
        <v>364</v>
      </c>
      <c r="O18" s="550"/>
      <c r="P18" s="550"/>
      <c r="Q18" s="550"/>
      <c r="R18" s="550"/>
      <c r="S18" s="550"/>
      <c r="T18" s="549">
        <v>401</v>
      </c>
      <c r="U18" s="550"/>
      <c r="V18" s="550"/>
      <c r="W18" s="550"/>
      <c r="X18" s="550"/>
      <c r="Y18" s="54">
        <f>SUM(D18:X18)</f>
        <v>1347</v>
      </c>
      <c r="Z18" s="54" t="s">
        <v>68</v>
      </c>
      <c r="AA18" s="176">
        <f>+D18</f>
        <v>92</v>
      </c>
      <c r="AB18" s="23"/>
      <c r="AC18" s="23"/>
      <c r="AD18" s="23"/>
      <c r="AE18" s="23"/>
      <c r="AF18" s="23"/>
      <c r="AG18" s="23"/>
      <c r="AH18" s="23"/>
      <c r="AI18" s="23"/>
    </row>
    <row r="19" spans="2:35" ht="33.75" customHeight="1">
      <c r="B19" s="321" t="s">
        <v>107</v>
      </c>
      <c r="C19" s="321"/>
      <c r="D19" s="549">
        <f>+D18</f>
        <v>92</v>
      </c>
      <c r="E19" s="550"/>
      <c r="F19" s="551"/>
      <c r="G19" s="549">
        <f>+G18</f>
        <v>490</v>
      </c>
      <c r="H19" s="550"/>
      <c r="I19" s="550"/>
      <c r="J19" s="550"/>
      <c r="K19" s="550"/>
      <c r="L19" s="550"/>
      <c r="M19" s="551"/>
      <c r="N19" s="549">
        <f>+N18</f>
        <v>364</v>
      </c>
      <c r="O19" s="550"/>
      <c r="P19" s="550"/>
      <c r="Q19" s="550"/>
      <c r="R19" s="550"/>
      <c r="S19" s="550"/>
      <c r="T19" s="549">
        <f>+T18</f>
        <v>401</v>
      </c>
      <c r="U19" s="550"/>
      <c r="V19" s="550"/>
      <c r="W19" s="550"/>
      <c r="X19" s="550"/>
      <c r="Z19" s="54" t="s">
        <v>31</v>
      </c>
      <c r="AA19" s="176">
        <f>+G18</f>
        <v>490</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Z20" s="54" t="s">
        <v>69</v>
      </c>
      <c r="AA20" s="176">
        <f>+N18</f>
        <v>364</v>
      </c>
      <c r="AB20" s="23"/>
      <c r="AC20" s="23"/>
      <c r="AD20" s="23"/>
      <c r="AE20" s="23"/>
      <c r="AF20" s="23"/>
      <c r="AG20" s="23"/>
      <c r="AH20" s="23"/>
      <c r="AI20" s="23"/>
    </row>
    <row r="21" spans="2:35" ht="34.5" customHeight="1">
      <c r="B21" s="61" t="s">
        <v>10</v>
      </c>
      <c r="C21" s="60" t="s">
        <v>108</v>
      </c>
      <c r="D21" s="60" t="s">
        <v>97</v>
      </c>
      <c r="E21" s="10" t="s">
        <v>98</v>
      </c>
      <c r="F21" s="57"/>
      <c r="G21" s="57"/>
      <c r="H21" s="329"/>
      <c r="I21" s="329"/>
      <c r="J21" s="329"/>
      <c r="K21" s="329"/>
      <c r="L21" s="329"/>
      <c r="M21" s="329"/>
      <c r="N21" s="329"/>
      <c r="O21" s="329"/>
      <c r="P21" s="329"/>
      <c r="Q21" s="329"/>
      <c r="R21" s="329"/>
      <c r="S21" s="330"/>
      <c r="T21" s="330"/>
      <c r="U21" s="330"/>
      <c r="V21" s="330"/>
      <c r="W21" s="330"/>
      <c r="X21" s="356"/>
      <c r="Z21" s="54" t="s">
        <v>26</v>
      </c>
      <c r="AA21" s="176">
        <f>+T18</f>
        <v>401</v>
      </c>
      <c r="AB21" s="23"/>
      <c r="AC21" s="23"/>
      <c r="AD21" s="23"/>
      <c r="AE21" s="23"/>
      <c r="AF21" s="23"/>
      <c r="AG21" s="23"/>
      <c r="AH21" s="23"/>
      <c r="AI21" s="23"/>
    </row>
    <row r="22" spans="2:35" ht="14.25" customHeight="1">
      <c r="B22" s="59" t="s">
        <v>23</v>
      </c>
      <c r="C22" s="26">
        <v>1</v>
      </c>
      <c r="D22" s="561">
        <f>+D18+G18+N18+T18</f>
        <v>1347</v>
      </c>
      <c r="E22" s="480">
        <v>1</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v>1</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v>1</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64">
        <v>1</v>
      </c>
      <c r="D25" s="563"/>
      <c r="E25" s="482"/>
      <c r="F25" s="55"/>
      <c r="G25" s="55"/>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56"/>
      <c r="C26" s="57"/>
      <c r="D26" s="57"/>
      <c r="E26" s="57"/>
      <c r="F26" s="57"/>
      <c r="G26" s="57"/>
      <c r="H26" s="57"/>
      <c r="I26" s="57"/>
      <c r="J26" s="57"/>
      <c r="K26" s="57"/>
      <c r="L26" s="57"/>
      <c r="M26" s="57"/>
      <c r="N26" s="57"/>
      <c r="O26" s="57"/>
      <c r="P26" s="57"/>
      <c r="Q26" s="57"/>
      <c r="R26" s="57"/>
      <c r="S26" s="57"/>
      <c r="T26" s="57"/>
      <c r="U26" s="57"/>
      <c r="V26" s="57"/>
      <c r="W26" s="57"/>
      <c r="X26" s="58"/>
      <c r="Y26" s="23"/>
      <c r="Z26" s="23">
        <f>225000*25%</f>
        <v>56250</v>
      </c>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f>225000-Z26</f>
        <v>168750</v>
      </c>
      <c r="AA27" s="23"/>
      <c r="AB27" s="23"/>
      <c r="AC27" s="23"/>
      <c r="AD27" s="23"/>
      <c r="AE27" s="23"/>
      <c r="AF27" s="23"/>
      <c r="AG27" s="23"/>
      <c r="AH27" s="23"/>
      <c r="AI27" s="23"/>
    </row>
    <row r="28" spans="2:35" ht="47.25" customHeight="1">
      <c r="B28" s="401" t="s">
        <v>93</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56"/>
      <c r="C32" s="57"/>
      <c r="D32" s="57"/>
      <c r="E32" s="57"/>
      <c r="F32" s="57"/>
      <c r="G32" s="329"/>
      <c r="H32" s="329"/>
      <c r="I32" s="329"/>
      <c r="J32" s="329"/>
      <c r="K32" s="329"/>
      <c r="L32" s="329"/>
      <c r="M32" s="57"/>
      <c r="N32" s="57"/>
      <c r="O32" s="57"/>
      <c r="P32" s="57"/>
      <c r="Q32" s="57"/>
      <c r="R32" s="57"/>
      <c r="S32" s="57"/>
      <c r="T32" s="57"/>
      <c r="U32" s="57"/>
      <c r="V32" s="57"/>
      <c r="W32" s="57"/>
      <c r="X32" s="58"/>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2">
    <mergeCell ref="Y10:AA14"/>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4:M14"/>
    <mergeCell ref="N14:X14"/>
    <mergeCell ref="B11:X11"/>
    <mergeCell ref="C12:D12"/>
    <mergeCell ref="E12:F12"/>
    <mergeCell ref="G12:L12"/>
    <mergeCell ref="M12:R12"/>
    <mergeCell ref="S12:X12"/>
    <mergeCell ref="C13:D13"/>
    <mergeCell ref="E13:F13"/>
    <mergeCell ref="G13:L13"/>
    <mergeCell ref="M13:R13"/>
    <mergeCell ref="S13:X13"/>
    <mergeCell ref="B10:F10"/>
    <mergeCell ref="G10:J10"/>
    <mergeCell ref="B15:M15"/>
    <mergeCell ref="N15:X15"/>
    <mergeCell ref="B16:X16"/>
    <mergeCell ref="B17:C17"/>
    <mergeCell ref="D17:F17"/>
    <mergeCell ref="G17:M17"/>
    <mergeCell ref="N17:S17"/>
    <mergeCell ref="T17:X17"/>
    <mergeCell ref="B19:C19"/>
    <mergeCell ref="D19:F19"/>
    <mergeCell ref="G19:M19"/>
    <mergeCell ref="N19:S19"/>
    <mergeCell ref="T19:X19"/>
    <mergeCell ref="B18:C18"/>
    <mergeCell ref="D18:F18"/>
    <mergeCell ref="G18:M18"/>
    <mergeCell ref="N18:S18"/>
    <mergeCell ref="T18:X18"/>
    <mergeCell ref="B20:X20"/>
    <mergeCell ref="H21:I21"/>
    <mergeCell ref="J21:M21"/>
    <mergeCell ref="N21:O21"/>
    <mergeCell ref="P21:R21"/>
    <mergeCell ref="S21:X21"/>
    <mergeCell ref="S22:X25"/>
    <mergeCell ref="H23:I23"/>
    <mergeCell ref="J23:K23"/>
    <mergeCell ref="N23:O23"/>
    <mergeCell ref="P23:R23"/>
    <mergeCell ref="E22:E25"/>
    <mergeCell ref="H22:I22"/>
    <mergeCell ref="J22:K22"/>
    <mergeCell ref="N22:O22"/>
    <mergeCell ref="P22:R22"/>
    <mergeCell ref="P24:R24"/>
    <mergeCell ref="H25:I25"/>
    <mergeCell ref="J25:K25"/>
    <mergeCell ref="N25:O25"/>
    <mergeCell ref="P25:R25"/>
    <mergeCell ref="B33:X33"/>
    <mergeCell ref="B34:X35"/>
    <mergeCell ref="G36:H36"/>
    <mergeCell ref="I36:X36"/>
    <mergeCell ref="D22:D25"/>
    <mergeCell ref="B27:X27"/>
    <mergeCell ref="B28:X28"/>
    <mergeCell ref="B29:X29"/>
    <mergeCell ref="B30:X30"/>
    <mergeCell ref="B31:X31"/>
    <mergeCell ref="G32:H32"/>
    <mergeCell ref="I32:J32"/>
    <mergeCell ref="K32:L32"/>
    <mergeCell ref="H24:I24"/>
    <mergeCell ref="J24:K24"/>
    <mergeCell ref="N24:O2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AI49"/>
  <sheetViews>
    <sheetView workbookViewId="0">
      <selection activeCell="AH13" sqref="AH13"/>
    </sheetView>
  </sheetViews>
  <sheetFormatPr baseColWidth="10" defaultColWidth="4.625" defaultRowHeight="15"/>
  <cols>
    <col min="1" max="1" width="4.625" style="54"/>
    <col min="2" max="2" width="9.875" style="54" customWidth="1"/>
    <col min="3" max="3" width="13.75" style="54" customWidth="1"/>
    <col min="4" max="4" width="5.875" style="54" customWidth="1"/>
    <col min="5" max="5" width="8.875" style="54" customWidth="1"/>
    <col min="6" max="6" width="4" style="54" customWidth="1"/>
    <col min="7" max="7" width="3.5" style="54" customWidth="1"/>
    <col min="8" max="8" width="2.375" style="54" customWidth="1"/>
    <col min="9" max="9" width="2" style="54" customWidth="1"/>
    <col min="10" max="10" width="6.125" style="54" customWidth="1"/>
    <col min="11" max="11" width="1.75" style="54" customWidth="1"/>
    <col min="12" max="12" width="2.125" style="54" customWidth="1"/>
    <col min="13" max="13" width="2.375" style="54" customWidth="1"/>
    <col min="14" max="14" width="6.125" style="54" customWidth="1"/>
    <col min="15" max="15" width="4.5" style="54" customWidth="1"/>
    <col min="16" max="16" width="2" style="54" customWidth="1"/>
    <col min="17" max="17" width="1.5" style="54" customWidth="1"/>
    <col min="18" max="18" width="3.75" style="54" customWidth="1"/>
    <col min="19" max="19" width="5.375" style="54" customWidth="1"/>
    <col min="20" max="21" width="3.5" style="54" customWidth="1"/>
    <col min="22" max="24" width="5.125" style="54" customWidth="1"/>
    <col min="25" max="25" width="16.375" style="54" hidden="1" customWidth="1"/>
    <col min="26" max="26" width="12.375" style="54" hidden="1" customWidth="1"/>
    <col min="27" max="27" width="11" style="54" hidden="1" customWidth="1"/>
    <col min="28" max="28" width="14.75" style="2" hidden="1" customWidth="1"/>
    <col min="29" max="29" width="4.625" style="2"/>
    <col min="30" max="16384" width="4.625" style="54"/>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168</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272" t="s">
        <v>36</v>
      </c>
      <c r="L8" s="273"/>
      <c r="M8" s="273"/>
      <c r="N8" s="274"/>
      <c r="O8" s="254" t="s">
        <v>1</v>
      </c>
      <c r="P8" s="266"/>
      <c r="Q8" s="266"/>
      <c r="R8" s="266"/>
      <c r="S8" s="266"/>
      <c r="T8" s="266"/>
      <c r="U8" s="266"/>
      <c r="V8" s="266"/>
      <c r="W8" s="266"/>
      <c r="X8" s="255"/>
      <c r="Y8" s="4"/>
      <c r="Z8" s="4"/>
      <c r="AA8" s="4"/>
      <c r="AB8" s="24"/>
      <c r="AC8" s="24"/>
    </row>
    <row r="9" spans="1:35" s="23" customFormat="1" ht="30.75" customHeight="1">
      <c r="B9" s="304"/>
      <c r="C9" s="301"/>
      <c r="D9" s="301"/>
      <c r="E9" s="301"/>
      <c r="F9" s="302"/>
      <c r="G9" s="304"/>
      <c r="H9" s="301"/>
      <c r="I9" s="301"/>
      <c r="J9" s="302"/>
      <c r="K9" s="275"/>
      <c r="L9" s="276"/>
      <c r="M9" s="276"/>
      <c r="N9" s="277"/>
      <c r="O9" s="254" t="s">
        <v>21</v>
      </c>
      <c r="P9" s="266"/>
      <c r="Q9" s="266"/>
      <c r="R9" s="255"/>
      <c r="S9" s="254" t="s">
        <v>20</v>
      </c>
      <c r="T9" s="266"/>
      <c r="U9" s="255"/>
      <c r="V9" s="254" t="s">
        <v>19</v>
      </c>
      <c r="W9" s="266"/>
      <c r="X9" s="255"/>
      <c r="Y9" s="4"/>
      <c r="Z9" s="4"/>
      <c r="AA9" s="4"/>
      <c r="AB9" s="24"/>
      <c r="AC9" s="24"/>
    </row>
    <row r="10" spans="1:35" ht="26.25" customHeight="1">
      <c r="B10" s="312" t="s">
        <v>197</v>
      </c>
      <c r="C10" s="312"/>
      <c r="D10" s="312"/>
      <c r="E10" s="312"/>
      <c r="F10" s="312"/>
      <c r="G10" s="310" t="s">
        <v>52</v>
      </c>
      <c r="H10" s="310"/>
      <c r="I10" s="310"/>
      <c r="J10" s="310"/>
      <c r="K10" s="546">
        <v>0</v>
      </c>
      <c r="L10" s="547"/>
      <c r="M10" s="547"/>
      <c r="N10" s="548"/>
      <c r="O10" s="558">
        <v>1</v>
      </c>
      <c r="P10" s="559"/>
      <c r="Q10" s="559"/>
      <c r="R10" s="560"/>
      <c r="S10" s="381">
        <v>43435</v>
      </c>
      <c r="T10" s="564"/>
      <c r="U10" s="565"/>
      <c r="V10" s="218" t="s">
        <v>37</v>
      </c>
      <c r="W10" s="218"/>
      <c r="X10" s="218"/>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54" t="s">
        <v>17</v>
      </c>
    </row>
    <row r="12" spans="1:35" s="23" customFormat="1" ht="31.5" customHeight="1">
      <c r="B12" s="62"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63" t="s">
        <v>52</v>
      </c>
      <c r="C13" s="308" t="s">
        <v>28</v>
      </c>
      <c r="D13" s="309"/>
      <c r="E13" s="310" t="s">
        <v>76</v>
      </c>
      <c r="F13" s="310"/>
      <c r="G13" s="311" t="s">
        <v>101</v>
      </c>
      <c r="H13" s="311"/>
      <c r="I13" s="311"/>
      <c r="J13" s="311"/>
      <c r="K13" s="311"/>
      <c r="L13" s="311"/>
      <c r="M13" s="312" t="str">
        <f>+G13</f>
        <v>Subdirección atención a la fauna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ht="27" customHeight="1">
      <c r="B15" s="317" t="s">
        <v>198</v>
      </c>
      <c r="C15" s="317"/>
      <c r="D15" s="317"/>
      <c r="E15" s="317"/>
      <c r="F15" s="317"/>
      <c r="G15" s="317"/>
      <c r="H15" s="317"/>
      <c r="I15" s="317"/>
      <c r="J15" s="317"/>
      <c r="K15" s="317"/>
      <c r="L15" s="317"/>
      <c r="M15" s="317"/>
      <c r="N15" s="262" t="s">
        <v>192</v>
      </c>
      <c r="O15" s="262"/>
      <c r="P15" s="262"/>
      <c r="Q15" s="262"/>
      <c r="R15" s="262"/>
      <c r="S15" s="262"/>
      <c r="T15" s="262"/>
      <c r="U15" s="262"/>
      <c r="V15" s="262"/>
      <c r="W15" s="262"/>
      <c r="X15" s="262"/>
      <c r="Y15" s="19"/>
      <c r="AB15" s="54"/>
      <c r="AC15" s="54"/>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68</v>
      </c>
      <c r="E17" s="323"/>
      <c r="F17" s="324"/>
      <c r="G17" s="322" t="s">
        <v>31</v>
      </c>
      <c r="H17" s="323"/>
      <c r="I17" s="323"/>
      <c r="J17" s="323"/>
      <c r="K17" s="323"/>
      <c r="L17" s="323"/>
      <c r="M17" s="324"/>
      <c r="N17" s="322" t="s">
        <v>34</v>
      </c>
      <c r="O17" s="323"/>
      <c r="P17" s="323"/>
      <c r="Q17" s="323"/>
      <c r="R17" s="323"/>
      <c r="S17" s="324"/>
      <c r="T17" s="322" t="s">
        <v>38</v>
      </c>
      <c r="U17" s="323"/>
      <c r="V17" s="323"/>
      <c r="W17" s="323"/>
      <c r="X17" s="324"/>
      <c r="Z17" s="54" t="s">
        <v>10</v>
      </c>
      <c r="AA17" s="9" t="s">
        <v>65</v>
      </c>
      <c r="AB17" s="23"/>
      <c r="AC17" s="23"/>
      <c r="AD17" s="23"/>
      <c r="AE17" s="23"/>
      <c r="AF17" s="23"/>
      <c r="AG17" s="23"/>
      <c r="AH17" s="23"/>
      <c r="AI17" s="23"/>
    </row>
    <row r="18" spans="2:35" ht="25.5" customHeight="1">
      <c r="B18" s="321" t="s">
        <v>109</v>
      </c>
      <c r="C18" s="321"/>
      <c r="D18" s="549">
        <v>1144</v>
      </c>
      <c r="E18" s="550"/>
      <c r="F18" s="551"/>
      <c r="G18" s="549">
        <v>455</v>
      </c>
      <c r="H18" s="550"/>
      <c r="I18" s="550"/>
      <c r="J18" s="550"/>
      <c r="K18" s="550"/>
      <c r="L18" s="550"/>
      <c r="M18" s="551"/>
      <c r="N18" s="549">
        <v>513</v>
      </c>
      <c r="O18" s="550"/>
      <c r="P18" s="550"/>
      <c r="Q18" s="550"/>
      <c r="R18" s="550"/>
      <c r="S18" s="550"/>
      <c r="T18" s="549">
        <v>811</v>
      </c>
      <c r="U18" s="550"/>
      <c r="V18" s="550"/>
      <c r="W18" s="550"/>
      <c r="X18" s="550"/>
      <c r="Y18" s="54">
        <f>SUM(D18:X18)</f>
        <v>2923</v>
      </c>
      <c r="Z18" s="54" t="s">
        <v>68</v>
      </c>
      <c r="AA18" s="176">
        <f>+D18</f>
        <v>1144</v>
      </c>
      <c r="AB18" s="23"/>
      <c r="AC18" s="23"/>
      <c r="AD18" s="23"/>
      <c r="AE18" s="23"/>
      <c r="AF18" s="23"/>
      <c r="AG18" s="23"/>
      <c r="AH18" s="23"/>
      <c r="AI18" s="23"/>
    </row>
    <row r="19" spans="2:35" ht="33.75" customHeight="1">
      <c r="B19" s="321" t="s">
        <v>110</v>
      </c>
      <c r="C19" s="321"/>
      <c r="D19" s="549">
        <v>1144</v>
      </c>
      <c r="E19" s="550"/>
      <c r="F19" s="551"/>
      <c r="G19" s="549">
        <v>455</v>
      </c>
      <c r="H19" s="550"/>
      <c r="I19" s="550"/>
      <c r="J19" s="550"/>
      <c r="K19" s="550"/>
      <c r="L19" s="550"/>
      <c r="M19" s="551"/>
      <c r="N19" s="549">
        <v>513</v>
      </c>
      <c r="O19" s="550"/>
      <c r="P19" s="550"/>
      <c r="Q19" s="550"/>
      <c r="R19" s="550"/>
      <c r="S19" s="550"/>
      <c r="T19" s="549">
        <v>811</v>
      </c>
      <c r="U19" s="550"/>
      <c r="V19" s="550"/>
      <c r="W19" s="550"/>
      <c r="X19" s="550"/>
      <c r="Z19" s="54" t="s">
        <v>31</v>
      </c>
      <c r="AA19" s="176">
        <f>+G18</f>
        <v>455</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Z20" s="54" t="s">
        <v>69</v>
      </c>
      <c r="AA20" s="176">
        <f>+N18</f>
        <v>513</v>
      </c>
      <c r="AB20" s="23"/>
      <c r="AC20" s="23"/>
      <c r="AD20" s="23"/>
      <c r="AE20" s="23"/>
      <c r="AF20" s="23"/>
      <c r="AG20" s="23"/>
      <c r="AH20" s="23"/>
      <c r="AI20" s="23"/>
    </row>
    <row r="21" spans="2:35" ht="34.5" customHeight="1">
      <c r="B21" s="61" t="s">
        <v>10</v>
      </c>
      <c r="C21" s="60" t="s">
        <v>86</v>
      </c>
      <c r="D21" s="60" t="s">
        <v>97</v>
      </c>
      <c r="E21" s="10" t="s">
        <v>98</v>
      </c>
      <c r="F21" s="57"/>
      <c r="G21" s="57"/>
      <c r="H21" s="329"/>
      <c r="I21" s="329"/>
      <c r="J21" s="329"/>
      <c r="K21" s="329"/>
      <c r="L21" s="329"/>
      <c r="M21" s="329"/>
      <c r="N21" s="329"/>
      <c r="O21" s="329"/>
      <c r="P21" s="329"/>
      <c r="Q21" s="329"/>
      <c r="R21" s="329"/>
      <c r="S21" s="330"/>
      <c r="T21" s="330"/>
      <c r="U21" s="330"/>
      <c r="V21" s="330"/>
      <c r="W21" s="330"/>
      <c r="X21" s="356"/>
      <c r="Z21" s="54" t="s">
        <v>26</v>
      </c>
      <c r="AA21" s="176">
        <f>+T18</f>
        <v>811</v>
      </c>
      <c r="AB21" s="23"/>
      <c r="AC21" s="23"/>
      <c r="AD21" s="23"/>
      <c r="AE21" s="23"/>
      <c r="AF21" s="23"/>
      <c r="AG21" s="23"/>
      <c r="AH21" s="23"/>
      <c r="AI21" s="23"/>
    </row>
    <row r="22" spans="2:35" ht="14.25" customHeight="1">
      <c r="B22" s="59" t="s">
        <v>23</v>
      </c>
      <c r="C22" s="26">
        <v>1</v>
      </c>
      <c r="D22" s="561">
        <f>+D18+G18+N18+T18</f>
        <v>2923</v>
      </c>
      <c r="E22" s="480">
        <f>+(D18+G18+N18+T18)/O10</f>
        <v>2923</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v>1</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v>1</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64">
        <v>1</v>
      </c>
      <c r="D25" s="563"/>
      <c r="E25" s="482"/>
      <c r="F25" s="55"/>
      <c r="G25" s="55"/>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56"/>
      <c r="C26" s="57"/>
      <c r="D26" s="57"/>
      <c r="E26" s="57"/>
      <c r="F26" s="57"/>
      <c r="G26" s="57"/>
      <c r="H26" s="57"/>
      <c r="I26" s="57"/>
      <c r="J26" s="57"/>
      <c r="K26" s="57"/>
      <c r="L26" s="57"/>
      <c r="M26" s="57"/>
      <c r="N26" s="57"/>
      <c r="O26" s="57"/>
      <c r="P26" s="57"/>
      <c r="Q26" s="57"/>
      <c r="R26" s="57"/>
      <c r="S26" s="57"/>
      <c r="T26" s="57"/>
      <c r="U26" s="57"/>
      <c r="V26" s="57"/>
      <c r="W26" s="57"/>
      <c r="X26" s="58"/>
      <c r="Y26" s="23"/>
      <c r="Z26" s="23">
        <f>225000*25%</f>
        <v>56250</v>
      </c>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f>225000-Z26</f>
        <v>168750</v>
      </c>
      <c r="AA27" s="23"/>
      <c r="AB27" s="23"/>
      <c r="AC27" s="23"/>
      <c r="AD27" s="23"/>
      <c r="AE27" s="23"/>
      <c r="AF27" s="23"/>
      <c r="AG27" s="23"/>
      <c r="AH27" s="23"/>
      <c r="AI27" s="23"/>
    </row>
    <row r="28" spans="2:35" ht="88.5" customHeight="1">
      <c r="B28" s="401" t="s">
        <v>92</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56"/>
      <c r="C32" s="57"/>
      <c r="D32" s="57"/>
      <c r="E32" s="57"/>
      <c r="F32" s="57"/>
      <c r="G32" s="329"/>
      <c r="H32" s="329"/>
      <c r="I32" s="329"/>
      <c r="J32" s="329"/>
      <c r="K32" s="329"/>
      <c r="L32" s="329"/>
      <c r="M32" s="57"/>
      <c r="N32" s="57"/>
      <c r="O32" s="57"/>
      <c r="P32" s="57"/>
      <c r="Q32" s="57"/>
      <c r="R32" s="57"/>
      <c r="S32" s="57"/>
      <c r="T32" s="57"/>
      <c r="U32" s="57"/>
      <c r="V32" s="57"/>
      <c r="W32" s="57"/>
      <c r="X32" s="58"/>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91">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N14:X14"/>
    <mergeCell ref="B11:X11"/>
    <mergeCell ref="C12:D12"/>
    <mergeCell ref="E12:F12"/>
    <mergeCell ref="G12:L12"/>
    <mergeCell ref="M12:R12"/>
    <mergeCell ref="S12:X12"/>
    <mergeCell ref="C13:D13"/>
    <mergeCell ref="E13:F13"/>
    <mergeCell ref="G13:L13"/>
    <mergeCell ref="M13:R13"/>
    <mergeCell ref="S13:X13"/>
    <mergeCell ref="G10:J10"/>
    <mergeCell ref="B19:C19"/>
    <mergeCell ref="B15:M15"/>
    <mergeCell ref="N15:X15"/>
    <mergeCell ref="B16:X16"/>
    <mergeCell ref="B17:C17"/>
    <mergeCell ref="D17:F17"/>
    <mergeCell ref="G17:M17"/>
    <mergeCell ref="N17:S17"/>
    <mergeCell ref="T17:X17"/>
    <mergeCell ref="B18:C18"/>
    <mergeCell ref="D18:F18"/>
    <mergeCell ref="G18:M18"/>
    <mergeCell ref="N18:S18"/>
    <mergeCell ref="T18:X18"/>
    <mergeCell ref="B14:M14"/>
    <mergeCell ref="B20:X20"/>
    <mergeCell ref="H21:I21"/>
    <mergeCell ref="J21:M21"/>
    <mergeCell ref="N21:O21"/>
    <mergeCell ref="P21:R21"/>
    <mergeCell ref="S21:X21"/>
    <mergeCell ref="S22:X25"/>
    <mergeCell ref="H23:I23"/>
    <mergeCell ref="J23:K23"/>
    <mergeCell ref="N23:O23"/>
    <mergeCell ref="P23:R23"/>
    <mergeCell ref="E22:E25"/>
    <mergeCell ref="H22:I22"/>
    <mergeCell ref="J22:K22"/>
    <mergeCell ref="N22:O22"/>
    <mergeCell ref="P22:R22"/>
    <mergeCell ref="K32:L32"/>
    <mergeCell ref="H24:I24"/>
    <mergeCell ref="J24:K24"/>
    <mergeCell ref="N24:O24"/>
    <mergeCell ref="P24:R24"/>
    <mergeCell ref="H25:I25"/>
    <mergeCell ref="J25:K25"/>
    <mergeCell ref="N25:O25"/>
    <mergeCell ref="P25:R25"/>
    <mergeCell ref="B33:X33"/>
    <mergeCell ref="B34:X35"/>
    <mergeCell ref="G36:H36"/>
    <mergeCell ref="I36:X36"/>
    <mergeCell ref="D19:F19"/>
    <mergeCell ref="G19:M19"/>
    <mergeCell ref="N19:S19"/>
    <mergeCell ref="T19:X19"/>
    <mergeCell ref="D22:D25"/>
    <mergeCell ref="B27:X27"/>
    <mergeCell ref="B28:X28"/>
    <mergeCell ref="B29:X29"/>
    <mergeCell ref="B30:X30"/>
    <mergeCell ref="B31:X31"/>
    <mergeCell ref="G32:H32"/>
    <mergeCell ref="I32:J3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249977111117893"/>
  </sheetPr>
  <dimension ref="A1:AI49"/>
  <sheetViews>
    <sheetView topLeftCell="A15" workbookViewId="0">
      <selection activeCell="AB20" sqref="AB20"/>
    </sheetView>
  </sheetViews>
  <sheetFormatPr baseColWidth="10" defaultColWidth="4.625" defaultRowHeight="15"/>
  <cols>
    <col min="1" max="1" width="4.625" style="40"/>
    <col min="2" max="2" width="9.875" style="40" customWidth="1"/>
    <col min="3" max="3" width="8.5" style="40" customWidth="1"/>
    <col min="4" max="4" width="7.5" style="40" customWidth="1"/>
    <col min="5" max="5" width="11.875" style="40" customWidth="1"/>
    <col min="6" max="6" width="6.625" style="40" customWidth="1"/>
    <col min="7" max="7" width="3.5" style="40" customWidth="1"/>
    <col min="8" max="8" width="2.375" style="40" customWidth="1"/>
    <col min="9" max="9" width="2" style="40" customWidth="1"/>
    <col min="10" max="10" width="7.25" style="40" customWidth="1"/>
    <col min="11" max="11" width="1.75" style="40" customWidth="1"/>
    <col min="12" max="12" width="2.125" style="40" customWidth="1"/>
    <col min="13" max="13" width="2.375" style="40" customWidth="1"/>
    <col min="14" max="14" width="6.125" style="40" customWidth="1"/>
    <col min="15" max="15" width="4.5" style="40" customWidth="1"/>
    <col min="16" max="16" width="2" style="40" customWidth="1"/>
    <col min="17" max="17" width="1.5" style="40" customWidth="1"/>
    <col min="18" max="18" width="3.75" style="40" customWidth="1"/>
    <col min="19" max="19" width="5.375" style="40" customWidth="1"/>
    <col min="20" max="21" width="3.5" style="40" customWidth="1"/>
    <col min="22" max="24" width="5.125" style="40" customWidth="1"/>
    <col min="25" max="25" width="16.375" style="40" hidden="1" customWidth="1"/>
    <col min="26" max="26" width="12.375" style="40" hidden="1" customWidth="1"/>
    <col min="27" max="27" width="7.125" style="40" hidden="1" customWidth="1"/>
    <col min="28" max="28" width="14.75" style="2" customWidth="1"/>
    <col min="29" max="29" width="4.625" style="2"/>
    <col min="30" max="16384" width="4.625" style="40"/>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201</v>
      </c>
      <c r="C7" s="291"/>
      <c r="D7" s="291"/>
      <c r="E7" s="291"/>
      <c r="F7" s="291"/>
      <c r="G7" s="291"/>
      <c r="H7" s="291"/>
      <c r="I7" s="291"/>
      <c r="J7" s="291"/>
      <c r="K7" s="291"/>
      <c r="L7" s="291"/>
      <c r="M7" s="291"/>
      <c r="N7" s="291"/>
      <c r="O7" s="291"/>
      <c r="P7" s="291"/>
      <c r="Q7" s="291"/>
      <c r="R7" s="291"/>
      <c r="S7" s="291"/>
      <c r="T7" s="291"/>
      <c r="U7" s="291"/>
      <c r="V7" s="291"/>
      <c r="W7" s="291"/>
      <c r="X7" s="291"/>
      <c r="Y7" s="19" t="s">
        <v>169</v>
      </c>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5" ht="46.5" customHeight="1">
      <c r="B10" s="265" t="s">
        <v>202</v>
      </c>
      <c r="C10" s="265"/>
      <c r="D10" s="265"/>
      <c r="E10" s="265"/>
      <c r="F10" s="265"/>
      <c r="G10" s="218" t="s">
        <v>52</v>
      </c>
      <c r="H10" s="218"/>
      <c r="I10" s="218"/>
      <c r="J10" s="218"/>
      <c r="K10" s="546">
        <v>0</v>
      </c>
      <c r="L10" s="547"/>
      <c r="M10" s="547"/>
      <c r="N10" s="548"/>
      <c r="O10" s="546">
        <v>14800</v>
      </c>
      <c r="P10" s="547"/>
      <c r="Q10" s="547"/>
      <c r="R10" s="548"/>
      <c r="S10" s="568">
        <v>43435</v>
      </c>
      <c r="T10" s="569"/>
      <c r="U10" s="309"/>
      <c r="V10" s="310" t="s">
        <v>37</v>
      </c>
      <c r="W10" s="310"/>
      <c r="X10" s="310"/>
      <c r="Y10" s="566" t="s">
        <v>203</v>
      </c>
      <c r="Z10" s="567"/>
      <c r="AA10" s="567"/>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40" t="s">
        <v>17</v>
      </c>
    </row>
    <row r="12" spans="1:35" s="23" customFormat="1" ht="31.5" customHeight="1">
      <c r="B12" s="48"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186" t="s">
        <v>52</v>
      </c>
      <c r="C13" s="256" t="s">
        <v>28</v>
      </c>
      <c r="D13" s="257"/>
      <c r="E13" s="310" t="s">
        <v>76</v>
      </c>
      <c r="F13" s="310"/>
      <c r="G13" s="311" t="s">
        <v>111</v>
      </c>
      <c r="H13" s="311"/>
      <c r="I13" s="311"/>
      <c r="J13" s="311"/>
      <c r="K13" s="311"/>
      <c r="L13" s="311"/>
      <c r="M13" s="312" t="str">
        <f>+G13</f>
        <v>Subdirección Cultura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s="53" customFormat="1" ht="30.75" customHeight="1">
      <c r="B15" s="317" t="s">
        <v>112</v>
      </c>
      <c r="C15" s="317"/>
      <c r="D15" s="317"/>
      <c r="E15" s="317"/>
      <c r="F15" s="317"/>
      <c r="G15" s="317"/>
      <c r="H15" s="317"/>
      <c r="I15" s="317"/>
      <c r="J15" s="317"/>
      <c r="K15" s="317"/>
      <c r="L15" s="317"/>
      <c r="M15" s="317"/>
      <c r="N15" s="318" t="s">
        <v>204</v>
      </c>
      <c r="O15" s="318"/>
      <c r="P15" s="318"/>
      <c r="Q15" s="318"/>
      <c r="R15" s="318"/>
      <c r="S15" s="318"/>
      <c r="T15" s="318"/>
      <c r="U15" s="318"/>
      <c r="V15" s="318"/>
      <c r="W15" s="318"/>
      <c r="X15" s="318"/>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4"/>
      <c r="Z17" s="54" t="s">
        <v>10</v>
      </c>
      <c r="AA17" s="9" t="s">
        <v>65</v>
      </c>
      <c r="AB17" s="23"/>
      <c r="AC17" s="23"/>
      <c r="AD17" s="23"/>
      <c r="AE17" s="23"/>
      <c r="AF17" s="23"/>
      <c r="AG17" s="23"/>
      <c r="AH17" s="23"/>
      <c r="AI17" s="23"/>
    </row>
    <row r="18" spans="2:35" ht="57.75" customHeight="1">
      <c r="B18" s="321" t="s">
        <v>205</v>
      </c>
      <c r="C18" s="321"/>
      <c r="D18" s="487">
        <v>4383</v>
      </c>
      <c r="E18" s="488"/>
      <c r="F18" s="489"/>
      <c r="G18" s="487">
        <v>3008</v>
      </c>
      <c r="H18" s="488"/>
      <c r="I18" s="488"/>
      <c r="J18" s="488"/>
      <c r="K18" s="488"/>
      <c r="L18" s="488"/>
      <c r="M18" s="489"/>
      <c r="N18" s="487">
        <v>5371</v>
      </c>
      <c r="O18" s="488"/>
      <c r="P18" s="488"/>
      <c r="Q18" s="488"/>
      <c r="R18" s="488"/>
      <c r="S18" s="488"/>
      <c r="T18" s="487">
        <v>9748</v>
      </c>
      <c r="U18" s="488"/>
      <c r="V18" s="488"/>
      <c r="W18" s="488"/>
      <c r="X18" s="488"/>
      <c r="Y18" s="54">
        <f>SUM(D18:X18)</f>
        <v>22510</v>
      </c>
      <c r="Z18" s="54" t="s">
        <v>68</v>
      </c>
      <c r="AA18" s="176">
        <f>+D18</f>
        <v>4383</v>
      </c>
      <c r="AB18" s="23"/>
      <c r="AC18" s="23"/>
      <c r="AD18" s="23"/>
      <c r="AE18" s="23"/>
      <c r="AF18" s="23"/>
      <c r="AG18" s="23"/>
      <c r="AH18" s="23"/>
      <c r="AI18" s="23"/>
    </row>
    <row r="19" spans="2:35" ht="33.75" customHeight="1">
      <c r="B19" s="321" t="s">
        <v>113</v>
      </c>
      <c r="C19" s="321"/>
      <c r="D19" s="552">
        <f>+O10</f>
        <v>14800</v>
      </c>
      <c r="E19" s="484"/>
      <c r="F19" s="484"/>
      <c r="G19" s="484"/>
      <c r="H19" s="484"/>
      <c r="I19" s="484"/>
      <c r="J19" s="484"/>
      <c r="K19" s="484"/>
      <c r="L19" s="484"/>
      <c r="M19" s="484"/>
      <c r="N19" s="484"/>
      <c r="O19" s="484"/>
      <c r="P19" s="484"/>
      <c r="Q19" s="484"/>
      <c r="R19" s="484"/>
      <c r="S19" s="484"/>
      <c r="T19" s="484"/>
      <c r="U19" s="484"/>
      <c r="V19" s="484"/>
      <c r="W19" s="484"/>
      <c r="X19" s="484"/>
      <c r="Y19" s="54"/>
      <c r="Z19" s="54" t="s">
        <v>31</v>
      </c>
      <c r="AA19" s="176">
        <f>+G18</f>
        <v>3008</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4"/>
      <c r="Z20" s="54" t="s">
        <v>69</v>
      </c>
      <c r="AA20" s="176">
        <f>+N18</f>
        <v>5371</v>
      </c>
      <c r="AB20" s="23"/>
      <c r="AC20" s="23"/>
      <c r="AD20" s="23"/>
      <c r="AE20" s="23"/>
      <c r="AF20" s="23"/>
      <c r="AG20" s="23"/>
      <c r="AH20" s="23"/>
      <c r="AI20" s="23"/>
    </row>
    <row r="21" spans="2:35" ht="34.5" customHeight="1">
      <c r="B21" s="61" t="s">
        <v>10</v>
      </c>
      <c r="C21" s="60" t="s">
        <v>86</v>
      </c>
      <c r="D21" s="60" t="s">
        <v>97</v>
      </c>
      <c r="E21" s="10" t="s">
        <v>98</v>
      </c>
      <c r="F21" s="42"/>
      <c r="G21" s="42"/>
      <c r="H21" s="329"/>
      <c r="I21" s="329"/>
      <c r="J21" s="329"/>
      <c r="K21" s="329"/>
      <c r="L21" s="329"/>
      <c r="M21" s="329"/>
      <c r="N21" s="329"/>
      <c r="O21" s="329"/>
      <c r="P21" s="329"/>
      <c r="Q21" s="329"/>
      <c r="R21" s="329"/>
      <c r="S21" s="330"/>
      <c r="T21" s="330"/>
      <c r="U21" s="330"/>
      <c r="V21" s="330"/>
      <c r="W21" s="330"/>
      <c r="X21" s="356"/>
      <c r="Y21" s="54"/>
      <c r="Z21" s="54" t="s">
        <v>26</v>
      </c>
      <c r="AA21" s="176">
        <f>+T18</f>
        <v>9748</v>
      </c>
      <c r="AB21" s="23"/>
      <c r="AC21" s="23"/>
      <c r="AD21" s="23"/>
      <c r="AE21" s="23"/>
      <c r="AF21" s="23"/>
      <c r="AG21" s="23"/>
      <c r="AH21" s="23"/>
      <c r="AI21" s="23"/>
    </row>
    <row r="22" spans="2:35" ht="14.25" customHeight="1">
      <c r="B22" s="59" t="s">
        <v>23</v>
      </c>
      <c r="C22" s="26">
        <f>+D18/O10</f>
        <v>0.29614864864864865</v>
      </c>
      <c r="D22" s="561">
        <f>+D18+G18+N18+T18</f>
        <v>22510</v>
      </c>
      <c r="E22" s="480">
        <f>+(D18+G18+N18+T18)/O10</f>
        <v>1.520945945945946</v>
      </c>
      <c r="H22" s="340"/>
      <c r="I22" s="340"/>
      <c r="J22" s="340"/>
      <c r="K22" s="340"/>
      <c r="L22" s="13"/>
      <c r="M22" s="12"/>
      <c r="N22" s="340"/>
      <c r="O22" s="340"/>
      <c r="P22" s="340"/>
      <c r="Q22" s="340"/>
      <c r="R22" s="340"/>
      <c r="S22" s="333"/>
      <c r="T22" s="333"/>
      <c r="U22" s="333"/>
      <c r="V22" s="333"/>
      <c r="W22" s="333"/>
      <c r="X22" s="359"/>
      <c r="Y22" s="23"/>
      <c r="Z22" s="23"/>
      <c r="AA22" s="176"/>
      <c r="AB22" s="23"/>
      <c r="AC22" s="23"/>
      <c r="AD22" s="23"/>
      <c r="AE22" s="23"/>
      <c r="AF22" s="23"/>
      <c r="AG22" s="23"/>
      <c r="AH22" s="23"/>
      <c r="AI22" s="23"/>
    </row>
    <row r="23" spans="2:35" ht="14.25" customHeight="1">
      <c r="B23" s="59" t="s">
        <v>31</v>
      </c>
      <c r="C23" s="25">
        <f>+(G18+D18)/O10</f>
        <v>0.49939189189189187</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0.86229729729729732</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50">
        <f>+(T18+D18+G18+N18)/O10</f>
        <v>1.520945945945946</v>
      </c>
      <c r="D25" s="563"/>
      <c r="E25" s="482"/>
      <c r="F25" s="44"/>
      <c r="G25" s="4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41"/>
      <c r="C26" s="42"/>
      <c r="D26" s="42"/>
      <c r="E26" s="42"/>
      <c r="F26" s="42"/>
      <c r="G26" s="42"/>
      <c r="H26" s="42"/>
      <c r="I26" s="42"/>
      <c r="J26" s="42"/>
      <c r="K26" s="42"/>
      <c r="L26" s="42"/>
      <c r="M26" s="42"/>
      <c r="N26" s="42"/>
      <c r="O26" s="42"/>
      <c r="P26" s="42"/>
      <c r="Q26" s="42"/>
      <c r="R26" s="42"/>
      <c r="S26" s="42"/>
      <c r="T26" s="42"/>
      <c r="U26" s="42"/>
      <c r="V26" s="42"/>
      <c r="W26" s="42"/>
      <c r="X26" s="43"/>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103.5" customHeight="1">
      <c r="B28" s="401" t="s">
        <v>206</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89">
    <mergeCell ref="Y10:AA10"/>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B14:M14"/>
    <mergeCell ref="N14:X14"/>
    <mergeCell ref="B11:X11"/>
    <mergeCell ref="C12:D12"/>
    <mergeCell ref="E12:F12"/>
    <mergeCell ref="G12:L12"/>
    <mergeCell ref="M12:R12"/>
    <mergeCell ref="S12:X12"/>
    <mergeCell ref="C13:D13"/>
    <mergeCell ref="E13:F13"/>
    <mergeCell ref="G13:L13"/>
    <mergeCell ref="M13:R13"/>
    <mergeCell ref="S13:X13"/>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H25:I25"/>
    <mergeCell ref="J25:K25"/>
    <mergeCell ref="N25:O25"/>
    <mergeCell ref="P25:R25"/>
    <mergeCell ref="S22:X25"/>
    <mergeCell ref="H23:I23"/>
    <mergeCell ref="J23:K23"/>
    <mergeCell ref="N23:O23"/>
    <mergeCell ref="P23:R23"/>
    <mergeCell ref="N22:O22"/>
    <mergeCell ref="P22:R22"/>
    <mergeCell ref="H24:I24"/>
    <mergeCell ref="J24:K24"/>
    <mergeCell ref="N24:O24"/>
    <mergeCell ref="P24:R24"/>
    <mergeCell ref="D22:D25"/>
    <mergeCell ref="B33:X33"/>
    <mergeCell ref="B34:X35"/>
    <mergeCell ref="G36:H36"/>
    <mergeCell ref="I36:X36"/>
    <mergeCell ref="B27:X27"/>
    <mergeCell ref="B28:X28"/>
    <mergeCell ref="B29:X29"/>
    <mergeCell ref="B30:X30"/>
    <mergeCell ref="B31:X31"/>
    <mergeCell ref="G32:H32"/>
    <mergeCell ref="I32:J32"/>
    <mergeCell ref="K32:L32"/>
    <mergeCell ref="E22:E25"/>
    <mergeCell ref="H22:I22"/>
    <mergeCell ref="J22:K2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249977111117893"/>
  </sheetPr>
  <dimension ref="A1:AI49"/>
  <sheetViews>
    <sheetView tabSelected="1" workbookViewId="0">
      <selection activeCell="AD21" sqref="AD21"/>
    </sheetView>
  </sheetViews>
  <sheetFormatPr baseColWidth="10" defaultColWidth="4.625" defaultRowHeight="15"/>
  <cols>
    <col min="1" max="1" width="4.625" style="40"/>
    <col min="2" max="2" width="9.875" style="40" customWidth="1"/>
    <col min="3" max="3" width="8.5" style="40" customWidth="1"/>
    <col min="4" max="4" width="7.5" style="40" customWidth="1"/>
    <col min="5" max="5" width="11.875" style="40" customWidth="1"/>
    <col min="6" max="6" width="6.625" style="40" customWidth="1"/>
    <col min="7" max="7" width="3.5" style="40" customWidth="1"/>
    <col min="8" max="8" width="2.375" style="40" customWidth="1"/>
    <col min="9" max="9" width="2" style="40" customWidth="1"/>
    <col min="10" max="10" width="7.25" style="40" customWidth="1"/>
    <col min="11" max="11" width="1.75" style="40" customWidth="1"/>
    <col min="12" max="12" width="2.125" style="40" customWidth="1"/>
    <col min="13" max="13" width="2.375" style="40" customWidth="1"/>
    <col min="14" max="14" width="6.125" style="40" customWidth="1"/>
    <col min="15" max="15" width="4.5" style="40" customWidth="1"/>
    <col min="16" max="16" width="2" style="40" customWidth="1"/>
    <col min="17" max="17" width="1.5" style="40" customWidth="1"/>
    <col min="18" max="18" width="3.75" style="40" customWidth="1"/>
    <col min="19" max="19" width="5.375" style="40" customWidth="1"/>
    <col min="20" max="21" width="3.5" style="40" customWidth="1"/>
    <col min="22" max="24" width="5.125" style="40" customWidth="1"/>
    <col min="25" max="25" width="16.375" style="40" hidden="1" customWidth="1"/>
    <col min="26" max="26" width="12.375" style="40" hidden="1" customWidth="1"/>
    <col min="27" max="27" width="7.125" style="40" hidden="1" customWidth="1"/>
    <col min="28" max="28" width="14.75" style="2" customWidth="1"/>
    <col min="29" max="29" width="4.625" style="2"/>
    <col min="30" max="16384" width="4.625" style="40"/>
  </cols>
  <sheetData>
    <row r="1" spans="1:35" s="38" customFormat="1" ht="25.5" customHeight="1">
      <c r="A1" s="39"/>
      <c r="B1" s="281"/>
      <c r="C1" s="281"/>
      <c r="D1" s="285" t="s">
        <v>53</v>
      </c>
      <c r="E1" s="285"/>
      <c r="F1" s="285"/>
      <c r="G1" s="285"/>
      <c r="H1" s="285"/>
      <c r="I1" s="285"/>
      <c r="J1" s="285"/>
      <c r="K1" s="285"/>
      <c r="L1" s="285"/>
      <c r="M1" s="285"/>
      <c r="N1" s="285"/>
      <c r="O1" s="285"/>
      <c r="P1" s="285"/>
      <c r="Q1" s="285"/>
      <c r="R1" s="285"/>
      <c r="S1" s="285"/>
      <c r="T1" s="285"/>
      <c r="U1" s="285"/>
      <c r="V1" s="281"/>
      <c r="W1" s="281"/>
      <c r="X1" s="281"/>
    </row>
    <row r="2" spans="1:35" s="38" customFormat="1" ht="25.5" customHeight="1">
      <c r="A2" s="39"/>
      <c r="B2" s="281"/>
      <c r="C2" s="281"/>
      <c r="D2" s="285" t="s">
        <v>54</v>
      </c>
      <c r="E2" s="285"/>
      <c r="F2" s="285"/>
      <c r="G2" s="285"/>
      <c r="H2" s="285"/>
      <c r="I2" s="285"/>
      <c r="J2" s="285"/>
      <c r="K2" s="285"/>
      <c r="L2" s="285"/>
      <c r="M2" s="285"/>
      <c r="N2" s="285"/>
      <c r="O2" s="285"/>
      <c r="P2" s="285"/>
      <c r="Q2" s="285"/>
      <c r="R2" s="285"/>
      <c r="S2" s="285"/>
      <c r="T2" s="285"/>
      <c r="U2" s="285"/>
      <c r="V2" s="281"/>
      <c r="W2" s="281"/>
      <c r="X2" s="281"/>
    </row>
    <row r="3" spans="1:35" s="38" customFormat="1" ht="25.5" customHeight="1">
      <c r="A3" s="39"/>
      <c r="B3" s="281"/>
      <c r="C3" s="281"/>
      <c r="D3" s="285" t="s">
        <v>55</v>
      </c>
      <c r="E3" s="285"/>
      <c r="F3" s="285"/>
      <c r="G3" s="285"/>
      <c r="H3" s="285"/>
      <c r="I3" s="285"/>
      <c r="J3" s="285"/>
      <c r="K3" s="286" t="s">
        <v>56</v>
      </c>
      <c r="L3" s="286"/>
      <c r="M3" s="286"/>
      <c r="N3" s="286"/>
      <c r="O3" s="286"/>
      <c r="P3" s="286"/>
      <c r="Q3" s="286"/>
      <c r="R3" s="286"/>
      <c r="S3" s="286"/>
      <c r="T3" s="286"/>
      <c r="U3" s="286"/>
      <c r="V3" s="281"/>
      <c r="W3" s="281"/>
      <c r="X3" s="281"/>
    </row>
    <row r="4" spans="1:35" ht="14.25" customHeight="1">
      <c r="B4" s="288"/>
      <c r="C4" s="288"/>
      <c r="D4" s="288"/>
      <c r="E4" s="288"/>
      <c r="F4" s="288"/>
      <c r="G4" s="288"/>
      <c r="H4" s="288"/>
      <c r="I4" s="288"/>
      <c r="J4" s="288"/>
      <c r="K4" s="288"/>
      <c r="L4" s="288"/>
      <c r="M4" s="288"/>
      <c r="N4" s="288"/>
      <c r="O4" s="288"/>
      <c r="P4" s="288"/>
      <c r="Q4" s="288"/>
      <c r="R4" s="288"/>
      <c r="S4" s="288"/>
      <c r="T4" s="288"/>
      <c r="U4" s="288"/>
      <c r="V4" s="288"/>
      <c r="W4" s="288"/>
      <c r="X4" s="288"/>
    </row>
    <row r="5" spans="1:35" ht="14.25" customHeight="1">
      <c r="B5" s="353" t="s">
        <v>14</v>
      </c>
      <c r="C5" s="247"/>
      <c r="D5" s="247"/>
      <c r="E5" s="247"/>
      <c r="F5" s="247"/>
      <c r="G5" s="247"/>
      <c r="H5" s="247"/>
      <c r="I5" s="247"/>
      <c r="J5" s="247"/>
      <c r="K5" s="247"/>
      <c r="L5" s="247"/>
      <c r="M5" s="247"/>
      <c r="N5" s="247"/>
      <c r="O5" s="247"/>
      <c r="P5" s="247"/>
      <c r="Q5" s="247"/>
      <c r="R5" s="247"/>
      <c r="S5" s="247"/>
      <c r="T5" s="247"/>
      <c r="U5" s="247"/>
      <c r="V5" s="247"/>
      <c r="W5" s="247"/>
      <c r="X5" s="354"/>
    </row>
    <row r="6" spans="1:35" ht="14.25" customHeight="1">
      <c r="B6" s="288" t="s">
        <v>0</v>
      </c>
      <c r="C6" s="288"/>
      <c r="D6" s="288"/>
      <c r="E6" s="288"/>
      <c r="F6" s="288"/>
      <c r="G6" s="288"/>
      <c r="H6" s="288"/>
      <c r="I6" s="288"/>
      <c r="J6" s="288"/>
      <c r="K6" s="288"/>
      <c r="L6" s="288"/>
      <c r="M6" s="288"/>
      <c r="N6" s="288"/>
      <c r="O6" s="288"/>
      <c r="P6" s="288"/>
      <c r="Q6" s="288"/>
      <c r="R6" s="288"/>
      <c r="S6" s="288"/>
      <c r="T6" s="288"/>
      <c r="U6" s="288"/>
      <c r="V6" s="288"/>
      <c r="W6" s="288"/>
      <c r="X6" s="288"/>
    </row>
    <row r="7" spans="1:35" ht="14.25" customHeight="1">
      <c r="B7" s="291" t="s">
        <v>207</v>
      </c>
      <c r="C7" s="291"/>
      <c r="D7" s="291"/>
      <c r="E7" s="291"/>
      <c r="F7" s="291"/>
      <c r="G7" s="291"/>
      <c r="H7" s="291"/>
      <c r="I7" s="291"/>
      <c r="J7" s="291"/>
      <c r="K7" s="291"/>
      <c r="L7" s="291"/>
      <c r="M7" s="291"/>
      <c r="N7" s="291"/>
      <c r="O7" s="291"/>
      <c r="P7" s="291"/>
      <c r="Q7" s="291"/>
      <c r="R7" s="291"/>
      <c r="S7" s="291"/>
      <c r="T7" s="291"/>
      <c r="U7" s="291"/>
      <c r="V7" s="291"/>
      <c r="W7" s="291"/>
      <c r="X7" s="291"/>
    </row>
    <row r="8" spans="1:35" s="23" customFormat="1" ht="14.25" customHeight="1">
      <c r="B8" s="303" t="s">
        <v>22</v>
      </c>
      <c r="C8" s="298"/>
      <c r="D8" s="298"/>
      <c r="E8" s="298"/>
      <c r="F8" s="299"/>
      <c r="G8" s="303" t="s">
        <v>13</v>
      </c>
      <c r="H8" s="298"/>
      <c r="I8" s="298"/>
      <c r="J8" s="299"/>
      <c r="K8" s="303" t="s">
        <v>36</v>
      </c>
      <c r="L8" s="298"/>
      <c r="M8" s="298"/>
      <c r="N8" s="299"/>
      <c r="O8" s="293" t="s">
        <v>1</v>
      </c>
      <c r="P8" s="294"/>
      <c r="Q8" s="294"/>
      <c r="R8" s="294"/>
      <c r="S8" s="294"/>
      <c r="T8" s="294"/>
      <c r="U8" s="294"/>
      <c r="V8" s="294"/>
      <c r="W8" s="294"/>
      <c r="X8" s="295"/>
      <c r="Y8" s="4"/>
      <c r="Z8" s="4"/>
      <c r="AA8" s="4"/>
      <c r="AB8" s="24"/>
      <c r="AC8" s="24"/>
    </row>
    <row r="9" spans="1:35" s="23" customFormat="1" ht="30.75" customHeight="1">
      <c r="B9" s="304"/>
      <c r="C9" s="301"/>
      <c r="D9" s="301"/>
      <c r="E9" s="301"/>
      <c r="F9" s="302"/>
      <c r="G9" s="304"/>
      <c r="H9" s="301"/>
      <c r="I9" s="301"/>
      <c r="J9" s="302"/>
      <c r="K9" s="304"/>
      <c r="L9" s="301"/>
      <c r="M9" s="301"/>
      <c r="N9" s="302"/>
      <c r="O9" s="293" t="s">
        <v>21</v>
      </c>
      <c r="P9" s="294"/>
      <c r="Q9" s="294"/>
      <c r="R9" s="295"/>
      <c r="S9" s="293" t="s">
        <v>20</v>
      </c>
      <c r="T9" s="294"/>
      <c r="U9" s="295"/>
      <c r="V9" s="293" t="s">
        <v>19</v>
      </c>
      <c r="W9" s="294"/>
      <c r="X9" s="295"/>
      <c r="Y9" s="4"/>
      <c r="Z9" s="4"/>
      <c r="AA9" s="4"/>
      <c r="AB9" s="24"/>
      <c r="AC9" s="24"/>
    </row>
    <row r="10" spans="1:35" ht="33.75" customHeight="1">
      <c r="B10" s="312" t="s">
        <v>208</v>
      </c>
      <c r="C10" s="312"/>
      <c r="D10" s="312"/>
      <c r="E10" s="312"/>
      <c r="F10" s="312"/>
      <c r="G10" s="310" t="s">
        <v>52</v>
      </c>
      <c r="H10" s="310"/>
      <c r="I10" s="310"/>
      <c r="J10" s="310"/>
      <c r="K10" s="546">
        <v>0</v>
      </c>
      <c r="L10" s="547"/>
      <c r="M10" s="547"/>
      <c r="N10" s="548"/>
      <c r="O10" s="546">
        <v>3500</v>
      </c>
      <c r="P10" s="547"/>
      <c r="Q10" s="547"/>
      <c r="R10" s="548"/>
      <c r="S10" s="568">
        <v>43435</v>
      </c>
      <c r="T10" s="569"/>
      <c r="U10" s="309"/>
      <c r="V10" s="310" t="s">
        <v>37</v>
      </c>
      <c r="W10" s="310"/>
      <c r="X10" s="310"/>
    </row>
    <row r="11" spans="1:35" ht="14.25" customHeight="1">
      <c r="B11" s="353" t="s">
        <v>2</v>
      </c>
      <c r="C11" s="247"/>
      <c r="D11" s="247"/>
      <c r="E11" s="247"/>
      <c r="F11" s="247"/>
      <c r="G11" s="247"/>
      <c r="H11" s="247"/>
      <c r="I11" s="247"/>
      <c r="J11" s="247"/>
      <c r="K11" s="247"/>
      <c r="L11" s="247"/>
      <c r="M11" s="247"/>
      <c r="N11" s="247"/>
      <c r="O11" s="247"/>
      <c r="P11" s="247"/>
      <c r="Q11" s="247"/>
      <c r="R11" s="247"/>
      <c r="S11" s="247"/>
      <c r="T11" s="247"/>
      <c r="U11" s="247"/>
      <c r="V11" s="247"/>
      <c r="W11" s="247"/>
      <c r="X11" s="354"/>
      <c r="Z11" s="40" t="s">
        <v>17</v>
      </c>
    </row>
    <row r="12" spans="1:35" s="23" customFormat="1" ht="31.5" customHeight="1">
      <c r="B12" s="48" t="s">
        <v>18</v>
      </c>
      <c r="C12" s="293" t="s">
        <v>3</v>
      </c>
      <c r="D12" s="295"/>
      <c r="E12" s="307" t="s">
        <v>73</v>
      </c>
      <c r="F12" s="307"/>
      <c r="G12" s="307" t="s">
        <v>4</v>
      </c>
      <c r="H12" s="307"/>
      <c r="I12" s="307"/>
      <c r="J12" s="307"/>
      <c r="K12" s="307"/>
      <c r="L12" s="307"/>
      <c r="M12" s="307" t="s">
        <v>5</v>
      </c>
      <c r="N12" s="307"/>
      <c r="O12" s="307"/>
      <c r="P12" s="307"/>
      <c r="Q12" s="307"/>
      <c r="R12" s="307"/>
      <c r="S12" s="293" t="s">
        <v>15</v>
      </c>
      <c r="T12" s="294"/>
      <c r="U12" s="294"/>
      <c r="V12" s="294"/>
      <c r="W12" s="294"/>
      <c r="X12" s="295"/>
      <c r="AB12" s="24"/>
      <c r="AC12" s="24"/>
    </row>
    <row r="13" spans="1:35" ht="14.25" customHeight="1">
      <c r="B13" s="49" t="s">
        <v>52</v>
      </c>
      <c r="C13" s="308" t="s">
        <v>28</v>
      </c>
      <c r="D13" s="309"/>
      <c r="E13" s="310" t="s">
        <v>76</v>
      </c>
      <c r="F13" s="310"/>
      <c r="G13" s="311" t="s">
        <v>111</v>
      </c>
      <c r="H13" s="311"/>
      <c r="I13" s="311"/>
      <c r="J13" s="311"/>
      <c r="K13" s="311"/>
      <c r="L13" s="311"/>
      <c r="M13" s="312" t="str">
        <f>+G13</f>
        <v>Subdirección Cultura</v>
      </c>
      <c r="N13" s="312"/>
      <c r="O13" s="312"/>
      <c r="P13" s="312"/>
      <c r="Q13" s="312"/>
      <c r="R13" s="312"/>
      <c r="S13" s="313" t="s">
        <v>30</v>
      </c>
      <c r="T13" s="314"/>
      <c r="U13" s="314"/>
      <c r="V13" s="314"/>
      <c r="W13" s="314"/>
      <c r="X13" s="355"/>
    </row>
    <row r="14" spans="1:35" ht="14.25" customHeight="1">
      <c r="B14" s="288" t="s">
        <v>6</v>
      </c>
      <c r="C14" s="288"/>
      <c r="D14" s="288"/>
      <c r="E14" s="288"/>
      <c r="F14" s="288"/>
      <c r="G14" s="288"/>
      <c r="H14" s="288"/>
      <c r="I14" s="288"/>
      <c r="J14" s="288"/>
      <c r="K14" s="288"/>
      <c r="L14" s="288"/>
      <c r="M14" s="288"/>
      <c r="N14" s="288" t="s">
        <v>7</v>
      </c>
      <c r="O14" s="288"/>
      <c r="P14" s="288"/>
      <c r="Q14" s="288"/>
      <c r="R14" s="288"/>
      <c r="S14" s="288"/>
      <c r="T14" s="288"/>
      <c r="U14" s="288"/>
      <c r="V14" s="288"/>
      <c r="W14" s="288"/>
      <c r="X14" s="288"/>
      <c r="Y14" s="23"/>
      <c r="Z14" s="23"/>
      <c r="AA14" s="23"/>
      <c r="AB14" s="23"/>
      <c r="AC14" s="23"/>
      <c r="AD14" s="23"/>
      <c r="AE14" s="23"/>
      <c r="AF14" s="23"/>
      <c r="AG14" s="23"/>
      <c r="AH14" s="23"/>
      <c r="AI14" s="23"/>
    </row>
    <row r="15" spans="1:35" s="53" customFormat="1" ht="27" customHeight="1">
      <c r="B15" s="317" t="s">
        <v>112</v>
      </c>
      <c r="C15" s="317"/>
      <c r="D15" s="317"/>
      <c r="E15" s="317"/>
      <c r="F15" s="317"/>
      <c r="G15" s="317"/>
      <c r="H15" s="317"/>
      <c r="I15" s="317"/>
      <c r="J15" s="317"/>
      <c r="K15" s="317"/>
      <c r="L15" s="317"/>
      <c r="M15" s="317"/>
      <c r="N15" s="318" t="s">
        <v>209</v>
      </c>
      <c r="O15" s="318"/>
      <c r="P15" s="318"/>
      <c r="Q15" s="318"/>
      <c r="R15" s="318"/>
      <c r="S15" s="318"/>
      <c r="T15" s="318"/>
      <c r="U15" s="318"/>
      <c r="V15" s="318"/>
      <c r="W15" s="318"/>
      <c r="X15" s="318"/>
    </row>
    <row r="16" spans="1:35" ht="14.25" customHeight="1">
      <c r="B16" s="353" t="s">
        <v>8</v>
      </c>
      <c r="C16" s="247"/>
      <c r="D16" s="247"/>
      <c r="E16" s="247"/>
      <c r="F16" s="247"/>
      <c r="G16" s="247"/>
      <c r="H16" s="247"/>
      <c r="I16" s="247"/>
      <c r="J16" s="247"/>
      <c r="K16" s="247"/>
      <c r="L16" s="247"/>
      <c r="M16" s="247"/>
      <c r="N16" s="247"/>
      <c r="O16" s="247"/>
      <c r="P16" s="247"/>
      <c r="Q16" s="247"/>
      <c r="R16" s="247"/>
      <c r="S16" s="247"/>
      <c r="T16" s="247"/>
      <c r="U16" s="247"/>
      <c r="V16" s="247"/>
      <c r="W16" s="247"/>
      <c r="X16" s="354"/>
      <c r="Y16" s="23"/>
      <c r="Z16" s="23"/>
      <c r="AA16" s="23"/>
      <c r="AB16" s="23"/>
      <c r="AC16" s="23"/>
      <c r="AD16" s="23"/>
      <c r="AE16" s="23"/>
      <c r="AF16" s="23"/>
      <c r="AG16" s="23"/>
      <c r="AH16" s="23"/>
      <c r="AI16" s="23"/>
    </row>
    <row r="17" spans="2:35" ht="14.25" customHeight="1">
      <c r="B17" s="321" t="s">
        <v>9</v>
      </c>
      <c r="C17" s="321"/>
      <c r="D17" s="322" t="s">
        <v>23</v>
      </c>
      <c r="E17" s="323"/>
      <c r="F17" s="324"/>
      <c r="G17" s="322" t="s">
        <v>31</v>
      </c>
      <c r="H17" s="323"/>
      <c r="I17" s="323"/>
      <c r="J17" s="323"/>
      <c r="K17" s="323"/>
      <c r="L17" s="323"/>
      <c r="M17" s="324"/>
      <c r="N17" s="322" t="s">
        <v>34</v>
      </c>
      <c r="O17" s="323"/>
      <c r="P17" s="323"/>
      <c r="Q17" s="323"/>
      <c r="R17" s="323"/>
      <c r="S17" s="324"/>
      <c r="T17" s="322" t="s">
        <v>38</v>
      </c>
      <c r="U17" s="323"/>
      <c r="V17" s="323"/>
      <c r="W17" s="323"/>
      <c r="X17" s="324"/>
      <c r="Y17" s="54"/>
      <c r="Z17" s="54" t="s">
        <v>10</v>
      </c>
      <c r="AA17" s="9" t="s">
        <v>65</v>
      </c>
      <c r="AB17" s="23"/>
      <c r="AC17" s="23"/>
      <c r="AD17" s="23"/>
      <c r="AE17" s="23"/>
      <c r="AF17" s="23"/>
      <c r="AG17" s="23"/>
      <c r="AH17" s="23"/>
      <c r="AI17" s="23"/>
    </row>
    <row r="18" spans="2:35" ht="41.25" customHeight="1">
      <c r="B18" s="321" t="s">
        <v>210</v>
      </c>
      <c r="C18" s="321"/>
      <c r="D18" s="487">
        <v>384</v>
      </c>
      <c r="E18" s="488"/>
      <c r="F18" s="489"/>
      <c r="G18" s="487">
        <v>274</v>
      </c>
      <c r="H18" s="488"/>
      <c r="I18" s="488"/>
      <c r="J18" s="488"/>
      <c r="K18" s="488"/>
      <c r="L18" s="488"/>
      <c r="M18" s="489"/>
      <c r="N18" s="487">
        <v>196</v>
      </c>
      <c r="O18" s="488"/>
      <c r="P18" s="488"/>
      <c r="Q18" s="488"/>
      <c r="R18" s="488"/>
      <c r="S18" s="488"/>
      <c r="T18" s="487">
        <v>1948</v>
      </c>
      <c r="U18" s="488"/>
      <c r="V18" s="488"/>
      <c r="W18" s="488"/>
      <c r="X18" s="488"/>
      <c r="Y18" s="54">
        <f>SUM(D18:X18)</f>
        <v>2802</v>
      </c>
      <c r="Z18" s="54" t="s">
        <v>68</v>
      </c>
      <c r="AA18" s="176">
        <f>+D18</f>
        <v>384</v>
      </c>
      <c r="AB18" s="23"/>
      <c r="AC18" s="23"/>
      <c r="AD18" s="23"/>
      <c r="AE18" s="23"/>
      <c r="AF18" s="23"/>
      <c r="AG18" s="23"/>
      <c r="AH18" s="23"/>
      <c r="AI18" s="23"/>
    </row>
    <row r="19" spans="2:35" ht="33.75" customHeight="1">
      <c r="B19" s="321" t="s">
        <v>113</v>
      </c>
      <c r="C19" s="321"/>
      <c r="D19" s="552">
        <f>+O10</f>
        <v>3500</v>
      </c>
      <c r="E19" s="484"/>
      <c r="F19" s="484"/>
      <c r="G19" s="484"/>
      <c r="H19" s="484"/>
      <c r="I19" s="484"/>
      <c r="J19" s="484"/>
      <c r="K19" s="484"/>
      <c r="L19" s="484"/>
      <c r="M19" s="484"/>
      <c r="N19" s="484"/>
      <c r="O19" s="484"/>
      <c r="P19" s="484"/>
      <c r="Q19" s="484"/>
      <c r="R19" s="484"/>
      <c r="S19" s="484"/>
      <c r="T19" s="484"/>
      <c r="U19" s="484"/>
      <c r="V19" s="484"/>
      <c r="W19" s="484"/>
      <c r="X19" s="484"/>
      <c r="Y19" s="54"/>
      <c r="Z19" s="54" t="s">
        <v>31</v>
      </c>
      <c r="AA19" s="176">
        <f>+G18</f>
        <v>274</v>
      </c>
      <c r="AB19" s="23"/>
      <c r="AC19" s="23"/>
      <c r="AD19" s="23"/>
      <c r="AE19" s="23"/>
      <c r="AF19" s="23"/>
      <c r="AG19" s="23"/>
      <c r="AH19" s="23"/>
      <c r="AI19" s="23"/>
    </row>
    <row r="20" spans="2:35" ht="14.25" customHeight="1">
      <c r="B20" s="353" t="s">
        <v>12</v>
      </c>
      <c r="C20" s="247"/>
      <c r="D20" s="247"/>
      <c r="E20" s="247"/>
      <c r="F20" s="247"/>
      <c r="G20" s="247"/>
      <c r="H20" s="247"/>
      <c r="I20" s="247"/>
      <c r="J20" s="247"/>
      <c r="K20" s="247"/>
      <c r="L20" s="247"/>
      <c r="M20" s="247"/>
      <c r="N20" s="247"/>
      <c r="O20" s="247"/>
      <c r="P20" s="247"/>
      <c r="Q20" s="247"/>
      <c r="R20" s="247"/>
      <c r="S20" s="247"/>
      <c r="T20" s="247"/>
      <c r="U20" s="247"/>
      <c r="V20" s="247"/>
      <c r="W20" s="247"/>
      <c r="X20" s="354"/>
      <c r="Y20" s="54"/>
      <c r="Z20" s="54" t="s">
        <v>69</v>
      </c>
      <c r="AA20" s="176">
        <f>+N18</f>
        <v>196</v>
      </c>
      <c r="AB20" s="23"/>
      <c r="AC20" s="23"/>
      <c r="AD20" s="23"/>
      <c r="AE20" s="23"/>
      <c r="AF20" s="23"/>
      <c r="AG20" s="23"/>
      <c r="AH20" s="23"/>
      <c r="AI20" s="23"/>
    </row>
    <row r="21" spans="2:35" ht="34.5" customHeight="1">
      <c r="B21" s="61" t="s">
        <v>10</v>
      </c>
      <c r="C21" s="60" t="s">
        <v>86</v>
      </c>
      <c r="D21" s="60" t="s">
        <v>97</v>
      </c>
      <c r="E21" s="10" t="s">
        <v>98</v>
      </c>
      <c r="F21" s="42"/>
      <c r="G21" s="42"/>
      <c r="H21" s="329"/>
      <c r="I21" s="329"/>
      <c r="J21" s="329"/>
      <c r="K21" s="329"/>
      <c r="L21" s="329"/>
      <c r="M21" s="329"/>
      <c r="N21" s="329"/>
      <c r="O21" s="329"/>
      <c r="P21" s="329"/>
      <c r="Q21" s="329"/>
      <c r="R21" s="329"/>
      <c r="S21" s="330"/>
      <c r="T21" s="330"/>
      <c r="U21" s="330"/>
      <c r="V21" s="330"/>
      <c r="W21" s="330"/>
      <c r="X21" s="356"/>
      <c r="Y21" s="54"/>
      <c r="Z21" s="54" t="s">
        <v>26</v>
      </c>
      <c r="AA21" s="176">
        <f>+T18</f>
        <v>1948</v>
      </c>
      <c r="AB21" s="23"/>
      <c r="AC21" s="23"/>
      <c r="AD21" s="23"/>
      <c r="AE21" s="23"/>
      <c r="AF21" s="23"/>
      <c r="AG21" s="23"/>
      <c r="AH21" s="23"/>
      <c r="AI21" s="23"/>
    </row>
    <row r="22" spans="2:35" ht="14.25" customHeight="1">
      <c r="B22" s="59" t="s">
        <v>23</v>
      </c>
      <c r="C22" s="26">
        <f>+D18/O10</f>
        <v>0.10971428571428571</v>
      </c>
      <c r="D22" s="561">
        <f>+D18+G18+N18+T18</f>
        <v>2802</v>
      </c>
      <c r="E22" s="480">
        <f>+(D18+G18+N18+T18)/O10</f>
        <v>0.8005714285714286</v>
      </c>
      <c r="H22" s="340"/>
      <c r="I22" s="340"/>
      <c r="J22" s="340"/>
      <c r="K22" s="340"/>
      <c r="L22" s="13"/>
      <c r="M22" s="12"/>
      <c r="N22" s="340"/>
      <c r="O22" s="340"/>
      <c r="P22" s="340"/>
      <c r="Q22" s="340"/>
      <c r="R22" s="340"/>
      <c r="S22" s="333"/>
      <c r="T22" s="333"/>
      <c r="U22" s="333"/>
      <c r="V22" s="333"/>
      <c r="W22" s="333"/>
      <c r="X22" s="359"/>
      <c r="Y22" s="23"/>
      <c r="Z22" s="23"/>
      <c r="AA22" s="23"/>
      <c r="AB22" s="23"/>
      <c r="AC22" s="23"/>
      <c r="AD22" s="23"/>
      <c r="AE22" s="23"/>
      <c r="AF22" s="23"/>
      <c r="AG22" s="23"/>
      <c r="AH22" s="23"/>
      <c r="AI22" s="23"/>
    </row>
    <row r="23" spans="2:35" ht="14.25" customHeight="1">
      <c r="B23" s="59" t="s">
        <v>31</v>
      </c>
      <c r="C23" s="25">
        <f>+(G18+D18)/O10</f>
        <v>0.188</v>
      </c>
      <c r="D23" s="562"/>
      <c r="E23" s="481"/>
      <c r="H23" s="340"/>
      <c r="I23" s="340"/>
      <c r="J23" s="340"/>
      <c r="K23" s="340"/>
      <c r="L23" s="13"/>
      <c r="M23" s="12"/>
      <c r="N23" s="340"/>
      <c r="O23" s="340"/>
      <c r="P23" s="340"/>
      <c r="Q23" s="340"/>
      <c r="R23" s="340"/>
      <c r="S23" s="333"/>
      <c r="T23" s="333"/>
      <c r="U23" s="333"/>
      <c r="V23" s="333"/>
      <c r="W23" s="333"/>
      <c r="X23" s="359"/>
      <c r="Y23" s="23"/>
      <c r="Z23" s="23"/>
      <c r="AA23" s="23"/>
      <c r="AB23" s="23"/>
      <c r="AC23" s="23"/>
      <c r="AD23" s="23"/>
      <c r="AE23" s="23"/>
      <c r="AF23" s="23"/>
      <c r="AG23" s="23"/>
      <c r="AH23" s="23"/>
      <c r="AI23" s="23"/>
    </row>
    <row r="24" spans="2:35" ht="14.25" customHeight="1">
      <c r="B24" s="59" t="s">
        <v>69</v>
      </c>
      <c r="C24" s="25">
        <f>+(+D18+N18+G18)/O10</f>
        <v>0.24399999999999999</v>
      </c>
      <c r="D24" s="562"/>
      <c r="E24" s="481"/>
      <c r="H24" s="340"/>
      <c r="I24" s="340"/>
      <c r="J24" s="340"/>
      <c r="K24" s="340"/>
      <c r="L24" s="13"/>
      <c r="M24" s="12"/>
      <c r="N24" s="340"/>
      <c r="O24" s="340"/>
      <c r="P24" s="340"/>
      <c r="Q24" s="340"/>
      <c r="R24" s="340"/>
      <c r="S24" s="333"/>
      <c r="T24" s="333"/>
      <c r="U24" s="333"/>
      <c r="V24" s="333"/>
      <c r="W24" s="333"/>
      <c r="X24" s="359"/>
      <c r="Y24" s="23"/>
      <c r="Z24" s="23"/>
      <c r="AA24" s="23"/>
      <c r="AB24" s="23"/>
      <c r="AC24" s="23"/>
      <c r="AD24" s="23"/>
      <c r="AE24" s="23"/>
      <c r="AF24" s="23"/>
      <c r="AG24" s="23"/>
      <c r="AH24" s="23"/>
      <c r="AI24" s="23"/>
    </row>
    <row r="25" spans="2:35" ht="14.25" customHeight="1">
      <c r="B25" s="59" t="s">
        <v>26</v>
      </c>
      <c r="C25" s="50">
        <f>+(T18+D18+G18+N18)/O10</f>
        <v>0.8005714285714286</v>
      </c>
      <c r="D25" s="563"/>
      <c r="E25" s="482"/>
      <c r="F25" s="44"/>
      <c r="G25" s="44"/>
      <c r="H25" s="332"/>
      <c r="I25" s="332"/>
      <c r="J25" s="332"/>
      <c r="K25" s="332"/>
      <c r="L25" s="15"/>
      <c r="M25" s="16"/>
      <c r="N25" s="332"/>
      <c r="O25" s="332"/>
      <c r="P25" s="332"/>
      <c r="Q25" s="332"/>
      <c r="R25" s="332"/>
      <c r="S25" s="335"/>
      <c r="T25" s="335"/>
      <c r="U25" s="335"/>
      <c r="V25" s="335"/>
      <c r="W25" s="335"/>
      <c r="X25" s="360"/>
      <c r="Y25" s="23"/>
      <c r="Z25" s="23"/>
      <c r="AA25" s="23"/>
      <c r="AB25" s="23"/>
      <c r="AC25" s="23"/>
      <c r="AD25" s="23"/>
      <c r="AE25" s="23"/>
      <c r="AF25" s="23"/>
      <c r="AG25" s="23"/>
      <c r="AH25" s="23"/>
      <c r="AI25" s="23"/>
    </row>
    <row r="26" spans="2:35" ht="36.75" customHeight="1">
      <c r="B26" s="41"/>
      <c r="C26" s="42"/>
      <c r="D26" s="42"/>
      <c r="E26" s="42"/>
      <c r="F26" s="42"/>
      <c r="G26" s="42"/>
      <c r="H26" s="42"/>
      <c r="I26" s="42"/>
      <c r="J26" s="42"/>
      <c r="K26" s="42"/>
      <c r="L26" s="42"/>
      <c r="M26" s="42"/>
      <c r="N26" s="42"/>
      <c r="O26" s="42"/>
      <c r="P26" s="42"/>
      <c r="Q26" s="42"/>
      <c r="R26" s="42"/>
      <c r="S26" s="42"/>
      <c r="T26" s="42"/>
      <c r="U26" s="42"/>
      <c r="V26" s="42"/>
      <c r="W26" s="42"/>
      <c r="X26" s="43"/>
      <c r="Y26" s="23"/>
      <c r="Z26" s="23"/>
      <c r="AA26" s="23"/>
      <c r="AB26" s="23"/>
      <c r="AC26" s="23"/>
      <c r="AD26" s="23"/>
      <c r="AE26" s="23"/>
      <c r="AF26" s="23"/>
      <c r="AG26" s="23"/>
      <c r="AH26" s="23"/>
      <c r="AI26" s="23"/>
    </row>
    <row r="27" spans="2:35" ht="14.25" customHeight="1">
      <c r="B27" s="364" t="s">
        <v>16</v>
      </c>
      <c r="C27" s="344"/>
      <c r="D27" s="344"/>
      <c r="E27" s="344"/>
      <c r="F27" s="344"/>
      <c r="G27" s="344"/>
      <c r="H27" s="344"/>
      <c r="I27" s="344"/>
      <c r="J27" s="344"/>
      <c r="K27" s="344"/>
      <c r="L27" s="344"/>
      <c r="M27" s="344"/>
      <c r="N27" s="344"/>
      <c r="O27" s="344"/>
      <c r="P27" s="344"/>
      <c r="Q27" s="344"/>
      <c r="R27" s="344"/>
      <c r="S27" s="344"/>
      <c r="T27" s="344"/>
      <c r="U27" s="344"/>
      <c r="V27" s="344"/>
      <c r="W27" s="344"/>
      <c r="X27" s="365"/>
      <c r="Y27" s="23"/>
      <c r="Z27" s="23"/>
      <c r="AA27" s="23"/>
      <c r="AB27" s="23"/>
      <c r="AC27" s="23"/>
      <c r="AD27" s="23"/>
      <c r="AE27" s="23"/>
      <c r="AF27" s="23"/>
      <c r="AG27" s="23"/>
      <c r="AH27" s="23"/>
      <c r="AI27" s="23"/>
    </row>
    <row r="28" spans="2:35" ht="126.75" customHeight="1">
      <c r="B28" s="401" t="s">
        <v>211</v>
      </c>
      <c r="C28" s="347"/>
      <c r="D28" s="347"/>
      <c r="E28" s="347"/>
      <c r="F28" s="347"/>
      <c r="G28" s="347"/>
      <c r="H28" s="347"/>
      <c r="I28" s="347"/>
      <c r="J28" s="347"/>
      <c r="K28" s="347"/>
      <c r="L28" s="347"/>
      <c r="M28" s="347"/>
      <c r="N28" s="347"/>
      <c r="O28" s="347"/>
      <c r="P28" s="347"/>
      <c r="Q28" s="347"/>
      <c r="R28" s="347"/>
      <c r="S28" s="347"/>
      <c r="T28" s="347"/>
      <c r="U28" s="347"/>
      <c r="V28" s="347"/>
      <c r="W28" s="347"/>
      <c r="X28" s="347"/>
      <c r="Y28" s="23"/>
      <c r="Z28" s="23"/>
      <c r="AA28" s="23"/>
      <c r="AB28" s="23"/>
      <c r="AC28" s="23"/>
      <c r="AD28" s="23"/>
      <c r="AE28" s="23"/>
      <c r="AF28" s="23"/>
      <c r="AG28" s="23"/>
      <c r="AH28" s="23"/>
      <c r="AI28" s="23"/>
    </row>
    <row r="29" spans="2:35" ht="14.25" customHeight="1">
      <c r="B29" s="368"/>
      <c r="C29" s="329"/>
      <c r="D29" s="329"/>
      <c r="E29" s="329"/>
      <c r="F29" s="329"/>
      <c r="G29" s="329"/>
      <c r="H29" s="329"/>
      <c r="I29" s="329"/>
      <c r="J29" s="329"/>
      <c r="K29" s="329"/>
      <c r="L29" s="329"/>
      <c r="M29" s="329"/>
      <c r="N29" s="329"/>
      <c r="O29" s="329"/>
      <c r="P29" s="329"/>
      <c r="Q29" s="329"/>
      <c r="R29" s="329"/>
      <c r="S29" s="329"/>
      <c r="T29" s="329"/>
      <c r="U29" s="329"/>
      <c r="V29" s="329"/>
      <c r="W29" s="329"/>
      <c r="X29" s="356"/>
      <c r="Y29" s="23"/>
      <c r="Z29" s="23"/>
      <c r="AA29" s="23"/>
      <c r="AB29" s="23"/>
      <c r="AC29" s="23"/>
      <c r="AD29" s="23"/>
      <c r="AE29" s="23"/>
      <c r="AF29" s="23"/>
      <c r="AG29" s="23"/>
      <c r="AH29" s="23"/>
      <c r="AI29" s="23"/>
    </row>
    <row r="30" spans="2:35" ht="14.25" customHeight="1">
      <c r="B30" s="364" t="s">
        <v>75</v>
      </c>
      <c r="C30" s="344"/>
      <c r="D30" s="344"/>
      <c r="E30" s="344"/>
      <c r="F30" s="344"/>
      <c r="G30" s="344"/>
      <c r="H30" s="344"/>
      <c r="I30" s="344"/>
      <c r="J30" s="344"/>
      <c r="K30" s="344"/>
      <c r="L30" s="344"/>
      <c r="M30" s="344"/>
      <c r="N30" s="344"/>
      <c r="O30" s="344"/>
      <c r="P30" s="344"/>
      <c r="Q30" s="344"/>
      <c r="R30" s="344"/>
      <c r="S30" s="344"/>
      <c r="T30" s="344"/>
      <c r="U30" s="344"/>
      <c r="V30" s="344"/>
      <c r="W30" s="344"/>
      <c r="X30" s="365"/>
      <c r="Y30" s="20"/>
      <c r="Z30" s="21"/>
      <c r="AA30" s="13"/>
    </row>
    <row r="31" spans="2:35" ht="39" customHeight="1">
      <c r="B31" s="357"/>
      <c r="C31" s="351"/>
      <c r="D31" s="351"/>
      <c r="E31" s="351"/>
      <c r="F31" s="351"/>
      <c r="G31" s="351"/>
      <c r="H31" s="351"/>
      <c r="I31" s="351"/>
      <c r="J31" s="351"/>
      <c r="K31" s="351"/>
      <c r="L31" s="351"/>
      <c r="M31" s="351"/>
      <c r="N31" s="351"/>
      <c r="O31" s="351"/>
      <c r="P31" s="351"/>
      <c r="Q31" s="351"/>
      <c r="R31" s="351"/>
      <c r="S31" s="351"/>
      <c r="T31" s="351"/>
      <c r="U31" s="351"/>
      <c r="V31" s="351"/>
      <c r="W31" s="351"/>
      <c r="X31" s="358"/>
      <c r="Y31" s="20"/>
      <c r="Z31" s="21"/>
      <c r="AA31" s="13"/>
    </row>
    <row r="32" spans="2:35" ht="14.25" customHeight="1">
      <c r="B32" s="41"/>
      <c r="C32" s="42"/>
      <c r="D32" s="42"/>
      <c r="E32" s="42"/>
      <c r="F32" s="42"/>
      <c r="G32" s="329"/>
      <c r="H32" s="329"/>
      <c r="I32" s="329"/>
      <c r="J32" s="329"/>
      <c r="K32" s="329"/>
      <c r="L32" s="329"/>
      <c r="M32" s="42"/>
      <c r="N32" s="42"/>
      <c r="O32" s="42"/>
      <c r="P32" s="42"/>
      <c r="Q32" s="42"/>
      <c r="R32" s="42"/>
      <c r="S32" s="42"/>
      <c r="T32" s="42"/>
      <c r="U32" s="42"/>
      <c r="V32" s="42"/>
      <c r="W32" s="42"/>
      <c r="X32" s="43"/>
      <c r="Y32" s="20"/>
      <c r="Z32" s="21"/>
      <c r="AA32" s="13"/>
    </row>
    <row r="33" spans="2:27" ht="14.25" customHeight="1">
      <c r="B33" s="353"/>
      <c r="C33" s="247"/>
      <c r="D33" s="247"/>
      <c r="E33" s="247"/>
      <c r="F33" s="247"/>
      <c r="G33" s="247"/>
      <c r="H33" s="247"/>
      <c r="I33" s="247"/>
      <c r="J33" s="247"/>
      <c r="K33" s="247"/>
      <c r="L33" s="247"/>
      <c r="M33" s="247"/>
      <c r="N33" s="247"/>
      <c r="O33" s="247"/>
      <c r="P33" s="247"/>
      <c r="Q33" s="247"/>
      <c r="R33" s="247"/>
      <c r="S33" s="247"/>
      <c r="T33" s="247"/>
      <c r="U33" s="247"/>
      <c r="V33" s="247"/>
      <c r="W33" s="247"/>
      <c r="X33" s="354"/>
    </row>
    <row r="34" spans="2:27" ht="14.25" customHeight="1">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20"/>
      <c r="Z34" s="21"/>
      <c r="AA34" s="13"/>
    </row>
    <row r="35" spans="2:27" ht="14.25" customHeight="1">
      <c r="B35" s="342"/>
      <c r="C35" s="342"/>
      <c r="D35" s="342"/>
      <c r="E35" s="342"/>
      <c r="F35" s="342"/>
      <c r="G35" s="342"/>
      <c r="H35" s="342"/>
      <c r="I35" s="342"/>
      <c r="J35" s="342"/>
      <c r="K35" s="342"/>
      <c r="L35" s="342"/>
      <c r="M35" s="342"/>
      <c r="N35" s="342"/>
      <c r="O35" s="342"/>
      <c r="P35" s="342"/>
      <c r="Q35" s="342"/>
      <c r="R35" s="342"/>
      <c r="S35" s="342"/>
      <c r="T35" s="342"/>
      <c r="U35" s="342"/>
      <c r="V35" s="342"/>
      <c r="W35" s="342"/>
      <c r="X35" s="342"/>
      <c r="Y35" s="20"/>
      <c r="Z35" s="21"/>
      <c r="AA35" s="13"/>
    </row>
    <row r="36" spans="2:27" ht="14.25" customHeight="1">
      <c r="G36" s="340"/>
      <c r="H36" s="340"/>
      <c r="I36" s="340"/>
      <c r="J36" s="340"/>
      <c r="K36" s="340"/>
      <c r="L36" s="340"/>
      <c r="M36" s="340"/>
      <c r="N36" s="340"/>
      <c r="O36" s="340"/>
      <c r="P36" s="340"/>
      <c r="Q36" s="340"/>
      <c r="R36" s="340"/>
      <c r="S36" s="340"/>
      <c r="T36" s="340"/>
      <c r="U36" s="340"/>
      <c r="V36" s="340"/>
      <c r="W36" s="340"/>
      <c r="X36" s="340"/>
      <c r="Y36" s="20"/>
      <c r="Z36" s="21"/>
      <c r="AA36" s="13"/>
    </row>
    <row r="37" spans="2:27" ht="14.25" customHeight="1"/>
    <row r="38" spans="2:27" ht="14.25" customHeight="1"/>
    <row r="39" spans="2:27" ht="14.25" customHeight="1"/>
    <row r="40" spans="2:27" ht="14.25" customHeight="1"/>
    <row r="41" spans="2:27" ht="14.25" customHeight="1"/>
    <row r="42" spans="2:27" ht="14.25" customHeight="1"/>
    <row r="43" spans="2:27" ht="14.25" customHeight="1"/>
    <row r="44" spans="2:27" ht="14.25" customHeight="1"/>
    <row r="45" spans="2:27" ht="14.25" customHeight="1"/>
    <row r="46" spans="2:27" ht="14.25" customHeight="1"/>
    <row r="47" spans="2:27" ht="14.25" customHeight="1"/>
    <row r="48" spans="2:27" ht="14.25" customHeight="1"/>
    <row r="49" ht="14.25" customHeight="1"/>
  </sheetData>
  <mergeCells count="88">
    <mergeCell ref="B1:C3"/>
    <mergeCell ref="D1:U1"/>
    <mergeCell ref="V1:X3"/>
    <mergeCell ref="D2:U2"/>
    <mergeCell ref="D3:J3"/>
    <mergeCell ref="K3:U3"/>
    <mergeCell ref="K10:N10"/>
    <mergeCell ref="O10:R10"/>
    <mergeCell ref="S10:U10"/>
    <mergeCell ref="B4:X4"/>
    <mergeCell ref="B5:X5"/>
    <mergeCell ref="B6:X6"/>
    <mergeCell ref="B7:X7"/>
    <mergeCell ref="B8:F9"/>
    <mergeCell ref="G8:J9"/>
    <mergeCell ref="K8:N9"/>
    <mergeCell ref="O8:X8"/>
    <mergeCell ref="O9:R9"/>
    <mergeCell ref="S9:U9"/>
    <mergeCell ref="V9:X9"/>
    <mergeCell ref="V10:X10"/>
    <mergeCell ref="B10:F10"/>
    <mergeCell ref="B14:M14"/>
    <mergeCell ref="N14:X14"/>
    <mergeCell ref="B11:X11"/>
    <mergeCell ref="C12:D12"/>
    <mergeCell ref="E12:F12"/>
    <mergeCell ref="G12:L12"/>
    <mergeCell ref="M12:R12"/>
    <mergeCell ref="S12:X12"/>
    <mergeCell ref="C13:D13"/>
    <mergeCell ref="E13:F13"/>
    <mergeCell ref="G13:L13"/>
    <mergeCell ref="M13:R13"/>
    <mergeCell ref="S13:X13"/>
    <mergeCell ref="G10:J10"/>
    <mergeCell ref="B19:C19"/>
    <mergeCell ref="D19:X19"/>
    <mergeCell ref="B15:M15"/>
    <mergeCell ref="N15:X15"/>
    <mergeCell ref="B16:X16"/>
    <mergeCell ref="B17:C17"/>
    <mergeCell ref="D17:F17"/>
    <mergeCell ref="G17:M17"/>
    <mergeCell ref="N17:S17"/>
    <mergeCell ref="T17:X17"/>
    <mergeCell ref="B18:C18"/>
    <mergeCell ref="D18:F18"/>
    <mergeCell ref="G18:M18"/>
    <mergeCell ref="N18:S18"/>
    <mergeCell ref="T18:X18"/>
    <mergeCell ref="B20:X20"/>
    <mergeCell ref="H21:I21"/>
    <mergeCell ref="J21:M21"/>
    <mergeCell ref="N21:O21"/>
    <mergeCell ref="P21:R21"/>
    <mergeCell ref="S21:X21"/>
    <mergeCell ref="H25:I25"/>
    <mergeCell ref="J25:K25"/>
    <mergeCell ref="N25:O25"/>
    <mergeCell ref="P25:R25"/>
    <mergeCell ref="S22:X25"/>
    <mergeCell ref="H23:I23"/>
    <mergeCell ref="J23:K23"/>
    <mergeCell ref="N23:O23"/>
    <mergeCell ref="P23:R23"/>
    <mergeCell ref="N22:O22"/>
    <mergeCell ref="P22:R22"/>
    <mergeCell ref="H24:I24"/>
    <mergeCell ref="J24:K24"/>
    <mergeCell ref="N24:O24"/>
    <mergeCell ref="P24:R24"/>
    <mergeCell ref="D22:D25"/>
    <mergeCell ref="B33:X33"/>
    <mergeCell ref="B34:X35"/>
    <mergeCell ref="G36:H36"/>
    <mergeCell ref="I36:X36"/>
    <mergeCell ref="B27:X27"/>
    <mergeCell ref="B28:X28"/>
    <mergeCell ref="B29:X29"/>
    <mergeCell ref="B30:X30"/>
    <mergeCell ref="B31:X31"/>
    <mergeCell ref="G32:H32"/>
    <mergeCell ref="I32:J32"/>
    <mergeCell ref="K32:L32"/>
    <mergeCell ref="E22:E25"/>
    <mergeCell ref="H22:I22"/>
    <mergeCell ref="J22:K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vt:i4>
      </vt:variant>
    </vt:vector>
  </HeadingPairs>
  <TitlesOfParts>
    <vt:vector size="26" baseType="lpstr">
      <vt:lpstr>% Ejecucion Presupuest</vt:lpstr>
      <vt:lpstr>% Ejecucion Funcionamiento</vt:lpstr>
      <vt:lpstr>% Ejecucion Inversion</vt:lpstr>
      <vt:lpstr>% Giros</vt:lpstr>
      <vt:lpstr>% Reservas</vt:lpstr>
      <vt:lpstr>% Programacion Anual Caja</vt:lpstr>
      <vt:lpstr>Excedente  o Deficit</vt:lpstr>
      <vt:lpstr>Contratacion</vt:lpstr>
      <vt:lpstr>Cumplimiento Plan de capacitaci</vt:lpstr>
      <vt:lpstr>Programa de bienestar e incenti</vt:lpstr>
      <vt:lpstr>Programa SST</vt:lpstr>
      <vt:lpstr>Accidentalidad</vt:lpstr>
      <vt:lpstr>SATISFACCION</vt:lpstr>
      <vt:lpstr>PQR</vt:lpstr>
      <vt:lpstr>Animales Atendidos</vt:lpstr>
      <vt:lpstr>Animales Maltrato</vt:lpstr>
      <vt:lpstr>Urgencias</vt:lpstr>
      <vt:lpstr>Custodia</vt:lpstr>
      <vt:lpstr>Brigadas</vt:lpstr>
      <vt:lpstr>Microchips</vt:lpstr>
      <vt:lpstr>Esterilizaciones</vt:lpstr>
      <vt:lpstr>Comportamiento Animal</vt:lpstr>
      <vt:lpstr>Aniamles Silvestres</vt:lpstr>
      <vt:lpstr>Sensibilizacion</vt:lpstr>
      <vt:lpstr>Participacion</vt:lpstr>
      <vt:lpstr>'% Ejecucion Presupuest'!Área_de_impresión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Julio Roberto Fuentes</cp:lastModifiedBy>
  <cp:lastPrinted>2019-03-14T14:11:34Z</cp:lastPrinted>
  <dcterms:created xsi:type="dcterms:W3CDTF">2014-04-04T20:17:35Z</dcterms:created>
  <dcterms:modified xsi:type="dcterms:W3CDTF">2019-05-07T21:37:18Z</dcterms:modified>
</cp:coreProperties>
</file>