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IDPYBA\DICIEMBRE\REPORTE POA DICIEMBRE\"/>
    </mc:Choice>
  </mc:AlternateContent>
  <bookViews>
    <workbookView xWindow="0" yWindow="0" windowWidth="20490" windowHeight="7755" tabRatio="758" firstSheet="2" activeTab="2"/>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OPERATIVO'!$A$8:$CU$92</definedName>
    <definedName name="_xlnm.Print_Area" localSheetId="0">'METAS PDD 2011'!$A$1:$Q$21</definedName>
    <definedName name="_xlnm.Print_Area" localSheetId="1">'METAS PROYECTO'!$A$1:$J$18</definedName>
    <definedName name="_xlnm.Print_Area" localSheetId="2">'PLAN OPERATIVO'!$A$1:$CU$92</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87" i="8" l="1"/>
  <c r="CT87" i="8"/>
  <c r="CU92" i="8"/>
  <c r="CT92" i="8" l="1"/>
  <c r="CT91" i="8" l="1"/>
  <c r="CT90" i="8"/>
  <c r="CT89" i="8"/>
  <c r="CT59" i="8"/>
  <c r="CT53" i="8"/>
  <c r="CT52" i="8"/>
  <c r="CT51" i="8"/>
  <c r="CT50" i="8"/>
  <c r="CT49" i="8"/>
  <c r="CT48" i="8"/>
  <c r="CT47" i="8"/>
  <c r="CT37" i="8"/>
  <c r="CT35" i="8"/>
  <c r="CT36" i="8"/>
  <c r="CT31" i="8"/>
  <c r="CT18" i="8"/>
  <c r="CT17" i="8"/>
  <c r="CT16" i="8"/>
  <c r="CT15" i="8"/>
  <c r="CT14" i="8"/>
  <c r="CT13" i="8"/>
  <c r="CT11" i="8"/>
  <c r="CT10" i="8"/>
  <c r="CT9" i="8"/>
  <c r="CP53" i="8"/>
  <c r="CP50" i="8"/>
  <c r="CP48" i="8"/>
  <c r="CS68" i="8" l="1"/>
  <c r="CS65" i="8"/>
  <c r="CS64" i="8"/>
  <c r="CV64" i="8" s="1"/>
  <c r="CT70" i="8" l="1"/>
  <c r="CV65" i="8"/>
  <c r="CV70" i="8" l="1"/>
  <c r="CT76" i="8" l="1"/>
  <c r="CT81" i="8"/>
  <c r="CT80" i="8"/>
  <c r="CV68" i="8" l="1"/>
  <c r="CT73" i="8"/>
  <c r="CT72" i="8"/>
  <c r="CT71" i="8"/>
  <c r="CP56" i="8" l="1"/>
  <c r="CP55" i="8"/>
  <c r="CJ55" i="8" l="1"/>
  <c r="CJ54" i="8"/>
  <c r="CJ53" i="8"/>
  <c r="CJ50" i="8"/>
  <c r="CJ48" i="8"/>
  <c r="CU70" i="8" l="1"/>
  <c r="CJ10" i="8" l="1"/>
  <c r="CJ11" i="8"/>
  <c r="CJ12" i="8"/>
  <c r="CJ13" i="8"/>
  <c r="CJ14" i="8"/>
  <c r="CJ15" i="8"/>
  <c r="CJ16" i="8"/>
  <c r="CJ17" i="8"/>
  <c r="CJ18" i="8"/>
  <c r="CJ19" i="8"/>
  <c r="CS12" i="8" l="1"/>
  <c r="BR81" i="8" l="1"/>
  <c r="CT58" i="8" l="1"/>
  <c r="CU91" i="8" l="1"/>
  <c r="CU51" i="8"/>
  <c r="CU90" i="8"/>
  <c r="CD57" i="8" l="1"/>
  <c r="CD56" i="8"/>
  <c r="CD55" i="8"/>
  <c r="CD53" i="8"/>
  <c r="CD50" i="8"/>
  <c r="CD48" i="8"/>
  <c r="CT60" i="8" l="1"/>
  <c r="CT82" i="8" l="1"/>
  <c r="CS63" i="8" l="1"/>
  <c r="CV63" i="8" s="1"/>
  <c r="CS62" i="8"/>
  <c r="CV62" i="8" s="1"/>
  <c r="CS61" i="8"/>
  <c r="CV61" i="8" s="1"/>
  <c r="CT61" i="8"/>
  <c r="CU61" i="8" l="1"/>
  <c r="CT88" i="8" l="1"/>
  <c r="CT83" i="8"/>
  <c r="CS39" i="8" l="1"/>
  <c r="BX31" i="8" l="1"/>
  <c r="BX28" i="8"/>
  <c r="BX29" i="8"/>
  <c r="BX30" i="8"/>
  <c r="BX32" i="8"/>
  <c r="BX33" i="8"/>
  <c r="BX56" i="8" l="1"/>
  <c r="BX55" i="8"/>
  <c r="BX53" i="8"/>
  <c r="BX50" i="8"/>
  <c r="BX48" i="8"/>
  <c r="BX9" i="8" l="1"/>
  <c r="CT77" i="8" l="1"/>
  <c r="CS77" i="8"/>
  <c r="CV77" i="8" s="1"/>
  <c r="CU77" i="8" l="1"/>
  <c r="CT75" i="8"/>
  <c r="CT74" i="8"/>
  <c r="CS88" i="8" l="1"/>
  <c r="CT21" i="8" l="1"/>
  <c r="BR80" i="8" l="1"/>
  <c r="BR79" i="8"/>
  <c r="BR82" i="8"/>
  <c r="BR83" i="8"/>
  <c r="BR84" i="8"/>
  <c r="BR85" i="8"/>
  <c r="BR86" i="8"/>
  <c r="BR87" i="8"/>
  <c r="BR88" i="8"/>
  <c r="BR56" i="8" l="1"/>
  <c r="BR55" i="8"/>
  <c r="CS92" i="8"/>
  <c r="CS87" i="8"/>
  <c r="CS86" i="8"/>
  <c r="CS85" i="8"/>
  <c r="CS84" i="8"/>
  <c r="CS83" i="8"/>
  <c r="CS82" i="8"/>
  <c r="CS81" i="8"/>
  <c r="CS80" i="8"/>
  <c r="CS79" i="8"/>
  <c r="CV79" i="8" s="1"/>
  <c r="CS78" i="8"/>
  <c r="CV78" i="8" s="1"/>
  <c r="CS76" i="8"/>
  <c r="CS75" i="8"/>
  <c r="CS74" i="8"/>
  <c r="CS73" i="8"/>
  <c r="CS72" i="8"/>
  <c r="CS71" i="8"/>
  <c r="CS69" i="8"/>
  <c r="CV69" i="8" s="1"/>
  <c r="CS67" i="8"/>
  <c r="CV67" i="8" s="1"/>
  <c r="CS66" i="8"/>
  <c r="CV66" i="8" s="1"/>
  <c r="CS60" i="8"/>
  <c r="CV60" i="8" s="1"/>
  <c r="CS58" i="8"/>
  <c r="CS57" i="8"/>
  <c r="CS56" i="8"/>
  <c r="CS54" i="8"/>
  <c r="CS45" i="8"/>
  <c r="CS41" i="8"/>
  <c r="CS40" i="8"/>
  <c r="CS38" i="8"/>
  <c r="CS25" i="8"/>
  <c r="CS24" i="8"/>
  <c r="CS23" i="8"/>
  <c r="CS22" i="8"/>
  <c r="CS21" i="8"/>
  <c r="CS20" i="8"/>
  <c r="CS19" i="8"/>
  <c r="CS9" i="8"/>
  <c r="CT86" i="8"/>
  <c r="CT85" i="8"/>
  <c r="CT84" i="8"/>
  <c r="CT79" i="8"/>
  <c r="CT78" i="8"/>
  <c r="CU78" i="8" s="1"/>
  <c r="CT69" i="8"/>
  <c r="CT68" i="8"/>
  <c r="CT67" i="8"/>
  <c r="CT66" i="8"/>
  <c r="CT65" i="8"/>
  <c r="CT64" i="8"/>
  <c r="CT63" i="8"/>
  <c r="CT62" i="8"/>
  <c r="CT57" i="8"/>
  <c r="CT56" i="8"/>
  <c r="CT55" i="8"/>
  <c r="CT54" i="8"/>
  <c r="CT46" i="8"/>
  <c r="CT45" i="8"/>
  <c r="CT44" i="8"/>
  <c r="CT42" i="8"/>
  <c r="CT41" i="8"/>
  <c r="CT40" i="8"/>
  <c r="CT39" i="8"/>
  <c r="CT38" i="8"/>
  <c r="CT25" i="8"/>
  <c r="CT24" i="8"/>
  <c r="CT23" i="8"/>
  <c r="CT22" i="8"/>
  <c r="CT20" i="8"/>
  <c r="CT19" i="8"/>
  <c r="CT12" i="8"/>
  <c r="CU79" i="8" l="1"/>
  <c r="CU60" i="8"/>
  <c r="CU75" i="8"/>
  <c r="CV75" i="8"/>
  <c r="CU76" i="8"/>
  <c r="CV76" i="8"/>
  <c r="CU71" i="8"/>
  <c r="CV71" i="8"/>
  <c r="CU80" i="8"/>
  <c r="CV80" i="8"/>
  <c r="CU74" i="8"/>
  <c r="CV74" i="8"/>
  <c r="CU72" i="8"/>
  <c r="CV72" i="8"/>
  <c r="CU81" i="8"/>
  <c r="CV81" i="8"/>
  <c r="CU73" i="8"/>
  <c r="CV73" i="8"/>
  <c r="CU82" i="8"/>
  <c r="CV82" i="8"/>
  <c r="CU38" i="8"/>
  <c r="CU66" i="8"/>
  <c r="CU65" i="8"/>
  <c r="CU63" i="8"/>
  <c r="CU67" i="8"/>
  <c r="CU69" i="8"/>
  <c r="CU62" i="8"/>
  <c r="CU64" i="8"/>
  <c r="CU68" i="8"/>
  <c r="BR39" i="8"/>
  <c r="BF55" i="8" l="1"/>
  <c r="BF56" i="8"/>
  <c r="BF48" i="8"/>
  <c r="BF50" i="8"/>
  <c r="BR31" i="8" l="1"/>
  <c r="BL56" i="8" l="1"/>
  <c r="BL55" i="8"/>
  <c r="BR53" i="8" l="1"/>
  <c r="BR48" i="8"/>
  <c r="BR50" i="8"/>
  <c r="BL50" i="8"/>
  <c r="BL48" i="8"/>
  <c r="CP92" i="8" l="1"/>
  <c r="CJ92" i="8"/>
  <c r="CD92" i="8"/>
  <c r="BX92" i="8"/>
  <c r="BR92" i="8"/>
  <c r="BL92" i="8"/>
  <c r="BF92" i="8"/>
  <c r="AZ92" i="8"/>
  <c r="AT92" i="8"/>
  <c r="AN92" i="8"/>
  <c r="AH92" i="8"/>
  <c r="AB92" i="8"/>
  <c r="CP91" i="8"/>
  <c r="CJ91" i="8"/>
  <c r="CD91" i="8"/>
  <c r="BX91" i="8"/>
  <c r="BR91" i="8"/>
  <c r="BL91" i="8"/>
  <c r="BF91" i="8"/>
  <c r="AZ91" i="8"/>
  <c r="AT91" i="8"/>
  <c r="AN91" i="8"/>
  <c r="AH91" i="8"/>
  <c r="AB91" i="8"/>
  <c r="CP90" i="8"/>
  <c r="CJ90" i="8"/>
  <c r="CD90" i="8"/>
  <c r="BX90" i="8"/>
  <c r="BR90" i="8"/>
  <c r="BL90" i="8"/>
  <c r="BF90" i="8"/>
  <c r="AZ90" i="8"/>
  <c r="AT90" i="8"/>
  <c r="AN90" i="8"/>
  <c r="AH90" i="8"/>
  <c r="AB90" i="8"/>
  <c r="CU89" i="8"/>
  <c r="CP89" i="8"/>
  <c r="CJ89" i="8"/>
  <c r="CD89" i="8"/>
  <c r="BX89" i="8"/>
  <c r="BR89" i="8"/>
  <c r="BL89" i="8"/>
  <c r="BF89" i="8"/>
  <c r="AZ89" i="8"/>
  <c r="AT89" i="8"/>
  <c r="AN89" i="8"/>
  <c r="AH89" i="8"/>
  <c r="AB89" i="8"/>
  <c r="CU88" i="8"/>
  <c r="CP88" i="8"/>
  <c r="CJ88" i="8"/>
  <c r="CD88" i="8"/>
  <c r="BX88" i="8"/>
  <c r="BL88" i="8"/>
  <c r="BF88" i="8"/>
  <c r="AZ88" i="8"/>
  <c r="AT88" i="8"/>
  <c r="AN88" i="8"/>
  <c r="AH88" i="8"/>
  <c r="AB88" i="8"/>
  <c r="CP87" i="8"/>
  <c r="CJ87" i="8"/>
  <c r="CD87" i="8"/>
  <c r="BX87" i="8"/>
  <c r="BL87" i="8"/>
  <c r="BF87" i="8"/>
  <c r="AZ87" i="8"/>
  <c r="AT87" i="8"/>
  <c r="AN87" i="8"/>
  <c r="AH87" i="8"/>
  <c r="AB87" i="8"/>
  <c r="CP86" i="8"/>
  <c r="CJ86" i="8"/>
  <c r="CD86" i="8"/>
  <c r="BX86" i="8"/>
  <c r="BL86" i="8"/>
  <c r="BF86" i="8"/>
  <c r="AZ86" i="8"/>
  <c r="AT86" i="8"/>
  <c r="AN86" i="8"/>
  <c r="AH86" i="8"/>
  <c r="AB86" i="8"/>
  <c r="CP85" i="8"/>
  <c r="CJ85" i="8"/>
  <c r="CD85" i="8"/>
  <c r="BX85" i="8"/>
  <c r="BL85" i="8"/>
  <c r="BF85" i="8"/>
  <c r="AZ85" i="8"/>
  <c r="AT85" i="8"/>
  <c r="AN85" i="8"/>
  <c r="AH85" i="8"/>
  <c r="AB85" i="8"/>
  <c r="CP84" i="8"/>
  <c r="CJ84" i="8"/>
  <c r="CD84" i="8"/>
  <c r="BX84" i="8"/>
  <c r="BL84" i="8"/>
  <c r="BF84" i="8"/>
  <c r="AZ84" i="8"/>
  <c r="AT84" i="8"/>
  <c r="AN84" i="8"/>
  <c r="AH84" i="8"/>
  <c r="AB84" i="8"/>
  <c r="CP83" i="8"/>
  <c r="CJ83" i="8"/>
  <c r="CD83" i="8"/>
  <c r="BX83" i="8"/>
  <c r="BL83" i="8"/>
  <c r="BF83" i="8"/>
  <c r="AZ83" i="8"/>
  <c r="AT83" i="8"/>
  <c r="AN83" i="8"/>
  <c r="AH83" i="8"/>
  <c r="AB83" i="8"/>
  <c r="CP82" i="8"/>
  <c r="CJ82" i="8"/>
  <c r="CD82" i="8"/>
  <c r="BX82" i="8"/>
  <c r="BL82" i="8"/>
  <c r="BF82" i="8"/>
  <c r="AZ82" i="8"/>
  <c r="AT82" i="8"/>
  <c r="AN82" i="8"/>
  <c r="AH82" i="8"/>
  <c r="AB82" i="8"/>
  <c r="CP81" i="8"/>
  <c r="CJ81" i="8"/>
  <c r="CD81" i="8"/>
  <c r="BX81" i="8"/>
  <c r="BL81" i="8"/>
  <c r="BF81" i="8"/>
  <c r="AZ81" i="8"/>
  <c r="AT81" i="8"/>
  <c r="AN81" i="8"/>
  <c r="AH81" i="8"/>
  <c r="AB81" i="8"/>
  <c r="CP80" i="8"/>
  <c r="CJ80" i="8"/>
  <c r="CD80" i="8"/>
  <c r="BX80" i="8"/>
  <c r="BL80" i="8"/>
  <c r="BF80" i="8"/>
  <c r="AZ80" i="8"/>
  <c r="AT80" i="8"/>
  <c r="AN80" i="8"/>
  <c r="AH80" i="8"/>
  <c r="AB80" i="8"/>
  <c r="CP79" i="8"/>
  <c r="CJ79" i="8"/>
  <c r="CD79" i="8"/>
  <c r="BX79" i="8"/>
  <c r="BL79" i="8"/>
  <c r="BF79" i="8"/>
  <c r="AZ79" i="8"/>
  <c r="AT79" i="8"/>
  <c r="AN79" i="8"/>
  <c r="AH79" i="8"/>
  <c r="AB79" i="8"/>
  <c r="CP78" i="8"/>
  <c r="CJ78" i="8"/>
  <c r="CD78" i="8"/>
  <c r="BX78" i="8"/>
  <c r="BR78" i="8"/>
  <c r="BL78" i="8"/>
  <c r="BF78" i="8"/>
  <c r="AZ78" i="8"/>
  <c r="AT78" i="8"/>
  <c r="AN78" i="8"/>
  <c r="AH78" i="8"/>
  <c r="AB78" i="8"/>
  <c r="CP77" i="8"/>
  <c r="CJ77" i="8"/>
  <c r="CD77" i="8"/>
  <c r="BX77" i="8"/>
  <c r="BR77" i="8"/>
  <c r="BL77" i="8"/>
  <c r="BF77" i="8"/>
  <c r="AZ77" i="8"/>
  <c r="AT77" i="8"/>
  <c r="AN77" i="8"/>
  <c r="AH77" i="8"/>
  <c r="AB77" i="8"/>
  <c r="CP76" i="8"/>
  <c r="CJ76" i="8"/>
  <c r="CD76" i="8"/>
  <c r="BX76" i="8"/>
  <c r="BR76" i="8"/>
  <c r="BL76" i="8"/>
  <c r="BF76" i="8"/>
  <c r="AZ76" i="8"/>
  <c r="AT76" i="8"/>
  <c r="AN76" i="8"/>
  <c r="AH76" i="8"/>
  <c r="AB76" i="8"/>
  <c r="CP75" i="8"/>
  <c r="CJ75" i="8"/>
  <c r="CD75" i="8"/>
  <c r="BX75" i="8"/>
  <c r="BR75" i="8"/>
  <c r="BL75" i="8"/>
  <c r="BF75" i="8"/>
  <c r="AZ75" i="8"/>
  <c r="AT75" i="8"/>
  <c r="AN75" i="8"/>
  <c r="AH75" i="8"/>
  <c r="AB75" i="8"/>
  <c r="CP74" i="8"/>
  <c r="CJ74" i="8"/>
  <c r="CD74" i="8"/>
  <c r="BX74" i="8"/>
  <c r="BR74" i="8"/>
  <c r="BL74" i="8"/>
  <c r="BF74" i="8"/>
  <c r="AZ74" i="8"/>
  <c r="AT74" i="8"/>
  <c r="AN74" i="8"/>
  <c r="AH74" i="8"/>
  <c r="AB74" i="8"/>
  <c r="CP73" i="8"/>
  <c r="CJ73" i="8"/>
  <c r="CD73" i="8"/>
  <c r="BX73" i="8"/>
  <c r="BR73" i="8"/>
  <c r="BL73" i="8"/>
  <c r="BF73" i="8"/>
  <c r="AZ73" i="8"/>
  <c r="AT73" i="8"/>
  <c r="AN73" i="8"/>
  <c r="AH73" i="8"/>
  <c r="AB73" i="8"/>
  <c r="CP72" i="8"/>
  <c r="CJ72" i="8"/>
  <c r="CD72" i="8"/>
  <c r="BX72" i="8"/>
  <c r="BR72" i="8"/>
  <c r="BL72" i="8"/>
  <c r="BF72" i="8"/>
  <c r="AZ72" i="8"/>
  <c r="AT72" i="8"/>
  <c r="AN72" i="8"/>
  <c r="AH72" i="8"/>
  <c r="AB72" i="8"/>
  <c r="CP71" i="8"/>
  <c r="CJ71" i="8"/>
  <c r="CD71" i="8"/>
  <c r="BX71" i="8"/>
  <c r="BR71" i="8"/>
  <c r="BL71" i="8"/>
  <c r="BF71" i="8"/>
  <c r="AZ71" i="8"/>
  <c r="AT71" i="8"/>
  <c r="AN71" i="8"/>
  <c r="AH71" i="8"/>
  <c r="AB71" i="8"/>
  <c r="CP70" i="8"/>
  <c r="CJ70" i="8"/>
  <c r="CD70" i="8"/>
  <c r="BX70" i="8"/>
  <c r="BR70" i="8"/>
  <c r="BL70" i="8"/>
  <c r="BF70" i="8"/>
  <c r="AZ70" i="8"/>
  <c r="AT70" i="8"/>
  <c r="AN70" i="8"/>
  <c r="AH70" i="8"/>
  <c r="AB70" i="8"/>
  <c r="CP69" i="8"/>
  <c r="CJ69" i="8"/>
  <c r="CD69" i="8"/>
  <c r="BX69" i="8"/>
  <c r="BR69" i="8"/>
  <c r="BL69" i="8"/>
  <c r="BF69" i="8"/>
  <c r="AZ69" i="8"/>
  <c r="AT69" i="8"/>
  <c r="AN69" i="8"/>
  <c r="AH69" i="8"/>
  <c r="AB69" i="8"/>
  <c r="CP68" i="8"/>
  <c r="CJ68" i="8"/>
  <c r="CD68" i="8"/>
  <c r="BX68" i="8"/>
  <c r="BR68" i="8"/>
  <c r="BL68" i="8"/>
  <c r="BF68" i="8"/>
  <c r="AZ68" i="8"/>
  <c r="AT68" i="8"/>
  <c r="AN68" i="8"/>
  <c r="AH68" i="8"/>
  <c r="AB68" i="8"/>
  <c r="CP67" i="8"/>
  <c r="CJ67" i="8"/>
  <c r="CD67" i="8"/>
  <c r="BX67" i="8"/>
  <c r="BR67" i="8"/>
  <c r="BL67" i="8"/>
  <c r="BF67" i="8"/>
  <c r="AZ67" i="8"/>
  <c r="AT67" i="8"/>
  <c r="AN67" i="8"/>
  <c r="AH67" i="8"/>
  <c r="AB67" i="8"/>
  <c r="CP66" i="8"/>
  <c r="CJ66" i="8"/>
  <c r="CD66" i="8"/>
  <c r="BX66" i="8"/>
  <c r="BR66" i="8"/>
  <c r="BL66" i="8"/>
  <c r="BF66" i="8"/>
  <c r="AZ66" i="8"/>
  <c r="AT66" i="8"/>
  <c r="AN66" i="8"/>
  <c r="AH66" i="8"/>
  <c r="AB66" i="8"/>
  <c r="CP65" i="8"/>
  <c r="CJ65" i="8"/>
  <c r="CD65" i="8"/>
  <c r="BX65" i="8"/>
  <c r="BR65" i="8"/>
  <c r="BL65" i="8"/>
  <c r="BF65" i="8"/>
  <c r="AZ65" i="8"/>
  <c r="AT65" i="8"/>
  <c r="AN65" i="8"/>
  <c r="AH65" i="8"/>
  <c r="AB65" i="8"/>
  <c r="CP64" i="8"/>
  <c r="CJ64" i="8"/>
  <c r="CD64" i="8"/>
  <c r="BX64" i="8"/>
  <c r="BR64" i="8"/>
  <c r="BL64" i="8"/>
  <c r="BF64" i="8"/>
  <c r="AZ64" i="8"/>
  <c r="AT64" i="8"/>
  <c r="AN64" i="8"/>
  <c r="AH64" i="8"/>
  <c r="AB64" i="8"/>
  <c r="CP63" i="8"/>
  <c r="CJ63" i="8"/>
  <c r="CD63" i="8"/>
  <c r="BX63" i="8"/>
  <c r="BR63" i="8"/>
  <c r="BL63" i="8"/>
  <c r="BF63" i="8"/>
  <c r="AZ63" i="8"/>
  <c r="AT63" i="8"/>
  <c r="AN63" i="8"/>
  <c r="AH63" i="8"/>
  <c r="AB63" i="8"/>
  <c r="CP62" i="8"/>
  <c r="CJ62" i="8"/>
  <c r="CD62" i="8"/>
  <c r="BX62" i="8"/>
  <c r="BR62" i="8"/>
  <c r="BL62" i="8"/>
  <c r="BF62" i="8"/>
  <c r="AZ62" i="8"/>
  <c r="AT62" i="8"/>
  <c r="AN62" i="8"/>
  <c r="AH62" i="8"/>
  <c r="AB62" i="8"/>
  <c r="CP61" i="8"/>
  <c r="CJ61" i="8"/>
  <c r="CD61" i="8"/>
  <c r="BX61" i="8"/>
  <c r="BR61" i="8"/>
  <c r="BL61" i="8"/>
  <c r="BF61" i="8"/>
  <c r="AZ61" i="8"/>
  <c r="AT61" i="8"/>
  <c r="AN61" i="8"/>
  <c r="AH61" i="8"/>
  <c r="AB61" i="8"/>
  <c r="CP60" i="8"/>
  <c r="CJ60" i="8"/>
  <c r="CD60" i="8"/>
  <c r="BX60" i="8"/>
  <c r="BR60" i="8"/>
  <c r="BL60" i="8"/>
  <c r="BF60" i="8"/>
  <c r="AZ60" i="8"/>
  <c r="AT60" i="8"/>
  <c r="AN60" i="8"/>
  <c r="AH60" i="8"/>
  <c r="AB60" i="8"/>
  <c r="CU59" i="8"/>
  <c r="CP59" i="8"/>
  <c r="CJ59" i="8"/>
  <c r="CD59" i="8"/>
  <c r="BX59" i="8"/>
  <c r="BR59" i="8"/>
  <c r="BL59" i="8"/>
  <c r="BF59" i="8"/>
  <c r="AZ59" i="8"/>
  <c r="AT59" i="8"/>
  <c r="AN59" i="8"/>
  <c r="AH59" i="8"/>
  <c r="AB59" i="8"/>
  <c r="CP58" i="8"/>
  <c r="CJ58" i="8"/>
  <c r="CD58" i="8"/>
  <c r="BX58" i="8"/>
  <c r="BR58" i="8"/>
  <c r="BL58" i="8"/>
  <c r="BF58" i="8"/>
  <c r="AZ58" i="8"/>
  <c r="AT58" i="8"/>
  <c r="AN58" i="8"/>
  <c r="AH58" i="8"/>
  <c r="AB58" i="8"/>
  <c r="CP57" i="8"/>
  <c r="CJ57" i="8"/>
  <c r="BX57" i="8"/>
  <c r="BR57" i="8"/>
  <c r="BL57" i="8"/>
  <c r="BF57" i="8"/>
  <c r="AZ57" i="8"/>
  <c r="AT57" i="8"/>
  <c r="AN57" i="8"/>
  <c r="AH57" i="8"/>
  <c r="AB57" i="8"/>
  <c r="AZ56" i="8"/>
  <c r="AT56" i="8"/>
  <c r="AN56" i="8"/>
  <c r="AH56" i="8"/>
  <c r="AB56" i="8"/>
  <c r="CU55" i="8"/>
  <c r="AZ55" i="8"/>
  <c r="AT55" i="8"/>
  <c r="AH55" i="8"/>
  <c r="AB55" i="8"/>
  <c r="CP54" i="8"/>
  <c r="CD54" i="8"/>
  <c r="BX54" i="8"/>
  <c r="BR54" i="8"/>
  <c r="BL54" i="8"/>
  <c r="BF54" i="8"/>
  <c r="AZ54" i="8"/>
  <c r="AT54" i="8"/>
  <c r="AN54" i="8"/>
  <c r="AH54" i="8"/>
  <c r="AB54" i="8"/>
  <c r="CU53" i="8"/>
  <c r="AF53" i="8"/>
  <c r="AL53" i="8" s="1"/>
  <c r="AB53" i="8"/>
  <c r="AF52" i="8"/>
  <c r="AH52" i="8" s="1"/>
  <c r="AB52" i="8"/>
  <c r="AF51" i="8"/>
  <c r="AH51" i="8" s="1"/>
  <c r="AB51" i="8"/>
  <c r="CU50" i="8"/>
  <c r="AZ50" i="8"/>
  <c r="AT50" i="8"/>
  <c r="AN50" i="8"/>
  <c r="AH50" i="8"/>
  <c r="AB50" i="8"/>
  <c r="AF49" i="8"/>
  <c r="AL49" i="8" s="1"/>
  <c r="AN49" i="8" s="1"/>
  <c r="AZ48" i="8"/>
  <c r="AT48" i="8"/>
  <c r="AN48" i="8"/>
  <c r="AH48" i="8"/>
  <c r="AB48" i="8"/>
  <c r="CU47" i="8"/>
  <c r="AF47" i="8"/>
  <c r="AH47" i="8" s="1"/>
  <c r="AB47" i="8"/>
  <c r="CU46" i="8"/>
  <c r="CP46" i="8"/>
  <c r="CJ46" i="8"/>
  <c r="CD46" i="8"/>
  <c r="BX46" i="8"/>
  <c r="BR46" i="8"/>
  <c r="BL46" i="8"/>
  <c r="BF46" i="8"/>
  <c r="AZ46" i="8"/>
  <c r="AT46" i="8"/>
  <c r="AN46" i="8"/>
  <c r="AH46" i="8"/>
  <c r="AB46" i="8"/>
  <c r="CP45" i="8"/>
  <c r="CJ45" i="8"/>
  <c r="CD45" i="8"/>
  <c r="BX45" i="8"/>
  <c r="BR45" i="8"/>
  <c r="BL45" i="8"/>
  <c r="BF45" i="8"/>
  <c r="AZ45" i="8"/>
  <c r="AT45" i="8"/>
  <c r="AN45" i="8"/>
  <c r="AH45" i="8"/>
  <c r="AB45" i="8"/>
  <c r="CU44" i="8"/>
  <c r="CP44" i="8"/>
  <c r="CJ44" i="8"/>
  <c r="CD44" i="8"/>
  <c r="BX44" i="8"/>
  <c r="BR44" i="8"/>
  <c r="BL44" i="8"/>
  <c r="BF44" i="8"/>
  <c r="AZ44" i="8"/>
  <c r="AT44" i="8"/>
  <c r="AN44" i="8"/>
  <c r="AH44" i="8"/>
  <c r="AB44" i="8"/>
  <c r="CU43" i="8"/>
  <c r="CP43" i="8"/>
  <c r="CJ43" i="8"/>
  <c r="CD43" i="8"/>
  <c r="BX43" i="8"/>
  <c r="BR43" i="8"/>
  <c r="BL43" i="8"/>
  <c r="BF43" i="8"/>
  <c r="AZ43" i="8"/>
  <c r="AT43" i="8"/>
  <c r="AN43" i="8"/>
  <c r="AH43" i="8"/>
  <c r="AB43" i="8"/>
  <c r="CU42" i="8"/>
  <c r="CP42" i="8"/>
  <c r="CJ42" i="8"/>
  <c r="CD42" i="8"/>
  <c r="BX42" i="8"/>
  <c r="BR42" i="8"/>
  <c r="BL42" i="8"/>
  <c r="BF42" i="8"/>
  <c r="AZ42" i="8"/>
  <c r="AT42" i="8"/>
  <c r="AN42" i="8"/>
  <c r="AH42" i="8"/>
  <c r="AB42" i="8"/>
  <c r="CP41" i="8"/>
  <c r="CJ41" i="8"/>
  <c r="CD41" i="8"/>
  <c r="BX41" i="8"/>
  <c r="BR41" i="8"/>
  <c r="BL41" i="8"/>
  <c r="BF41" i="8"/>
  <c r="AZ41" i="8"/>
  <c r="AT41" i="8"/>
  <c r="AN41" i="8"/>
  <c r="AH41" i="8"/>
  <c r="AB41" i="8"/>
  <c r="CP40" i="8"/>
  <c r="CJ40" i="8"/>
  <c r="CD40" i="8"/>
  <c r="BX40" i="8"/>
  <c r="BR40" i="8"/>
  <c r="BL40" i="8"/>
  <c r="BF40" i="8"/>
  <c r="AZ40" i="8"/>
  <c r="AT40" i="8"/>
  <c r="AN40" i="8"/>
  <c r="AH40" i="8"/>
  <c r="AB40" i="8"/>
  <c r="CP39" i="8"/>
  <c r="CJ39" i="8"/>
  <c r="CD39" i="8"/>
  <c r="BX39" i="8"/>
  <c r="BL39" i="8"/>
  <c r="BF39" i="8"/>
  <c r="AZ39" i="8"/>
  <c r="AT39" i="8"/>
  <c r="AN39" i="8"/>
  <c r="AH39" i="8"/>
  <c r="AB39" i="8"/>
  <c r="CP38" i="8"/>
  <c r="CJ38" i="8"/>
  <c r="CD38" i="8"/>
  <c r="BX38" i="8"/>
  <c r="BR38" i="8"/>
  <c r="BL38" i="8"/>
  <c r="BF38" i="8"/>
  <c r="AZ38" i="8"/>
  <c r="AT38" i="8"/>
  <c r="AN38" i="8"/>
  <c r="AH38" i="8"/>
  <c r="AB38" i="8"/>
  <c r="CU37" i="8"/>
  <c r="CP37" i="8"/>
  <c r="CJ37" i="8"/>
  <c r="CD37" i="8"/>
  <c r="BX37" i="8"/>
  <c r="BR37" i="8"/>
  <c r="BL37" i="8"/>
  <c r="BF37" i="8"/>
  <c r="AZ37" i="8"/>
  <c r="AT37" i="8"/>
  <c r="AN37" i="8"/>
  <c r="AH37" i="8"/>
  <c r="AB37" i="8"/>
  <c r="CU36" i="8"/>
  <c r="CP36" i="8"/>
  <c r="CJ36" i="8"/>
  <c r="CD36" i="8"/>
  <c r="BX36" i="8"/>
  <c r="BR36" i="8"/>
  <c r="BL36" i="8"/>
  <c r="BF36" i="8"/>
  <c r="AZ36" i="8"/>
  <c r="AT36" i="8"/>
  <c r="AN36" i="8"/>
  <c r="AH36" i="8"/>
  <c r="AB36" i="8"/>
  <c r="CU35" i="8"/>
  <c r="CP35" i="8"/>
  <c r="CJ35" i="8"/>
  <c r="CD35" i="8"/>
  <c r="BX35" i="8"/>
  <c r="BR35" i="8"/>
  <c r="BL35" i="8"/>
  <c r="BF35" i="8"/>
  <c r="AZ35" i="8"/>
  <c r="AT35" i="8"/>
  <c r="AN35" i="8"/>
  <c r="AH35" i="8"/>
  <c r="AB35" i="8"/>
  <c r="CU34" i="8"/>
  <c r="CP34" i="8"/>
  <c r="CJ34" i="8"/>
  <c r="CD34" i="8"/>
  <c r="BX34" i="8"/>
  <c r="BR34" i="8"/>
  <c r="BL34" i="8"/>
  <c r="BF34" i="8"/>
  <c r="AZ34" i="8"/>
  <c r="AT34" i="8"/>
  <c r="AN34" i="8"/>
  <c r="AH34" i="8"/>
  <c r="AB34" i="8"/>
  <c r="CU33" i="8"/>
  <c r="CP33" i="8"/>
  <c r="CJ33" i="8"/>
  <c r="CD33" i="8"/>
  <c r="BR33" i="8"/>
  <c r="BL33" i="8"/>
  <c r="BF33" i="8"/>
  <c r="AZ33" i="8"/>
  <c r="AT33" i="8"/>
  <c r="AN33" i="8"/>
  <c r="AH33" i="8"/>
  <c r="AB33" i="8"/>
  <c r="CU32" i="8"/>
  <c r="CP32" i="8"/>
  <c r="CJ32" i="8"/>
  <c r="CD32" i="8"/>
  <c r="BR32" i="8"/>
  <c r="BL32" i="8"/>
  <c r="BF32" i="8"/>
  <c r="AZ32" i="8"/>
  <c r="AT32" i="8"/>
  <c r="AN32" i="8"/>
  <c r="AH32" i="8"/>
  <c r="AB32" i="8"/>
  <c r="CU31" i="8"/>
  <c r="CP31" i="8"/>
  <c r="CJ31" i="8"/>
  <c r="CD31" i="8"/>
  <c r="BL31" i="8"/>
  <c r="BF31" i="8"/>
  <c r="AZ31" i="8"/>
  <c r="AT31" i="8"/>
  <c r="AN31" i="8"/>
  <c r="AH31" i="8"/>
  <c r="AB31" i="8"/>
  <c r="CU30" i="8"/>
  <c r="CP30" i="8"/>
  <c r="CJ30" i="8"/>
  <c r="CD30" i="8"/>
  <c r="BR30" i="8"/>
  <c r="BL30" i="8"/>
  <c r="BF30" i="8"/>
  <c r="AZ30" i="8"/>
  <c r="AT30" i="8"/>
  <c r="AN30" i="8"/>
  <c r="AH30" i="8"/>
  <c r="AB30" i="8"/>
  <c r="CU29" i="8"/>
  <c r="CP29" i="8"/>
  <c r="CJ29" i="8"/>
  <c r="CD29" i="8"/>
  <c r="BR29" i="8"/>
  <c r="BL29" i="8"/>
  <c r="BF29" i="8"/>
  <c r="AZ29" i="8"/>
  <c r="AT29" i="8"/>
  <c r="AN29" i="8"/>
  <c r="AH29" i="8"/>
  <c r="AB29" i="8"/>
  <c r="CU28" i="8"/>
  <c r="CP28" i="8"/>
  <c r="CJ28" i="8"/>
  <c r="CD28" i="8"/>
  <c r="BR28" i="8"/>
  <c r="BL28" i="8"/>
  <c r="BF28" i="8"/>
  <c r="AZ28" i="8"/>
  <c r="AT28" i="8"/>
  <c r="AN28" i="8"/>
  <c r="AH28" i="8"/>
  <c r="AB28" i="8"/>
  <c r="CU27" i="8"/>
  <c r="CP27" i="8"/>
  <c r="CJ27" i="8"/>
  <c r="CD27" i="8"/>
  <c r="BX27" i="8"/>
  <c r="BR27" i="8"/>
  <c r="BL27" i="8"/>
  <c r="BF27" i="8"/>
  <c r="AZ27" i="8"/>
  <c r="AT27" i="8"/>
  <c r="AN27" i="8"/>
  <c r="AH27" i="8"/>
  <c r="AB27" i="8"/>
  <c r="CU26" i="8"/>
  <c r="CP26" i="8"/>
  <c r="CJ26" i="8"/>
  <c r="CD26" i="8"/>
  <c r="BX26" i="8"/>
  <c r="BR26" i="8"/>
  <c r="BL26" i="8"/>
  <c r="BF26" i="8"/>
  <c r="AZ26" i="8"/>
  <c r="AT26" i="8"/>
  <c r="AN26" i="8"/>
  <c r="AH26" i="8"/>
  <c r="AB26" i="8"/>
  <c r="CP25" i="8"/>
  <c r="CJ25" i="8"/>
  <c r="CD25" i="8"/>
  <c r="BX25" i="8"/>
  <c r="BR25" i="8"/>
  <c r="BL25" i="8"/>
  <c r="BF25" i="8"/>
  <c r="AZ25" i="8"/>
  <c r="AT25" i="8"/>
  <c r="AN25" i="8"/>
  <c r="AH25" i="8"/>
  <c r="AB25" i="8"/>
  <c r="CP24" i="8"/>
  <c r="CJ24" i="8"/>
  <c r="CD24" i="8"/>
  <c r="BX24" i="8"/>
  <c r="BR24" i="8"/>
  <c r="BL24" i="8"/>
  <c r="BF24" i="8"/>
  <c r="AZ24" i="8"/>
  <c r="AT24" i="8"/>
  <c r="AN24" i="8"/>
  <c r="AH24" i="8"/>
  <c r="AB24" i="8"/>
  <c r="CP23" i="8"/>
  <c r="CJ23" i="8"/>
  <c r="CD23" i="8"/>
  <c r="BX23" i="8"/>
  <c r="BR23" i="8"/>
  <c r="BL23" i="8"/>
  <c r="BF23" i="8"/>
  <c r="AZ23" i="8"/>
  <c r="AT23" i="8"/>
  <c r="AN23" i="8"/>
  <c r="AH23" i="8"/>
  <c r="AB23" i="8"/>
  <c r="CP22" i="8"/>
  <c r="CJ22" i="8"/>
  <c r="CD22" i="8"/>
  <c r="BX22" i="8"/>
  <c r="BR22" i="8"/>
  <c r="BL22" i="8"/>
  <c r="BF22" i="8"/>
  <c r="AZ22" i="8"/>
  <c r="AT22" i="8"/>
  <c r="AN22" i="8"/>
  <c r="AH22" i="8"/>
  <c r="AB22" i="8"/>
  <c r="CU21" i="8"/>
  <c r="CP21" i="8"/>
  <c r="CJ21" i="8"/>
  <c r="CD21" i="8"/>
  <c r="BX21" i="8"/>
  <c r="BR21" i="8"/>
  <c r="BL21" i="8"/>
  <c r="BF21" i="8"/>
  <c r="AZ21" i="8"/>
  <c r="AT21" i="8"/>
  <c r="AN21" i="8"/>
  <c r="AH21" i="8"/>
  <c r="AB21" i="8"/>
  <c r="CP20" i="8"/>
  <c r="CJ20" i="8"/>
  <c r="CD20" i="8"/>
  <c r="BX20" i="8"/>
  <c r="BR20" i="8"/>
  <c r="BL20" i="8"/>
  <c r="BF20" i="8"/>
  <c r="AZ20" i="8"/>
  <c r="AT20" i="8"/>
  <c r="AN20" i="8"/>
  <c r="AH20" i="8"/>
  <c r="AB20" i="8"/>
  <c r="CP19" i="8"/>
  <c r="CD19" i="8"/>
  <c r="BX19" i="8"/>
  <c r="BR19" i="8"/>
  <c r="BL19" i="8"/>
  <c r="BF19" i="8"/>
  <c r="AZ19" i="8"/>
  <c r="AT19" i="8"/>
  <c r="AN19" i="8"/>
  <c r="AH19" i="8"/>
  <c r="AB19" i="8"/>
  <c r="CU18" i="8"/>
  <c r="CP18" i="8"/>
  <c r="CD18" i="8"/>
  <c r="BX18" i="8"/>
  <c r="BR18" i="8"/>
  <c r="BL18" i="8"/>
  <c r="BF18" i="8"/>
  <c r="AZ18" i="8"/>
  <c r="AT18" i="8"/>
  <c r="AN18" i="8"/>
  <c r="AH18" i="8"/>
  <c r="AB18" i="8"/>
  <c r="CU17" i="8"/>
  <c r="CP17" i="8"/>
  <c r="CD17" i="8"/>
  <c r="BX17" i="8"/>
  <c r="BR17" i="8"/>
  <c r="BL17" i="8"/>
  <c r="BF17" i="8"/>
  <c r="AZ17" i="8"/>
  <c r="AT17" i="8"/>
  <c r="AN17" i="8"/>
  <c r="AH17" i="8"/>
  <c r="AB17" i="8"/>
  <c r="CU16" i="8"/>
  <c r="CP16" i="8"/>
  <c r="CD16" i="8"/>
  <c r="BX16" i="8"/>
  <c r="BR16" i="8"/>
  <c r="BL16" i="8"/>
  <c r="BF16" i="8"/>
  <c r="AZ16" i="8"/>
  <c r="AT16" i="8"/>
  <c r="AN16" i="8"/>
  <c r="AH16" i="8"/>
  <c r="AB16" i="8"/>
  <c r="CU15" i="8"/>
  <c r="CP15" i="8"/>
  <c r="CD15" i="8"/>
  <c r="BX15" i="8"/>
  <c r="BR15" i="8"/>
  <c r="BL15" i="8"/>
  <c r="BF15" i="8"/>
  <c r="AZ15" i="8"/>
  <c r="AT15" i="8"/>
  <c r="AN15" i="8"/>
  <c r="AH15" i="8"/>
  <c r="AB15" i="8"/>
  <c r="CU14" i="8"/>
  <c r="CP14" i="8"/>
  <c r="CD14" i="8"/>
  <c r="BX14" i="8"/>
  <c r="BR14" i="8"/>
  <c r="BL14" i="8"/>
  <c r="BF14" i="8"/>
  <c r="AZ14" i="8"/>
  <c r="AT14" i="8"/>
  <c r="AN14" i="8"/>
  <c r="AH14" i="8"/>
  <c r="AB14" i="8"/>
  <c r="CU13" i="8"/>
  <c r="CP13" i="8"/>
  <c r="CD13" i="8"/>
  <c r="BX13" i="8"/>
  <c r="BR13" i="8"/>
  <c r="BL13" i="8"/>
  <c r="BF13" i="8"/>
  <c r="AZ13" i="8"/>
  <c r="AT13" i="8"/>
  <c r="AN13" i="8"/>
  <c r="AH13" i="8"/>
  <c r="AB13" i="8"/>
  <c r="CP12" i="8"/>
  <c r="CD12" i="8"/>
  <c r="BX12" i="8"/>
  <c r="BR12" i="8"/>
  <c r="BL12" i="8"/>
  <c r="BF12" i="8"/>
  <c r="AZ12" i="8"/>
  <c r="AT12" i="8"/>
  <c r="AN12" i="8"/>
  <c r="AH12" i="8"/>
  <c r="AB12" i="8"/>
  <c r="S12" i="8"/>
  <c r="CU11" i="8"/>
  <c r="CP11" i="8"/>
  <c r="CD11" i="8"/>
  <c r="BX11" i="8"/>
  <c r="BR11" i="8"/>
  <c r="BL11" i="8"/>
  <c r="BF11" i="8"/>
  <c r="AZ11" i="8"/>
  <c r="AT11" i="8"/>
  <c r="AN11" i="8"/>
  <c r="AB11" i="8"/>
  <c r="CU10" i="8"/>
  <c r="CP10" i="8"/>
  <c r="CD10" i="8"/>
  <c r="BX10" i="8"/>
  <c r="BR10" i="8"/>
  <c r="BL10" i="8"/>
  <c r="BF10" i="8"/>
  <c r="AT10" i="8"/>
  <c r="AN10" i="8"/>
  <c r="AB10" i="8"/>
  <c r="CP9" i="8"/>
  <c r="CJ9" i="8"/>
  <c r="CD9" i="8"/>
  <c r="BR9" i="8"/>
  <c r="BL9" i="8"/>
  <c r="BF9" i="8"/>
  <c r="AZ9" i="8"/>
  <c r="AT9" i="8"/>
  <c r="AN9" i="8"/>
  <c r="AH9" i="8"/>
  <c r="AB9" i="8"/>
  <c r="F17" i="4"/>
  <c r="B17" i="4"/>
  <c r="G16" i="4"/>
  <c r="F16" i="4"/>
  <c r="B16" i="4"/>
  <c r="G15" i="4"/>
  <c r="F15" i="4"/>
  <c r="B15" i="4"/>
  <c r="E20" i="5"/>
  <c r="D20" i="5"/>
  <c r="J14" i="5"/>
  <c r="W5" i="5" s="1"/>
  <c r="I14" i="5"/>
  <c r="H14" i="5"/>
  <c r="G14" i="5"/>
  <c r="E14" i="5"/>
  <c r="G8" i="5"/>
  <c r="C8" i="5" s="1"/>
  <c r="E8" i="5"/>
  <c r="D8" i="5"/>
  <c r="AF6" i="5"/>
  <c r="AF5" i="5"/>
  <c r="AE5" i="5"/>
  <c r="X5" i="5"/>
  <c r="V5" i="5"/>
  <c r="BH4" i="5"/>
  <c r="BG4" i="5"/>
  <c r="BF4" i="5"/>
  <c r="AS4" i="5"/>
  <c r="AR4" i="5"/>
  <c r="AQ4" i="5"/>
  <c r="AO4" i="5"/>
  <c r="AE4" i="5"/>
  <c r="X4" i="5"/>
  <c r="V4" i="5"/>
  <c r="I4" i="5"/>
  <c r="H4" i="5"/>
  <c r="G4" i="5"/>
  <c r="E4" i="5"/>
  <c r="F4" i="5" s="1"/>
  <c r="G20" i="5" l="1"/>
  <c r="F20" i="5"/>
  <c r="AP4" i="5"/>
  <c r="F14" i="5"/>
  <c r="AE6" i="5"/>
  <c r="AG6" i="5" s="1"/>
  <c r="F8" i="5"/>
  <c r="W4" i="5"/>
  <c r="C20" i="5"/>
  <c r="CU83" i="8"/>
  <c r="CU84" i="8"/>
  <c r="CU85" i="8"/>
  <c r="CU86" i="8"/>
  <c r="H16" i="4"/>
  <c r="H15" i="4"/>
  <c r="CU23" i="8"/>
  <c r="CU24" i="8"/>
  <c r="CU45" i="8"/>
  <c r="CU12" i="8"/>
  <c r="AL47" i="8"/>
  <c r="AN47" i="8" s="1"/>
  <c r="CU56" i="8"/>
  <c r="F18" i="4"/>
  <c r="AG4" i="5"/>
  <c r="G18" i="4"/>
  <c r="CU57" i="8"/>
  <c r="CU19" i="8"/>
  <c r="CU25" i="8"/>
  <c r="CU40" i="8"/>
  <c r="CU22" i="8"/>
  <c r="CU41" i="8"/>
  <c r="CU48" i="8"/>
  <c r="AH49" i="8"/>
  <c r="CU54" i="8"/>
  <c r="CU9" i="8"/>
  <c r="CU20" i="8"/>
  <c r="CU58" i="8"/>
  <c r="CU39" i="8"/>
  <c r="AR53" i="8"/>
  <c r="AN53" i="8"/>
  <c r="AR49" i="8"/>
  <c r="AL51" i="8"/>
  <c r="AL52" i="8"/>
  <c r="AH53" i="8"/>
  <c r="AR47" i="8" l="1"/>
  <c r="AX47" i="8" s="1"/>
  <c r="E17" i="4"/>
  <c r="H18" i="4"/>
  <c r="E16" i="4"/>
  <c r="E15" i="4"/>
  <c r="AN51" i="8"/>
  <c r="AR51" i="8"/>
  <c r="AN52" i="8"/>
  <c r="AR52" i="8"/>
  <c r="AT49" i="8"/>
  <c r="AX49" i="8"/>
  <c r="AX53" i="8"/>
  <c r="AT53" i="8"/>
  <c r="AT47" i="8" l="1"/>
  <c r="E18" i="4"/>
  <c r="BD49" i="8"/>
  <c r="AZ49" i="8"/>
  <c r="AX52" i="8"/>
  <c r="AT52" i="8"/>
  <c r="BD47" i="8"/>
  <c r="AZ47" i="8"/>
  <c r="AX51" i="8"/>
  <c r="AT51" i="8"/>
  <c r="BD53" i="8"/>
  <c r="AZ53" i="8"/>
  <c r="BJ47" i="8" l="1"/>
  <c r="BP47" i="8" s="1"/>
  <c r="BF47" i="8"/>
  <c r="BJ49" i="8"/>
  <c r="BP49" i="8" s="1"/>
  <c r="BF49" i="8"/>
  <c r="BJ53" i="8"/>
  <c r="BL53" i="8" s="1"/>
  <c r="BF53" i="8"/>
  <c r="AZ52" i="8"/>
  <c r="BD52" i="8"/>
  <c r="AZ51" i="8"/>
  <c r="BD51" i="8"/>
  <c r="BL47" i="8" l="1"/>
  <c r="BL49" i="8"/>
  <c r="BJ51" i="8"/>
  <c r="BF51" i="8"/>
  <c r="BJ52" i="8"/>
  <c r="BP52" i="8" s="1"/>
  <c r="BF52" i="8"/>
  <c r="BV49" i="8"/>
  <c r="BR49" i="8"/>
  <c r="BV47" i="8"/>
  <c r="BR47" i="8"/>
  <c r="CB49" i="8" l="1"/>
  <c r="BX49" i="8"/>
  <c r="CB47" i="8"/>
  <c r="CD47" i="8" s="1"/>
  <c r="BX47" i="8"/>
  <c r="BL51" i="8"/>
  <c r="BP51" i="8"/>
  <c r="BL52" i="8"/>
  <c r="BV52" i="8"/>
  <c r="BR52" i="8"/>
  <c r="CD49" i="8" l="1"/>
  <c r="CH47" i="8"/>
  <c r="CH49" i="8"/>
  <c r="CB52" i="8"/>
  <c r="BX52" i="8"/>
  <c r="BR51" i="8"/>
  <c r="BV51" i="8"/>
  <c r="CN47" i="8" l="1"/>
  <c r="CP47" i="8" s="1"/>
  <c r="CJ47" i="8"/>
  <c r="CN49" i="8"/>
  <c r="CJ49" i="8"/>
  <c r="CD52" i="8"/>
  <c r="CH52" i="8"/>
  <c r="CB51" i="8"/>
  <c r="BX51" i="8"/>
  <c r="CS49" i="8" l="1"/>
  <c r="CU49" i="8" s="1"/>
  <c r="CP49" i="8"/>
  <c r="CN52" i="8"/>
  <c r="CJ52" i="8"/>
  <c r="CD51" i="8"/>
  <c r="CH51" i="8"/>
  <c r="CS52" i="8" l="1"/>
  <c r="CU52" i="8" s="1"/>
  <c r="CP52" i="8"/>
  <c r="CN51" i="8"/>
  <c r="CP51" i="8" s="1"/>
  <c r="CJ51" i="8"/>
</calcChain>
</file>

<file path=xl/sharedStrings.xml><?xml version="1.0" encoding="utf-8"?>
<sst xmlns="http://schemas.openxmlformats.org/spreadsheetml/2006/main" count="2872" uniqueCount="1400">
  <si>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</si>
  <si>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</si>
  <si>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</si>
  <si>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</si>
  <si>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</si>
  <si>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</si>
  <si>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</si>
  <si>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</si>
  <si>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</si>
  <si>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</si>
  <si>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</si>
  <si>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</si>
  <si>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</si>
  <si>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</si>
  <si>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</si>
  <si>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</si>
  <si>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</si>
  <si>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</si>
  <si>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</si>
  <si>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</si>
  <si>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</si>
  <si>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</si>
  <si>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</si>
  <si>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</si>
  <si>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</si>
  <si>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</si>
  <si>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</si>
  <si>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</si>
  <si>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</si>
  <si>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</si>
  <si>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</si>
  <si>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</si>
  <si>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</si>
  <si>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</si>
  <si>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</si>
  <si>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</si>
  <si>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</si>
  <si>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</si>
  <si>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</si>
  <si>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</si>
  <si>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</si>
  <si>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</si>
  <si>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</si>
  <si>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</si>
  <si>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</si>
  <si>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</si>
  <si>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</si>
  <si>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</si>
  <si>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</si>
  <si>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</si>
  <si>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</si>
  <si>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</si>
  <si>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</si>
  <si>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</si>
  <si>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</si>
  <si>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</si>
  <si>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</si>
  <si>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</si>
  <si>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</si>
  <si>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</si>
  <si>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</si>
  <si>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</si>
  <si>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</si>
  <si>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</si>
  <si>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</si>
  <si>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</si>
  <si>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</si>
  <si>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</si>
  <si>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</si>
  <si>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</si>
  <si>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</si>
  <si>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</si>
  <si>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Versión:4.0</t>
  </si>
  <si>
    <t>VIGENCIA</t>
  </si>
  <si>
    <t>MISIÓN:</t>
  </si>
  <si>
    <t>OBJETIVO ESTRATÉGICO</t>
  </si>
  <si>
    <t>Proyecto</t>
  </si>
  <si>
    <t>ID. META INSTITUCIONALES</t>
  </si>
  <si>
    <t>META PROYECTO</t>
  </si>
  <si>
    <t>ODS</t>
  </si>
  <si>
    <t>META ESTRATEGICA
(S/N)</t>
  </si>
  <si>
    <t>COD. META DE PDD</t>
  </si>
  <si>
    <t>PLAN DE ACCION DE POLITICA PUBLICA
(S/N)</t>
  </si>
  <si>
    <t>PAAC
(S/N)</t>
  </si>
  <si>
    <t>DIMENSIÓN MIPG</t>
  </si>
  <si>
    <t>POLÍTICA DE MIPG (Dec. 612) 
(S/N)</t>
  </si>
  <si>
    <t>META DE INVERSION 
(S/N)</t>
  </si>
  <si>
    <t>META ASOCIADA A GASTOS DE FUNCIONAMIENTO
(S/N)</t>
  </si>
  <si>
    <t>PROCESO</t>
  </si>
  <si>
    <t>POND META</t>
  </si>
  <si>
    <t>Nombre del Indicador</t>
  </si>
  <si>
    <t>Objetivo del Indicador</t>
  </si>
  <si>
    <t>Meta</t>
  </si>
  <si>
    <t>Tipo Anualización</t>
  </si>
  <si>
    <t>Unidad de medida</t>
  </si>
  <si>
    <t>Frecuencia</t>
  </si>
  <si>
    <t>Responsable medicion y Analisis</t>
  </si>
  <si>
    <t>Fuente de información</t>
  </si>
  <si>
    <t>Formula de Calculo</t>
  </si>
  <si>
    <t>COMPORTAMIENTO DEL INDICADOR</t>
  </si>
  <si>
    <t>ENERO</t>
  </si>
  <si>
    <t>FEBRERO</t>
  </si>
  <si>
    <t>MARZO</t>
  </si>
  <si>
    <t>ABRIL</t>
  </si>
  <si>
    <t>MAYO</t>
  </si>
  <si>
    <t>JUNIO</t>
  </si>
  <si>
    <t>JULIO</t>
  </si>
  <si>
    <t>AGOSTO</t>
  </si>
  <si>
    <t>SEPTIEMBRE</t>
  </si>
  <si>
    <t>OCTUBRE</t>
  </si>
  <si>
    <t>NOVIEMBRE</t>
  </si>
  <si>
    <t>DICIEMBRE</t>
  </si>
  <si>
    <t>ANUAL</t>
  </si>
  <si>
    <t>Prog</t>
  </si>
  <si>
    <t>Ejec.</t>
  </si>
  <si>
    <t>% Ejec</t>
  </si>
  <si>
    <t>Análisis/Interpretación de Resultados del Indicador</t>
  </si>
  <si>
    <t xml:space="preserve">Prog </t>
  </si>
  <si>
    <t>Ejec</t>
  </si>
  <si>
    <t>Suma</t>
  </si>
  <si>
    <t>SI</t>
  </si>
  <si>
    <t>Direccionamiento Estratégico</t>
  </si>
  <si>
    <t>NO</t>
  </si>
  <si>
    <t>Talento Humano</t>
  </si>
  <si>
    <t>Direccionamiento estrategico</t>
  </si>
  <si>
    <t>Gestión de Comunicaciones</t>
  </si>
  <si>
    <t>Gestión con valores para resultado</t>
  </si>
  <si>
    <t>Salud Integral de la Fauna</t>
  </si>
  <si>
    <t>Evaluación de Resultados</t>
  </si>
  <si>
    <t>Apropiación de la cultura ciudadana</t>
  </si>
  <si>
    <t>Informacion y Comunicación</t>
  </si>
  <si>
    <t>Gestión del Conocimiento</t>
  </si>
  <si>
    <t>N/A</t>
  </si>
  <si>
    <t>Gestión del conocimiento asociada a la PYBA</t>
  </si>
  <si>
    <t>Desarrollar 1 Línea Base Para La Atención De Animales Sinantrópicos Incluyendo Un Diagnóstico Para El Manejo De Enjambres De Abejas En El D.C.</t>
  </si>
  <si>
    <t>Atender 60000 Animales A Través De Programas En Brigadas, Urgencias Veterinarias , Adopción, Custodia, Maltrato, Comportamiento, Identificación U Otros Que Sean Requeridos.</t>
  </si>
  <si>
    <t>Atención al ciudadano</t>
  </si>
  <si>
    <t>Gestión Jurídica</t>
  </si>
  <si>
    <t xml:space="preserve"> 11. Lograr que las ciudades y los asentamientos humanos sean inclusivos, seguros, resilientes y sostenibles.</t>
  </si>
  <si>
    <t>Esterilizar 356000 Perros Y Gatos  Priorizando Las Localidades Con Mayores Cifras Poblacionales Estimadas.</t>
  </si>
  <si>
    <t>Gestión Administrativa y Documental</t>
  </si>
  <si>
    <t>Gestión Tecnológica</t>
  </si>
  <si>
    <t xml:space="preserve"> 13. Adoptar medidas urgentes para combatir el cambio climático y sus efectos.</t>
  </si>
  <si>
    <t>Gestión Financiera</t>
  </si>
  <si>
    <t xml:space="preserve"> 15. Proteger, restablecer y promover el uso sostenible de los ecosistemas terrestres, gestionar sosteniblemente los bosques, luchar contra la desertificación, detener e invertir la degradación de las tierras y detener la pérdida de biodiversidad.</t>
  </si>
  <si>
    <t xml:space="preserve"> 16. Promover sociedades pacíficas e inclusivas para el desarrollo sostenible, facilitar el acceso a la justicia para todos y construir a todos los niveles instituciones eficaces e inclusivas que rindan cuentas.</t>
  </si>
  <si>
    <t>Realizar 1 Diagnóstico E Implementación De Cargas Laborales Del Instituto Distrital De Protección Y Bienestar Animal</t>
  </si>
  <si>
    <t>Fortalecer 1 Canales De Comunicación</t>
  </si>
  <si>
    <t>Articular 1 Batería De Herramientas De Planeación Para El Instituto Distrital De Protección Y Bienestar Animal</t>
  </si>
  <si>
    <t>Implementar 1 Modelo Integrado De Planeación Y Gestión- Mipg</t>
  </si>
  <si>
    <t>Articular 1 Plan De Seguimiento A La Gestión Y Respuesta Oportuna A Los Requerimientos Técnicos, Jurídicos, Contractuales Y Disciplinarios</t>
  </si>
  <si>
    <t>Realizar 1 Diagnóstico De Fortalecimiento Institucional Que Cumpla Con Las Necesidades De Los Procesos Transversales Del Idpyba</t>
  </si>
  <si>
    <t>Porcentaje</t>
  </si>
  <si>
    <t>Implementar 1 Plan De Acción Para El Cumplimiento De La Estrategia De Los Procesos Tic Del Instituto Acorde Con Los Lineamientos Establecidos En El Decreto 415 De 2016</t>
  </si>
  <si>
    <t>Cantidad</t>
  </si>
  <si>
    <t>Actualizar 16 Reportes En El Observatorio De Protección Y Bienestar Animal Los Indicadores Que Den Cuenta Del Avance De La Política Pública</t>
  </si>
  <si>
    <t>Elaborar 5 Diagnósticos De Necesidades De Producción De Investigación Y Gestión Del Conocimiento De La Áreas Institucionales</t>
  </si>
  <si>
    <t>Elaborar 8 Productos De Investigación Que Contribuyan A Generar Conocimiento Y Acciones Respetuosas Y Justas Hacia Los Animales No Humanos</t>
  </si>
  <si>
    <t>mensual</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</si>
  <si>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</si>
  <si>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</si>
  <si>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Constante</t>
  </si>
  <si>
    <t>Aportar 1 Batería De Herramientas Metodológicas, Estudios E Investigaciones Identificadas En El Diagnóstico Para Dar Cuenta De Las Necesidades De Las Áreas</t>
  </si>
  <si>
    <t>Creciente</t>
  </si>
  <si>
    <t>cuatrimestral</t>
  </si>
  <si>
    <t>semestral</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</si>
  <si>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</si>
  <si>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</si>
  <si>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</si>
  <si>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</si>
  <si>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</si>
  <si>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</si>
  <si>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VISIÓN: El Instituto Distrital de Protección y Bienestar Animal será referente a 2024, como la entidad rectora, modelo de gestión pública para la promoción del bienestar y prevención del maltrato animal en corresponsabilidad con la sociedad civil.</t>
  </si>
  <si>
    <t>Vincular prestadores de servicios en la implementacion de la estrategia de regulacion</t>
  </si>
  <si>
    <t xml:space="preserve">Medir la cantidad de prestadores de servicios vinculados en la estretegia de regulacion </t>
  </si>
  <si>
    <t>SCCGC</t>
  </si>
  <si>
    <t>Prestadores de ServiciosVinculados / Prestadores de Servicios Programados</t>
  </si>
  <si>
    <t>Seguimiento al diseño e implementacion de las campañas pedagógicas de apropiación social del conocimiento que aborden perspectivas alternativas al antropocentrismo.</t>
  </si>
  <si>
    <t>Medir el avance y hacer seguimiento en el diseño e implementacion de las campañas pedagógicas de apropiación social del conocimiento que aborden perspectivas alternativas al antropocentrismo.</t>
  </si>
  <si>
    <t>Cumplimiento del Plan de Accion / Plan de Accion Programado</t>
  </si>
  <si>
    <t>Vincular ciudadanos y ciudadanas en la Implementacion la estrategia de sensibilización educación y capacitacion en ámbito comunitario, recreodeportivo e institucional</t>
  </si>
  <si>
    <t>Medir la cantidad de ciudadanos y ciudadanas en la Implementacion la estrategia de sensibilización educación y capacitacion en ámbito comunitario, recreodeportivo e institucional</t>
  </si>
  <si>
    <t>Ciudadanos Vinculados / Ciudadanos Programados</t>
  </si>
  <si>
    <t>Vincular ciudadanos y ciudadanas en espacios de participacion ciudadana</t>
  </si>
  <si>
    <t>Medir la cantidad de ciudadanos y ciudadanas vinculados en espacios y programas de participacion ciudadana</t>
  </si>
  <si>
    <t xml:space="preserve">Ejecutar pactos en las instancias y espacios de participación ciudadana  </t>
  </si>
  <si>
    <t>Medir la cantidad de pactos realizados con las instancias y espacios de participación ciudadana y movilización social por localidad para la Protección y Bienestar Anima</t>
  </si>
  <si>
    <t xml:space="preserve">Seguimiento a la gestion de alianzas interinstitucionales, intersectoriales  y de ciudad región </t>
  </si>
  <si>
    <t xml:space="preserve">Medir el avance y hacer seguimiento en la gestion de alianzas interinstitucionales, intersectoriales  y de ciudad región </t>
  </si>
  <si>
    <t>Transversal</t>
  </si>
  <si>
    <t>1-6</t>
  </si>
  <si>
    <t>Medir oportunamente los indicadores de atención al ciudadano y gestión financiera.</t>
  </si>
  <si>
    <t xml:space="preserve"> PQRSD resueltos en terminos Subdirección de Cultura Ciudadana y Gestión del Conocimiento</t>
  </si>
  <si>
    <t>Identificar la oportrunidad de respuesta a las peticiones, quejas, reclamos, solicitdes y denuncias -PQRSD, en cumplimiento a la Ley 1755 de 2015</t>
  </si>
  <si>
    <t>No PQRSD respondidas en terminos / No PQRSD asignadas a la Subdirección</t>
  </si>
  <si>
    <t>Realizar la ejecución presupuestal  de acuerdo con la programación de la apropiación vigente  del proyecto 7560</t>
  </si>
  <si>
    <t>Medir la ejecución  de los compromisos programados en el proyecto de inversión 7560  “Implementación de un proceso institucional de investigación y gestión del conocimiento para la defensa, protección y bienestar animal en Bogotá”</t>
  </si>
  <si>
    <t>Sistema de información presupuestal - Bogdata</t>
  </si>
  <si>
    <t>Apropiación comprometida (con registro presupuestal) / apropiación disponible</t>
  </si>
  <si>
    <t>Realizar la ejecución presupuestal  de acuerdo con la programación de los giros del proyecto  7560</t>
  </si>
  <si>
    <t>Medir la ejecución y comportamiento de los giros programados del proyecto de inversión 7560 “Implementación de un proceso institucional de investigación y gestión del conocimiento para la defensa, protección y bienestar animal en Bogotá”</t>
  </si>
  <si>
    <t>Giros realizados / Presupuesto comprometido</t>
  </si>
  <si>
    <t>Realizar la ejecución presupuestal  de acuerdo con la programación de las reservas constituidas del proyecto  7560</t>
  </si>
  <si>
    <t>Medir el comportamento de las reservas presupuestales constituidas para el proyecto de inversión 7560 “Implementación de un proceso institucional de investigación y gestión del conocimiento para la defensa, protección y bienestar animal en Bogotá”</t>
  </si>
  <si>
    <t>Valor ejecutado / Reserva constituida</t>
  </si>
  <si>
    <t>No de alianzas celebradas/No de alianzas programadas</t>
  </si>
  <si>
    <t>Atender 120 Visitas tecnicas de Inspección</t>
  </si>
  <si>
    <t>Medir el número de visitas tecnicas realizadas.</t>
  </si>
  <si>
    <t>Subdirección Atención a la Fauna</t>
  </si>
  <si>
    <t>Reporte ejecución mensual del programa (bases y formatos).</t>
  </si>
  <si>
    <t>(Numero de visitas tecnicas realizadas / Numero de visitas tecnicas programadas)*100%</t>
  </si>
  <si>
    <t>Realizar 96 Censos Poblacionales</t>
  </si>
  <si>
    <t xml:space="preserve">Medir el número de censos poblacionales </t>
  </si>
  <si>
    <t>(Numero de censos Poblacionales realizados / Numero de censos poblacionales programados)*100%</t>
  </si>
  <si>
    <t>Medir el número de animales atendidos por presunto maltrato.</t>
  </si>
  <si>
    <t>(Numero de animales por presunto maltrato atendidos / Numero de animales por presunto maltrato programados)*100%</t>
  </si>
  <si>
    <t>Atender por urgencias veterinarias a 1373 animales</t>
  </si>
  <si>
    <t>Medir el número de animales atendidos por urgencias veterinarias</t>
  </si>
  <si>
    <t>(Numero de animales atendidos por urgencias veterinarias/Numero de animales programados por urgencias veterinarias)*100%</t>
  </si>
  <si>
    <t>Medir el número de animales atendidos a traves de brigadas medicas.</t>
  </si>
  <si>
    <t>(Numero de animales atendidos por brigadas medicas/Numero de animales programados por brigadas medicas)*100%</t>
  </si>
  <si>
    <t>Medir la cantidad de animales unicos, es decir aquellos que ingresan a la unidad de Cuidado Animal por condición de abandono y que son remitidos por otras entidades y/o programas difrentes a los del instituto para custodia.</t>
  </si>
  <si>
    <t>(Numero de animales unicos atendidos por custodia/Numero de animales unicos programados para custodia)*100%</t>
  </si>
  <si>
    <t xml:space="preserve">Brindar atención a 784 palomas </t>
  </si>
  <si>
    <t>Medir el número de palomas atendidas en la Unidad de Atención</t>
  </si>
  <si>
    <t>(Numero de palomas atendidas / Numero de palomas programadas) * 100%</t>
  </si>
  <si>
    <t xml:space="preserve">Entregar 500 animales en adopción </t>
  </si>
  <si>
    <t>Medir el número de animales entregados en adopción.</t>
  </si>
  <si>
    <t>(Numero de animales entregados en adopción/Numero de animales programados para entregar en adopción)*100%</t>
  </si>
  <si>
    <t>Medir el número de animales (perros y gatos) esterilizados por el instituto.</t>
  </si>
  <si>
    <t>(Numero de animales esterilizados / numero de animales programados a esterilizar) * 100%</t>
  </si>
  <si>
    <t>Realizar 432 jornadas de esterilización</t>
  </si>
  <si>
    <t>Medir el número de jornadas de esterilización</t>
  </si>
  <si>
    <t>(Numero de jornadas de esterilización realizadas / numero de jornadas de esterilización requeridas) * 100%</t>
  </si>
  <si>
    <t>1-4</t>
  </si>
  <si>
    <t>257-258-260-261</t>
  </si>
  <si>
    <t xml:space="preserve"> PQRSD resueltos en terminos Subidirección de Atencion a la Fauna</t>
  </si>
  <si>
    <t>SGC - Servicio al Ciudadano</t>
  </si>
  <si>
    <t>No PQRSD respondidas en terminos / No PQRSD asignadas a la Subdirección.</t>
  </si>
  <si>
    <t>Realizar la ejecución presupuestal  de acuerdo con la programación de los giros del proyecto  7551.</t>
  </si>
  <si>
    <t>Medir la ejecución y comportamiento de los giros programados del proyecto de inversión 7551 “Implementación de un proceso institucional de investigación y gestión del conocimiento para la defensa, protección y bienestar animal en Bogotá”</t>
  </si>
  <si>
    <t>Realizar la ejecución presupuestal  de acuerdo con la programación de la apropiación vigente  del proyecto  7551.</t>
  </si>
  <si>
    <t>Medir la ejecución  de los compromisos programados en el proyecto de inversión 7551 “Implementación de un proceso institucional de investigación y gestión del conocimiento para la defensa, protección y bienestar animal en Bogotá”</t>
  </si>
  <si>
    <t>Realizar la ejecución presupuestal  de acuerdo con la programación de las reservas constituidas del proyecto  7551.</t>
  </si>
  <si>
    <t>Medir el comportamento de las reservas presupuestales constituidas para el proyecto de inversión 7551 “Implementación de un proceso institucional de investigación y gestión del conocimiento para la defensa, protección y bienestar animal en Bogotá”</t>
  </si>
  <si>
    <t>Cumplimiento de la elaboracion de los reportes en el Observatorio de Protección y Bienestar Animal los indicadores que den cuenta del avance de la política pública</t>
  </si>
  <si>
    <t>Medir el avance y hacer seguimiento al avance de la elaboracion de los reportes realizados en el Observatorio de Protección y Bienestar Animal los indicadores que den cuenta del avance de la política pública</t>
  </si>
  <si>
    <t>Seguimiento de la elaboracion del diagnóstico de necesidades de producción de investigación y gestión del conocimiento de la áreas institucionales</t>
  </si>
  <si>
    <t>Medir el avance y hacer seguimiento al avance de la elaboracion del diagnóstico de necesidades de producción de investigación y gestión del conocimiento de la áreas institucionales</t>
  </si>
  <si>
    <t>Seguimiento de la elaboracion de los productos de investigación que contribuyan a generar conocimiento y acciones respetuosas y justas hacia los animales no humanos</t>
  </si>
  <si>
    <t>Medir el avance y hacer seguimiento al avance de la elaboracion de los productos de investigación que contribuyan a generar conocimiento y acciones respetuosas y justas hacia los animales no humanos</t>
  </si>
  <si>
    <t>Seguimiento a la realizacion de convenios para el fometo de la investigacion y la gestión del conocimiento.</t>
  </si>
  <si>
    <t>Medir el avance y hacer seguimiento realizado en el convenio para el fomento de la investigación y la gestión de conocimiento con instituciones educativas y organizaciones, ambas a nivel nacional e internacional</t>
  </si>
  <si>
    <t xml:space="preserve">Seguimiento a la implementacion de semilleros de investigación que vinculen a la ciudadanía de manera incidente </t>
  </si>
  <si>
    <t>Medir el avance y hacer seguimiento en la implementacion de los semilleros de investigación que vinculen a la ciudadanía de manera incidente</t>
  </si>
  <si>
    <t>Actualizacion de la batería de herramientas metodológicas, estudios e investigaciones identificadas en el diagnóstico para dar cuenta de las necesidades de las áreas institucionales</t>
  </si>
  <si>
    <t>Medir el avance y hacer seguimiento al avance en la actualizacion de la batería de herramientas metodológicas, estudios e investigaciones identificadas en el diagnóstico para dar cuenta de las necesidades de las áreas institucionales</t>
  </si>
  <si>
    <t>Realizar la ejecución presupuestal  de acuerdo con la programación de la apropiación vigente  del proyecto  7555.</t>
  </si>
  <si>
    <t>Medir la ejecución  de los compromisos programados en el proyecto de inversión 7555 “Implementación de un proceso institucional de investigación y gestión del conocimiento para la defensa, protección y bienestar animal en Bogotá”</t>
  </si>
  <si>
    <t>Realizar la ejecución presupuestal  de acuerdo con la programación de los giros del proyecto  7555.</t>
  </si>
  <si>
    <t>Medir la ejecución y comportamiento de los giros programados del proyecto de inversión 7555 “Implementación de un proceso institucional de investigación y gestión del conocimiento para la defensa, protección y bienestar animal en Bogotá”</t>
  </si>
  <si>
    <t>Realizar la ejecución presupuestal  de acuerdo con la programación de las reservas constituidas del proyecto  7555.</t>
  </si>
  <si>
    <t>Medir el comportamento de las reservas presupuestales constituidas para el proyecto de inversión 7555 “Implementación de un proceso institucional de investigación y gestión del conocimiento para la defensa, protección y bienestar animal en Bogotá”</t>
  </si>
  <si>
    <t>Plan de Accion 2023</t>
  </si>
  <si>
    <t>Linea Base
(2022)</t>
  </si>
  <si>
    <t>Medir la gestión de presentación y ajuste del Estudio Técnico de Rediseño Institucional y todo lo que ello implica.</t>
  </si>
  <si>
    <t>Subdirección de Gestión Corporativa</t>
  </si>
  <si>
    <t>Documento de rediseño - Subdirección de Gestión Corporativa</t>
  </si>
  <si>
    <t>Documento ajustado a numero de etapas superadas / 3 etapas (SDH, DASCD y Consejo Directivo)</t>
  </si>
  <si>
    <t>Rediseño institucional efectuado en materia de CID</t>
  </si>
  <si>
    <t>Tasa de aplauso</t>
  </si>
  <si>
    <t>Permite identificar si se está compartiendo el contenido adecuado para la audiencia</t>
  </si>
  <si>
    <t>Comunicaciones</t>
  </si>
  <si>
    <t>Redes sociales oficiales (Facebook, Twitter, Instagram)</t>
  </si>
  <si>
    <t>Sumatoria de likes / Sumatoria de seguidores * 100</t>
  </si>
  <si>
    <t>Boletines de prensa</t>
  </si>
  <si>
    <t>Noticias en medios basadas en BdP / Total de noticias del mes * 100</t>
  </si>
  <si>
    <t>Monitoreo de medios del equipo de comunicaciones</t>
  </si>
  <si>
    <t>Piezas graficas</t>
  </si>
  <si>
    <t>Permite identificar si las piezas graficas están siendo divulgados por los medios de comunicación</t>
  </si>
  <si>
    <t>Archivo de la Oficina de Comunicaciones</t>
  </si>
  <si>
    <t>Permite identificar si el conternido está siendo compartido en otras redes</t>
  </si>
  <si>
    <t xml:space="preserve">Redes sociales oficiales (Facebook, Twitter, Instagram) </t>
  </si>
  <si>
    <t>Sumatoria de compartidos / Sumatoria de seguidores * 100</t>
  </si>
  <si>
    <t>Tasa de amplificacion de diseño</t>
  </si>
  <si>
    <t>Tasa de aplauso de video</t>
  </si>
  <si>
    <t>Tasa de conversacion</t>
  </si>
  <si>
    <t>Permite medir la retroalimentación con la ciudadanía</t>
  </si>
  <si>
    <t>Sumatoria de comentarios / Sumatoria de seguidores * 100</t>
  </si>
  <si>
    <t>Tasa de crecimiento</t>
  </si>
  <si>
    <t>Permite identificar qué tan rápido están aumentando los seguidores</t>
  </si>
  <si>
    <t>Sumatoria de nuevos seguidores / Sumatoria de seguidores * 100</t>
  </si>
  <si>
    <t>Tasa de retencion</t>
  </si>
  <si>
    <t>Permite identificar la retención de la audiencia con el contenido audiovisual</t>
  </si>
  <si>
    <t>Redes sociales oficiales (Youtube)</t>
  </si>
  <si>
    <t>Sumatoria de reproducciones completas / Sumatoria de reproducciones totales * 100</t>
  </si>
  <si>
    <t>Tasa de click en el enlace</t>
  </si>
  <si>
    <t>Permite identificar el posicionamiento de la sede electronica en redes sociales</t>
  </si>
  <si>
    <t xml:space="preserve">Redes sociales oficiales (Facebook, Twitter) </t>
  </si>
  <si>
    <t>Sumatoria de clicks de enlace filtrado / clicks totales * 100</t>
  </si>
  <si>
    <t>Boletin interno</t>
  </si>
  <si>
    <t>Permite identificar la ejecucion del boletin Animal News</t>
  </si>
  <si>
    <t>Boletines realizados / Boletines planeados</t>
  </si>
  <si>
    <t>Realizar 76 Reportes en los diferentes sistemas del Distrito y la nación</t>
  </si>
  <si>
    <t>Asegurar  que el Instituto realice  oportunamente los reportes en los diferentes sistemas a nivel distrital y Nacional.</t>
  </si>
  <si>
    <t>Oficina Asesora de Planeacion</t>
  </si>
  <si>
    <t>SPI, SEGPLAN, PMR, ALERTAS Y RECOMENDACIONES, POA Y BASES DE DATOS DEPENDENCIAS</t>
  </si>
  <si>
    <t>Cantidad de reportes realizados oportunamente / Cantidad de reportes programados</t>
  </si>
  <si>
    <t>Elaborar el 100% de la programación para la vigencia 2023 y 2024 de cada uno de los proyectos de inversión respecto  herramientas de planeación del 2023 y 2024 y anteproyecto de presupuesto 2024</t>
  </si>
  <si>
    <t>Medir el cumplimiento en la elaboración del anteproyecto para la siguiente vigencia y la formulación de los instrumentos de planeación 2024</t>
  </si>
  <si>
    <t xml:space="preserve"> HERRAMIENTAS OAP  2023 y 2024 y    ANTEPROYECTO DE PRESUPUESTO 2024</t>
  </si>
  <si>
    <t>Avance de tareas ejecutadas en Plan de Acción/ Avance de tareas programadas en Plan de Accion</t>
  </si>
  <si>
    <t>Realizar la formulación, desarrollo y seguimiento de Políticas Publicas del Instituto</t>
  </si>
  <si>
    <t>Medir el avance el vance de la implementación de las politica públicas</t>
  </si>
  <si>
    <t>MATRIZ DE PLAN DE ACCION 
LISTAS DE ASISTENCIA</t>
  </si>
  <si>
    <t>Solicitudes atendidas/ solicitudes recibidas</t>
  </si>
  <si>
    <t>Prestar la asistencia Técnica en la Formulación e Implementación en Proyectos de Inversión Local en la Temática de Protección y Bienestar Animal</t>
  </si>
  <si>
    <t>Acompañamiento Tecnico a las Alcaldías Locales en la formulación e implementación de los Proyectos de Inversión Local en la meta de Bienestar Animal</t>
  </si>
  <si>
    <t>LISTAS DE ASISTENCIA, DOCUMENTOS DE FORMULACION REVISADOS</t>
  </si>
  <si>
    <t>Avance de actividades ejecutadas en Plan de Acción/ Avance de actividades programadas en Plan de Accion</t>
  </si>
  <si>
    <t xml:space="preserve">Asesorar a las dependencias para el avance del MIPG en armonía con el Índice de Desempeño Institucional – IDI (FURAG). </t>
  </si>
  <si>
    <t>Realizar seguimiento a  la implementacion al Plan de adecuación y sostenibilidad MIPG-FURAG
Nota: el cumplimiento del plan es responsabilidad de las areas involucradas previa concertación y el seguimiento lo realiza el Equipo MIPG-OAP</t>
  </si>
  <si>
    <t>Plan de adecuación y sostenibilidad MIPG-FURAG 2022</t>
  </si>
  <si>
    <t>(Numero de actividades ejecutados del Plan de adecuacion y sostenibilidad MIPG-FURAG 2022 / Numero de actividades programadas del Plan de adecuacion y sostenibilidad MIPG-FURAG 2022)* 100</t>
  </si>
  <si>
    <t xml:space="preserve">Liderar la formulación del Plan Anticorrupción y Atención al Ciudadano (PAAC), los Mapas de Riesgos de Gestión y de corrupción y realizar monitoreo al avance de sus componentes. </t>
  </si>
  <si>
    <t>Medir el nivel de cumplimiento del Plan Anticorrupción y de Atención al Ciudadano PAAC
Nota: el cumplimiento del plan es responsabilidad de las areas involucradas previa concertación y el seguimiento lo realiza el Equipo MIPG-OAP</t>
  </si>
  <si>
    <t>Plan Anticorrupción y de Atención al Ciudadano PAAC 2022</t>
  </si>
  <si>
    <t>(Numero actividades ejecutadados del Plan Anticorrupción y de Atención al Ciudadano PAAC 2022 / Numero de actividades programadas del Plan Plan Anticorrupción y de Atención al Ciudadano PAAC 2022)* 100</t>
  </si>
  <si>
    <t>Requerimientos contractuales gestionados</t>
  </si>
  <si>
    <t>Medir la gestión de respuesta a los requerimientos en materia precontractual, contractual y postcontractual que le sean asignados</t>
  </si>
  <si>
    <t>Contractual</t>
  </si>
  <si>
    <t>Plataforma trasaccional secop ii y base de reparto de contractual</t>
  </si>
  <si>
    <t>Numero de documentos de natualeza precontractual, contractual y postcontractual gestionados / Numero de documentos de natualeza precontractual, contractual y postcontractual asignados.</t>
  </si>
  <si>
    <t>Requerimientos allegados al equipo contractual de diferente naturaleza a la gestión contractual.</t>
  </si>
  <si>
    <t>Medir la gestión de respuesta a los requerimientos que le sean asignados al equipo contractual por parte de la ciudadanía en general, entes de control y otros.</t>
  </si>
  <si>
    <t>Numero de requerimientos gestionados. / Numero de requerimientos asignados</t>
  </si>
  <si>
    <t xml:space="preserve"> PQRSD resueltos en terminos</t>
  </si>
  <si>
    <t>Identificar la oportrunidad de respuesta a las peticiones, quejas, reclamos, solicitdes y denuncias -PQRSD, en cumplimiento a la Ley 1755 de 2015 y demás normas corcondantes</t>
  </si>
  <si>
    <t>Servicio al ciudadano</t>
  </si>
  <si>
    <t>Dirección, Subdirecciones y Oficinas Asesoras</t>
  </si>
  <si>
    <t>Calidad del servicio</t>
  </si>
  <si>
    <t>El objetivo del indicador es medir la calidad del servicio que es prestado a la ciudadanía en los canales de atención habilitados por el IDPYBA mediante la autoevaluación de ciudadano incoginito y evaluación individual aleatoria</t>
  </si>
  <si>
    <t>Subdireción de Gestión Corporativa - Atención al ciudadano</t>
  </si>
  <si>
    <t>Porcentaje del promedio ponderado del resultado de las evaluaciones / Promedio ponderado de los items de las evaluaciones</t>
  </si>
  <si>
    <t>Percepción de la satisfacción ciudadana</t>
  </si>
  <si>
    <t>El objetivo del indicador es medir el número la percepción de la satisfacción de los ciudadanos que acuden al Instituto Distrital de Protección y Bienestar Animal, a solicitar los servicios o interponer peticiones.</t>
  </si>
  <si>
    <t>No de ciudadanos satisfechos (y muy satisfechos) /No de ciudadanos encuestados</t>
  </si>
  <si>
    <t>Desarrollar las actividades programadas en el  Plan Institucional de Capacitación PIC</t>
  </si>
  <si>
    <t xml:space="preserve">Medir el cumpliemiento de ejecución del PIC </t>
  </si>
  <si>
    <t>Informe mensual PIC</t>
  </si>
  <si>
    <t>(No de Capacitaciones Ejecutadas PIC/ No de Capacitaciones Programadas PIC)</t>
  </si>
  <si>
    <t>Desarrollar las actividades del programa de bienestar social e incentivos</t>
  </si>
  <si>
    <t>Medir el cumplimiento de ejecución del Programa de Bienestar Social e Incentivos</t>
  </si>
  <si>
    <t>Informe mensual Bienestar social e Incentivos</t>
  </si>
  <si>
    <t>No de actividades ejecutadas / No de actividades programadas</t>
  </si>
  <si>
    <t xml:space="preserve">Desarrollar el Plan anual de seguridad y salud en el trabajo </t>
  </si>
  <si>
    <t>Medir el cumplimiento de ejecución del Plan de Seguridad y Salud en el Trabajo</t>
  </si>
  <si>
    <t>Informe mensual SST</t>
  </si>
  <si>
    <t>Medir el cumplimiento de ejecución del Plan Estrategico de Seguridad Vial</t>
  </si>
  <si>
    <t>Informe mensual del PESV</t>
  </si>
  <si>
    <t>Número de informes de proveedores supervisados por la Subdireccion de Gestion Corporativa, radicados y pagados</t>
  </si>
  <si>
    <t>El objetivo del indicador es medir el número de informes de proveedores supervisados por la Subdireccion de Gestion Corporativa, radicados y pagados</t>
  </si>
  <si>
    <t>Recursos Fisicos</t>
  </si>
  <si>
    <t>Subdirección de Gestión Corporativa - Recursos fisicos y financiera</t>
  </si>
  <si>
    <t xml:space="preserve">No informes radicados para pago / No de proveedores </t>
  </si>
  <si>
    <t>Mantenimientos e inspecciones a instalaciones fisicas realizadas</t>
  </si>
  <si>
    <t>El objetivo del indicador es medir el número de mantenimientos hechos durante el periodo</t>
  </si>
  <si>
    <t>No de mantenimientosrealizados   /No solicitudes de mantenimineto</t>
  </si>
  <si>
    <t>Medir el número de servicios de vehiculos en el marco de la logistica y la operación institucional durante el periodo</t>
  </si>
  <si>
    <t>El objetivo del indicador es medir el número de servicios de vehiculos  durante el periodo</t>
  </si>
  <si>
    <t xml:space="preserve"> No  de servicios asignados / No de solicitudes de asignación</t>
  </si>
  <si>
    <t>no</t>
  </si>
  <si>
    <t>Seguimiento Plan de Acción del Plan Institucional de Gestión Ambiental -PIGA 2021</t>
  </si>
  <si>
    <t>Medir el cumplimiento de actividades contempladas en el desarrollo de los programas PIGA</t>
  </si>
  <si>
    <t>Gestion Ambiental</t>
  </si>
  <si>
    <t xml:space="preserve">Bitácoras, actas y correos de Gestión Ambiental y registro fotografico de las actividades realizadas </t>
  </si>
  <si>
    <t>No actividades PIGA realizadas /No actividades PIGA programadas</t>
  </si>
  <si>
    <t>Operaciones Contables realizadas</t>
  </si>
  <si>
    <t>Medir la gestión del equipo finaciero de la entidad en cuanto a las actividades contables que se requieran.</t>
  </si>
  <si>
    <t>SGC - Financiera</t>
  </si>
  <si>
    <t>Sistema de información - Zbox</t>
  </si>
  <si>
    <t>Numero de Operaciones contables realizadas / Numero de Operaciones contables requeridas.</t>
  </si>
  <si>
    <t xml:space="preserve">Procesos disciplinarios gestionados. </t>
  </si>
  <si>
    <t>Medir la gestión de respuesta a la gestión en materia de control interno disciplinar</t>
  </si>
  <si>
    <t>Oficina de Control Interno Disciplinario</t>
  </si>
  <si>
    <t>Base de datos de la OCID y sistema de información distrital 
(ambos bajo confidencialidad)</t>
  </si>
  <si>
    <t>Numero de actos administrativos proferidos/ Numero de actos administrativos requeridos</t>
  </si>
  <si>
    <t>Giros IDYBA realizados</t>
  </si>
  <si>
    <t>Medir la gestión del equipo finaciero de la entidad en cuanto a los giros que deben ser realizados para toda la entidad.</t>
  </si>
  <si>
    <t>Sistema de información - Zbox / Sistema de información Bogdata</t>
  </si>
  <si>
    <t>Medir la ejecución y comportamiento de giros del proyecto de inversión 7550 "Fortalecimiento Institucional de la Estructura Organizaciónal del IDPYBA Bogotá" a cargo de la SGC.</t>
  </si>
  <si>
    <t>Realizar seguimiento a la ejecución presupuestal gastos de funcionamiento</t>
  </si>
  <si>
    <t>Medir la ejecución del presupuesto de funcionamiento de la Entidad.</t>
  </si>
  <si>
    <t>Realizar seguimiento a la ejecución de giros gastos de funcionamiento</t>
  </si>
  <si>
    <t>Medir la ejecución y comportamiento de giros del presupuesto de funcionamiento de la Entidad.</t>
  </si>
  <si>
    <t>Realizar seguimiento a la ejecución de reservas gastos de funcionamiento</t>
  </si>
  <si>
    <t>Medir la liquidación, giro o fenecimiento de las reservas presupuestales constituidas para el presupuesto de funcionamiento de la Entidad.</t>
  </si>
  <si>
    <t>Desarrollar el 100% del Plan Institucional de Archivo</t>
  </si>
  <si>
    <t>Desarrollar las actividades definidas en el Plan Institucional de Archivos  del  Instituto y efectuar seguimiento.</t>
  </si>
  <si>
    <t>Gestión Documental</t>
  </si>
  <si>
    <t>Cumplimiento de actvidades descritas en el Plan</t>
  </si>
  <si>
    <t>(Porcentaje de Avance Ejecutado PINAR/ Porcentaje de Avance Programado PINAR)</t>
  </si>
  <si>
    <t>Recibir las transferencias documentales de Archivo de Gestión - Archivo Central</t>
  </si>
  <si>
    <t>Actas de transferencia primaria documental</t>
  </si>
  <si>
    <t>Plan estratégico de las Tecnologías de la Información implementado</t>
  </si>
  <si>
    <t>Medir en avance la ejecución de los proyectos y actividades planteadas del plan estratégico de TI</t>
  </si>
  <si>
    <t>Equipo de Gestión de Tecnologías de la Información</t>
  </si>
  <si>
    <t>Área de T.I / Seguimiento a Plan Estratégico de T.I</t>
  </si>
  <si>
    <t>Plan de Tratamiento de Riesgos de Seguridad y Privacidad de la Información implementado</t>
  </si>
  <si>
    <t xml:space="preserve"> Identificar el nivel de estructuración de los procesos de la entidad orientados a la gestión de la seguridad de la información</t>
  </si>
  <si>
    <t>Plan de Seguridad y Privacidad de la Información implementado</t>
  </si>
  <si>
    <t>Adelantar las actividades necesarias para aumentar los niveles de seguridad de la información.</t>
  </si>
  <si>
    <t>Desarrollos, soluciones, soporte y mantenimiento a los sistemas de información atendidos</t>
  </si>
  <si>
    <t>Medir el grado de uso y apropiación de los Sistemas de Información en procesos misionales y de apoyo en la entidad</t>
  </si>
  <si>
    <t>No de requerimientos Iimplementados / No de requerimientos  solicitados</t>
  </si>
  <si>
    <t>Realizar todas las gestiones para la debida defensa judicial de la entidad.</t>
  </si>
  <si>
    <t>Realizar todos las gestiones para la debida defensa judicial de la entidad.</t>
  </si>
  <si>
    <t>Oficina Asesora Jurídica</t>
  </si>
  <si>
    <t>Pagina Rama Judicial, SIPROJ WEB, informes, bases de datos dependencia</t>
  </si>
  <si>
    <t>No. requerimiento atendidos/No. requermientos allegados</t>
  </si>
  <si>
    <t>Gestionar de asuntos de carácter normativos.</t>
  </si>
  <si>
    <t>Medir la gestión de todas las actividades de interpretación, revisión, análisis, trámite, capacitación y solución de los asuntos de carácter jurídico que surjan del desarrollo de las funciones del IDPYBA.</t>
  </si>
  <si>
    <t>Bases de datos de asuntos normativos, documentos producidos</t>
  </si>
  <si>
    <t>No. de conceptos y requerimientos atendidos /No. de conceptos y requerimientos allegados</t>
  </si>
  <si>
    <t>Gestionar de asuntos de carácter penal.</t>
  </si>
  <si>
    <t>Realizar todos las gestiones para el estudio, análisis e impulso procesal en el ambito penal de los casos que conozca el Instituto Distrital de Protección Animal.</t>
  </si>
  <si>
    <t>Pagina Rama Judicial, base de datos dependencia, Pagina Fiscalia General de la Nación</t>
  </si>
  <si>
    <t>No. requerimiento atendidos /No. requerimientos allegados</t>
  </si>
  <si>
    <t>Realizar el acompañamiento a las diligencias judiciales</t>
  </si>
  <si>
    <t>Medir el porcentaje de acompañamiento a las diligencias judiciales, administrativas y policivas en las cuales se encuentran involucrados animales y se requiera la intervención del IDPYBA</t>
  </si>
  <si>
    <t>Bases de datos dependencias y actas de diligencias</t>
  </si>
  <si>
    <t>Realizar socialización y capacitación juridica a la ciudadanía en materia de protección y bienestar animal.</t>
  </si>
  <si>
    <t>Medir la generación de ambientes de socialización, sensibilización y capacitación a la ciudadanía en materia de derecho animal</t>
  </si>
  <si>
    <t>Bases de datos dependencias</t>
  </si>
  <si>
    <t>Brindar orientación juridica a la ciudadanía</t>
  </si>
  <si>
    <t>Orientar jurídicamente los casos asociados con el bienestar y protección animal en el distrito capital y organizar y ejecutar capacitaciones a los estudiantes y docentes de consultorios jurídicos y centros de conciliación de las facultades de Derecho que realicen alianzas con el IDPYBA.</t>
  </si>
  <si>
    <t>Permite identificar si los boletines de prensa están siendo divulgados por los medios de comunicación</t>
  </si>
  <si>
    <t>NA</t>
  </si>
  <si>
    <t>Valor de los giros realizados / valor comprometido</t>
  </si>
  <si>
    <t>Transferencias documentales</t>
  </si>
  <si>
    <t xml:space="preserve">
Realizar la ejecución presupuestal  de acuerdo con la programación de la apropiación vigente  del proyecto 7550</t>
  </si>
  <si>
    <t xml:space="preserve">
Medir la ejecución  de los compromisos programados en el proyecto de inversión 7550 "Fortalecimiento Institucional de la Estructura Organizaciónal del IDPYBA Bogotá" a cargo de la SGC.</t>
  </si>
  <si>
    <t xml:space="preserve">
Realizar la ejecución presupuestal  de acuerdo con la programación de los giros del proyecto  7550</t>
  </si>
  <si>
    <t xml:space="preserve">
Realizar la ejecución presupuestal  de acuerdo con la programación de las reservas constituidas del proyecto  7550</t>
  </si>
  <si>
    <t xml:space="preserve">
Medir el comportamento de las reservas presupuestales constituidas para el proyecto de inversión   7550 "Fortalecimiento Institucional de la Estructura Organizaciónal del IDPYBA Bogotá" </t>
  </si>
  <si>
    <t>Vincular 1000 Personas Prestadores De Servicios A La Estrategia De Regulación.</t>
  </si>
  <si>
    <t>Diseñar E Implementar 8 Campañas Pedagogicas De Apropiación Social Del Conocimiento Que Aborden Perspectivas Alternativas Al Antropocentrismo.</t>
  </si>
  <si>
    <t>Vincular 49000 Personas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</si>
  <si>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Personas Ciudadanos Y Ciudadanas En Talleres De Formación Que Aborden La Normatividad Vigente Y Su Aplicación En Las Instancias Y Los Espacios De Participación Ciudadana Y Movilización Social De Protección Y Bienestar Animal.Rticipación Ciudadana Y Movilización Social De Protección Y Bienestar Animal.</t>
  </si>
  <si>
    <t>Definir Y Ejecutar 960 Pactos Con Las Instancias Y Espacios De Participación Ciudadana Y Movilización Social Por Localidad Para La Protección Y Bienestar Animal</t>
  </si>
  <si>
    <t>Gestionar 49 Alianzas Interinstitucionales, Intersectoriales Y De Ciudad Región Que Potencien Las Intervenciones Y Cobertura En Torno A La Protección Y Bienestar Animal.</t>
  </si>
  <si>
    <t>Se realizaron 7 censos de identificación de Palomas de Plaza.</t>
  </si>
  <si>
    <t>No se realizó reporte este periodo</t>
  </si>
  <si>
    <t>Se atendieron 703 animales por presunto maltrato ( 171 caninos, 39 felinos, 7 equidos y 486 aves de corral)</t>
  </si>
  <si>
    <t>Se realizó la atención de 85 animales por el programa de urgencias veterinarias  (53 caninos y 32 felinos)</t>
  </si>
  <si>
    <t>A traves del programa de brigadas médicas se atendieron 64 animales (55 caninos y 9 felinos)</t>
  </si>
  <si>
    <t>En el mes de enero de 2023 ingresaron a UCA 23 animales (22 caninos y 1 felino), por situación de abandono o remitidos por entidades como bomberos, policía y la secretaria Distrital de Salud para la prestación del servicio de custodia.</t>
  </si>
  <si>
    <t xml:space="preserve">Se  dieron en adopción  once (11) animales de compañía, ocho (8) caninos y tres (3) felinos. </t>
  </si>
  <si>
    <t>A corte del 31 de enero se realizó un avance del 8,57 %  de lo programado, a traves de la esterilización de 4,393 animales (1745 caninos y 2648 felinos) , discriminados por localidad de la siguiente manera: 251 Usaquén, 267 San Cristobal, 647 Usme, 180 Tunjuelito, 274 Bosa, 444 Kennedy, 410 Fontibón,377 Engativá, 269 Suba, 140 Los Mértires, 135 Antonio Nariño, 208 Puente Aranda, 91 La Candelaria, 352 Rafael Uribe Uribe, 348 Cuidad Bolivar)</t>
  </si>
  <si>
    <t>Se realizaron 33 jornadas de esterilización  a traves del servicio tercerizado (18 Jornadas para población estrattos 1,2 y 3 y 13 jornadas especiales por medio de la Estrategia CES)</t>
  </si>
  <si>
    <t>Durante el periodo de reporte se tramitó el 94% de las solicitudes de PQRSD asignadas a la Subdirección de Atención a la Fauna en los terminos establecidos  y el 6% resantes ya fueron tramitados y se encuentran finalizados.</t>
  </si>
  <si>
    <t>Para el periodo de reporte la Subdirección de Atención a la Fauna presenta una ejecución de 26%</t>
  </si>
  <si>
    <t>La ejecución de giros del Proyecto 7551  "Servicio para la atención de animales en condición de vulnerabilidad a través de los programas del IDPYBA en Bogotá" del presupuesto para el mes de enero de 2023 fue del 0,11 %.</t>
  </si>
  <si>
    <t>El valor ejecutado del Proyecto 7551 de reservas "Servicio para la atención de animales en condición de vulnerabilidad a través de los programas del IDPYBA en Bogotá" del presupuesto para el mes de enero de 2023 fue del 12%</t>
  </si>
  <si>
    <t>Para el periodo del informe se avanzó en la gestión de la información necesarios para la compilación del primer (1) reporte de avance de indicadores, así como la preparación de los archivos utilizados para la actualización del reporte.</t>
  </si>
  <si>
    <t>Se actualizó la estrategia para generar el diagnóstico de necesidades de investigación. Y, durante el periodo del presente informe se adelantó una prueba piloto de la nueva estrategia del diagnóstico, capturando así información de una de las dependencias del instituto, información que será parte del diagnóstico de necesidades de investigación.</t>
  </si>
  <si>
    <t>Durante el periodo del presente informe se revisó el avance alcanzando de los productos e iniciativas de investigación vigentes; así mismo, se adelantó un proceso de diagnóstico de necesidades de invesitgación, con lo que se identificaron de manera preliminar los posibles productos de investigación a ser desarrollados durante la vigencia.</t>
  </si>
  <si>
    <t>Durante el periodo del presente informe se revisó el avance alcanzado en cuanto a los convenios firmados. Por otra parte, se discutieron los potenciales convenios a impulsar y los potenciales actores involucrados.</t>
  </si>
  <si>
    <t>Durante el periodo del informe se adelantó la revisión y discusión de la estrategia definida para la implementación de los semilleros de ciencia animal, ética a nimal, y genero protección y bienestar animal. Esto permite definir lineamientos tanto para la apertura y convocatoria de participación, como para la estructuración de material y contenido asociado a la ejecución de los semilleros.</t>
  </si>
  <si>
    <t>Durante el periodo del informe se revizó el estado actual de la batería de herramientas constituida y mantenida hasta el momento. Producto de esta revisión se definieron estrategias para la actualiación de las principales estrategias de gestión y divulgación del conocmiento.</t>
  </si>
  <si>
    <t>Durante el mes de enero se comprometio el 6,22% del presupuesto dado que se presentaron retrasos por un error presentado en el sistema por tanto no se podian solicitar los CDPS. Al finalizar enero, se realizaron los ajustes y para febrero se solicitaron los CDPS correspondientes</t>
  </si>
  <si>
    <t xml:space="preserve">Durante el mes de enero no se efectuaron pagos de la vigencia 2023.  </t>
  </si>
  <si>
    <t>Durante el mes de enero se efectuaron pagos por $3.269.760 sobre una reserva constituida por $53.017.417</t>
  </si>
  <si>
    <t>El DASCD realizó observaciones a los anexos del estudio técnico de separación de etapa de instrucción y juzgamiento y creacion de la Oficina Jurídica del IDPYBA, no obstante se analizan y subsanan generando respuesta ante el DASCD con la solicitud del concepto técnico de viabilidad.</t>
  </si>
  <si>
    <t xml:space="preserve">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</si>
  <si>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Durante el mes de enero de 2023 el Instituto recibio 1.049 peticiones, durante el periodo se gestionaron extemporaneamente 43, dando como resultado un indicador de gestión del 96%.
La Subdirección de Gestión Corpotaiva respondió oportunamnete los derechos de petición en un 100%.</t>
  </si>
  <si>
    <t>A través del equipo de servicio al ciudadano se reciben, analizan, radican y asignan las PQRSD que ingresan al IDPYBA, durante el mes se de enero se generaron reprocesos por fallas en la asignación por competencias del 5% de las PQRSD. Se realiza acompañamiento y retroalimentación a los técnicos encargados de dicha actividad.</t>
  </si>
  <si>
    <t>La satisfacción ciudadana esta dada principalemnte por la amabilidad que se da en el momento que los ciudadanos son atendidos ya sea presencial o telefónicamente, sin embargo la mayoría de ciudadanos utilizan el correo electrónico, lo que hace que la interacción tarde más tiempo. La insatisfacción esta dada principalmente, por la percepcion en la demora de las respuestas a las denuncias por presunto maltrato animal y respuestas no claras frente a la atención.</t>
  </si>
  <si>
    <t xml:space="preserve">
Para el mes de enero de 2023, no se tenían programadas actividades de bienestar</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</si>
  <si>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En el mes de enero de 2023, se tenían programadas 8 actividades del Plan de Seguridad y Salud en el Trabajo, las cuales se ejecutaron 8:
1. Se realizó la evaluación inicial del sistema, el cual genera un reporte de 100% de cumplimiento con respecto a lo realizado en el 2022, con el fin de mantener este porcentaje para vigencia 2023
2. Se definió el Plan de Capacitación para el 2023 en SST del Instituto
3. Se realizó el diligenciamiento de los indicadores, según el tiempo de periodicidad de los mismos en la plataforma SIDEAP 
4. Se realizó acompañamiento a reunión mensual donde se da los avances de la actividades de enero 2023, se analiza la accidentalidad y se proyecta el plan de acción del COPASST  
5. Se efectuó seguimiento al CCL
6. Se generó la convocatoria para conformar la Brigada del IDPYBA
7. Se realizaron tres (3) investigaciones y se reportaron dos (2) accidentes de trabajo 
8. Se realizó reporte de autoevaluación a la ARL positiva e inscripción y reporte ante el Ministerio del Trabajo </t>
  </si>
  <si>
    <t>La Subdirección de Gestión Corporativa - Talento Humano tiene como objetivos estratpegicos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2023, se tenían programadas 2 actividades, las cuales se realizaron en su totalidad
1. Se realizó la socialización de la política de seguridad vial por correo electrónico, y el PESV se socializó en la página web del Instituto
2. Se realizó la verificación de la lista de chequeo preoperacional de los vehículos del IDPYBA, que se movilizaron en le mes de enero.</t>
  </si>
  <si>
    <t>Todos los provedores cumplieron con  la presentacion del informe y soportes para generar las acciones tendientes para el pago de las obligaciones financieras del Instituto, asi mismo se gestionaron y fueron pagados al respectivo proveedor</t>
  </si>
  <si>
    <t xml:space="preserve">Se cumplio con los mantenimientos programados, a los vehiculos de propiedad del Instituto y al inmueble que se encuentra en calidad de arrendamiento </t>
  </si>
  <si>
    <t xml:space="preserve">
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 de acuerdo a que se realizo disminucion en el numero de vehiculos externos que prestan el servicio al Instituto, se redujo la prestacion del servicio.</t>
  </si>
  <si>
    <t>Durante el mes de enero de 2023 se desarrollaron 5 actividades del plan de Acción PIGA 2023; 
1. Realizar limpieza al sistema de captación de aguas lluvias.
2. Solicitar el diseño y publicación de piezas comunicativas para remitir a los colaboradores y personal de planta sobre el uso racional y eficiente del agua: La pieza comunicativa fue publicada en el mes de enero de 2023 por el área de comunicaciones y realizada por el área ambiental. Adicionalmente fue publicada vía whatsapp a todos los colaboradores de la Unidad de Cuidado Animal.
3. Solicitar el diseño y publicación de piezas comunicativas para remitir a los colaboradores y personal de planta sobre el uso racional y eficiente de la energía: La pieza comunicativa fue realizada por el área ambiental y gestionada o publicada en el mes de enero de 2023 por el área de comunicaciones y enviada al correo institucional del IDPYBA. Adicionalmente fue publicada vía whatsapp a todos los colaboradores de la Unidad de Cuidado Animal.
4. Garantizar la adecuada gestión de los residuos reciclables generados en el Instituto (Tequendama y Unidad de Cuidado Animal): Se realizó una entrega de material reciclado a la asociación de reciclaje ARCRECIFRON de 85 Kgrs, cinco kilos de ellos por rechazo. Se hizo la actualización de las bitácoras de residuos reciclados.
5. Entrega del 100% de los residuos peligrosos generados por el Instituto al gestor autorizado por la autoridad ambiental: Se realizó 4 entregas de residuos peligrosos (Cortopunzantes, biosanitarios, animales y residuos químicos), la cantidad de residuos entregados fueron 1001 Kilos a la empresa DESCONT y se cuenta con los respectivos soportes de manifiestos. Se hizo la actualización de la bitácora sobre peligrosos infecciosos, peligrosos y químicos. Se recogieron los residuos de medicamentos vacíos y/o vencidos por la Empresa ASEI.
6. Inclusión de cláusulas y/o criterios ambientales en los contratos suscritos para la adquisición de bienes y/o servicios del IDPYBA para el año 2023. Se realizó proceso de estudios previos para la contratación de la Empresa que recogerá los residuos peligrosos en el año 2023 en la Unidad de Cuidado Animal ganado el proceso la Empresa Eco entorno.</t>
  </si>
  <si>
    <t>Se realizaron 108 operaciones contables, los cuales ayudaron al cumplimiento de las obligaciones del Instituto</t>
  </si>
  <si>
    <t>Se realizaron giros por un valor de $377.156.469, durante el mes de enero, los cuales corresponden al 1% de la ejecucion de giros de la vigencia.</t>
  </si>
  <si>
    <t>Durante el mes de enero se llevo a cabo la ejecucion de $2.992.082.528, lo cual corresponde a un 64% de la ejecucion presupuestal</t>
  </si>
  <si>
    <t>Los pagos se verán reflejados de conformidad con lo dado por las clausulas de forma de pago (teniendo en cuenta su caracteristica de tracto sucesivo)  de con los contratos suscritos por la entidad. En donde el primer pago vencido se realizará en proporción con los días ejecutados entre la fecha de suscripción del acta de inicio del contrato y el día treinta (30) del mes de suscripción de esta. Los pagos consecuentes se realizarán por mensualidades vencidas de 30 días por el valor pactado entre las partes, Incluido IVA y demás impuestos distritales y/o nacionales a que haya lugar.</t>
  </si>
  <si>
    <t>Se ejecuto un valor $155.054.779 durante el mes de enero, el cual corresponde al 25% del total de la reserva constituida.</t>
  </si>
  <si>
    <t>Durante el mes de enero se llevo a cabo la ejecucion de $918.886.052, los cuales corresponde al 13% de la apropiacion disponible</t>
  </si>
  <si>
    <t xml:space="preserve">Se realizaron giros por un valor de $361.759.719 durante el mes de enero, los cuales corresponden a un 5% en el porcentaje de ejecucion de giros </t>
  </si>
  <si>
    <t>Se ejecuto un valor de $31.373.438, lo cual corresponde a un 13% de la reserva constituida</t>
  </si>
  <si>
    <t xml:space="preserve">
De acuerdo con lo programado en el PINAR, las transferencias primarias documentales inician a principios del segundo trimestre (Abril) conforme al cronograma de transferencias primarias documentales, por lo cual durante el mes de enero no se desarrolla dicha actividad.</t>
  </si>
  <si>
    <t>Se elaboró un (1) informe de procesos judiciales, tutelas y conciliaciones extrajudiciales actualizado al mes de enero de 2023. Se contestaron las 2 acciones de Tutela: No 2023-0013 de Tribunal Superior del Distrito Judicial de Bogotá D.C – Sala de Familia y No 2023-0018 del Juzgado 45 Civil Municipal de Bogotá D.C, esta última ya cuenta con fallo favorable a la entidad. Se fijó fecha para audiencia de pacto de cumplimiento, sobre la Acción Popular No 2020-00797. Se efectuó seguimiento a los procesos judiciales vigentes en la página de la rama y se realizó la actualización de la información en el SIPROJ.</t>
  </si>
  <si>
    <t xml:space="preserve"> Se realizaron tres (3) conceptos jurídicos, sobre Ingreso sin orden judicial a inmueble por parte de la Policía Nacional, Condiciones para el transporte de animales e Incapacidades no reconocidas por EPS. Se realizo la revisión y control de legalidad de 15 actos administrativos, relacionados en las evidencias. Se realizó la revisión a dos (2) procedimientos, sobre recepción y distribución de donaciones y el anexo técnico II de la Resolución que da cumplimiento al Acuerdo Distrital 814 de 2021.  Se realizó la revisión y elaboración del informe sobre el cumplimiento de los acuerdos distritales. Se realizó el análisis técnico jurídico a los proyectos de acuerdo distritales, PA 033 de 2023 y PA 007 de 2023. Se actualizó el normograma de la entidad.</t>
  </si>
  <si>
    <t>Se elaboraron (3) denuncias por traslado de la subdirección de atención a la Fauna, y se dio traslado por competencia a la Fiscalía de dos (2) denuncias recibidas por el Centro de Atención Jurídica del IDPYBA. Se realizaron audiencias en sede conocimiento de las cuales se obtuvo dos sentencias condenatorias el 11 y 25 de enero, en favor de los animales.</t>
  </si>
  <si>
    <t xml:space="preserve">Se asistió a 58 diligencias judiciales y se elaboraron cinco (5) oficios de excusa dirigidos a los Juzgados y/o autoridades competentes. Se alimentó y actualizó el cuadro de reporte mensual y reparto de las diligencias judiciales del mes de Enero.  </t>
  </si>
  <si>
    <t>Se realizo capacitación a Codensa Enel, en el webinar de Protección y Bienestar Animal, sobre marco normativ, al cual asistieron 483 personas.</t>
  </si>
  <si>
    <t xml:space="preserve">Se recibieron 53 solicitudes al Centro de Atención Jurídica, 31 de ellas fueron aendidas exitosamente y en las 22 restantes los usuarios no asistieron. Se recibió respuesta de Almacener ARA sobre la solcitud remitida en diciembre de 2023. Se actualizo la matriz de orientación del CAJ. Se evaluaron y actualizaron las tipoligias de los conflictos. </t>
  </si>
  <si>
    <t xml:space="preserve">En la evaluación general se tiene en cuenta que en el mes de enero se inició la publicación tarde en el mes. Sin embargo, los productos audiovisuales y de diseño aumentaron esta tasa. Adicionalmente, no se publicaron operativos de forma masiva al comienzo del año. </t>
  </si>
  <si>
    <t xml:space="preserve">Con 10 boletines publicados en el mes, se logró una cobertura importante en medios de comunicación. El boletín sobre el servicio social estudiantil obligatorio tuvo una gran acogida. </t>
  </si>
  <si>
    <t xml:space="preserve">Hubo un trabajo de diseño, especialmente en las convocatorias del mes. Aunque cabe resaltar que se inició también tarde el mes debido a la contratación. </t>
  </si>
  <si>
    <t>Tuvimos una gran amplificación, especialmente al unirnos a tendencias globales o unirnos a otras entidades.</t>
  </si>
  <si>
    <t xml:space="preserve">Este indicador lo rebasamos en un 50%, gracias a algunas tendencias que unimos a la misionalidad del Instituto. </t>
  </si>
  <si>
    <t>En razón a las publicaciones que iniciaron al final del mes, se evidencia que la conversación con la ciudadanía se motiva más cuando hay convocatorias. Sin embargo, hay que resaltar que en el mes se atendieron más de 1700 asesorías a través de redes sociales.</t>
  </si>
  <si>
    <t xml:space="preserve">Gracias a las tendencias se empezó a amplificar el mensaje de la misionalidad del Instituto con usuarios que no fueran seguidores. </t>
  </si>
  <si>
    <t>Actualmente la Oficina de Control Disciplinario Interno  del IDPYBA,  tiene veintinueve  (29) expedientes activos  de los cuales cinco (5) son Investigaciones formales y el restante corresponden a  Indagaciones Previas.
Para el mes de Enero  de 2023, la OCDI, gestionó y generó :
1. Siete (07) providencias, así:
          - Un (1) Auto Pliego de Cargos 
- Tres (3) Autos de archivo 
- Un  (1) Auto que decreta pruebas
- Un (1) Auto que concede pruebas  
-Un (1) Auto de Prorroga de Investigación.  
2. Las Notificaciones (personal y por edicto)
3. practica de pruebas documentales y testimoniales 
4. Las comunicaciones necesarias para la continuidad de las actuaciones.</t>
  </si>
  <si>
    <t xml:space="preserve">Durante el mes de enero no se realizaron en vivo a través de YouTube. </t>
  </si>
  <si>
    <t xml:space="preserve">Este indicador se empezó a evaluar este año, con la intención de posicionar la sede electróonica de la entidad. Se realizaron solo 10 boletines que no tuvieron tanta acogida en redes sociales, ya que se movilizaban más los enlaces para agendamiento de turnos. </t>
  </si>
  <si>
    <t xml:space="preserve">Se realizó el boletín del mes de enero, y se realizó su divulgación a través de los canales internos. </t>
  </si>
  <si>
    <t>En el mes de enero se cumplio con los reportes de:
Indicadores PMR
Reporte SEGPLAN cuarto trimestre de 2022 de los Proyectos de Inversión 7550, 7551, 7555, 7556 y 7560
Reporte SPI de los Proyectos de Inversión 7550, 7551, 7555, 7556 y 7560
Formulación POA 2023 y seguimiento mensual al POA diciembre 2022 
Alertas y recomendaciones a los Gerentes de los  Proyectos de Inversión 7550, 7551, 7555, 7556 y 7560
Publicación de Hojas de vida de los indicadores de los de los Proyectos de Inversión 7550, 7551, 7555, 7556 y 7560</t>
  </si>
  <si>
    <t>Se realizó el acompañamiento a los Proyectos de Inversión 7550, 7551, 7555, 7556 y 7560 en la programación de cada una de las herramientas Plan de Acción, Hoja de Vida de los Indicadores y POA para la vigencia 2023.</t>
  </si>
  <si>
    <t>En el mes de enero se realizó el reporte para cuarto trimestre DE 2022 de la Política Pública LGBTI para los productos en corresponsabilidad del IDPYBA</t>
  </si>
  <si>
    <t xml:space="preserve"> No tiene programación para el mes de enero</t>
  </si>
  <si>
    <t>Para el mes de enero la Oficina Asesora de Planeación tenia programadas 3 actividades en el PAAC las cuales fueron ejecutadas al 100%
1. Consolidación, presentación y publicación en la sede electronica del PAAC
2. Estrategia racionalización de trámites cargada en el SUIT
3. Estrategia de rendicIón de cuentas aprobada y publicada en la sede electronica</t>
  </si>
  <si>
    <t>Se inicia el documento de informe de estado de tratamiento de controles linea base de seguridad.</t>
  </si>
  <si>
    <t>Se inicia el proceso de autodiagnstico de seguridad de la información con la herramienta MinTIc</t>
  </si>
  <si>
    <t>Durante el mes de enero se recibieron 4 requerimientos a través de las Mesa de Servicios de los cuales se dio solución a 3 de forma exitosa y se mencionan a continuación:                                                                                                                                                                                                                                                                                                          Se reciben 2 Requerimientos sobre el funcionamiento del Sistema de Información SIPYBA.                                                                                                                                                                                                                                                                                                                                                                                                                                                                                                                                              Se recibe 1 requerimiento sobre Aula Virtual en relación con la visualización del enlace https://aulavirtual.sipyba.co/login/index.php.</t>
  </si>
  <si>
    <t xml:space="preserve">Para dar cumplimiento de la meta de vincular 208 prestadores de servicio para la vigencia 2023, se llevó a cabo 1 proceso de socialización de los lineamentos técnicos desarrollados para la regulación de las diferentes prestaciones de servicios que trabajan para y con los animales, a partir de los cuales se vincularon 7 prestadores de servicios a la estrategia de regulación del IDPYBA. </t>
  </si>
  <si>
    <t>Se definieron los ejes temáticos para la construcción de las campañas y los contratistas responsables para la continuidad del proceso</t>
  </si>
  <si>
    <t xml:space="preserve">Se desarrollaron acciones en ámbito educativo requerido por la Secretaría de Educación Diistrital y en ámbito comunitario por solicitudes  institucionales allegadas a la entidad y se vincularon 165 estudiantes a traves de la estrategia 123 de regreso al colegio otra vez. </t>
  </si>
  <si>
    <t>En enero se vincularon 8 ciudadanos y ciudadanas, a través de las siguientes acciones de participación: 
-Programa de copropiedad y convivencia se vincularon 8 ciudadanas y ciudadanos</t>
  </si>
  <si>
    <t xml:space="preserve">En enero se ejecutó 1 pacto
Se lograron importantes gestiones en Ciudad Bolívar, llevando los servicios de protección y bienestar animal a la comunidad, cumpliendo con el compromiso. </t>
  </si>
  <si>
    <t>Durante el mes de enero se realizaron los siguientes avances
*Reunión con la subred centro oriente para celebrar una alianza que permita realizar charlas en cultura ciudadana a los integrantes de la red que la subred ha creado y consta de aproximadamente 160 personas, así como involucrarlos en el programa de voluntariado y acompañar como entidad las ferias de servicios.</t>
  </si>
  <si>
    <t xml:space="preserve">Se dio respuesta a las 54 PQRSD recibidas en el mes de enero. </t>
  </si>
  <si>
    <t xml:space="preserve">Para el mes de enero se comprometieron recursos por $286.314.000 correspondientes a la contratacion de personal de una apropiación total de $900.000.000 </t>
  </si>
  <si>
    <t xml:space="preserve">Para el mes de enero de 2023 no se realizaron pagos de la vigencia. </t>
  </si>
  <si>
    <t xml:space="preserve">Para el mes de enero de 2023, se efectuaron pagos de reservas por $19.581.767 sobre el total de las reservas por valor de $111.782.180 lo que representa un 17,52%. </t>
  </si>
  <si>
    <t>Se adelantaron las siguientes actividades en materia de gestión documental:
 1-Digitalizar la documentación del archivo central de la entidad.
2-Cargar la documentación del archivo central al repositorio digital de la entidad.
3-Desarrollar las mesas de trabajo de acuerdo con las necesidades del personal.
Conforme a las actividades descritas se realizaron 3.200 imágenes digitalizadas de la recepción de transferencia primarias documentales correspondientes a la serie documental "REGISTROS PARA LA RECEPCIÓN VALORACIÓN Y MANEJO TÉCNICO DE FAUNA SILVESTRE" vigencia 2017. 
Se efectúa el cargue al repositorio digital del Instituto de la subserie documental "Informes de Hospitalización de Caninos y Felinos" vigencia 2019.</t>
  </si>
  <si>
    <t>Para el mes de enero se desarrollaron las siguientes actividades: 
Soporte y Mantenimiento: 
-Se brindó soporte a los usuarios del instituto de las diferentes sedes, resolviendo solicitudes presentadas en las diferentes áreas para el mes de enero.
Sistemas de Información: 
- Verificación de disponibilidad de los Sistemas de Información.
-Verificación de Usabilidad de los Sistemas de Información</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</si>
  <si>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enero de 2023, se tenían programadas 2 capacitaciones de las cuales se realizaron 2:
1. Capacitación Finanzas Organizacionales. El objetivo consiste en reconocer el principio y características de las finanzas organizacionales en el entorno de la entidad. Modalidad virtual TEAMS, asistió el personal de planta del IDPYBA
2. Capacitación Jugando con Habilidades. El objetivo consiste en identificar habilidades y dificultades que se puedan presentar en las relaciones interpersonales en ambientes laborales y familiares, así como reconocer la importancia de la comunicación asertiva. Modalidad virtual TEAMS, asistió el personal de planta del IDPYBA</t>
  </si>
  <si>
    <t>En febrero se dieron las condiciones para vincular a 29 prestadores del servicio, aportando de manera significativa a la meta de la vigencia.</t>
  </si>
  <si>
    <t>Durante el mes de febrero se avanzó con la construcción del documento base de campaña del tema "Bogotá conecta con el mar".</t>
  </si>
  <si>
    <t>Para el mes de febrero se vincularon 200 ciudadanos y cidadanas a traves de la implementación de la  estrategia de sensibilización, educación con el desarrollo de acciones de apropiación de la cultura ciudadana en los ámbitos educativo, comunitario, recreodeportivo e institucional (Febrero 200 ciudadanos: Ámbito institucional 37 personas y Ámbito comunitario 163 personas.</t>
  </si>
  <si>
    <t>En el mes de febrero se vincularon 69 personas a los espacios de participacion en copropiedad</t>
  </si>
  <si>
    <t>En febrero se logro ejecutar 4 pactos. En las actividades programadas para cumplir la meta, se lograron importantes gestiones para los pactos en las localidades de Puente Aranda, Sumapaz y Ciudad Bolívar, llevando los servicios y programas de protección y bienestar animal a las comunidades con quienes se pactaron los compromisos.</t>
  </si>
  <si>
    <t>Para el mes de febrero se realizaron reuniones con actores interesados en celebrar alianzas, continuando en este proceso y apoyando el tema de voluntariado</t>
  </si>
  <si>
    <t>Se dio respuesta a 45 de 48 solicitudes recibidas. 3 solicitudes nose lograron atender por fallas en la plataforma de PQRSD  en el mes de febrero del 2023.</t>
  </si>
  <si>
    <t xml:space="preserve">Para el mes de febrero se comprometieron recursos por $758.474.212 correspondientes a la contratacion de personal de una apropiación total de $900.000.000 </t>
  </si>
  <si>
    <t xml:space="preserve">Para el mes de febrero de 2023  se realizaron pagos por valor de $9.284.632 de la vigencia. </t>
  </si>
  <si>
    <t xml:space="preserve">Para el mes de febero de 2023, se efectuaron pagos de reservas por $54.992.723 sobre el total de las reservas por valor de $111.782.180 lo que representa un 49.22%. </t>
  </si>
  <si>
    <t>Actualmente la Oficina de Control Disciplinario Interno  del IDPYBA,  tiene treinta y tres o  (33) expedientes activos  de los cuales cinco (5) son Investigaciones formales y el restante corresponden a  Indagaciones Previas.
Para el mes de febrero de 2023, la OCDI, gestionó y generó :
1. Doce  (12) providencias, así:
          - Tres (3) autos de archivo 
- un (1) Auto de desglose 
- Seis (6) Autos de Apertura de Indagacion Previa
- Un (1) Auto de unificación
- Un (1) Auto de Prorroga de etapa 
2. Las Notificaciones (personal y por edicto)
3. practica de pruebas documentaless 
4. Las comunicaciones y notificaciones  necesarias para la continuidad de las actuaciones.</t>
  </si>
  <si>
    <t>No se tenia programado para el mes de febrero</t>
  </si>
  <si>
    <t>La Oficina Asesora de Planeación cumplió con los reportes correspondientes al mes de enero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Adicionalmente se realizaron otras actividades como:
1. Reprogramación para la vigencia 2023 en el aplicativo  SEGPLAN de los Proyectos de Inversión del Instituto.
2. Reporte a la Secretaría Distrital de Hacienda de los trazadores presupuestales.
3. Marcación del nuevo trazador presupuestal "Construcción de Paz TPCP"
4. Se realizaron reprogramaciones en SUIFP Territorio para los Proyectos de inversión 7550, 7551, 7555 y 7560.</t>
  </si>
  <si>
    <t>Esta actividad esta prevista desarrollarse durante el segundo semestre de 2023</t>
  </si>
  <si>
    <t>Se realizó el reporte de seguimiento de los productos de los cuales el IDPYBA es responsable y/o corresponsable en Plan de Acción de la Política Pública de Mujeres y Equidad de Género correspondiente al IV Trimestre de la vigencia 2022.
Se llevó a cabo una mesa de trabajo con la Secretaría Distrital de Planeación y el IDPYBA correspondiente a la participación de la entidad en la formulación del Plan de Acción de la Política Pública Distrital de ruralidad.</t>
  </si>
  <si>
    <t>Se realizó acompañamiento a la Alcaldía Local de Ciudad Bolívar en la formulación del Proyecto de Inversión local en Bienestar Animal.</t>
  </si>
  <si>
    <t>Se realizaron (2) conceptos jurídicos sobre: Gatos deambulantes en propiedad horizontal e incapacidades no reconocidas por EPS.
Se realizó la revisión y control de legalidad de (15) actos administrativos, relacionados con:  vinculación formativa (8), modificación de presupuesto (1), encargo en la planta de personal  (1) , permiso sindical (2), aceptación de renuncia de servidor público (2), derogatoria (1).  
Se realizó la revisión a dos (2) procedimientos:  Recepción y distribución de donaciones y Consentimiento del voluntariado - vacante laboral. 
Se realizó el análisis técnico jurídico a (4) proyectos de acuerdo distritales, a saber: Proyecto 623 de 2023, 516 de 2022, 157 de 2023, 071 de 2023.
Se realizó informe de cumplimiento de Acuerdos Distritales. 
Se gestionó la publicación de la agenda regulatoria en legalbog. 
Se actualizo el normograma con corte a febrero 2023.</t>
  </si>
  <si>
    <t>Se elaboraron (6) denuncias como consecuencia de conceptos técnicos de maltrato, trasladadas por la subdirección de atención a la Fauna  y se dio traslado por compentencia a la Fiscalía de dos (2) denuncias recibidas por el Centro de Atención Jurídica del IDPYBA.
Se realizaron (7) audiencias en sede conocimiento.</t>
  </si>
  <si>
    <t xml:space="preserve">Se asistió a (109) diligencias judiciales y se elaboraron (5) oficios de excusa dirigidos a los Juzgados y/o autoridades competentes.  </t>
  </si>
  <si>
    <t>Se realizó una charla sobre "Aspectos jurídicos relevantes para la práctica de la prestación de servicios para animales" en la capacitación presencial organizada por la Subdirección de Participación y Cultura Ciudadana titulada "Que la Seguridad y la salud sean lo primero" dirigida a prestadores de servicios de peluquería y grooming ,el 15 de febrero de 2023 en la sede de la Universidad Santo Tomás, donde 29 representantes de lugares estéticos fueron capacitados.</t>
  </si>
  <si>
    <t>Se recibieron 60 solicitudes al Centro de Atención Jurídica,  un 18% fueron de la localidad de Suba, 12% de Kennedy, 12% Usaquén, 10% Engativa, 7% Rafael Uribe, 7% Bosa, 5% San Cristobal, 3% Ciudad Bolivar, 3% Teusaquillo, 3% Chapinero, 3% Fontibon, 3% Martires, 2% Barrios Unidos, 2% Usme, un 8% de usuarios fuera de Bogotá y 2% no registra localidad. De las 60 solicitudes, 35 fueron atendidas exitosamente (7 presencial y 28 virtual), y las 25 restantes los usuarios no asistieron al espacio agendado.</t>
  </si>
  <si>
    <t>La tasa de aplauso en este mes se duplicó frente al mes pasado, en razón a la duplicación de publicaciones. Esto mejoró mucho la tasa, así como unirse a tendencias de redes sociales.</t>
  </si>
  <si>
    <t>Los medios de comunicación cubrieron una tasa importante de los boletínes realizados. Todos tuvieron cobertura en al menos un medio de comunicación.</t>
  </si>
  <si>
    <t xml:space="preserve">Las piezas diseñadas superaron la medida de la línea de base, en razón también a la producción de recursos gráficos para el equipo audiovisual. </t>
  </si>
  <si>
    <t xml:space="preserve">La tasa de amplificación en diseño mejoró, aunque aún no llega a la línea de base. Esto lo otorgamos a unirse a tendencias, mejorando así los compartidos llegando a nuevos nichos. </t>
  </si>
  <si>
    <t xml:space="preserve">La tasa de aplauso en video se superó inmensamente este mes. Vemos que la producción de reels y formatos dinámicos está funcionando y es eficiente para acaparar nuevos nichos. </t>
  </si>
  <si>
    <t xml:space="preserve">Duplicamos la línea de base esperada en comentarios por parte de la ciudadanía. Esto también nos permite analizar que las interacciones están mejorando. </t>
  </si>
  <si>
    <t xml:space="preserve">Esta tasa disminuyó levemente frente a enero. Hay que mencionar que se presentó una falla en las plataformas durante este mes, y desconocemos si esto tuvo un impacto en la tasa. </t>
  </si>
  <si>
    <t xml:space="preserve">Este mes al realizar algunos en vivo vía YouTube mejoró la tasa de retención, aunque aún no se llega a la línea de base esperada. </t>
  </si>
  <si>
    <t xml:space="preserve">Esta tasa se superó este mes, y duplicó los clicks del año anterior. Cabe resaltar que es el primer año en el que se evalúa el impacto de la sede electrónica. </t>
  </si>
  <si>
    <t>Se generó el boletín, con el apoyo deTalento Humano. Es importante resaltar que se requiere de las notificaciones oportunas de los eventos internos para tener el apoyo de comunicaciones.</t>
  </si>
  <si>
    <t xml:space="preserve">EL día 01 de febrero de 2023, se realiza ajustes a los anexos del documento tecnico del estudio para la separacion de las etapas de instrucción y juzgamiento de la OCDI y se genera radicacion con numero 2023EE0000971 - En espera de concepto técnico por parte del DASCD
(Matriz Manual de funciones - Acto administrativo modificacion estructura- Acto administrativo Manual de funciones) </t>
  </si>
  <si>
    <t xml:space="preserve">
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servicios de manera oportuna se beneficia la ciudadania en la atención prioritaria de animales de compañia y así cumple el Instituto su misionalidad. </t>
  </si>
  <si>
    <t xml:space="preserve">
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</si>
  <si>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Durante el mes de febrero de 2023 el Instituto recibio 901 peticiones, durante el periodo se gestionaron extemporaneamente 11 peticiones, dando como resultado un indicador de gestión del 99%. La Subdirección de Gestión Corporativa respondió oportunamente los derechos de petición en un 100%.</t>
  </si>
  <si>
    <t>A través del equipo de servicio al ciudadano se reciben, analizan, radican y asignan las PQRSD que ingresan al IDPYBA, durante el mes se de febrero se generaron retrasos en la asignación de las PQRSD que ingresan a través de correo electrónico. Se realiza plan de contigencia para realizar reparto del 100% de las peticiones que se encuentran en tramite por asignar.</t>
  </si>
  <si>
    <t>La satisfacción ciudadana esta dada principalmente por la amabilidad que se da en el momento que los ciudadanos son atendidos ya sea presencial o telefónicamente, sin embargo la mayoría de ciudadanos utilizan el correo electrónico, lo que hace que la interacción tarde más tiempo. La insatisfacción por parte de los ciudadanos se presenta por la falta de oportunidad para atender los casos de presunto maltrato animal, asi mismo, por la cantidad de turnos de esterilización y la dificultad para acceder através de la plataforma.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</si>
  <si>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4 actividades de bienestar de las cuales se realizaron 4:
1.	Actividad reconocimiento de cumpleaños. El objetivo consiste en reconocer a través de la exaltación de este día la importancia del servidor y su labor en el Instituto. Se socializa pieza gráfica a través de correo electrónico, se hace entrega de incentivo y se firma memorando de satisfacción de la actividad.
2.	Actividad reconocimiento efemérides. Se reconoce el día del camarógrafo y fotógrafo, mediante pieza gráfica remitida a través de correo electrónico. El objetivo consiste en reconocer la labor que desempeñan cada uno de los colaboradores de la entidad, teniendo en cuenta su profesión y su rol dentro de la organización de las dependencias para la consecución de objetivos.
3.	Actividad modificación del acto administrativo, por medio del cual se actualiza la modalidad de teletrabajo suplementario en el IDPYBA. Se emite y publica la Resolución 075 de 2023, mediante la cual se adopta el teletrabajo en el Instituto y se deroga la Resolución 060 de 2021.
4.	Actividad encuentros transversales: Visibilización de experiencias laborales de las diferentes dependencias. Se realiza encuentro transversal en la sede administrativa. El objetivo consiste en generar un espacio de reconocimiento y relacionamiento entre grupos de trabajo de las diferentes dependencias del IDPYBA, por medio del conocer experiencias, buenas prácticas, lecciones aprendidas, procedimiento y acciones con gran impacto, entre otras. Asistieron 5 personas.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</si>
  <si>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9 actividades de seguridad y salud en el trabajo de las cuales se realizaron 9:
1.	Se realizó el diligenciamiento de los indicadores, según el tiempo de periodicidad de los mismos en la plataforma SIDEAP.
2.	Se realizó la definición del recurso que se ejecutará en el año 2023:
•	Mantenimiento de equipos de emergencia (extintores y botiquines)
•	Exámenes médicos
•	Evaluación y PVE riesgo psicosocial
•	Implementación y mantenimiento SST y PESV
3.	Se realizó acompañamiento a reunión mensual donde se da los avances de las actividades de febrero 2023, se analiza la accidentalidad y se proyecta el plan de acción del COPASST para el mes de febrero. De igual forma se realiza capacitación en funciones y legislación del COPASST.
4.	Se realizó la socialización de responsabilidades SST el día 6 de febrero por comunicación interna.
5.	Por medio del correo institucional de comunicaciones se realizó el día 9 de febrero la socialización de rendición de cuentas de la vigencia 2022.
6.	Se realizó solicitud de actualización al Proveedor QUIRON UNIDAD MEDICA SAS el día 10 de febrero, relacionado con exámenes ocupacionales.
7.	Se realizó agendamiento de exámenes para las fechas 23, 24 , 27 y 28 de febrero periódicos para 17 funcionarios que cumplían su tiempo para los mismos, y se realiza solicitud al proveedor QUIRON UNIDAD MEDICA SAS para realizar el análisis de condiciones conforme a los resultados obtenidos de los exámenes realizados.
8.	Se realiza seguimiento al Programa de vigilancia epidemiológica en riesgo biomecánico, evidenciando el cumplimiento del 100% de las acciones proyectadas para el mismo.  
9.	En el mes de febrero se realiza tres (3) investigaciones y se reportan tres (3) accidentes de trabajo.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</si>
  <si>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febrero de 2023, se tenían programadas 4 actividades en seguridad vial, de las cuales se realizaron 4:
1.	Se realizó la reunión del Comité de Seguridad Vial el día 07 de febrero de 2023.
2.	Se socializó la Política de prevención de consumo de alcohol, tabaco y sustancias psicoactivas por el correo electrónico al listado general, el día 03 de febrero; así mismo, por el grupo de conductores del IDPYBA.
3.	Se realizó el diligenciamiento de los indicadores, según su periodicidad.
4.	Se realizó la verificación de la lista de chequeo preoperacionales de los vehículos del IDPYBA.</t>
  </si>
  <si>
    <t xml:space="preserve">
Se realiza la programación de los servicios que prestan los vehiculos en calidad de alquiler y programacion que se realiza de manera semanal de acuerdo con la solicitud de cada uno de los equipos que requieren el servicio, asi mismo se da respuesta efectiva a las solicitudes extemporaneas recibidas.</t>
  </si>
  <si>
    <t>Durante el mes de febrero de 2023 se desarrollaron 9 actividades del plan de Acción PIGA 2023; 
1. Realizar limpieza al sistema de captación de aguas lluvias. Fueron realizados los mantenimiento correctivo y preventivo del sistema por parte del grupo de Aseo.
2. Mantenimiento de los sistemas hidrosanitarios para identificación de posibles fugas en la Unidad de Cuidado Animal el 1 de febrero de 2023. Se realizo cambio de llaves en algunas zonas por desperdicio de agua.
3. Solicitud de diseño y publicación de piezas comunicativas para remitir a los colaboradores y personal de planta sobre separación en la fuente: La pieza comunicativa fue publicada y enviada mediante correo institucional por el área de comunicaciones. 
4. Solicitud de diseño y publicación de piezas comunicativas para remitir a los colaboradores y personal de planta sobre el manejo de los residuos peligrosos: La pieza comunicativa fue realizada por el área ambiental y  enviada mediante correo institucional por el área de comunicaciones.
5. Se realizo la adecuada gestión de los residuos reciclables generados en el Instituto (Tequendama y Unidad de Cuidado Animal): Se realizó una entrega de material reciclado a la asociación de reciclaje ARCRECIFRON de 37 Kilos. Se hizo la actualización de las bitácoras de residuos reciclados, asi mismo, se realizó entrega al programa de “Tapas por patitas”  por un total de 26 Kilos. 
6. Entrega del 100% de los residuos peligrosos generados por el Instituto al gestor autorizado por la autoridad ambiental: Se realizó 5 entregas de residuos peligrosos (Cortopunzantes, biosanitarios, animales y residuos químicos), la cantidad de residuos entregados fue de 885 Kilos a la Empresa ECOENTORNO. Asi mismo se hizo la actualización de la bitácora sobre residuos peligrosos, infecciosos y químicos. 
7. Se realizó estudios previos de tala y siembra de especies arboreas, en el que se le incluyeron criterios ambientales  para la Unidad de Cuidado Animal. 
8. Se inició proceso de actividades con la Empresa Eco entorno para la recolección de los residuos peligrosos de la Unidad de Cuidado Animal.
9. Se realizaron dos inspecciones a la Unidad de cuidado animal.</t>
  </si>
  <si>
    <t>Se realizaron 458 operaciones contables durante el mes de febrero, los cuales ayudaron al cumplimiento de las obligaciones del Instituto.</t>
  </si>
  <si>
    <t>Se realizaron giros por un valor de $686.097.568, durante el mes de febrero, los cuales corresponden al 4% de la ejecucion de giros de la vigencia.</t>
  </si>
  <si>
    <t>Durante el mes de febrero se llevo a cabo la ejecucion de $3.309.636.035, lo cual corresponde a un 71% de la ejecucion presupuestal</t>
  </si>
  <si>
    <t>Se realizaron giros por un valor de $177.367.072, durante el mes de febrero, los cuales corresponden al 4% de la ejecucion de giros de la vigencia.</t>
  </si>
  <si>
    <t>Se ejecuto un valor $128.169.499 durante el mes de febrero, sumando un total acumulado de $283.224.278, el cual corresponde al 46% del total de la reserva constituida.</t>
  </si>
  <si>
    <t>Se ejecuto un valor $61.903.216 durante el mes de febrero, sumando un total acumulado de $93.276.654, el cual corresponde al 40% del total de la reserva constituida.</t>
  </si>
  <si>
    <t>Durante el mes de febrero se llevo a cabo la ejecucion de $1.364.703.209, los cuales corresponde al 19% de la apropiacion disponible</t>
  </si>
  <si>
    <t>Se realizaron giros por un valor de $713.653.973 durante el mes de febrero, los cuales corresponden a un 10% en el porcentaje de ejecucion de giros</t>
  </si>
  <si>
    <t>Se realiza avance del estado de la identificación de los Riesgos de Seguridad (actividad Trimestral).</t>
  </si>
  <si>
    <t>Durante el mes de febrero se recibieron 8 requerimientos a través de las Mesa de Servicios de los cuales se dio solución de forma exitosa y se mencionan a continuación:      
1.Creación de un usuario consulta en el Sistema de Información de REDES.
2. Actualización del listado maestro de documentos en MIPG.
3. Activación de los Turnos de Esterilización para el mes de febrero.
4. Modificación en los puntos del Formulario Único de Registro de atención bajo el acuerdo 814 de 2021.
5 y 6. Adicionalmente se reciben 2 solicitudes con relación al Sistema de Información SIBYBA habilitación de usuario, cambio de roles y permisos.
7. Modificación y actualización del enlace de Adopciones a través del SUIT.
8. Se recibe 1 requerimiento sobre el Sistema de Información de Ciudadano4Patas en relación con el registro de un canino donde se le brinda solución para el mes de marzo.</t>
  </si>
  <si>
    <t>Conforme a lo programado en el PINAR, para el mes de febrero se da cumplimiento a las siete (7) actividades. Las cuales consisten en:
1- Realizar mesa de trabajo preliminar para el diseño del plan de análisis de procesos y procedimientos.
2- Recolectar insumos para la fase de identificación del diagnóstico integral de archivos.
3- Articular la GD con el Programa de Capacitación y Sensibilización.
4- Digitalizar la documentación del archivo central de la entidad.
5- Cargar la documentación del archivo central al repositorio digital de la entidad.
6- Desarrollar las capacitaciones de acuerdo con lo establecido en el Plan Institucional de Capacitaciones.
7- Desarrollar mesas de trabajo de acuerdo con las necesidades del personal.</t>
  </si>
  <si>
    <t>De acuerdo con lo programado en el PINAR, las transferencias primarias documentales inician a principios del segundo trimestre (Abril) conforme al cronograma de transferencias primarias documentales, por lo cual durante el mes de febrero no se desarrolla dicha actividad.</t>
  </si>
  <si>
    <t>Se avanzó en la gestión y compilación de la información necesaria para la actualización del primer (1) reporte de avance de indicadores, así como la preparación de los archivos utilizados para la actualización del reporte y georeferenciación de los servicios.</t>
  </si>
  <si>
    <t>Se adelantó la implementación de la herramienta diagnóstico sobre una de las dependencias del instituto. Así mismo, se organizó y sistematizó la información generada por diagnósticos previos realizados el mes anterior, generando así un compilado de los datos provenientes de la implementación del diagnóstico</t>
  </si>
  <si>
    <t>Se adelantó un proceso de revisión de las propuestas de investigación planteadas y en curso; identificando de manera preliminar la hoja de ruta para la elaboración de los productos de investigación a ser desarrollados durante la vigencia</t>
  </si>
  <si>
    <t>Para el mes no se reporta avance de  actividades y tareas relacionadas con la meta en cuestión, debido a que se encontraba en proceso de contratación el profesional encargado del tema. No obstante, se programa la suscripción del contrato  en la primera semana de marzo.</t>
  </si>
  <si>
    <t>Se definieron los detalles metodológicos específicos para la ejecución de los semilleros de investigación, los periodos de convocatoria, la estrategia de inscripción y los detalles operativos de la apertura de la convocatoria; actividades que corresponden al proceso de reformulación de los tres semilleros de investigación. Esto da como resultado la especificación de los registros y las piezas de promoción para la inscripción a los semilleros.</t>
  </si>
  <si>
    <t>Se revisó el estado actual de la batería de herramientas constituida y mantenida hasta el momento, y la estrategia para su mantenimiento. Esto da como resultado un esquema preliminar para la actualización de la batería de herramientas,</t>
  </si>
  <si>
    <t>Con corte al 28/02/2023 el proyecto de inversión presenta una ejecución presupuestal del 85,97%</t>
  </si>
  <si>
    <t>Teniendo en cuenta que la contratación del proyecto de inversión se realizó en su mayoria en el mes de febrero, no se han realizado giros. No obstante se tienen programados los primeros pagos para el mes de marzo.</t>
  </si>
  <si>
    <t>Con corte al 28/02/2023 el proyecto de inversión realizo el giro 66,30% de las reservas constitutidas</t>
  </si>
  <si>
    <t>Se realizaron 8 censos de identificación de Palomas de Plaza.</t>
  </si>
  <si>
    <t>Se realizaron 17 visitas técnicas programadas en respuesta a solicitudes.</t>
  </si>
  <si>
    <t>Se atendieron por presunto maltrato 704 animales (313 caninos, 143 felinos, 41 aves ornamentales,5 roedores, 10 bovinos, 8 caprinos, 1 équidos, 3 camélidos, 168  aves de corral, y 12 lagomorfos).</t>
  </si>
  <si>
    <t>Se atendieron 96 animales (63 caninos y 33 felinos)</t>
  </si>
  <si>
    <t>Se atendieron 144 animales ( 122 caninos y 22 felinos), en 61 visitas realizadas en las 20 localidades del distrito</t>
  </si>
  <si>
    <t>En el mes de febrero de 2023 ingresaron a UCA 22 animales (13 caninos y 9 felino), por situación de abandono o remitidos por entidades como bomberos, policía y la secretaria Distrital de Salud para la prestación del servicio de custodia.</t>
  </si>
  <si>
    <t>Se atendieron 118 palomas de plaza en 2 brigadas.</t>
  </si>
  <si>
    <t>Se  dieron en adopción  setenta y seis animales (42 caninos y 34 felinos)</t>
  </si>
  <si>
    <t>Se realizaron 36 jornadas de esterilización  a traves del servicio tercerizado (20 Jornadas para población estrattos 1,2 y 3, 13 jornadas eespeciales por medio de la Estrategia CES y 3 en el Punto Fijo de la Unidad de Cuidado Animal)</t>
  </si>
  <si>
    <t>Durante el mes de febrero se tramitó el 99% de las solicitudes de PQRSD asignadas a la Subdirección de Atención a la Fauna en los terminos establecidos  y el 1% restantes ya fueron tramitados y se encuentran finalizados</t>
  </si>
  <si>
    <t>Para el periodo de reporte la Subdirección de Atención a la Fauna presenta una ejecución de 47%</t>
  </si>
  <si>
    <t>La ejecución de giros del Proyecto 7551  "Servicio para la atención de animales en condición de vulnerabilidad a través de los programas del IDPYBA en Bogotá" del presupuesto para el mes de febrero de 2023 fue del 1,09 %.</t>
  </si>
  <si>
    <t>El valor ejecutado del Proyecto 7551 de reservas "Servicio para la atención de animales en condición de vulnerabilidad a través de los programas del IDPYBA en Bogotá" del presupuesto para el mes de enero de 2023 fue del 52%</t>
  </si>
  <si>
    <t>En el mes de febrero de 2023, se realizaron 4292 esterilizaciones distribuidas por localidad de la siguiente manera: Usaquén: 217, Chapinero: 107, Santa fe: 94, San Cristóbal: 299, Usme: 459, Tunjuelito: 132, Bosa: 331, Kennedy: 249, Fontibón: 239, Engativá: 381,Suba: 469, Los Mártires: 241, Antonio Nariño: 95, Puente Aranda: 241, Rafael Uribe Uribe: 288, Ciudad Bolívar: 294, Sumapaz: 94 y 62 a través del Punto Fijo de Esterilizaciones de la UCA. A través de 33 jornadas en las 20 localidades del Distrito Capital y 3 jornadas en el Punto Fijo de Esterilizaciones.
Cabe mencionar que se realiza ajuste a la meta del indicador mediante radicado 2023IE0000675</t>
  </si>
  <si>
    <t xml:space="preserve">Se elaboró un (1) informe de procesos judiciales, tutelas y conciliaciones extrajudiciales actualizado al mes de febrero de 2023.Se contestaron 2 acciones de tutela: No 2023-0014 y No 2023-00310.  Se profirió un (1) fallo de tutela a favor de la entidad dentro del radicado No 2023-0014. Se efectuó seguimiento a los procesos judiciales vigentes en la página de la rama y se actualizó lo correspondiente en SIPROJ WEB. Se subsanó la demanda ordinaria laboral presentada por el IDPYBA contra la EPS SANITAS. Se realizó socialización de la PPDA para Asuntos Misionales de la entidad el 21 de febrero de 2023 en la Unidad de Cuidado Animal.  </t>
  </si>
  <si>
    <t>Para el mes de febrero se adelantaron actividades que se mencionan continuación. 
Soporte y Mantenimiento: 
- Avance en la disponibilidad de los Sistemas de Información.
-Avance en la verificación de Usabilidad de los Sistemas de Información</t>
  </si>
  <si>
    <t xml:space="preserve">Para el mes de Febrero se realizan avances en el seguimiento donde del Instrumento de Autodiagnóstico MSPI, para medición de avance en relación a su implementación, y verificaciòn de las políticas especificas en la seguridad de la información para identificar actualizaciones conforme a las necesidades de la entidad. </t>
  </si>
  <si>
    <t xml:space="preserve">Para dar cumplimiento de la meta de vincular 208 prestadores de servicio para la vigencia 2023, se llevaron a cabo 3  procesos de socialización de los lineamentos técnicos desarrollados para la regulación de las diferentes prestaciones de servicios que trabajan para y con los animales, a partir de los cuales se vincularon 29 prestadores de servicios a la estrategia de regulación del IDPYBA. </t>
  </si>
  <si>
    <t>Durante el mes de marzo se avanzó en el documento técnico de campaña de la temática sobre riesgos de la fauna en la interacción humano-animal donde se plantearon los objetivos, justificación, análisis de problemáticas, proyección de acciones pedagógicas y análisis de posibles aliados para su desarrollo y ejecución.</t>
  </si>
  <si>
    <t>Para el mes de marzo se vincularon 200 ciudadanos y ciudadanas a través de la implementación de la  estrategia de sensibilización, educación con el desarrollo de acciones de apropiación de la cultura ciudadana en los ámbitos educativo, comunitario, recreodeportivo e institucional (marzo 200 ciudadanos: Ámbito educativo 82 personas y Ámbito comunitario 118 personas.</t>
  </si>
  <si>
    <t>En marzo se ejecutaron 8 pactos
Se lograron importantes gestiones para las localidades de Usme, Antonio Nariño, La Candelaria, Ciudad Bolívar y Sumapaz, llevando los servicios y programas de protección y bienestar animal a las comunidades con quienes se pactaron los compromisos.</t>
  </si>
  <si>
    <t xml:space="preserve">En marzo se vincularon 159 ciudadanos y ciudadanas, a través de las siguientes acciones de participación: 
- Espacios de participación se vincularon 41 ciudadanas y ciudadanos
- Programa de voluntariado se vincularon 65 ciudadanas y ciudadanos
- Programa de copropiedad y convivencia se vincularon 53 ciudadanas y ciudadanos  </t>
  </si>
  <si>
    <t>Durante el mes de marzo  la Subdirección de Cultura y Gestión del Conocimiento dio respuesta a 68 PQRSD recibidas a través de los diferentes canales de atención, dando cumplimiento a los tiempos estipulados.</t>
  </si>
  <si>
    <t xml:space="preserve">Con corte a marzo de 2023 se han comprometido recursos por $758.474.212 correspondientes a la contratacion de personal de una apropiación total de $900.000.000 </t>
  </si>
  <si>
    <t xml:space="preserve">Para el mes de marzo de 2023  se realizaron pagos por valor de $56.462.392 de la vigencia. </t>
  </si>
  <si>
    <t xml:space="preserve">Para el mes de marzo de 2023, se efectuaron pagos de reservas por $65.311.773 sobre el total de las reservas por valor de $111.782.180 lo que representa un 58% de ejecución. </t>
  </si>
  <si>
    <t>No se tenia programado para el mes de marzo</t>
  </si>
  <si>
    <t>Se elaboró un (1) informe de procesos judiciales, tutelas y conciliaciones extrajudiciales actualizado al mes de marzo de 2023. Se contestó (1) acción de tutela No 2023-00084. Se profirieron (3) fallos de tutela favorables para la entidad dentro de los radicados No 2023-00014 , 2023-00310 ,2023-00084 .Se efectuaron seguimientos semanales a los procesos judiciales vigentes en la página de la rama y se actualizó lo correspondiente en SIPROJ WEB. El 31 de marzo, se realizó Socialización de la PPDA Contrato realidad y Transparencia en la contratación al interior de la entidad.</t>
  </si>
  <si>
    <t>Se realizan dos (2) conceptos jurídicos sobre:  Incapacidades no reconocidas por EPS por no cumplir con el mínimo de cotización y Lineamiento petfriendly – ANLA. Se realizó la revisión y control de legalidad de (19) actos administrativos:  (1) modificación de presupuesto, (2) de celebración de convenios , (1) de aceptación de renuncia, (5) de encargo de en la planta de personal a un empleo ,(2) de permiso sindical ,(1) derogatoria, (1) acuerdo de incremento salarial. (4) de adopción de integridad y gestores de integridad, (1) nombramiento ordinario, (1) de lineamientos de esterilización UCA.  Se realiza la revisión a tres (3) procedimientos: Expensas, Estrategias CES y Cartilla ABC del maltrato animal.  Se realiza el análisis jurídico a un (1) proyecto de acuerdo distrital 516 de 2022 . Se realizó (1) capacitación de generalidades jurídicas de la protección animal al interior de la entidad. Se realizó un (1) pronunciamiento:  Artículos relacionados con convivencia y animales para el Plan Nacional de Desarrollo. Se proyectan respuestas a las preguntas surgidas en la rendición de cuentas.  Se realiza presentación en PPT de informe de cumplimiento de acuerdos distritales.</t>
  </si>
  <si>
    <t xml:space="preserve">
Se elaboraron dos (2) denuncias como consecuencia de conceptos técnicos de maltrato, trasladadas por la subdirección de atención a la Fauna y se dio traslado por competencia a la Fiscalía de una (1) denuncia recibida por el Centro de Atención Jurídica del IDPYBA, así como de una (1) queja ante Comvezcol por mala praxis que resultó en la muerte del animal. Se realizaron doce (12) audiencias, cuatro (4) en sede de garantías y ocho (8) en sede de conocimiento, representando a animales que fueron víctimas del delito de maltrato animal.</t>
  </si>
  <si>
    <t xml:space="preserve">Se asistió a (117) diligencias judiciales y se elaboraron (18) oficios de excusa dirigidos a los Juzgados y/o autoridades competentes. </t>
  </si>
  <si>
    <t>Se participó en un espacio de sensibilización sobre la tenencia responsable “Así funciona la tenencia de mascotas en propiedad horizontal” organizado por El Espectador, el 14 de marzo donde registra más de 13.400 vistas en el canal de youtube de El Espectador.</t>
  </si>
  <si>
    <t>Se recibieron 82 solicitudes de orientación al Centro de Atención Jurídica, de las cuales 53 fueron atendidas exitosamente(38 virtuales y 15 presenciales) y las 29 restantes los usuarios no asistieron al espacio agendado. De las 82 solicitudes un 17% fueron de la localidad de Kennedy, 16% suba, 11% Engativá, 7% Fontibón, 6%Rafael Uribe, 5% San Cristobal, 5% Usme, 5% Ciudad Bolivar, 4% Puente Aranda, 4%Usaquén, 2% Teusaquillo, 2%Bosa, 2%Antonio Nariño, 1% Chapinero, 1%Mártires y un 9% de usuarios fuera de Bogotá.</t>
  </si>
  <si>
    <t xml:space="preserve">Par marzo se aumentaron las cifras de forma constante, viendo una evolución positiva en los KPI </t>
  </si>
  <si>
    <t>Con 17 boletines de prensa emitidos durante marzo, se logró superar el 80% de cobertura de medios de comunicación masiva y comunitaria.</t>
  </si>
  <si>
    <t xml:space="preserve">En diseño se superó la línea de base estimada, a un 140%. </t>
  </si>
  <si>
    <t>La amplificación de diseño se superó, estando por encima del 3%, cuando la línea de base es del 2%</t>
  </si>
  <si>
    <t xml:space="preserve">El procentaje se ha multiplicado de forma imporotnte superando la meta establecida ampliamente. </t>
  </si>
  <si>
    <t>En razón a las variaciones en cuanto a la dinámica de esterilizaciones y casos virales, se mantiene la respuesta por medio de comentarios</t>
  </si>
  <si>
    <t xml:space="preserve">Aunque aún no se ha llegado a la línea de base, si se va acercando la tasa esperada. </t>
  </si>
  <si>
    <t>La publicación de toda la base de videos en el canal de Youtube ha mejorado la retención y hemos empezado a identificar un foco d difusión importante.</t>
  </si>
  <si>
    <t>Esta tasa continúa mejorando, llegando a cerca de un 50%, aumentando así el posicionamiento de la sede electrónica.</t>
  </si>
  <si>
    <t xml:space="preserve">Se generó el boletín, con el apoyo deTalento Humano. Es importante resaltar que se requiere de las notificaciones oportunas de los eventos internos para tener el apoyo de comunicaciones, pero se han tomado medidas adicionales para la divulgación. </t>
  </si>
  <si>
    <t>Actualmente la Oficina de Control Disciplinario Interno  del IDPYBA,  tiene VEINTINUEVE (29) expedientes activos  de los cuales TRES  (3) son Investigaciones formales y el restante corresponden a  Indagaciones Previas
Para el mes de MARZO de 2023, la OCDI, gestionó y generó :
1. DIEZ (10) providencias, así:
          - Tres (3) Autos de Archivo 
- Un (1) Auto de Cierre de Investigacion
- Un (1) Auto de Reconocimiento a Defensor.
- Dos (02) Autos de fijacion de fecha y hora para practica de pruebas 
- Un (1) Auto que formula Pliego de Cargos 
- Un (01) Auto Remisorio 
-Un (01) Auto que Decreta Pruebas    
2. Las Notificaciones (personal y por edicto)
3. practica de pruebas Testimoniales y documentales
4. Las comunicaciones y notificaciones  necesarias para la continuidad de las actuaciones.</t>
  </si>
  <si>
    <t xml:space="preserve">En el mes de marzo el DASCD emite concepto técnico favorable para la modificacion de la estructura organizacional , la planta de personal y el manual de funciones del IDPYBA bajo el Radicado IDPYBA  2023ER0003553 y Radicado DASCD 2-2023-3767 </t>
  </si>
  <si>
    <t>Para el mes de marzo de 2023 se presenta un nivel de cumplimento del 100% de avance frente a lo programado para el período, esto obedece al desarrollo de las siguientes actiividades:
La Oficina Asesora de Planeación cumplió con los reportes correspondientes al mes de marzo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los  Proyectos de Inversión.
6. Revisión y publicación de las Hojas de vida de los indicadores de los de los Proyectos de Inversión.
Adicionalmente se realizaron otras actividades como:
Se cumplió con el reporte a la Secretaría Distrital de Hacienda de los Trazadores presupuestales.
Se participó en actividades sobre el Diagnóstico de necesidades, liderado por la Subdirección de Cultura Ciudadana y Gestión del Conocimiento.
Se dió contestación a la propuesta de reformulación de PMR presentada por la Secretaría Distrital de Hacienda. 
Se realizo la revisión del proceso de publicación de los cuadros de resultados de la operación estadística "Estadísticas sobre Atención de Animales en Bogotá” a través de diferentes mesas de trabajo, se realizó actualización al documento de la operación estadística de la Subdirección de Atención a la Fauna y se comenzó a consolidar el procedimiento de las operaciones estadísticas.  
En lo referente a la actividad de realizar el reporte de seguimiento a los Planes de Acción de los productos de Política Pública en los que el Instituto tenga responsabilidad, durante marzo se efectuó el reporte del cuarto trimestre de la vigencia 2022 de los productos en responsabilidad del IDPYBA en las Políticas Públicas de Protección y Bienestar Animal y Fenómeno de Habitabilidad en Calle. De otra parte en lo concerniente a la asistencia técnica en procesos de formulación e implementación de políticas públicas, Se elaboró la ficha técnica de producto con la propuesta de acciones conjuntas entre el IDPYBA y las Alcaldías Locales para la Política Pública de Ruralidad.</t>
  </si>
  <si>
    <t>Se realizó el reporte del cuarto trimestre de la vigencia 2022 de los productos en responsabilidad del IDPYBA en las Políticas Públicas de Protección y Bienestar Animal y Fenómeno de Habitabilidad en Calle. Se elaboró la ficha técnica de producto con la propuesta de acciones conjuntas entre el IDPYBA y las Alcaldías Locales para la Política Pública de Ruralidad</t>
  </si>
  <si>
    <t>Esta actividad no se encuentra programada para el período en análisis.</t>
  </si>
  <si>
    <t>Durante el mes de marzo de 2023 el Instituto recibio 1.319 peticiones, se gestionaron extemporaneamente 24 peticiones, dando como resultado un indicador de gestión del 98%. La Subdirección de Gestión Corporativa respondió oportunamente los derechos de petición en un 100%.</t>
  </si>
  <si>
    <t>A través del equipo de servicio al ciudadano se reciben, analizan, radican y asignan las PQRSD que ingresan al IDPYBA, durante el mes se de marzo se realiza seguimiento a los colaboradores que realizan la asignación de PQRSD a través de correo electrónico, con el fin de verificar conocimientos.</t>
  </si>
  <si>
    <t>Durante el mes de marzo el principal motivo de insatisfacción ciudadana fue frente a las respuestas a los derechos de petición, dado que los ciudadanos manifiestas que no son claras ni responden de fondo a su requerimiento. Adicionalmente se presentó inconformidad frente a los turnos de esterilización, puesto que estos se agotaron de manera muy rapida.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</si>
  <si>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17 capacitaciones de las cuales se realizaron 17:
1.	Capacitación Contabilidad Pública, cuyo objetivo es la socialización con las y los funcionarios de la SGC – Financiera en temas relacionados con contabilidad, tales como la depuración de la cartera con la normatividad vigente y el Concepto Resolución 331 de 2022. Se llevo a cabo mediante modalidad virtual Teams.
2.	Capacitación Cultura de compartir y difundir, cuyo objetivo es socializar con las y los servidores del IDPYBA el recorrido que históricamente se ha dado en las relaciones y convivencia interespecie. Se llevo a cabo mediante modalidad presencial en la sede administrativa.
3.	Capacitación Inventarios de Gestión, cuyo objetivo es apropiar a las y los funcionarios responsables del archivo documental de cada proceso, en relación a la organización correcta de la documentación. Se llevo a cabo mediante modalidad presencial en la sede administrativa.
4.	Capacitación Política Prevención del Daño Antijurídico, cuyo objetivo es establecer las causas generadoras del daño antijurídico en la entidad y buscar determinar los parámetros preventivos para de esta manera evitar actuaciones administrativas que puedan generar vulneración de bienes jurídicamente tutelados. Se llevo a cabo mediante modalidad virtual Teams.
5.	Capacitación Marco General Normatividad Protección y Bienestar Animal, cuyo objetivo es profundizar y sensibilizar a las y los participantes frente a la normatividad vigente que vela por el cuidado y bienestar animal en nuestro país. Se llevo a cabo mediante modalidad presencial sede administrativa.
6.	Capacitación Política de Seguridad y Acuerdo de Confidencialidad del IDPYBA, cuyo objetivo es sensibilizar frente a las políticas de seguridad y acuerdo de confidencialidad en el IDPYBA. Se llevo a cabo mediante modalidad virtual Teams.
7.	Capacitación Riesgo Público – Actuación ante un robo, cuyo objetivo es brindar estrategias y tips para actuar ante una situación de riesgo público. Se llevo a cabo mediante modalidad virtual Teams.
8.	Capacitación Riesgo Biológico – enfermedades Zoónoticas, cuyo objetivo es conocer que son las enfermedades zoónoticas, como prevenirlas y posibles consecuencias que se derivan de las mismas. Se llevo a cabo mediante modalidad virtual Teams.
9.	Capacitación Seguridad Vial – Educación para la Seguridad Vial, cuyo objetivo es dar a conocer herramientas claves para la seguridad vial para proteger la vida. Se llevo a cabo mediante modalidad presencial sede administrativa.
10.	 Capacitación Que pasa por tu mente, cuyo objetivo es brindar herramientas para un adecuado manejo de los pensamientos intrusivos. Se llevo a cabo mediante modalidad presencial sede administrativa.
11.	Capacitación PVE salud auditiva – bájale al volumen, el oído y sus cuidados, cuyo objetivo es reconocer medidas preventivas frente al cuidado del oído. Se llevo a cabo mediante modalidad presencial sede UCA.
12.	Capacitación Comité de Convivencia Laboral – Funciones, cuyo objetivo es reforzar por parte de los miembros del COPASST sus funciones, como participantes. Se llevo a cabo mediante modalidad virtual Teams.
13.	Capacitación Consumo Sostenible, cuyo objetivo es sensibilizar y reconocer los beneficios de las compras públicas sostenibles CPD en el Instituto, así como el manual y las fichas técnicas de CPS. Se llevo a cabo mediante modalidad presencial sede administrativa.
14.	Capacitación Manejo de residuos peligrosos, cuyo objetivo es dar herramientas para la correcta clasificación de los residuos peligrosos, en aras de cuidar la propia salud. Se llevo a cabo mediante modalidad presencial sede administrativa.
15.	Capacitación Práctica sostenible - Uso de servicio público, carro compartido, bicicleta y eco conducción, cuyo objetivo es promover la movilidad urbana sostenible en las y los servidores del IDPYBA. Se llevo a cabo mediante modalidad presencial sede administrativa.
16.	Capacitación Bioseguridad Orden y Aseo cuyo objetivo es reconocer los beneficios de mantener el orden y limpieza en el lugar de trabajo aplicando diferentes tips. Se llevo a cabo mediante modalidad presencial sede administrativa.
17.	Capacitación Fotografía, cuyo objetivo es conocer y poner en práctica el uso de herramientas básicas para hacer buenas tomas fotográficas, teniendo en cuenta que, en la UCA, se realizan registros fotográficos para evidenciar situaciones especiales de los animales de compañía que se divulgan a la comunidad. Se llevo a cabo mendiante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</si>
  <si>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6 actividades de bienestar de las cuales se realizaron 6:
1.	Reconocimiento a las y los servidores por el día de cumpleaños, a través de pieza gráfica y entrega de incentivo con firma de memorando, cuyo objetivo consiste en reconocer a través de la exaltación de este día, la importancia del servidor y su labor en el Instituto.
2.	Reconocimiento día del Contador, a través de pieza gráfica, cuyo objetivo es reconocer la labor que desempeñan cada uno de los colaboradores de la entidad, teniendo en cuenta su profesión y su rol dentro de la organización de las dependencias para la consecución de objetivos.
3.	Conmemoración día del negociador(a) internacional, a través de pieza gráfica, cuyo objetivo es reconocer la labor que desempeñan cada uno de los colaboradores de la entidad, teniendo en cuenta su profesión y su rol dentro de la organización de las dependencias para la consecución de objetivos.
4.	Conmemoración día del locutor, a través de pieza gráfica, cuyo objetivo es reconocer el apoyo que, como colegas y amigos, nos brindan para la difusión de nuestros mensajes, contribuyendo de esta manera al cuidado y bienestar de nuestros animales de compañía.
5.	Conmemoración día internacional de la mujer, con entrega de un reconocimiento, cuyo objetivo es reconocer la lucha de las mujeres por su participación en la sociedad y su desarrollo íntegro como persona.
6.	Celebración día del hombre, con entrega de un reconocimiento, cuyo objetivo es reconocer el día del hombre de nuestros compañeros del IDPYBA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</si>
  <si>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10 actividades de seguridad y salud en el trabajo de las cuales se realizaron 10:
1.	Diligenciamiento de los indicadores, según el tiempo de periodicidad de los mismos en la plataforma SIDEAP.
2.	Actualización de la matriz legal del SG-SST para el 2023.
3.	Acompañamiento a reunión mensual donde se da los avances de las actividades de marzo 2023, se analiza la accidentalidad y se proyecta el plan de acción del COPASST para el mes de abril, se realiza programación de temas semana de la salud.
4.	Remisión de encuesta para aumentar el porcentaje de las personas encuestadas para generar el análisis de la información del perfil sociodemográfico.
5.	Seguimiento al programa de vigilancia epidemiológica de enfermedades zoonóticas, analizando las actividades ejecutadas donde se evidencia el cumplimiento del 100% a la fecha.
6.	Seguimiento del plan de capacitación, analizando efectividad y cumplimiento, se evidencia el 100% de las capacitaciones realizadas a la fecha.
7.	Reporte de dos (2) accidentes y se realiza una (1) Investigación de accidente.
8.	Seguimiento de las cinco (5) acciones generadas de las investigaciones las cuales dos se encuentran cerradas y tres se proyectaron para cerrar en el mes de abril.
9.	Remisión de encuesta de identificación de peligros por medio de correo electrónico con el fin de hacer partícipes a los diferentes niveles del instituto en la identificación de peligros en las diferentes actividades que desempeñan .
10.	Seguimiento al plan de mejoramiento evidenciando que de las 24 recomendaciones realizadas por la auditoria, 18 se encuentran cerradas y 6 permanecen en seguimiento.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</si>
  <si>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marzo de 2023, se tenían programadas 6 actividades en seguridad vial, de las cuales se realizaron 6:
1.	Se realizó la sensibilización de seguridad vial por medio del boletín interno Animal News.
2.	Se realizó el diligenciamiento de los indicadores, según su periodicidad.
3.	Se realizó la verificación del cronograma de mantenimiento de los vehículos .
4.	Se realizaron las inspecciones de la infraestructura de las vías de acceso vehicular y peatonal de las dos sedes.
5.	Se verificó de la lista de chequeo preoperacionales de los vehículos del IDPYBA .
6.	Se realizaron las observaciones de las inspecciones preoperacionales para el plan de acción, así mismo, se están realizando los estudios previos para la compra de los botiquines de los vehículos y la recarga de los extintores.</t>
  </si>
  <si>
    <t>Todos los provedores cumplieron con  la presentacion del informe y soportes para generar las acciones tendientes para el pago de las obligaciones financieras del Instituto, asi mismo se gestionaron y fueron pagados al respectivo proveedor.</t>
  </si>
  <si>
    <t>Se cumplio con los 5 mantenimientos programados , a los vehiculos de propiedad del Instituto y al inmueble que se encuentra en calidad de arrendamiento.</t>
  </si>
  <si>
    <t xml:space="preserve">
Se realiza la programación de  184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</si>
  <si>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marzo de 2023 se desarrollaron 8 actividades del plan de Acción PIGA 2023; 
1. Limpieza al sistema de captación de aguas lluvias. Fueron realizados los mantenimientos correctivos y preventivos del sistema por parte del grupo de Aseo.
2. Solicitud y publicación de piezas comunicativas para remitir a los colaboradores y personal de planta sobre movilidad sostenible: La pieza comunicativa fue publicada y enviada mediante correo institucional por el área de comunicaciones. 
3. Se realizó la adecuada gestión de los residuos reciclables generados en el Instituto (Sede administrativa y la Unidad de Cuidado Animal): Se realizó una entrega de material reciclado a la asociación de reciclaje ARCRECIFRON de 152 Kilos.
4. Entrega del 100% de los residuos peligrosos generados por el Instituto al gestor autorizado por la autoridad ambiental: Se realizaron 5 entregas de residuos peligrosos (Cortopunzantes, biosanitarios, animales, residuos químicos y biolodos), la cantidad de residuos entregados fue de 1.172 Kilos a la Empresa ECOENTORNO. Así mismo, se hizo la actualización de la bitácora de residuos peligrosos, infecciosos y químicos. Se entregaron los residuos de medicamentos vacíos y/o vencidos por la Empresa ASEI de 16.4 Kgrs.
5. Se realizó proceso de estudios previos – criterios ambientales  de alimentos naturales para caninos y felinos, asi mismo, se hizo revisión del formato de convenio práctica consultorio Jurídico.
6. Se tiene el acta de inicio y proceso del manejo de los residuos peligrosos con el Empresa ECOENTORNO.
7. Se realizó charla sobre movilidad urbana sostenible, dentro del programa de Movilidad Sostenible.
8. Se realizó charla sobre residuos peligrosos y dos inspecciones a la Unidad de cuidado animal.</t>
  </si>
  <si>
    <t>Se realizaron 531 operaciones contables durante el mes de febrero, los cuales ayudaron al cumplimiento de las obligaciones del Instituto.</t>
  </si>
  <si>
    <t>Se realizaron giros por un valor de $1.779.582.634, durante el mes de marzo, los cuales corresponden al 10% de la ejecucion de giros de la vigencia.</t>
  </si>
  <si>
    <t>Durante el mes de marzo se llevo a cabo la ejecucion de $1.181.940.367, lo cual corresponde a un 96% de la ejecucion presupuestal</t>
  </si>
  <si>
    <t>Se realizaron giros por un valor de $466.630.007, durante el mes de marzo, los cuales corresponden al 10% de la ejecucion de giros de la vigencia.</t>
  </si>
  <si>
    <t>Se ejecuto un valor $296.503.256 durante el mes de marzo, sumando un total acumulado de $579.727.534, el cual corresponde al 94% del total de la reserva constituida.</t>
  </si>
  <si>
    <t>Durante el mes de marzo se llevo a cabo la ejecucion de $437.622.280, sumando un total acumulado de $1.802.325.489, los cuales corresponde al 25% de la apropiacion disponible</t>
  </si>
  <si>
    <t>Se realizaron giros por un valor de $373.684.596 durante el mes de marzo, sumando un total acumulado de $1.087.338.569 los cuales corresponden a un 15% en el porcentaje de ejecucion de giros</t>
  </si>
  <si>
    <t>Se ejecuto un valor $79.065.593 durante el mes de marzo, sumando un total acumulado de $172.342.247, el cual corresponde al 73% del total de la reserva constituida.</t>
  </si>
  <si>
    <t>Conforme a lo programado en el PINAR, para el mes de febrero se da cumplimiento a las siete (7) actividades. Las cuales consisten en:
1- Estudio técnico (El Instituto no se traslada).
2-Imágenes digitalizadas.
3-Documentos cargados.
4-Cronograma de transferencias.
5-Inventarios de Gestión.
6-Capacitaciones realizadas.
7-Mesas de trabajo realizadas.
Conforme a las actividades descritas se realizaron 23.107 imágenes digitalizadas de la recepción de transferencia primarias documentales correspondientes a la serie documental "REGISTROS DE IDENTIFICACIÒN DE CANINOS Y FELINOS" vigencia 2018 y finalizando 2019.  Se efectúa el cargue al repositorio digital del Instituto de las series y/o subseries documentales del àrea de Talento Hunamo vigencia 2017 y 2018.
Se desarrolló 1 mesas de trabajo de acuerdo con la necesidad del área y 1 capacitación del FUID.</t>
  </si>
  <si>
    <t>Las transferencias primarias documentales inician conforme a la aprobación del cronograma de transferencias primarias documentales por el Comité de Gestión y Desempeño institucional, por lo cual durante el mes de marzo se elaboro el borrador del cronograma que está pendiente por aprobación.</t>
  </si>
  <si>
    <t>Para el mes de marzo dando cumplimiento al Plan Estratégico de las Tecnológicas de la información, teniendo en cuenta el cronograma y los indicadores se desarrolla el fortalecimiento institucional en terminos tecnologicos,  mediante distintas actividades que se desprenden de esta, tales como: Capacitaciones, Soporte y Mantenimiento, Monitoreo de usabilidad y disponibilidad de los Sistemas de Información, Interacción de visitas a la sede electrónica</t>
  </si>
  <si>
    <t>Para el mes de marzo dando cumplimiento al Plan de Seguridad y Privacidad de la Información se realiza seguimiento, del Instrumento de Autodiagnóstico MSPI, para medición del avance en relación a su implementación y complementariamente se está generando el documento del procedimiento de Clasificación y Etiquetados de Activos de Información</t>
  </si>
  <si>
    <t>Se adelanto mesa de trabajo con el personal a cargo de infraestructura y seguridad de la información para revisión de los riesgos identificados finalizando la vigencia 2022, el cual se hace necesario, modificar y actualizar las fechas para su respectivo seguimiento teniendo en cuenta  que se debe terminar de identificar los riesgos de seguridad  a parte de la actualización de los activos de información en donde se incluyan los requerimientos tecnológicos.</t>
  </si>
  <si>
    <t>Durante el mes de marzo se recibieron 16 requerimientos a través de las Mesa de Servicios de los cuales se dio solución a 14 de forma exitosa y se mencionan a continuación:
-	Actualización en el Sistema de Información de REDES.
-	Actualización del listado maestro de documentos en MIPG.
-	Activación de los Turnos de Esterilización para el mes de marzo de punto fijo y localidades.
-	Creación de usuarios proteccionistas
-  Creación de usuario consulta en el Sistema de Información REDES.                                                                                                                                                                                                                                                                                                                                                                       -      Creación y habilitación de 6 usuarios a través de la plataforma de SIPYBA.
 -   Configuración de información del propietario en SIPYBA, para generar la relación entre el propietario y el animal
 -     Envío de plantilla de la Base de Datos para el cargue de animales en condición de trabajo.                                                                                                                                                                           Cabe aclarar que los dos (2) requerimientos restantes fueron solucionados para el mes de abril</t>
  </si>
  <si>
    <t>Se realizaron 26 visitas técnicas programadas en respuesta a solicitudes.</t>
  </si>
  <si>
    <t>Se atendieron por presunto maltrato 1.301 animales (372 Caninos, 71 Felinos, 466 aves ornamentales, 21 palomas, 125 Roedores, 34 bovinos, 5 Caprinos, 15 Porcinos, 21 Équidos, 3 Camélidos, 104 Aves de corral, 9 Ovinos, 2 Bufalinos, 38 Lagomorfos y 15 de otras especies)</t>
  </si>
  <si>
    <t>Se atendieron 110 animales (74 caninos y 36 felinos).</t>
  </si>
  <si>
    <t>Se atendieron 312 animales (238 caninos y 74 felinos), en 212 intervenciones realizadas en las 20 localidades del Distrito Capital</t>
  </si>
  <si>
    <t xml:space="preserve">En el mes de marzo de 2023Ingresaron 22 animales (10 caninos y 12 felinos) a la Unidad de Cuidado Animal por situación de abandono o remitidos por entidades como bomberos, policía y la secretaria Distrital de Salud para la prestación del servicio de custodia. </t>
  </si>
  <si>
    <t xml:space="preserve">Se prestó atención veterinaria a 136 palomas de plaza a través de siete (7) brigadas médicas. </t>
  </si>
  <si>
    <t>Se  dieron en adopción sesenta y dos (62) animales (38 caninos y 24 felinos)</t>
  </si>
  <si>
    <t>Se realizaron 56 jornadas de esterilización  a traves del servicio tercerizado (20 Jornadas para población estrattos 1,2 y 3, 13 jornadas eespeciales por medio de la Estrategia CES y 23 en el Punto Fijo de la Unidad de Cuidado Animal</t>
  </si>
  <si>
    <t>Durante el mes de febrero se tramitó el 100% de las solicitudes de PQRSD asignadas a la Subdirección de Atención a la Fauna en los terminos establecidos .</t>
  </si>
  <si>
    <t>Para el periodo de reporte la Subdirección de Atención a la Fauna presenta una ejecución de 53%</t>
  </si>
  <si>
    <t>La ejecución de giros del Proyecto 7551  "Servicio para la atención de animales en condición de vulnerabilidad a través de los programas del IDPYBA en Bogotá" del presupuesto para el mes de marzo de 2023 fue del 15,61 %.</t>
  </si>
  <si>
    <t>El valor ejecutado del Proyecto 7551 de reservas "Servicio para la atención de animales en condición de vulnerabilidad a través de los programas del IDPYBA en Bogotá" del presupuesto para el mes de marzo de 2023 fue del 75,77%</t>
  </si>
  <si>
    <t>Para el periodo del informe se realizó la compilación, análisis, y actualización del primer (1) reporte de avance de indicadores de resultados y productos sobre el Plan de Acción de la Política Pública. Este reporte compiló la información espacial de interés tanto para el personal técnico especializado como para la ciudadanía.
El reporte actualizado se trabajó en conjunto con la oficina asesora de comunicaciones, para así publicar el documento a través de la página del observatorio.</t>
  </si>
  <si>
    <t>Durante el periodo del presente informe se organizó, compiló y analizó la información generada por diferentes diagnósticos construidos a partir de las mesas de trabajo con las dependencias de Subdirección de Cultura Ciudadana y Gestión del Conocimiento, Subdirección de Atención a la Fauna, Oficina Asesora Jurídica, y Oficina Asesora de Planeación.  Los análisis cualitativo y cuantitativo ejecutados sobre los resultados obtenidos fueron socializados en el Comité de Investigación, permitiendo así la priorización de las investigaciones que se acompañarán durante la vigencia.</t>
  </si>
  <si>
    <t>Durante el periodo del presente informe se adelantaron y definieron los anteproyectos de las investigaciones que serán llevadas a cabo por el Observatorio de Protección y Bienestar Animal durante la vigencia actual, a saber, investigación sobre “Intervenciones Asistidas con Animales”, y “Estado de la cuestión: Enfoques de ética interespecie”.
Así mismo, se realizó seguimiento a los avances y resultados alcanzados para las investigaciones adelantadas previamente, información que se socializó durante el primer Comité de Investigación.</t>
  </si>
  <si>
    <t>Durante el periodo del presente informe se adelantaron actividades de exploración e identificación de potenciales terceros para el establecimiento de convenios. Dentro de las posibilidades se perfilan entidades como la Escuela Colombiana de Rehabilitación, y la Universidad de la Salle entre otros. Así mismo, se realizó el seguimiento a los logros alcanzados durante los convenios previamente establecidos. De esta manera se cumplio con lo programado y el rezago del indicador.</t>
  </si>
  <si>
    <t>Durante el periodo del informe se definieron, elaboraron y publicaron las piezas comunicativas para la inscripción a los semilleros de investigación, marcando su inicio formal con su apertura y proceso de convocatoria ante la ciudadanía. Los semilleros de investigación previstos, a saber semillero de ciencia animal, semillero de ética animal, y semillero de género, protección y bienestar animal, ya cuentan con una lista preliminar de participantes, evidenciando su acogida ante la ciudadanía.</t>
  </si>
  <si>
    <t>Con corte al 31/03/2023 el proyecto de inversión realizo el giro 78,55% de las reservas constitutidas</t>
  </si>
  <si>
    <t>Con corte al 31/03/2023 el proyecto de inversión presenta un avance en giros correspondiente al 4,39%</t>
  </si>
  <si>
    <t>Con corte al 31/03/2023 el proyecto de inversión presenta una ejecución presupuestal del 93,08%</t>
  </si>
  <si>
    <t>Durante el periodo del informe se revisaron y actualizaron algunas de las herramientas que conformar la batería. Parte de dicha actualización derivó en la actualización del mecanismo de diagnóstico de necesidades de investigación, así como la actualización y organización de información espacial de carácter territorial entre otros.</t>
  </si>
  <si>
    <t>Piezas graficas realizadas / Piezas graficas programadas * 100</t>
  </si>
  <si>
    <t>En el mes de marzo de 2023 se realizaron 5.244 esterilizaciones a 2.066 caninos y 3.178 felinos distribuidas por localidad de la siguiente manera:  Usaquén: 107, Santa fe: 82, San Cristóbal: 389, Usme: 482, Tunjuelito: 118, Bosa: 370, Kennedy: 438, Fontibón: 220, Engativá: 62, Suba: 345, Barrios Unidos: 114, Teusaquillo: 98, Los Mártires: 130, Antonio Nariño: 119, Puente Aranda: 189, Rafael Uribe Uribe: 264, Ciudad Bolívar: 561 y 1.156 animales a través del punto Fijo de esterilizaciones ubicado en la Unidad de Cuidado Animal.  
Por medio de 33 jornadas en las 20 localidades del Distrito Capital y 23 en el Punto Fijo de la UCA. 
Cabe mencionar que se realiza ajuste a la programación de la meta del indicador de acuerdo con lo solicitado mediante correo electrónico.</t>
  </si>
  <si>
    <t>La Oficina Asesora de Planeación cumplió con los reportes correspondientes al mes de abril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7. Reporte SEGPLAN I Trimestre 2023
Adicionalmente se realizó el reporte a la Secretaría Distrital de Hacienda de los Trazadores Presupuestales.</t>
  </si>
  <si>
    <t>En lo referente a realizar la formulación, desarrollo y seguimiento de Políticas Publicas del Instituto, durante el mes de abril se realizó el reporte de seguimiento de dos Políticas Públicas: Política Pública de Mujeres y Equidad de Género y Política Pública LGBTI. Así mismo, se efectuó acompañamiento técnico a la formulación a la propuesta del producto para ejecución del IDPYBA en la Política Pública del Peatón.</t>
  </si>
  <si>
    <t>Se realizó la revisión y consolidación de observaciones de las áreas misionales del Proyecto de Inversión Local de Atención de Animales de la Alcaldía Local de Barrios Unidos.</t>
  </si>
  <si>
    <t>No se tiene programación para el mes de abril</t>
  </si>
  <si>
    <t>No se tenia programado para el mes de ABRIL pero se envian correos  con los enlaces para el diligenciamiento del autocontrol y cargue de evidencias del primer cuatrimestre adicional correos recordatios de las actividades progamadas para la vigencia 2023 primer cuatrimestre</t>
  </si>
  <si>
    <t>Se elaboró un (1) informe de procesos judiciales, tutelas y conciliaciones extrajudiciales actualizado al mes de abril de 2023. Se contestaro (2) acciones de tutela No 2023-00077 y No 2023-00053. Se profirió (1) fallo de tutela favorables para la entidad dentro del radicado No 2023-00077. Se efectuaron seguimientos semanales a los procesos judiciales vigentes en la página de la rama y se actualizó lo correspondiente en SIPROJ WEB. Se asistió a la Audiencia de Pacto de Cumplimiento dentro de la Acción Popular 2020-00797 la cual fue declarada fallida.</t>
  </si>
  <si>
    <t xml:space="preserve">Se realiza (1) respuesta a petición sobre ejemplares caninos de manejo especial. Se realizó la revisión y control de legalidad de (16) actos administrativos:  (4) encargos, (2) de vinculación formativa. (1) derogatoria. (2) modificaciones de presupuesto. (1) de reasume funciones. (3) de modificación. (2) acuerdos del Concejo Directivo del IDPYBA. (1) designa responsabilidad del presupuesto .  Se realiza la revisión a (1) Informe tecnico de eutanasia humanitaria de 5 caninos en el marco del procedimiento vigente.  Se realiza el análisis jurídico a (4) proyectos: PA 191, 203 y 183 de 2023 y Proyecto de Decreto Distrital que adopta la Política Pública Distrital de Acción Comunal para el Desarrollo de la Comunidad 2022 - 2034. Normograma a abril 2023. Se realizó (1) capacitación de generalidades jurídicas de la protección animal al interior de la entidad con el Escuadrón Anticrueldad. </t>
  </si>
  <si>
    <t xml:space="preserve">Se elaboraron (3) denuncias las cuales se encuentran en revisión, como consecuencia de conceptos técnicos de maltrato, trasladadas por la subdirección de atención a la Fauna. Se realizaron  (4) audiencias en sede de conocimiento, representando a animales que fueron víctimas del delito de maltrato animal. Se obtuvo sentencia condenatoria por el delito de maltrato animal, así mismo realizó la primera audiencia de Incidente de reparación Integral, conciliando con el sentenciado del caso de Katira, comprometiéndose a pagar una suma de dinero como prestación de servicios y servicio social comunitario. </t>
  </si>
  <si>
    <t xml:space="preserve">Se asistió a (109) diligencias judiciales y se elaboraron (12) oficios de excusa dirigidos a los Juzgados y/o autoridades competentes.  </t>
  </si>
  <si>
    <t xml:space="preserve">Se participó en un espacio de capacitación convocado por el Consejo Local de Protección y Bienestar Animal de la Localidad de Ciudad Bolívar, sobre el marco normativo en protección y bienestar animal, las autoridades competentes en casos de maltrato y los servicios del Centro de Atención Jurídica, el 21 de abril, con la participación de más de 15 personas de manera virtual y presencial. Se participó en la asignatura Construcción y Democracia de la Facultad de Derecho de la Universidad de los Andes los días 24 y 26 de abril hablando de aproximaciones sobre los animales en el Derecho con la participación de 160 estudiantes. Se realizo un pregrabado con la Radio Uniminuto el 19 de abril, sobre Animales de compañia en propiedad horizontal para la ciudadanía. </t>
  </si>
  <si>
    <t>Se recibieron 53 solicitudes de orientación al Centro de Atención Jurídica (46 virtuales y 7 presenciales), de las cuales 34 fueron atendidas exitosamente y las 19 restantes los usuarios no asistieron al espacio agendado. De las 53 solicitudes un 19% fueron de la localidad de Suba, 11% Engativá,  11% Kennedy, 9% Usaquén,  6% Barrios Unidos, 6% Teusaquillo, 4% San Cristóbal, 4% Bosa, 4% Usme, 4% Ciudad Bolivar, 4% Antonio Nariño, 4% Puente Aranda, 2% Fontibón, 2% Santa fe y 11% de otras ciudades del país.</t>
  </si>
  <si>
    <t>Actualmente la Oficina de Control Disciplinario Interno  del IDPYBA,  tiene VEINTIOCHO (28) expedientes activos  de los cuales CUATRO  (4) son Investigaciones formales y el restante corresponden a  Indagaciones Previas
Para el mes de ABRIL de 2023, la OCDI, gestionó y generó :
1. SIETE (07) providencias, así:
          - Cuatro (4) Autos de Archivo 
- Un (1) Auto de Apertura de Investigaciòn 
- Un (1) Auto Cierre Etapa de Investigaciòn 
- Un (1) Auto que fija fecha y hora para practica de pruebas.  
2. Las Notificaciones (personal y por edicto)
3. practica de pruebas Testimoniales y documentales
4. Las comunicaciones y notificaciones  necesarias para la continuidad de las actuaciones</t>
  </si>
  <si>
    <t>Durante este mes se evidenció un pequeño descenso en la tasa de aplauso, aunque se evalúan factores externos en los cambios de las plataformas, y el periodo de Semana Santa en donde hay una desconexión de los usuarios</t>
  </si>
  <si>
    <t>Este mes tuvo una cobertura importante en razón a que se disminuyeron un poco los boletines, pero el cubrimiento estuvo estable. Además se resalta la salida de comunicados fuera de lo usual, como el lanzamiento de Razas Híbridas</t>
  </si>
  <si>
    <t>En razón a la Semana Santa se crearon más recursos audiovisuales que de diseño.</t>
  </si>
  <si>
    <t>La tasa de amplificación continua estable, a pesar de lo reportado previamente por Semana Santa</t>
  </si>
  <si>
    <t xml:space="preserve">La tasa de aplauso continua estable, superando la línea de base estimada	</t>
  </si>
  <si>
    <t>El descenso es normal en razón a la disminución de publicaciones e interacciones por Semana Santa</t>
  </si>
  <si>
    <t>No hubo una variación significativa con respecto a la tendencia</t>
  </si>
  <si>
    <t>Este mes no se presentaron publicaciones o en vivo a través de youtube, lo cual causó una disminución</t>
  </si>
  <si>
    <t>Se ha mantenido estable el posicionamiento de la sede electrónica</t>
  </si>
  <si>
    <t xml:space="preserve">Para dar cumplimiento de la meta de vincular 208 prestadores de servicio para la vigencia 2023, se llevó a cabo 1 proceso de socialización de los lineamentos técnicos desarrollados para la regulación de las diferentes prestaciones de servicios que trabajan para y con los animales, a partir de los cuales, en el mes de marzo se vincularon 24 prestadores de servicios a la estrategia de regulación del IDPYBA. </t>
  </si>
  <si>
    <t>El avance de la meta en el periodo reportado se da con la definición de los conceptos gráficos y estructuración de acciones pedagógicas propias de las campañas. Se definieron las acciones de la campaña Bogotá se conecta con el mar, por cuanto su lanzamiento se proyecta para el mes de junio. Para la campaña sobre riesgos se adelantaron mesas de trabajo entre el equipo técnico y la agencia Llorente &amp; Llorente, aliado zoolidario que apoyará la creación gráfica.</t>
  </si>
  <si>
    <t>Para el mes de abril se vincularon 200 ciudadanos y ciudadanas a través de la implementación de la  estrategia de sensibilización, educación con el desarrollo de acciones de apropiación de la cultura ciudadana en los ámbitos educativo, comunitario, recreodeportivo e institucional (abril 200 ciudadanos: Ámbito educativo 34 personas, Ámbito recreodeprotivo 19 personas y Ámbito comunitario 147 personas.</t>
  </si>
  <si>
    <t xml:space="preserve">En abril se vincularon 171 ciudadanos y ciudadanas, a través de las siguientes acciones de participación: 
- Espacios de participación se vincularon 106 ciudadanas y ciudadanos
- Programa de voluntariado se vincularon 31 ciudadanas y ciudadanos
- Programa de copropiedad y convivencia se vincularon 34 ciudadanas y ciudadanos   </t>
  </si>
  <si>
    <t>En abril se ejecutaron 10 pactos
Se lograron importantes gestiones para las localidades de Usme, Santa Fe, La Candelaria, San Cristóbal, Ciudad Bolívar, Teusaquillo, Bosa y Kennedy llevando los servicios y programas de protección y bienestar animal a las comunidades con quienes se pactaron los compromisos.</t>
  </si>
  <si>
    <t>En el trascurso del mes se celebró 1 alianza de acuerdo con lo programado. Esta alianza, fue realizada con la empresa Diverpool y para ello se llevaron a cabo las siguientes actividades:
*Creación un listado de preguntas y respuestas sobre tenencia responsable de animales de compañía que se implementarán en el juego de cubos diseñado por Diverpool para las actividades con ciudadanos
*Creación de un documentos que contiene imágenes de fauna silvestre tomadas por el equipo a cargo de la estrategia"mirár y no tocar es amar" con su respectiva descripción para implementar en las jornadas de sensibilización a la ciudadanía en articulación con Diverpool.</t>
  </si>
  <si>
    <t>Durante el mes de abril  la Subdirección de Cultura y Gestión del Conocimiento dio respuesta a 61 PQRSD recibidas a través de los diferentes canales de atención, dando cumplimiento a los tiempos estipulados.</t>
  </si>
  <si>
    <t xml:space="preserve">Con corte al 30 de abril de 2023 se han comprometido recursos por $816.462.045 correspondientes a la contratacion de personal de una apropiación total de $900.000.000 </t>
  </si>
  <si>
    <t xml:space="preserve">Con corte a abril de 2023  se ha realizado giros por valor de $147.555.826 del total de los compromisos suscritos. </t>
  </si>
  <si>
    <t>Con corte a abril de 2023, se efectuaron giros de reservas por $84.034.112 del total de las reservas constituidas ($111.782.180 )</t>
  </si>
  <si>
    <t>Se realizaron diez (10) censos de identificación de Palomas de Plaza.</t>
  </si>
  <si>
    <t>Se realizaron once (11) visitas técnicas programadas en respuesta a solicitudes.</t>
  </si>
  <si>
    <t>Se atendieron por presunto maltrato 585 animales distribuidos por especie de la siguiente manera: 265 caninos, 41 felinos, 22 aves ornamentales, 1 paloma, 34 bovinos, 1 caprino, 207 aves de corral, y 14 de otras especies.</t>
  </si>
  <si>
    <t>Se atendieron 107 animales (72 caninos y 35 felinos).</t>
  </si>
  <si>
    <t>Se atendieron 352 animales (276 caninos y 76 felinos), en 177 intervenciones realizadas en las 20 localidades del Distrito Capital</t>
  </si>
  <si>
    <t>En el mes de abril de 2023 Ingresaron 23 animales (12 caninos y 11 felinos) a la Unidad de Cuidado Animal por situación de abandono o remitidos por entidades como bomberos, policía y la secretaria Distrital de Salud para la prestación del servicio de custodia.</t>
  </si>
  <si>
    <t xml:space="preserve">Se prestó atención veterinaria a 46palomas de plaza a través de dos (2) brigadas médicas. </t>
  </si>
  <si>
    <t>Se  dieron en adopción sesenta y dos (78) animales (48 caninos y 30 felinos)</t>
  </si>
  <si>
    <t xml:space="preserve">En el mes de abril de 2023 se realizaron 2.410 esterilizaciones a 974 caninos y 1.436 felinos distribuidas por localidad de la siguiente manera:   San Cristóbal: 76, Usme: 121, Bosa: 98, Kennedy: 46, Fontibón: 49, Engativá: 55, Suba: 180, Puente Aranda: 104, La Candelaria: 73, Rafael Uribe Uribe: 160, Ciudad Bolívar: 215 y 1.233 animales a través del punto Fijo de esterilizaciones ubicado en la Unidad de Cuidado Animal. </t>
  </si>
  <si>
    <t xml:space="preserve"> SE realizaron 42 jornadas de steerilización ,  23 jornadas en las 20 localidades del Distrito Capital y 19 en el Punto Fijo de la UCA. </t>
  </si>
  <si>
    <t>Para el periodo del informe se avanzó en la gestión de la información necesaria para la compilación del segundo (2) reporte de avance de indicadores, que consiste en el registro de avance en indicadores de producto y resultado, y registros de SEGPLAN para el primer trimestre del año.
Por otro lado, se revisaron los vacíos de información existentes en los diferentes reportes de avance en indicadores con miras a expedir una alerta en relación.</t>
  </si>
  <si>
    <t>Durante el periodo del informe se organizó y compiló el resultado de la priorización de las necesidades de investigación realizadas en el comité de investigación. Este resumen de las prioridades de investigación se preparó y envió vía memorando a las diferentes dependencias de Instituto con el fin de socializar los resultados definitivos del diagnóstico de necesidades y para establecer las responsabilidades en el posterior desarrollo de la investigación.</t>
  </si>
  <si>
    <t>Durante el periodo del presente informe se realizó seguimiento al avance de las investigaciones en curso, teniendo en cuenta el propio cronograma de investigación planteado para cada iniciativa, a saber, “Intervenciones asistidas con animales, Fase 2” y “Estado de la cuestión: Enfoques de ética interespecie”.
El seguimiento realizado se consigna en la matriz de seguimiento dispuesta para tal fin.</t>
  </si>
  <si>
    <t>Durante el periodo del presente informe se adelantaron actividades de exploración e identificación de potenciales terceros para el establecimiento de convenios, particularmente estableciendo acercamiento con la Universidad del Bosque como potencial aliado.
Por otro lado, se realizó seguimiento a los logros alcanzados durante los convenios previamente establecidos, información que se consigna en la matriz de seguimiento destinada para tal fin.</t>
  </si>
  <si>
    <t>Durante el periodo del presente informe se llevó a cabo la primera sesión de bienvenida de los semilleros de investigación. Para esta cohorte se desarrolló una sesión sincrónica en conjunto para los tres semilleros, de ciencia animal; género, protección y bienestar animal; y ética animal. Esta primera sesión ofreció información general de la ejecución y metodología de los semilleros.</t>
  </si>
  <si>
    <t>En el marco de la actualización de la batería de herramientas, durante el periodo del presente informe de realizaron una serie de actualizaciones de las herramientas de información geográfica que incluyó: Actualización del tablero de control para el Centro de Atención Jurídica; actualización de mapa de atropellamientos; actualización tablero de control de adopciones. 
Por otra parte se realizó la actualización de matriz de seguimiento para las herramientas activas: Museo virtual, y comité editorial; y la actualización de la información para el portal de datos abiertos ante la red de observatorios (estimativo poblacional)</t>
  </si>
  <si>
    <t>Con corte al 30 de abril de 2023, se han comprometido $270.,888.385, correspondientes a procesos de contratación de personas naturales</t>
  </si>
  <si>
    <t>Con corte al 30 de abril de 2023, se han girado recursos por valor de $37.688.706, correspondientes a  los compromisos suscritos</t>
  </si>
  <si>
    <t>Con corte al 30 de abril de 2023, se ha realizado el giro de $51.279.203 de las reservas constituidas para 2023</t>
  </si>
  <si>
    <t>Durante el mes de abril se tramitó el 94.15% de las solicitudes de PQRSD asignadas a la Subdirección de Atención a la Fauna en los terminos establecidos  y el 5.8% restantes ya fueron tramitados y se encuentran finalizado</t>
  </si>
  <si>
    <t>En el mes de abril se realiza Consejo Directivo presentando las modificaciones de la estructura organizacional, la planta de empleos y el la modificación del Manual Especifico de Funciones y Competencias, mediante el acta 001 de 2023 aprueban las modificaciones y se procede a firmar el Acuerdo 002 y 003 del 21 de abril de 2023</t>
  </si>
  <si>
    <t>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t>
  </si>
  <si>
    <t>Durante el mes de abril, el Instituto recibio 1.018 peticiones, se gestionaron extemporaneamente 47 peticiones, dando como resultado un indicador de gestión del 95%. La Subdirección de Gestión Corporativa respondió oportunamente los derechos de petición en un 100%</t>
  </si>
  <si>
    <t>Durante el mes de abril se realiza verificación del conocimiento de los colaboradores de servicio al ciudadano y se refuerzan sus conocimientos a través de una capacitación liderada por cada uno de los programas misionales.</t>
  </si>
  <si>
    <t>Durante el mes de abril, el principal motivo de insatisfacción ciudadana fue frente a las respuestas a los derechos de petición, que estan relacionados con presunto maltrato animal, la ciudadanía espera respuestas inmediatas a las solciitudes.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</si>
  <si>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16 capacitaciones de las cuales se realizaron 16:
1.	Capacitación Reforma Tributaria cuyo objetivo es comprender y observar los cambios que ha sufrido la reforma tributaria. Modalidad virtual Teams
2.	Capacitación Código General Disciplinario, cuyo objetivo consiste en  comprender la determinación de los sujetos disciplinables, las inhabilidades, impedimentos, incompatibilidades y conflicto de intereses, y el catálogo especial de faltas imputables a los mismos. Modalidad presencial salón 217 sede administrativa
3.	Capacitación Rutas de atención - Procesos fiscalía e inspectores de policía cuyo objetivo consiste en dar a conocer las rutas de atención con las que cuenta el IDPYBA, para la atención a la comunidad. Modalidad virtual Teams
4.	Capacitación Bienestar y protección animal Histórico-política Biología Filosofía y ética, cuyo objetivo consiste en promover el bienestar y protección animal, a través de las reflexiones filosóficas diarias.  Modalidad presencial salón 217 sede administrativa   
5.	Capacitación Conservación documental cuyo objetivo es capacitar y sensibilizar sobre la conservación preventiva del acervo documental para evitar el deterioro de los documentos en su ciclo vital, garantizando la integridad física y funcional de los documentos análogos de archivo. Modalidad virtual Teams
6.	Capacitación Sistemas de información del IDPYBA: ZBOX cuyo objetivo consiste en reconocer el uso y el paso a paso en la implementación de los sistemas de información del IDPYBA. Modalidad virtual Teams
7.	Capacitación Protección de Datos personales cuyo objetivo consiste en  socializar las medidas generales para garantizar los niveles de seguridad y privacidad de datos e información, con el fin de evitar posibles pérdidas, consultas, usos o accesos no autorizados.  Modalidad virtual Teams
8.	Capacitación Datos Abiertos cuyo objetivo consiste en conocer los elementos y herramientas para realizar los procesos de apertura, calidad y uso de datos de manera correcta y oportuna.  Modalidad virtual Teams
9.	Capacitación Matriz EPP – uso adecuado EPP cuyo objetivo consiste en  promover la seguridad del EPP en el lugar de trabajo, reconociendo la importancia de su adecuado uso en las actividades diarias. Modalidad presencial sede UCA
10.	Capacitación Plan emergencias UCA – Actuación ante inundación cuyo objetivo consiste  en conocer las medidas para antes, durante y después de una inundación, con el fin de conocer los parámetros básicos para actuar en caso que se requiera.  Modalidad virtual Teams
11.	Capacitación PVE salud visual – ojo con los ojos cuyo objetivo consiste en reconocer medidas preventivas frente al cuidado de los ojos. Modalidad presencial sede UCA
12.	Capacitación Plan de emergencias administrativa – actuación ante sismo, cuyo objetivo consiste en  Conocer las medidas para antes, durante y después de un sismo, con el fin, de conocer los parámetros básicos para actuar en caso que se requiera. Modalidad virtual Teams
13.	Capacitación PVE biomecánico – pausas activas, cuyo objetivo consiste en  favorecer el cambio de posturas y rutina de trabajo. Liberar estrés articular y muscular. Estimular y favorecer la circulación sanguínea. Modalidad presencial sede administrativa
14.	Capacitación Quiérete y valórate incondicionalmente, sin juicios ni criticas destructivas, cuyo objetivo consiste en dar a conocer factores protectores del amor propio a las y los servidores del Instituto. Modalidad presencial sede administrativa
15.	Capacitación Ahorro de agua, cuyo objetivo consiste en sensibilizar frente a la importancia del ahorro del agua, lo que ayuda a reducir la contaminación y conservar los recursos de combustible, verificar índices del primer trimestre del año pasado y de este. Modalidad presencial sede UCA
16.	Capacitación Ahorro de energía cuyo objetivo consiste en sensibilizar frente a la importancia del ahorro de energía, como medida para reducir la cantidad de energía requerida para proporcionar productos y servicios. Modalidad presencial sede administrativa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</si>
  <si>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15 actividades de bienestar de las cuales se realizaron 15:
1.	Actividad reconocimiento a las y los servidores, por el día de cumpleaños: Reconocer a través de la exaltación de este día, la importancia del servidor y su labor en el Instituto. Se hace entrega de reconocimiento y pieza gráfica
2.	Salud mental (Charlas y cursos sobre manejo del estrés, regulación de emociones, primeros auxilios psicológicos), el objetivo consistió en dar a conocer las pautas mínimas como primeros respondientes a las personas que puedan verse enfrentadas a situaciones emocionales desbordantes.
3.	Actividad conmemoración día mundial de la salud: Sensibilizar a los y las funcionarios(as) y colaboradores(as) de la importancia de conseguir y mantener un bienestar físico, mental y social. Se publica pieza gráfica
4.	Actividad conmemoración día de la tierra: Generar conciencia en las y los funcionarios(as) y colaboradores(as) del IDPYBA sobre el impacto que generan diferentes factores en la vida ambiental. Se publica pieza gráfica
5.	Actividad conmemoración día del Idioma: concientizar el día del idioma, como una experiencia llena de cultura, reconociendo el español como un idioma oficial. Se publica pieza gráfica
6.	Actividad conmemoración día del Bibliotecólogo: Reconocer la importancia de la profesión y su importancia al momento de consultar una de las bibliotecas del distrito. Publicación pieza gráfica
7.	Actividad conmemoración día de la secretaria: Rendir homenaje a las funcionarias del IDPYBA que tienen el cargo de secretarias o desempeñen funciones relacionadas a esta profesión. Entrega de reconocimiento y pieza gráfica
8.	Actividad conmemoración día del niño: Exaltar a las niñas y niños de las y los servidores(as) del IDPYBA, exaltando sus derechos y su bienestar. Publicación pieza gráfica
9.	Actividad conmemoración día del Diseñador Gráfico: Exaltar la labor de nuestros(as) diseñadores gráficos, recordando que gracias a su creatividad e imaginación permiten llegar a nuestra comunidad a través del arte y así alcanzar los objetivos institucionales
10.	Conmemoración día del Árbol: Sensibilizar y concientizar frente al cuidado de los árboles, como fuente de vida. Entrega de semillas y publicación de pieza gráfica
11.	Día de la niñez, entrega de incentivos para el disfrute de las y los hijos de los funcionarios/as): reconocer la importancia de compartir en familia, resaltando los derechos de las y los niños. Entrega de reconocimiento a los hijos de los servidores
12.	Vacaciones recreativas
Actividades lúdico -recreativas con los hijos de funcionarios(as): Brindar actividades para el disfrute en tiempo libre de las y los funcionarios(as), con sus hijos. Entrega de reconocimiento a los hijos de los servidores
13.	Clase de Rumba - prevención del sedentarismo: Incentivar a las y los servidores a participar en una clase de adestramiento físico, reconociendo la importancia de cuidar nuestra salud a nivel físico y mental. La sesión se llevó a cabo en la sede administrativa
14.	Eventos culturales Proyección tarde de película: Propiciar espacios de esparcimiento a las y los servidores, por medio de los cuales se incremente los beneficios de compartir experiencias nuevas, intercambiar conocimientos y fortalecer relaciones interpersonales. Se lleva a cabo la sesión en la sede administrativa
15.	Encuentros transversales – visibilización experiencias laborales de las diferentes dependencias: Dar a conocer las actualizaciones de dos de los procedimientos, por Talento Humano, así mismo socializar la estrategia de puntos como parte del salario emocional, encontrado en el Plan de bienestar e incentivos vigencia 2023.</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</si>
  <si>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11 actividades de seguridad y salud en el trabajo de las cuales se realizaron 11:
1.	Se realiza el diligenciamiento de los indicadores, según el tiempo de periodicidad de los mismos en la plataforma SIDEAP
2.	Se realiza acompañamiento a reunión mensual donde se da los avances de las actividades de ABRIL 2023, se analiza la accidentalidad y se proyecta el plan de acción del COPASST para el mes de mayo.
3.	Se realiza la solicitud por correo electrónico de la información relevante para el seguimiento respectivo al comité,  la respuesta es que el próximo comité se realizara en el mes de mayo  
4.	Se realiza el Diseño del programa de vigilancia epidemiológica auditivo y se envía al área de planeación
5.	Se realiza reunión de seguimiento con el equipo Psicosocial analizando las actividades ejecutadas donde se evidencia el 100% de las misma a corte de abril, así mismo se realizan cambios pertinentes al PVE, se envían a planeación para revisión
6.	Se realiza el Diseño del programa estilos de vida y entornos de trabajo saludable, se envía al área de planeación para revisión
7.	Se realizó el seguimiento al programa de Inspecciones, condiciones subestándares encontradas/ condiciones subestándares subsanadas del COPASST 2023 y se encuentra que, de las 5 acciones generadas en las inspecciones, se han cerrado 3
8.	Se realiza seguimiento al programa de Mantenimiento 2023, de cada una de las sedes del Instituto y vehículos evidenciando cumplimiento del  82%, para un total de cuarenta y siete (47) actividades realizadas de cincuenta y siete (57) actividades programadas en los meses de febrero y marzo de 2023
9.	En el mes de abril se realiza reporte de cuatro  (4) accidentes y  se realizan tres (3) Investigaciones de accidente
10.	Se realiza la semana de la salud del 24 al 28 de abril cumpliendo con las actividades programadas y socializadas 
11.	Se realiza cada una de las observaciones en la matriz  de seguimiento en formato Excel el cual esta compartido en la carpeta de OneDrive donde se evidencia que el modulo I está en un avance del 95% y los módulos 2 y 3 en un 10% se solicita al correo la información para el 28 de abril</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</si>
  <si>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abril de 2023, se tenían programadas 4 actividades en seguridad vial, de las cuales se realizaron 4:
1.	Se realiza el diseño del programa de fatiga y se envía para su respectiva revisión
2.	Se realiza el diligenciamiento de los indicadores, según su periodicidad
3.	Se realiza la verificación de la lista de chequeo preoperacionales de los vehículos del IDPYBA
4.	Se realiza la respectiva verificación de comparendos y se envía el respectivo reporte al equipo de recursos fisicos, para fines pertinentes.</t>
  </si>
  <si>
    <t>Los provedores cumplieron con  la presentacion del informe y soportes para generar las acciones tendientes para el pago de las obligaciones financieras del Instituto, asi mismo se gestionaron y fueron pagados al respectivo proveedor.</t>
  </si>
  <si>
    <t>Se cumplio con los 12 mantenimientos preventivos y/o correctivos programados, a los vehiculos de propiedad del Instituto</t>
  </si>
  <si>
    <t>Se realiza la programación de  151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</si>
  <si>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 xml:space="preserve">Durante el mes de abril de 2023, Se hizo la limpieza preventiva y/o correctiva al sistema de aguas lluvias (bidones) y a las canaletas por parte de la Empresa de Aseo. Se convocaron a tres charlas sobre temas ambientales ahorro y uso eficiente del agua y energía entre otros en la Unidad de Cuidado Animal para todo el personal. Se realizó un informe técnico sobre el plan de austeridad orientado a garantizar la racionalidad del Agua y de la energía para el año 2023 en el Instituto de Protección y Bienestar Animal. Se realizó 7 entregas de residuos peligrosos (Cortopunzantes, biosanitarios, animales, residuos químicos), la cantidad de residuos entregados fueron 1248.8 Kilos a la empresa ECOENTORNO. Se realizó una entrega de material reciclado a la asociación de reciclaje ARCRECIFRONT de 81 Kg de la Unidad de Cuidado Animal y la sede Administrativa. Se hizo la actualización de las bitácoras de residuos ordinarios, peligrosos infecciosos, peligrosos y reciclados. 
Se continúa con las inspecciones mensuales, verificando las condiciones sanitarias y locativas de almacenamiento de los residuos. Se realizó proceso de estudios previos – criterios ambientales  de abejas, palomas y granja. Un segundo sobre acuerdo de ferretería y un tercero de vigilancia. Por parte del área de comunicaciones se publicaron tres piezas comunicativas sobre ahorro de agua, energía y cambio climático esta fueron realizadas por el área ambiental. Se hizo proceso de compensación de la tala preventiva de especies arbóreas consistente en colocar 20 Eugenias en la Unidad de Cuidado Animal bajo el contrato No 281- 2023.  Se actualiza las bitácoras de bici usuarios y número de viajes. Por último se hizo el registro de las bicicletas que ingresan a la Unidad de Cuidado Animal acompañado del programa de Movilidad Sostenible de la Secretaria de Movilidad – Red muévete mejor. En saneamiento se realizaron los servicios de control vectorial, fumigación y desinfección ambiental en la Unidad de Cuidado Animal parte externa, bodegas y áreas administrativas y las zonas existentes. Se hizo actividades de poda en la Unidad de Cuidado Animal. </t>
  </si>
  <si>
    <t>Se realizaron 560 operaciones contables durante el mes de abril, los cuales ayudaron al cumplimiento de las obligaciones del Instituto.</t>
  </si>
  <si>
    <t>Se ejecuto un valor $4.387.000 durante el mes de abril, sumando un total acumulado de $584.114.534, el cual corresponde al 95% del total de la reserva constituida.</t>
  </si>
  <si>
    <t>Conforme a lo programado en el PINAR, para el mes de abril se da cumplimiento a cinco (5) de las seis (6) actividades programadas. Las cuales consisten en:
1- Recolectar los indicadores de los procesos del Instituto
2-Imágenes digitalizadas.
3-Documentos cargados.
4-Inventarios de Gestión.
5-Capacitaciones realizadas.
6-Mesas de trabajo realizadas.
Conforme a las actividades descritas se realizaron 16.690 imágenes digitalizadas de la recepción de transferencia primarias documentales correspondientes a la serie documental "REGISTROS DE IDENTIFICACIÒN DE CANINOS Y FELINOS" vigencia 2018. 
Se efectúa el cargue al repositorio digital del Instituto de las series y/o subserie documentales del àrea de Dirección General vigencia 2019 y Hogares de Paso vigencia 2020.
Se desarrolló 9 mesas de trabajo de acuerdo con la necesidad de las área y 1 capacitación sobre la conservación documental.
De otra parte, la actividad pendiente por cumplir consiste en la recolección de indicadores para el plan de analisis de procesos y procedimientos, sin embargo, aún no se ha concluido la fase previa de entrevistas con cada oficina productora acerca del estado actual de la producción documental, razón por la cual no se logro avanzar con la siguiente actividad en tanto no se ha concluido la anterior.</t>
  </si>
  <si>
    <t>El cronograma de transferencias primarias documentales es aprobado por el Comité de Gestión y Desempeño Institucional durante el mes de abril, lo cual implica el inicio de la recepción para el siguiente mes</t>
  </si>
  <si>
    <t>Para el mes de abril se adelantaron actividades en relación al Plan Estratégico de las Tecnologías de la Información tales como:  El Soporte y Mantenimiento de los elementos tecnológicos del Instituto, avance en la disponibilidad y usabilidad de los Sistemas de Información.</t>
  </si>
  <si>
    <t>Para el mes de Abril dando cumplimiento Plan de Tratamiento de Riesgos de Seguridad y Privacidad de la Información se da inicio a la elaboración del documento sobre Guía Riesgos de Seguridad de la Información esta en proceso de revisión por parte del área de Tecnología</t>
  </si>
  <si>
    <t>Para el mes de Abril dando cumplimiento al Plan de Seguridad y Privacidad de la Información se da continuidad al Seguimiento del Instrumento de Autodiagnóstico MSPI para medición del avance en relación a su implementación y complementariamente se está generando el documento del procedimiento de Clasificación y Etiquetados de Activos de Información donde se encuentra en proceso de modificación de acuerdo a las observaciones por parte de la Oficina Asesora de Planeación.</t>
  </si>
  <si>
    <t>Durante el mes de Abril se recibieron 7 requerimientos a través de las Mesa de Servicios de los cuales se dio solución de forma exitosa y se mencionan a continuación:	                                                                - Creación y Habilitación de 3 usuarios a través de la Plataforma de SIPYBA.                                                               -Solicitud de Información en relación a la Cantidad de Microchips implantados en felinos y Caninos      -  Creación de Ítem Punto Fijo Esterilizaciones Unidad de Cuidado Animal en la plataforma de SIPYBA.                                                                - Solicitud de Activación de Turnos de Esterilización y verificación de la plataforma esterilizar Salva</t>
  </si>
  <si>
    <t>La ejecución de giros del Proyecto 7551  "Servicio para la atención de animales en condición de vulnerabilidad a través de los programas del IDPYBA en Bogotá" del presupuesto para el mes de abril de 2023 fue del 24,74 %.</t>
  </si>
  <si>
    <t>Se realizaron giros por un valor de $5.137.378.835, durante el mes de abril, los cuales corresponden al 27,53% de la ejecucion de giros de la vigencia.</t>
  </si>
  <si>
    <t>Durante el mes de abril se llevo a cabo la ejecucion de $35.856.000, con un acumulado de $4.527.432.402 lo cual corresponde a un 96,77% de la ejecucion presupuestal</t>
  </si>
  <si>
    <t>Se realizaron giros por un valor de $408.004.620, durante el mes de abril, teniendo asi, un total de giros acumulados por $ 874.634.627, los cuales corresponden al 19,32% de la ejecucion de giros de la vigencia.</t>
  </si>
  <si>
    <t>Durante el mes de abril se llevo a cabo la ejecucion de $953.739.156, sumando un total acumulado de $2.756.064.645, los cuales corresponde al 38,11% de la apropiacion disponible</t>
  </si>
  <si>
    <t>Se ejecuto un valor $19.988.365 durante el mes de abril, sumando un total acumulado de $192.330.612, el cual corresponde al 81,93% del total de la reserva constituida.</t>
  </si>
  <si>
    <t>Para el periodo de reporte la Subdirección de Atención a la Fauna presenta una ejecución de 69,76%</t>
  </si>
  <si>
    <t>El valor ejecutado del Proyecto 7551 de reservas "Servicio para la atención de animales en condición de vulnerabilidad a través de los programas del IDPYBA en Bogotá" del presupuesto para el mes de abril de 2023 fue del 86,34%</t>
  </si>
  <si>
    <t xml:space="preserve">Durante el mes de marzo se realizaron los siguientes avances
*Revisión propuesta articulación con U Sergio Arboleda: Se acompañó la reunión citada por la lider de participación para conocer la propuesta de temas que se van a incluir en la alinza con la universidad, se tienen en cuenta charlas con temas como tenencia responsable, normatividad en pyba, rutas de atención y denuncia de casos de maltrato. Se hacen observaciones a la propuesta y se cita a nueva reunión con el documento actualizado. 
*Reunión la mochila de milino: Se acompañó la reunión citada por la subdirectora y la plataforma para definir los compromisos finales para celebrar la alianza que incluyen espacios de formación en tenencia responsable de animales de compañia, construcción de material pedagógico, apertura de espacios para la red de aliados, entre otros. Sin embargo, una de las propuestas incluye realizar una subasta de gatos de raza para rescatarlos de los criaderos y por la misionalidad de la entidad no es posible apoyar esta iniciativa, pero se propuso organizar una nueva reunión con economistas y veterinarios para buscar otras alternativas que no incluyan la subasta. 
*Articulación U Sergio Arboleda: Se presentó la propuesta de alianza con la universidad  al equipo de pariticipación ciudadana y a la subdirectora para revisión y aprobación de contenidos y temas  de formación para los estudiantes antes de enviarla a la universidad. 
*Articulación con uexternado: Se citó por correo una reunión con la universidad para revisar los compromisos pendientes e 2023 para celebrar la alianza entre las partes.
*Se presenta documento preliminar para realizar alianza con el banco de la república, el cual busca fortalecer las acciones que permitan generar la articulación interinstitucional entre las partes para definir acciones a través de campañas y estrategias en el marco de la paz con los animales </t>
  </si>
  <si>
    <t>Se realizaron giros por un valor de $447.132.294 durante el mes de abril, sumando un total acumulado de $1.534.470.863 los cuales corresponden a un 56% en el porcentaje de ejecucion de giros</t>
  </si>
  <si>
    <t xml:space="preserve">Este mes se destinó la atención del grupo de prensa en la edición y producción de material no solo para publicación con medios de comunicación, sino guiones y libretos, entre otros. </t>
  </si>
  <si>
    <t xml:space="preserve">Se aumentó la publicación de publicidad del III Congreso de Derecho Animal, incluyendo el material que debía promoverse para los ponentes. Se cumplió la meta por encima de lo esperado. </t>
  </si>
  <si>
    <t>La tasa continúa bien posicionada, a pesar de que este mes no se utilizó ninguna pieza viral, sino se publicitó el III Congreso de Derecho Animal</t>
  </si>
  <si>
    <t xml:space="preserve">La tasa de aplauso de video sigue estando muy por encima de lo esperado, comprombando que los reels están teniendo el éxito que esperamos. </t>
  </si>
  <si>
    <t xml:space="preserve">Se ha implementado una modalidad en la cual al lanzar a los grupos de medios de comunicación, se envía el enlace de la nota web, buscando promocionar también la sede electrónica de esta manera. </t>
  </si>
  <si>
    <t xml:space="preserve">Se generó el boletín, con el apoyo deTalento Humano. Se han acompañado eventos promocionados por TH para poder tener imagénes e información adicoinal . </t>
  </si>
  <si>
    <t>La Oficina Asesora de Planeación cumplió con los reportes a realizar en durante el mes de mayo de 2023 de los Proyectos de Inversión de la entidad, así: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Adicionalmente se realizó:
* Reporte a la Secretaría Distrital de Hacienda de los Trazadores presupuestales.
* En instalaciones del IDPYBA se realizó por parte de la Secretaría Distrital de Hacienda la socialización de los resultados de la matriz de reprogramación PMR 2023, a las Subdirecciones de Atención a la Fauna y Cultura Ciudadana y Gestión del Conocimiento y Oficina Asesora de Planeación.</t>
  </si>
  <si>
    <t>Esta actividad esta prevista desarrollarse durante el segundo semestre de 2023.</t>
  </si>
  <si>
    <t>En lo referente al reporte de seguimiento a los Planes de Acción de los productos de Política Pública en los que el Instituto tiene responsabilidad, se realizó el reporte de seguimiento de las Políticas Públicas de Espacio Público y Juventud. Así mismo, respecto a los procesos de asistencia técnica en procesos de formulación e implementación de políticas públicas en los que tiene responsabilidad el Instituto, se dio continuidad al acompañamiento en la formulación de la propuesta del producto para ejecución del IDPYBA en la Política Pública del Peatón y se incluyó la matriz de costeo de implementación del producto.</t>
  </si>
  <si>
    <t>Actualmente la Oficina de Control Disciplinario Interno  del IDPYBA,  tiene VEINTICINCO  (25) expedientes activos  de los cuales CINCO  (5) son Investigaciones formales y el restante corresponden a  Indagaciones Previas
Para el mes de  MAYO de 2023, la OCDI, gestionó y generó :
1. DIEZ  (10) providencias, así:
          - Dos (2) Autos de Archivo 
- Un (1) Auto de Apertura de Investigaciòn 
- Un (1) Auto Cierre Etapa de Investigaciòn 
- Un (1) Auto Apertura de Indagaciòn Previa.
-   Dos (2) Autos de remision a Personeria 
- Un (1) Auto que reconoce a defensor 
- Un (1) Auto de Incorporacion 
- Un (1) Auto Inhibitorio.
2. Las Notificaciones (personal y por edicto)
3. practica de pruebas Testimoniales y documentales
4. Las comunicaciones y notificaciones  necesarias para la continuidad de las actuaciones</t>
  </si>
  <si>
    <t>Para dar cumplimiento de la meta de vincular 208 prestadores de servicio para la vigencia 2023, se llevó a cabo 2  procesos de socialización de los lineamentos técnicos desarrollados para la regulación de las diferentes prestaciones de servicios que trabajan para y con los animales, a partir de los cuales se vincularon 10 prestadores de servicios</t>
  </si>
  <si>
    <t>Se dio cumplimiento cabal.  Se avanzó con la generación de los conceptos gráficos y la proyección de estrategias pedagógicas de las dos campañas,  haciendo especial énfasis en la campaña Bogotá se conecta con el mar, teniendo en cuenta que su lanzamiento será el dia 9 de junio.</t>
  </si>
  <si>
    <t>Se dio cumplimiento cabal a lo proyectado dando continuidad a la implementación del programa de  sensibilización, educación y formación, incluyendo las acciones propias de las estrategias de Pisa el freno, Mirar y no tocar, Huellitas de la calle y en general las acciones de apropiación de la cultura ciudadana</t>
  </si>
  <si>
    <t xml:space="preserve">En mayo se vincularon 257 ciudadanos y ciudadanas, a través de las siguientes acciones de participación: 
- Espacios de participación se vincularon 121 ciudadanas y ciudadanos
- Programa de red de aliados se vincularon 100 ciudadanas y ciudadanos
- Programa de copropiedad y convivencia se vincularon 36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Así mismo se realizó la revisión de las organizaciones inscritas en el programa de red de alaidos. Se han vinculado ciudadanos y ciudadanas de las localidades de Barrios Unidos, Usaquén, Ciudad Bolívar, Kennedy, Tunjuelito, Los Mártires, Distrital, Santa Fe, San Critóbal, Teusaquillo, Los Mártires, Puente Aranda, La Candelaria,  Suba, Engativá, Fontibón, Rafael Uribe Uribe, Bosa y Usme.    </t>
  </si>
  <si>
    <t xml:space="preserve">En mayo se ejecutaron 15 pactos
Se lograron importantes gestiones para las localidades de Santa Fe, La Candelaria, San Cristóbal, Ciudad Bolívar, Fontibón, Barrios Unidos, Bosa y Antonio Nariño llevando los servicios y programas de protección y bienestar animal a las comunidades con quienes se pactaron los compromisos. </t>
  </si>
  <si>
    <t xml:space="preserve">En el trascurso del mes se celebraron 2 alianzas de acuerdo con lo programado. Esta alianza, fue realizada con la Subgerencia Cultural del banco de la república y con la Constructora Bolivar:: 
*Fortalecer las acciones que permitan generar la articulación interinstitucional entre las partes para definir acciones a través de campañas y estrategias en el marco de la paz con los animales con el banco de la república
*para realizar formaciones y acciones en bienestar animal para residentes de las propiedades horizontales de la Constuctora Bolívar, que permitan fortalecer las actividades enfocadas a la protección animal en la entidad
Para su cumplimiento se ha desarrollado las siguientes acciiones:
*Elaboración de Guía de uso del libro "El convite de los Animales" y creación de la herramienta: Se articularon reuiniones entre el equipo de cultura para formular la propuesta de guía de uso que se prestentó a la subgerencia cultural del banco de la república.
*Presentación borrador de Guia de uso del libro "El convite de los Animales": Se presentó por parte del equipo de cultura de la SGGC el primer borrador de guía de uso a la subgerencia cultural del banco de la república para revisión y aprobación de los contenidos, actividades y acciones a implementar con la ciudadanía.
*Apertura de espacios conjuntos para dar a conocer la temática "Paz con los animales" y los avances en el uso del libro "El convite de los Animales": De acuerdo a lo pactado en la primera reunión de la alianza, se llevó a cabo el taller "Paz con los animales" dirigido a niños y niñas, así como a sus acudientes, en la biblioteca Luis Angel Arango el día 13 de mayo, contando con la gestión del espacio y convocatoria a cargo de las profesionales del Banco de la República, y la elaboración y ejecución del taller por parte del área de Cultura Ciudadana del Instituto de Protección y Bienestar Animal.
*Con la Constructora Bolívar se definieron los proyectos de copropiedad vis y no vis que se incluirán en el piloto de charlas de propiedad horizontal en las localidades de Suba. Se define también que con el enlace local pyba se organizará un calendario de charlas las cuales se realizarán en el trascurso de año 2023 y se presentarán ante la constructora para aprobación. </t>
  </si>
  <si>
    <t xml:space="preserve">Con corte al 31 de mayo de 2023 se han comprometido recursos por $816.462.045 correspondientes a la contratacion de personal de una apropiación total de $900.000.000 </t>
  </si>
  <si>
    <t xml:space="preserve">Con corte a mayo de 2023  se ha realizado giros por valor de $231.975.913 del total de los compromisos suscritos. </t>
  </si>
  <si>
    <t>Se elaboró un (1) informe de procesos judiciales, tutelas y conciliaciones extrajudiciales actualizado al mes de Mayo de 2023. Se contestaron (2) Acciones de Tutela, No 2023-00768 y  No 2023-00193, Se profirió (1) fallo de tutela favorable para la entidad tutela 2023-00768. Se efectuaron seguimientos semanales a los procesos judiciales vigentes en la página de la rama y se realizó la correspondiente actualización de las actuaciones judiciales en el SIPROJ.  Se asistió a la Audiencia convocada dentro del proceso ordinario laboral No 2023-00056. Se presentaron alegatos de conclusión dentro de la Acción Popular No 2020-00797</t>
  </si>
  <si>
    <t xml:space="preserve">Se emite dos (2) concepto jurídico, Concepto 20230009 interpretación de la resolución 053 de 2020, Concepto 20230010. ejemplares caninos de manejo especial – Akita Americano, Revisión y control de legalidad de 25 actos administrativos, de los asuntos a saber: Cuatro (2) encargos, Una (1) modificación de otro acto, Cuatro (4) nombramiento ,Dos (4) modificaciones de presupuesto, Uno (1) de conformación de comité, Dos (2) de convenios ,Dos (2) Permiso sindical, Una (1) renuncia, Una (1) modificación de acto administrativos, Cuatro (4) Reconocimiento de prestaciones sociales, Dos (2) aperturas de contratación, Una (1) adopción del reglamento interno del consejo distrital de protección y bienestar animal, Se realiza la revisión a dos (2) procedimientos: Procedimiento de adopción de caninos y felinos y Cartilla ABC del maltrato animal. Se realiza el análisis técnico jurídico de cuatro (4) proyectos normativos: P.A 268,300,183 y proyecto distrital de acción para el Desarrollo de la Comunidad 2022 – 2034, Normograma con corte a mayo 2023. Se realizan tres (3) respuestas a derechos de petición, radicado 2023ER0005482, 2023ER0005099, 2023IE001404 </t>
  </si>
  <si>
    <t xml:space="preserve">
Se elaboraron tres (3) denuncias las cuales ingresaron por traslado de la subdirección de atención a la Fauna. Durante el presente mes se han realizado audiencias Se realizaron  (10) audiencias en sede de conocimiento, representando a animales que fueron víctimas del delito de maltrato animal, se asistió a una audiencia de incidente de reparación integral con el Juzgado 17° Penal Municipal. </t>
  </si>
  <si>
    <t>Durante el mes de mayo de 2023 se asistió a 141 diligencias judiciales y se elaboraron diecisiete (17) oficios de excusa dirigidos a los Juzgados y/o autoridades competentes.</t>
  </si>
  <si>
    <t>Se participó en una Capacitación sobre marco normativo, rutas de atención y autoridades competentes frente al maltrato animal, servicios del CAJ y socialización del concepto de Ingreso a inmueble sin orden escrita por parte de Policía Nacional.  Se desarrolló El 25 de mayo, se llevó a cabo una capacitación con gestores de convivencia que tuvo como objetivo principal abordar diversos aspectos relacionados con la protección animal y la convivencia pacífica en nuestra comunidad. Además, se brindó información detallada sobre los servicios que ofrece el Centro de Atención a la Justicia (CAJ), con el fin de que los gestores de convivencia puedan orientar y apoyar a las personas que requieran asistencia legal en casos relacionados con maltrato animal. Se proporcionó una segunda capacitación el día 25 de mayo dirigida a los miembros de la Policía Nacional y enlace de la Secretaría de Seguridad, sobre los mismos temas mencionados anteriormente</t>
  </si>
  <si>
    <t>Se recibieron 80 solicitudes de orientación al Centro de Atención Jurídica (57 virtuales y 23 presenciales), de las cuales 54 fueron atendidas exitosamente y las 26 restantes los usuarios no asistieron al espacio agendado. De las 80 solicitudes el porcentaje por localidades fue: Suba 18%, Usaquén y Kennedy 10% c/u, Rafael Uribe, Bosa y Engativá 8% c/u, Ciudad Bolivar 6%, Chapinero 5%, San Cristóbal 4%, Puente Aranda, Fontibón, Teusaquillo, Barrios Unidos, Antonio Nariño 3% c/u, Santa fe, Usme, Tunjuelito, La Candelaria, Los Mártires 1% c/u. Fuera de Bogotá 6%.</t>
  </si>
  <si>
    <t>Durante el mes de mayo mayo la Subdirección de Cultura y Gestión del Conocimiento dio respuesta a 65 PQRSD recibidas a través de los diferentes canales de atención, dando cumplimiento a los tiempos estipulados.</t>
  </si>
  <si>
    <t>Con corte a abril de 2023, se efectuaron giros de reservas por $92.443.284  del total de las reservas constituidas ($111.782.180 ) fueron liberados $2.050.620 para una reserva definitiva de $109.731.560</t>
  </si>
  <si>
    <t>Para el mes de mayo se recibe por parte del DAFP el cuestionario FURAG 2022, la OAP realiza una revisión preliminar del cuestionario y hace la distribución de las preguntas a las diferentes areas institucionales, se realiza un cronograma el cual es socializado a los subdirectores, jefes de oficina y lideres de procesos, tambien se socializa en comite de gestión y desempeño institucional 5.</t>
  </si>
  <si>
    <t xml:space="preserve">Para el mes de mayo se realiza la revisión de evidencias y el diligenciamiento del autocontrol por parte de la OAP en el PAAC Y RIESGOS DE CORRRUPCIÓN asi mismo a los 14 mapas de RIESGOS DE PROCESOS INSTITUCIONALES del primer cuatrimestre de la vigencia 2023. </t>
  </si>
  <si>
    <t>En el mes de mayo, se publica en la sede electronicoa del IDPYBA el Acuerdo 002 de 2023 por medio del cual se modifica la estructura organizacional del IDPYBA y el Acuerdo 003 de 2023, por medio del cual se modifica la planta de mepleos del IDPYBA, se expide la Resolucion 525 de 2023, por medio de la cual de Modifica el Manual Especifico de Funciones y Competencias Laborales de la planta de mepleos del IDPYBA.</t>
  </si>
  <si>
    <t>Durante el mes de mayo, el Instituto recibio 1.154 peticiones, se gestionaron extemporaneamente 7 peticiones, dando como resultado un indicador de gestión del 99%. La Subdirección de Gestión Corporativa respondió oportunamente los derechos de petición en un 99%.</t>
  </si>
  <si>
    <t>Durante el mes de mayo, se realiza visita a los puntos de atención ubicados en la red Cade evidenciando que se cumple con el 100% de los protocolos establecidos para atender a los ciudadanos, y, a través de casos se verifica el conocimiento de los colaboradores que brindan atención en los puntos.</t>
  </si>
  <si>
    <t>Durante el mes de mayo, el principal motivo de insatisfacción ciudadana fue frente a las respuestas a los derechos de petición, que estan relacionados con presunto maltrato animal, la ciudadanía espera respuestas inmediatas a sus solicitudes.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</si>
  <si>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2023, se tenían programadas 12 capacitaciones de las cuales se realizaron 12:
1.	Capacitación Fatiga Compasional, cuyo objetivo es conocer la diferencia entre burnout y fatiga compasional, principales características y estrategias para la prevención e intervención en caso de ser necesario. Modalidad presencial sede UCA
2.	Capacitación COPASST – inspecciones, cuyo objetivo es conocer los fundamentos básicos y la metodología en la realización de visitas de Inspección, así mismo facilitar la identificación de los factores de riesgo y seguir medidas de prevención y obtener efectividad en las actividades realizadas por el COPASST. Modalidad: presencial sede administrativa. 
3.	Jornada reinducción, cuyo objetivo es capacitar y sensibilizar a las y los funcionarios del IDPYBA, en temas concernientes a: Ley de trasparencia y conflicto de interés. Modalidad: virtual plataforma Teams.
4.	Capacitación actualización de tablas de retención documental, cuyo objetivo es sensibilizar y capacitar a los funcionarios y contratistas sobre la aplicación de las TRD. Modalidad: Virtual plataforma Teams.
5.	Capacitación cultura organizacional, dictada por la Secretaría General de la Alcaldía Mayor de Bogotá. Modalidad: presencial sede administrativa salón 217 
6.	Capacitación preparación y desarrollo de competencias en el uso de herramientas digitales, cuyo objetivo es conocer los aspectos más importantes para el manejo de la herramienta de Office 365 (Outlook – One Drive). Modalidad: virtual plataforma Teams .
7.	Capacitación Plan de emergencias – Prevención de incendios y manejo de extintores, cuyo objetivo consiste en conocer la manera segura de usar un extintor, reconociendo en que caso se usa cada uno, así mismo identificar los posibles riesgos de incendio y las medidas preventivas para evitarlos. Modalidad: presencial Unidad de Cuidado Animal.
8.	Capacitación Seguridad vial – manejo de estrés al conducir cuyo objetivo es reconocer los posibles riesgos que se pueden llegar a presentar cuando se maneja con estrés, así mismo, brindar estrategias y pautas para minimizar este tipo de situaciones. Modalidad: Virtual plataforma Teams.
9.	Capacitación relajación me quiero, cuyo objetivo es brindar herramientas para buscar un estado de relajación con el fin de liberar tensiones, liberar estrés y encontrar así un estado de calma. Modalidad: Presencial Sede Administrativa y UCA.
10.	Capacitación Normas internacionales de auditoria, cuyo objetivo es dar a conocer el ejercicio de auditoría con la aplicación de las normas internacionales, con el propósito de fomentar la prevención, a través de la evaluación y seguimiento. Modalidad: Virtual plataforma Teams.
11.	Capacitación desarrollo de estrategias para gestionar emociones difíciles, cuyo objetivo consiste en presentar herramientas y estrategias propias de la Inteligencia emocional con el fin de dar manejo a situaciones de la vida diaria. Modalidad: Presencial sede administrativa y Unidad de Cuidado Animal.
12.	Capacitación Prácticas sostenibles – cuidado de las instalaciones, buen uso de los baños, cuyo objetivo consiste en sensibilizar al personal de la Unidad de Cuidado Animal sobre las practicas sostenibles en el uso de las instalaciones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</si>
  <si>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2023, se tenían programadas 11 actividades de bienestar de las cuales se realizaron 11:
1.	Actividad de reconocimiento de cumpleaños, cuyo objetivo es reconocer a través de la exaltación de este día, la importancia del servidor y su labor en el Instituto. Se hace entrega de reconocimiento y pieza gráfica.
2.	Actividad de conmemoración día del trabajo, cuyo objetivo es conmemorar el día del trabajo, recordando la luchas sociales y laborales en pro del reconocimiento de los derechos de los trabajadores(as). Se remite pieza gráfica a través de correo electrónico institucional.
3.	Actividad conmemoración día del veterinario, cuyo objetivo es exaltar la labor de las y los veterinarios(as) del IDPYBA. Se remite pieza gráfica a través de correo electrónico institucional y se hace reconocimiento en la sede UCA.
4.	Actividad conmemoración día del maestro, cuyo objetivo es reconocer el día de los maestros(as), los cuales con sus aprendizajes nos enseñan a cuidar, respetar y valorar todo tipo de especie. Se remite pieza gráfica a través de correo electrónico institucional.
5.	Actividad entrega de reconocimiento exaltando el día de la madre, cuyo objetivo consiste en concientizar el día del idioma, como una experiencia llena de cultura, reconociendo el español como un idioma oficial. Se hace entrega de reconocimiento.
6.	Actividad me quiero, día de relajación dirigida en el IDPYBA, cuyo objetivo consiste e reducir de forma voluntaria el tono muscular, alcanzando una relajación tanto física como mental, reconociendo la importancia de estos espacios y sus beneficios en la salud de cada uno(a) de las y los participantes.
7.	Actividad entrega de juego y material para el disfrute con la familia, día nacional de la familia. Se hace divulgación de pieza gráfica, otorgamiento semestral un (1) día compensatorio conforme a lo dispuesto en la normatividad que regula la materia cuyo objetivo es promover espacios de bienestar en las y los funcionarios y sus familias, resaltando la importancia de la comunicación y la diversión en el núcleo familiar, siendo este el eje fundamental en la sociedad.
8.	Actividad entrega de folletos, wallpaper, piezas comunicativas, separador de libros, lenguaje inclusivo cuyo objetivo es  reconocer y hacer uso del lenguaje incluyente para personas con discapacidad, como forma de respetar e incluirlas(os), minimizando todo tipo de discriminación o segregación.
9.	Actividad clase de rumba - prevención del sedentarismo, cuyo objetivo es incentivar a las y los servidores a participar en una clase de adestramiento físico, reconociendo la importancia de cuidar nuestra salud a nivel físico y mental.
10.	Actividad agricultura urbana, cuyo objetivo consiste en sensibilizar y concientizar frente al cuidado del medio ambiente, buscando implementar huertas caseras como nuevos modelos en zonas blandas (jardines) y duras (balcones y terrazas). Actividad dirigida por funcionaria del Jardín Botánico.
11.	Actividad lineamientos para la incorporación de las variables de la política pública LGTBIQ por medio de capacitación con la Secretaría de Planeación, cuyo objetivo es reconocer las políticas públicas LGBTIQ, como forma de respetar e incluirlas(os), minimizando todo tipo de discriminación o segregación y garantizando el ejercicio pleno de derechos a las personas de los sectores LGBTIQ.</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</si>
  <si>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mayo de 2023, se tenían programadas 6 actividades de seguridad y salud en el trabajo de las cuales se realizaron 6:
1.Se realizo el diligenciamiento de los indicadores, según el tiempo de periodicidad de los mismos en la plataforma SIDEAP.
2.Se realizo el acompañamiento a  la reunión mensual de COPASST, donde se dan los avances de las actividades de mayo 2023, se analiza la accidentalidad y se proyecta el plan de acción del COPASST para el mes de junio.
3.Se efectúo el seguimiento al Programa de Vigilancia Epidemiológica en Riesgo Biomecánico.
4.Se realizo la aplicación de la batería de riesgo psicosocial los días 29 y 30 del mes de mayo a los funcionarios y colaboradores de la entidad, conforme al listado enviado por cada dependencia.
5.Se realizo la actualización de la matriz de elementos de proteccion personal, mediante solicitud a comunicaciones y socialización de la matriz, ajustando las actividades realizadas en el IDPYBA.
6.Se realizo el reporte de dos accidentes y se realiza una investigación conforme a los tiempos establecidos.</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</si>
  <si>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demayo de 2023, se tenían programadas 4 actividades en seguridad vial, de las cuales se realizaron 4:
1.	Se realizo el diseño del programa de prevención de la distracción en la conducción y se envío a planeación.
2.	Se envío la encuesta de diagnóstico de riesgo vial a todo el listado general.
3.	Se la realizo la verificación de la lista de chequeo preoperacionales de los vehículos del IDPYBA.
4.	Se realizo el respectivo diligenciamiento de los indicadores.
</t>
  </si>
  <si>
    <t>Los provedores cumplieron con  la presentacion del informe y soportes para generar las acciones tendientes para el pago de las obligaciones financieras del Instituto, asi mismo se gestionaron y fueron pagados al respectivo proveedor, el total 9 informes</t>
  </si>
  <si>
    <t>Se cumplio con los 5 mantenimientos preventivos y/o correctivos programados, a los vehiculos de propiedad del Instituto</t>
  </si>
  <si>
    <t>Se realiza la programación de  181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</si>
  <si>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mayo de 2023, se hizo la limpieza a las canaletas por parte de la Empresa de Aseo, se convoco a una charla sobre el buen uso de los baños en la Unidad de Cuidado Animal para todo el personal, se realizó 9 entregas de residuos peligrosos (Cortopunzantes, biosanitarios, animales, residuos químicos y envases insumos viales y medicamentos), la cantidad de residuos entregados fueron 1824.8 Kilos a la empresa ECOENTORNO, se realizó una entrega de material reciclado a la asociación de reciclaje ARCRECIFRONT de 191 Kg de la Unidad de Cuidado Animal y la sede Administrativa, se hizo la actualización de las bitácoras de residuos ordinarios, peligrosos infecciosos, peligrosos y reciclados
Se continuo con las inspecciones mensuales, verificando las condiciones sanitarias y locativas de almacenamiento de los residuos, asi mimos, se realizó el proceso de estudios previos – criterios ambientales de manto de vehículos y tráiler. Por parte del área de comunicaciones se publicaron dos piezas comunicativas sobre separación en la fuente y el día de la movilidad sostenible estas fueron realizadas por el área ambiental. Se actualizaron las bitácoras de bici usuarios y número de viajes. Por último se hizo el registro de las bicicletas que ingresan a la Unidad de Cuidado Animal acompañado del programa de Movilidad Sostenible de la Secretaria de Movilidad – Red muévete mejor.
En saneamiento, se realizaron los servicios de control vectorial, fumigación y desinfección ambiental en la Unidad de Cuidado Animal parte externa, bodegas y áreas administrativas y las zonas existentes. Se realizaron las actividades de poda en la Unidad de Cuidado Animal, asi como, la inspección de los sistemas hidrosanitarios a que dieron lugar. Por último se realizó radicación a la Secretaria Distrital de Ambiente sobre el informe técnico del proceso de tala, suministro, plantación y mantenimiento de los árboles en las instalaciones de la Unidad de Cuidado Animal el 23 de mayo de 2023, realizado por la Empresa Fumi Spray bajo contrato No 281-2023.</t>
  </si>
  <si>
    <t>Se realizaron 540 operaciones contables durante el mes de mayo, los cuales ayudaron al cumplimiento de las obligaciones del Instituto.</t>
  </si>
  <si>
    <t>Se realizaron giros por un valor de $574.824.977 durante el mes de mayo, sumando un total acumulado de $2.109.295.840 los cuales corresponden a un 65,42% en el porcentaje de ejecucion de giros</t>
  </si>
  <si>
    <t>Se ejecuto un valor $12.027.266 durante el mes de mayo, sumando un total acumulado de $204.357.878, el cual corresponde al 87% del total de la reserva constituida.</t>
  </si>
  <si>
    <t>Durante el mes de mayo se llevo a cabo la ejecucion de $778.032, con un acumulado de $4.528.210.434 lo cual corresponde a un 97% de la ejecucion presupuestal</t>
  </si>
  <si>
    <t>Se realizaron giros por un valor de $398.716.533, durante el mes de mayo, teniendo asi, un total de giros acumulados por $ 1.273.351.160, los cuales corresponden al 27% de la ejecucion de giros de la vigencia.</t>
  </si>
  <si>
    <t>Se ejecuto un valor $2.924.667 durante el mes de mayo, sumando un total acumulado de $587.039.201, el cual corresponde al 96% del total de la reserva constituida.</t>
  </si>
  <si>
    <t>Durante el mes de mayo se llevo a cabo la ejecucion de $468.218.090, sumando un total acumulado de $3.224.282.735, los cuales corresponde al 45% de la apropiacion disponible</t>
  </si>
  <si>
    <t>e la entidad
4- Cargar al repositorio digital de la entidad
5- Seguimiento Inventarios de Gestión.
6- Capacitaciones realizadas.
7-Mesas de trabajo realizadas.
Conforme a las actividades descritas se realizaron 1.770 imágenes digitalizadas de la recepción de transferencia primarias documentales correspondientes a la serie documental "REGISTROS DE IDENTIFICACIÓN DE CANINOS Y FELINOS" vigencia 2018. Además de un total de 2.985 imágenes digitalizadas de la recepción de Inventarios Bienes Muebles y Comprobantes de Almacén vigencia 2019.
Se efectúa el cargue al repositorio digital del Instituto de las series y/o subseries documentales del área de Fauna Silvestre 2017 y Recursos Físicos (Inventarios de Bienes y Comprobantes de Almacén) vigencia 2019.
Se desarrolló 13 mesas de trabajo de acuerdo con la necesidad de las áreas y 3 capacitación sobre la Tabla de Retención Documental, FUID, Cargue A-Z-Digital. 
Mediante correo electronico se comunica el 5 de mayo del presente año a las oficinas productoras sobre los seguimeintos a los inventarios de archivo de gestión para dar cumplimiento con la entrega que será durante el mes de junio.</t>
  </si>
  <si>
    <t>Para el mes de  mayo, se realizó el cumplimiento de la recepción de las transferencias primarias documentales correspondientes a 7 series y/o subseries, de las 11 programadas en el cronograma establecido. Sin embargo, queda pendiente la entrega de los expedientes por parte del área de Dirección General y del equipo de Identificación.</t>
  </si>
  <si>
    <t>Para el mes de mayo se adelantaron actividades en relación al Plan Estratégico de las Tecnologías de la Información tales como:  El Soporte y Mantenimiento de los elementos tecnológicos del Instituto, avance en la disponibilidad y usabilidad de los Sistemas de Información.</t>
  </si>
  <si>
    <t>Para el mes de mayo, dando cumplimiento al Plan de Riesgos de Seguridad de la Información se da continuidad con la retroalimentación por parte de la Oficina Asesora de Planeación, en cuanto a elaboración de la guía de riesgos de seguridad digital y formato de riesgos de seguridad de la Información para posterior formalización, en complemento de procedimiento general de riesgo de la entidad para la Vigencia 2023.</t>
  </si>
  <si>
    <t>Para el mes de mayo, dando cumplimiento al Plan de Seguridad y Privacidad de la Información se da continuidad a la retroalimentación por parte de la Oficina Asesora de Planeación en cuanto a la actualización del procedimiento y formato de Activos de Información para actualización de Vigencia 2023.</t>
  </si>
  <si>
    <t>Durante el mes de Mayo se recibieron 6 requerimientos a través de las Mesa de Servicios de los cuales se dio solución de forma exitosa y se mencionan a continuación:	  
- Solicitud de Bases de Datos en la plataforma de SIPYBA de 3 Entidades para proceso de actualización.
-Solicitud de habilitación de usuarios en la plataforma Esterilizar Salva.
- Creación de usuarios en la plataforma SIPYBA para las 20 alcaldías locales de la ciudad de Bogotá.
- Agendamiento de Turnos de Esterilización para el mes de Junio</t>
  </si>
  <si>
    <t>Se realizaron giros por un valor de $2.175.321.794 durante el mes de mayo, dando así un giro total acumulado de $7.312.700.629 los cuales corresponden al 35,11% del valor comprometido</t>
  </si>
  <si>
    <t>Se realizaron ocho (8) de identificación de Palomas de Plaza.</t>
  </si>
  <si>
    <t>Se realizaron treinta y dos (32) visitas técnicas programadas en respuesta a solicitudes.</t>
  </si>
  <si>
    <t xml:space="preserve">Se atendieron por presunto maltrato 567 animales distribuidos por especie de la siguiente manera: caninos: 355, felinos: 53, aves ornamentales: 36, bovinos: 11, caprinos: 5, aves de corral: 55, ovinos: 27 y 25 lagomorfos. </t>
  </si>
  <si>
    <t>Se atendieron 170 animales (106 caninos y 64 felinos).</t>
  </si>
  <si>
    <t xml:space="preserve">Se atendieron 774  (654 caninos y 120 felinos), en 164 intervenciones realizadas en las 20 localidades del distrito </t>
  </si>
  <si>
    <t>En el mes de mayo de 2023 Ingresaron 27 animales (9 caninos y 18 felinos) a la Unidad de Cuidado Animal por situación de abandono o remitidos por entidades como bomberos, policía y la secretaria Distrital de Salud para la prestación del servicio de custodia.</t>
  </si>
  <si>
    <t xml:space="preserve">Se prestó atención veterinaria a 82 palomas de plaza a través de tres (3) brigadas médicas. </t>
  </si>
  <si>
    <t>Se  dieron en adopción cuarenta y ocho (48) animales (31 caninos y 17 felinos)</t>
  </si>
  <si>
    <t>En el mes de mayo de 2023 se realizaron 2.832 esterilizaciones a 1.100 caninos y 1.732 felinos distribuidas por localidad de la siguiente manera:   Usaquén: 75, Santa Fe: 89, San Cristóbal: 150, Usme: 162, Tunjuelito. 38, Bosa: 158, Kennedy: 89, Fontibón: 108, Engativá: 167, Suba: 87, Antonio Nariño: 76, Puente Aranda: 61, Rafael Uribe Uribe: 113, Ciudad Bolívar: 118 y 1.341 animales a través del punto Fijo de esterilizaciones ubicado en la Unidad de Cuidado Animal.</t>
  </si>
  <si>
    <t xml:space="preserve">Se realizaron 55 jornadas de esterilización, 34 jornadas en las 20 localidades del Distrito Capital y 21 en el Punto Fijo de la UCA. </t>
  </si>
  <si>
    <t>Durante el mes de mayo se tramitó el 94 % de las solicitudes de PQRSD asignadas a la Subdirección de Atención a la Fauna en los terminos establecidos  y el 6% restante ya fue tramitado y se encuentran finalizado</t>
  </si>
  <si>
    <t>Para el periodo de reporte la Subdirección de Atención a la Fauna presenta una ejecución de 81,35%</t>
  </si>
  <si>
    <t>La ejecución de giros del Proyecto 7551  "Servicio para la atención de animales en condición de vulnerabilidad a través de los programas del IDPYBA en Bogotá" del presupuesto para el mes de mayo de 2023 fue del 30,35 %.</t>
  </si>
  <si>
    <t>Para el periodo del informe se avanzó en la construcción del boceto asociado a la compilación del segundo (2) reporte de avance de indicadores, que cuenta con la descripción del registro de avance en indicadores de producto y resultado, y registros de SEGPLAN para el primer trimestre del año.
Así mismo se realizó la compilación de los mapas, productos y desarrollos geográficos asociados al avance en el cumplimiento de los productos referidos en la batería de indicadores. Los mapas compilados constituyen soporte visual de los avances registrados en el reporte.</t>
  </si>
  <si>
    <t>Durante el periodo del informe, y como parte de la estrategia de acompañamiento y seguimiento al diagnóstico de necesidades de investigación, se celebraron reuniones con representantes de la Subdirección de Atención a la Fauna, Subdirección de Cultura Ciudadana y Gestión del Conocimiento, Oficina Asesora de Planeación, y Oficina Asesora Jurídica con el fin de socializar los resultados definitivos del diagnóstico de necesidades. En estas reuniones se establecieron las responsabilidades y actividades próximas asociadas al desarrollo de cada una de las iniciativas de investigación referidas.</t>
  </si>
  <si>
    <t>En el marco del desarrollo de las investigaciones plantadas, “Intervenciones asistidas con animales, Fase 2” y “Estado de la cuestión: Enfoques de ética interespecie”, se adelantó durante el periodo del informe la actualización de los respectivos cronogramas y metodologías de desarrollo estipulados en el anteproyecto. Así mismo, los avances registrados para cada una de las investigaciones se compilaron y resumieron en el respectivo formato de seguimiento a proyectos de investigación.</t>
  </si>
  <si>
    <t>Durante el periodo del informe se exploraron múltiples posibilidades para el establecimiento de convenios con el objetivo de transferir informacíon, fortalecer estrategias de gestión del conociemitno, e incrementar la red de conocimeinto en torno a la protección y el bienestar animal. Dentro de los encuentros celebrados figuran el Observatroio de la Secretaría Distrtial de Salud - SaludData, la Universidad Javeriana, la Escuela Colombiana de Rehabilitación, y la Universidad El Bosque.
Por otro lado, se realizó el seguimiento a los compromisos establecidos en el marco de convenios previametne firmados, actualizando con esto la matriz de seguimiento a convenios.</t>
  </si>
  <si>
    <t>Durante el periodo del presente informe se llevaron a cabo las restantes dos sesiones de introducción a la metodología de investigación con enfoques en investigación social y el método científico. Estas sesiones se llevaron a cabo de manera sincrónica en conjunto para los tres semilleros, de ciencia animal; género, protección y bienestar animal; y ética animal.</t>
  </si>
  <si>
    <t>Durante el periodo del informe, y de manera específica en el marco de la actualización de las herramientas que conformar la batería, se estableció la infraestructura de datos geográficos, proceso que constó de un autodiagnóstico para la priorización de datos. Así mismo, se realizó una tipificación de los productos del OPyBA según lineamientos MinCiencias con el objetivo de actualizar la información del constituido grupo de investigación del Observatorio.</t>
  </si>
  <si>
    <t>Con corte al 31 de mayo de 2023, se han comprometido $270.888.387, correspondientes a procesos de contratación de personas naturales</t>
  </si>
  <si>
    <t>Con corte al 31 de mayo de 2023, se han girado recursos por valor de $68.464.486, correspondientes a  los compromisos suscritos</t>
  </si>
  <si>
    <t xml:space="preserve">Con corte al 31 de mayo de 2023, se ha realizó el giro de $52.072.537 de las reservas constituidas para 2023, logrando el cumplimiento del 100%.
Cabe mencionar que se realizó la liberación de $ 944.880 pesos de la meta no. 5 </t>
  </si>
  <si>
    <t>El valor ejecutado del Proyecto 7551 de reservas "Servicio para la atención de animales en condición de vulnerabilidad a través de los programas del IDPYBA en Bogotá" del presupuesto para el mes de mayo de 2023 fue del 92,8%.
Cabe precisar que con corte al 31/05/23 se liberaron $5.064.637 pesos.</t>
  </si>
  <si>
    <t xml:space="preserve">Este mes tuvo un pequeño descenso, que puede atribuirse a la publicación permanente promocionando el III Congreso de Derecho Animal. </t>
  </si>
  <si>
    <t>Para el periodo del informe se avanzó en la actualización y publicación del segundo (2) reporte de avance de indicadores, que cuenta con la descripción del avance en los productos contemplados para el Plan de Acción durante el primer trimestre del 2023.
Esta actualización se vio acompañada por la compilación y actualización de información cartográfica relacionada con los avances alcanzados.</t>
  </si>
  <si>
    <t>Como resultado del proceso de acompañamiento y seguimiento al diagnóstico de necesidades de investigación, particularmente en relación con las necesidades identificadas en conjunto con la Oficina Asesora Jurídica, se realizó el diseño de herramienta para la sistematización de las atenciones realizadas en el Centro de Atención Jurídica; recurso que fue presentado durante el Congreso de Derecho Animal realizado el mes del presente informe.</t>
  </si>
  <si>
    <t>Durante el periodo del informe se ejecutaron los respectivos cronogramas y metodologías de desarrollo para las investigaciones de “Intervenciones asistidas con animales, Fase 2” y “Estado de la cuestión: Enfoques de ética interespecie”. Los avances registrados para cada una de las investigaciones se compilaron y resumieron en el respectivo formato de seguimiento para las investigaciones. Así mismo, los productos preliminares y demás desarrollos alcanzados para cada una de las investigaciones se disponen en el Drive del equipo.</t>
  </si>
  <si>
    <t>Durante el periodo del informe se avanzó en la definición de los roles de las partes comprometidas en el planteamiento y adelanto del convenio a establecer entre el Observatorio de Protección y Bienestar Animal y la Universidad del Bosque; esto a través del desarrollo de mesas de trabajo para la evaluación de las estrategias, necesidades y oportunidades del posible convenio.
Por otro lado, se realizó seguimiento a los convenios previamente establecidos, información que se trató a través de una reunión de equipo, y que fue consolidada en la respectiva matriz de seguimiento a convenios.</t>
  </si>
  <si>
    <t>Durante el periodo del presente informe se realizaron las sesiones específicas de los semilleros de investigación, iniciando así formalmente la exploración de los contenidos y recursos específicos en relación con las temáticas de ciencia animal; género, protección y bienestar animal; y ética animal. Estas sesiones específicas se realizaron de manera independiente para cada semillero, y contó con la presentación de contenido específico para cada caso.</t>
  </si>
  <si>
    <t>Durante el periodo del informe, y como parte de la revisión y gestión de las herramientas que conformar la batería, se actualizaron varios de los servicios, tales como la actualización de información espacial relacionada con los animales sinantrópicos, la modificación el procedimiento de investigación, la actualización y verificación del actual tablero de control asociado a las actividades de regulación, y la modificación de la resolución de conformación del comité de bioética.</t>
  </si>
  <si>
    <t>Con corte al  30 de junio de 2023, se han comprometido $270.888.387, correspondientes a procesos de contratación de personas naturales</t>
  </si>
  <si>
    <t>Con corte al 30 de junio de 2023, se han girado recursos por valor de $93.477.664, correspondientes a  los compromisos suscritos</t>
  </si>
  <si>
    <t>Los recursos por valor de $52.072.537  pesos constituidos como reservas, lograron el cumplimiento del  100% de los giros en el mes de mayo. 
Cabe mencionar que se realizó la liberación de $ 944.880 pesos de la meta no. 5.</t>
  </si>
  <si>
    <t>Se realizaron diez (10) visitas técnicas programadas en respuesta a solicitudes.</t>
  </si>
  <si>
    <t>Se atendieron por presunto maltrato 23 animales distribuidos por especie de la siguiente manera: caninos: 19 y 4 camélidos.</t>
  </si>
  <si>
    <t>Se atendieron 189 animales (109 caninos y 80 felinos).</t>
  </si>
  <si>
    <t xml:space="preserve">Se atendieron 579 (462 caninos y 117 felinos), en 156 intervenciones realizadas en las 20 localidades del distrito </t>
  </si>
  <si>
    <t>Ingresaron 25 animales (5 caninos y 20 felinos) a la Unidad de Cuidado Animal por situación de abandono o remitidos por entidades como bomberos, policía y la secretaria Distrital de Salud para la prestación del servicio de custodia.</t>
  </si>
  <si>
    <t xml:space="preserve">Se prestó atención veterinaria a 47 palomas de plaza a través de tres (3) brigadas médicas. </t>
  </si>
  <si>
    <t>Se  dieron en adopción treinta y tres (33) animales (22 caninos y 11 felinos)</t>
  </si>
  <si>
    <t xml:space="preserve">En el mes de Junio de 2023 se realizaron 2.652 esterilizaciones a 1.054 caninos y 1.598 felinos distribuidas por localidad de la siguiente manera:  Usaquén: 66, San Cristóbal: 148, Usme: 178, Tunjuelito: 95, Bosa: 73, Kennedy: 157, Fontibón: 108, Engativá: 72, Suba: 120, Barrios Unidos: 77, Los Mártires: 91, Puente Aranda: 60, Rafael Uribe Uribe: 194, Ciudad Bolívar: 61, y 1.152 animales a través del punto Fijo de esterilizaciones ubicado en la Unidad de Cuidado Animal. Por medio de 33 jornadas en las 20 localidades del Distrito Capital y 18 en el Punto Fijo de la UCA. </t>
  </si>
  <si>
    <t xml:space="preserve"> Se realizaron 41 jornadas de esterilización ,  23 jornadas en las 20 localidades del Distrito Capital y 18 en el Punto Fijo de la UCA.  </t>
  </si>
  <si>
    <t>Durante el mes de junio se tramitó el 98 % de las solicitudes de PQRSD asignadas a la Subdirección de Atención a la Fauna en los terminos establecidos  y el 2% restantes ya fueron tramitados y se encuentran finalizados.</t>
  </si>
  <si>
    <t>Para el periodo de reporte la Subdirección de Atención a la Fauna presenta una ejecución de 84,29%</t>
  </si>
  <si>
    <t>La ejecución de giros del Proyecto 7551  "Servicio para la atención de animales en condición de vulnerabilidad a través de los programas del IDPYBA en Bogotá" del presupuesto para el mes de junio de 2023 fue del 38,38 %.</t>
  </si>
  <si>
    <t>El valor ejecutado del Proyecto 7551 de reservas "Servicio para la atención de animales en condición de vulnerabilidad a través de los programas del IDPYBA en Bogotá" del presupuesto para el mes de junio de 2023 fue del 96,68%</t>
  </si>
  <si>
    <t>Para el periodo del informe, y con el objetivo de actualizar el tercer (3) reporte asociado, se adelantó la solicitud, recepción y organización de información relacionada con el avance en los indicadores de producto para el segundo trimestre del 2023 de conformidad con la estructura del Plan de Acción.
La información recibida se organiza y compila en el Drive del equipo para su revisión y procesamiento posterior.</t>
  </si>
  <si>
    <t>Continuando con el proceso de acompañamiento al desarrollo de las iniciativas de investigación que resultaron del diagnóstico de necesidades de información, durante el periodo del informe se estableció un cronograma de trabajo conjunto para la Oficina Asesora de Participación y la Subdirección de Cultura Ciudadana y Gestión del Conocimiento relacionado con la investigación sobre indicadores de impacto en cultura ciudadana.
Así mismo, se adelantaron una serie de encuentros para la presentación de oferta técnica por parte del Observatorio a la Subdirección de Atención a la Fauna en el marco de la investigación sobre perfil epidemiológico en el Instituto.
Finalmente, se realizó acompañamiento a la construcción del producto de investigación adelantado por la Oficina Asesora Jurídica, y presentado en el Congreso: Teoría de los derechos de los animales.</t>
  </si>
  <si>
    <t>Durante el periodo del informe se ejecutaron los respectivos cronogramas y metodologías de desarrollo para las investigaciones de “Intervenciones asistidas con animales, Fase 2” y “Estado de la cuestión: Enfoques de ética interespecie”.
Cada investigación registra un avance particular de acuerdo al propio cronograma de trabajo establecido, y presenta igualmente avances y productos preliminares relacionados con los propios objetivos específicos de la investigación. Los productos preliminares y demás desarrollos alcanzados para cada una de las investigaciones se disponen en el Drive del equipo.</t>
  </si>
  <si>
    <t>Durante el periodo del informe se realizaron una serie de ajustes al documento del Acuerdo de voluntades entre el IDPYBA y el OMEG de la Secretaría de la Mujer, de conformidad con el resultado de diferentes encuentros. Así mismo, se realizó la respectiva actualización Matriz de seguimiento y evidencias sobre lo avanzado en el establecimiento de este acuerdo.
Adicionalmente, se está construyendo con la Universidad del Bosque los aspectos que constituirían el acuerdo de voluntades para el fortalecimiento de la gestión del conocimiento de ambas instituciones, particularmente entre el Observatorio PyBA y el programa de biología de dicha Universidad.</t>
  </si>
  <si>
    <t>Durante el periodo del informe se han desarrollado las respectivas actividades, encuentros, talleres, y demás estrategias planteadas para cada uno de los semilleros de investigación. Como parte del proceso de su ejecución, se generan y compilan recursos virtuales asociados a las temáticas de cada uno de los tres (3) semilleros, a saber, semillero de ética animal, semillero de género, protección y bienestar animal, y semillero de ciencia animal.</t>
  </si>
  <si>
    <t>Durante el periodo del informe, y como parte del ejercicio de actualización de la batería de herramientas del Observatorio, específicamente los Sistemas de Información Geográfica, se realizó una proyección de territorialización siniestralidad vial.
Por otro lado, se apoyó la construcción de curso en Protección y Bienestar Animal en colaboración con universidades. Finalmente, se avanzó en la actualización de la matriz de tipologías de productos de investigación en el marco de la gestión del grupo de investigación del Observatorio.</t>
  </si>
  <si>
    <t>Con corte al  31 de julio de 2023, se han comprometido $270.888.387, correspondientes a procesos de contratación de personas naturales</t>
  </si>
  <si>
    <t>Con corte al 31 de julio de 2023, se han girado recursos por valor de $122.782.841, correspondientes a  los compromisos suscritos</t>
  </si>
  <si>
    <t>Se realizaron diez (10) de identificación de Palomas de Plaza.</t>
  </si>
  <si>
    <t>Se  dieron en adopción cincuenta y ocho (58) animales (36 caninos y 22 felinos)</t>
  </si>
  <si>
    <t xml:space="preserve"> Se realizaron 42 jornadas de esterilización ,  24 jornadas en las 20 localidades del Distrito Capital y 18 en el Punto Fijo de la UCA.  </t>
  </si>
  <si>
    <t>Para el periodo de reporte la Subdirección de Atención a la Fauna presenta una ejecución de 87,26%</t>
  </si>
  <si>
    <t>El valor ejecutado del Proyecto 7551 de reservas "Servicio para la atención de animales en condición de vulnerabilidad a través de los programas del IDPYBA en Bogotá" del presupuesto para el mes de junio de 2023 fue del 98,38%</t>
  </si>
  <si>
    <t>En el mes de julio de 2023 se realizaron 2.909 esterilizaciones a 1.135 caninos y 1.774 felinos distribuidas por localidad de la siguiente manera:   Usaquén: 50, Chapinero: 64, San Cristóbal: 147, Usme: 130, Tunjuelito: 54, Bosa: 82, Kennedy: 138, Fontibón: 60, Engativá: 75, Suba: 247, Antonio Nariño: 68, Puente Aranda: 142, Rafael Uribe Uribe: 140, Ciudad Bolívar: 164, Sumapaz; 54 y Punto Fijo: 1.294. En 24 jornadas a través del servicio tercerizado en jornadas masivas en toda la ciudad y 18 jornadas en el punto fijo Ubicado en la Unidad de Cuidado Animal.  7.264 animales en condición de vulnerabilidad y habitabilidad de calle fueron esterilizados a traves de la Estrategia Capturar- esterilizar y Soltar CES y 17.468 perros y gatos cuyos cuidadores son residentes en lugares estratos 1.2 y 3 en zonas de mayos población estimada.</t>
  </si>
  <si>
    <t xml:space="preserve">Se atendieron por presunto maltrato 37 animales distribuidos por especie de la siguiente manera: 20 caninos, 5 felinos, 10 roedores, 1 camélido, y 1 ave de corral
Nota: En el ejercicio de seguimiento y autocontrol se realizó la reprogramación al indicador de acuerdo con lo solicitado por la gerencia del proyecto mediante radicado 2023IE0002020, razón por la cual fue necesario ajustar la fórmula de la columna “CS”. </t>
  </si>
  <si>
    <t xml:space="preserve">Se atendieron 203 animales (144 caninos y 59 felinos).
Nota: En el ejercicio de seguimiento y autocontrol se realizó la reprogramación al indicador de acuerdo con lo solicitado por la gerencia del proyecto mediante radicado 2023IE0002020, razón por la cual fue necesario ajustar la fórmula de la columna “CS”. </t>
  </si>
  <si>
    <t xml:space="preserve">Se atendieron 428 (324 caninos y 104 felinos), en 179 intervenciones realizadas en las 20 localidades del distrito 
Nota: En el ejercicio de seguimiento y autocontrol se realizó la reprogramación al indicador de acuerdo con lo solicitado por la gerencia del proyecto mediante radicado 2023IE0002020, razón por la cual fue necesario ajustar la fórmula de la columna “CS”. </t>
  </si>
  <si>
    <t xml:space="preserve">Ingresaron 18 animales (12 caninos y 6 felinos) a la Unidad de Cuidado Animal por situación de abandono o remitidos por entidades como bomberos, policía y la secretaria Distrital de Salud para la prestación del servicio de custodia.
Nota: En el ejercicio de seguimiento y autocontrol se realizó la reprogramación al indicador de acuerdo con lo solicitado por la gerencia del proyecto mediante radicado 2023IE0002020, razón por la cual fue necesario ajustar la fórmula de la columna “CS”. </t>
  </si>
  <si>
    <t xml:space="preserve">Se prestó atención veterinaria a 112 palomas de plaza en clinica operadora especializada.
Nota: En el ejercicio de seguimiento y autocontrol se realizó la reprogramación al indicador de acuerdo con lo solicitado por la gerencia del proyecto mediante radicado 2023IE0002020, razón por la cual fue necesario ajustar la fórmula de la columna “CS”. </t>
  </si>
  <si>
    <t>Durante el mes de julio se tramitó el 100 % de las solicitudes de PQRSD asignadas a la Subdirección de Atención a la Fauna en los terminos establecidos.</t>
  </si>
  <si>
    <t>La ejecución de giros del Proyecto 7551  "Servicio para la atención de animales en condición de vulnerabilidad a través de los programas del IDPYBA en Bogotá" del presupuesto para el mes de junio de 2023 fue del 46,97 %.</t>
  </si>
  <si>
    <t>Se realizaron dieciseis (16)visitas técnicas programadas en respuesta a solicitudes.</t>
  </si>
  <si>
    <t xml:space="preserve"> Por Urgencias Veterinarias se atendieron 151 animales (110 caninos y 41 felinos).</t>
  </si>
  <si>
    <t>Ingresaron 26 animales (20 caninos y 6 felinos) a la Unidad de Cuidado Animal por situación de abandono o remitidos por entidades como bomberos, policía y la secretaria Distrital de Salud para la prestación del servicio de custodia.</t>
  </si>
  <si>
    <t>Se prestó atención veterinaria a 79 palomas de plaza a través de clínica especializada.</t>
  </si>
  <si>
    <t>Se  dieron en adopción cincuenta y cinco (55) animales (24 caninos y 31 felinos)</t>
  </si>
  <si>
    <t xml:space="preserve">En el mes de AGOSTO de 2023 se realizaron 2.738 esterilizaciones a 1.064 caninos y 1.674 felinos distribuidas por localidad de la siguiente manera:   Usaquen:54, San Cristóbal: 109, Usme. 126, Tunjuelito: 44, Bosa: 97, Kennedy: 126, Fontibón: 107, Engativá: 40, Suba: 160, Puente Aranda: 73, La Candelaria: 66, Rafael Uribe Uribe: 122, Ciudad Bolívar: 183, y Punto Fijo: 1.431. Adicionalmente, 1.841 animales en condición de vulnerabilidad y habitabilidad de calle fueron esterilizados a través de la Estrategia Capturar- esterilizar y Soltar CES y 897 perros y gatos cuyos cuidadores son residentes en lugares estratos 1.2 y 3 en zonas de mayos población estimada. </t>
  </si>
  <si>
    <t xml:space="preserve"> Se realizaron 43 jornadas de esterilización ,  22 jornadas en las 21 localidades del Distrito Capital y 18 en el Punto Fijo de la UCA.  </t>
  </si>
  <si>
    <t>Para el periodo de reporte la Subdirección de Atención a la Fauna presenta una ejecución de 89,35%</t>
  </si>
  <si>
    <t>El valor ejecutado del Proyecto 7551 de reservas "Servicio para la atención de animales en condición de vulnerabilidad a través de los programas del IDPYBA en Bogotá" del presupuesto para el mes de agosto de 2023 fue del 99,31%</t>
  </si>
  <si>
    <t>Como parte de la elaboración preliminar del tercer reporte trimestral de avance en indicadores de política pública, se adelantó la proyección de los diferentes mapas y recursos geográficos que muestran la cobertura e intensidad de los diferentes programas, recursos, y demás datos de interés. Con esto se organiza y compila parte de la información del tercer reporte trimestral</t>
  </si>
  <si>
    <t>Como resultado del proceso de seguimiento al diagnóstico de necesidades de información y las respectivas iniciativas de investigación asociadas, durante el periodo del presente informe se avanzó en las tres iniciativas vigentes.  Se registra así avance en al trabajo sobre el indicador de competencias ciudadanas en conjunto con la Subdirección de Cultura Ciudadana y la Oficina Asesora de Planeación, a través de la selección del indicador candidato y el plan de trabajo para la construcción del mismo.
En relación con el trabajo en conjunto con la Subdirección de Atención a la Fauna, se presentó un recurso preliminar para la revisión de factores de riesgo para enfermedades infecto-contagiosas a través de un Dashboard.</t>
  </si>
  <si>
    <t>Para cada una de las investigaciones en curso se presentan y consolidan los respectivos avances de conformidad con el cronograma establecido para cada una. Por una parte, para la investigación sobre Intervenciones Asistidas con Animales se presenta avance en la caracterización de la Unidad de Cuidado Animal en el marco de los requerimientos establecidos para la selección de perros. Por otra parte, en cuanto a la investigación sobre Éticas interespecies, se adelantó la escritura del artículo preliminar, el cual será parte integral del Libro sobre Cambio Climático, protección y bienestar animal, a manera de capítulo.</t>
  </si>
  <si>
    <t>Durante el periodo del informe, en el marco del convenio que se adelanta con la Universidad del Bosque se remitió la documentación final para la firma de las partes, previa solicitud por parte de la Universidad. Así mismo, se realizó el respectivo seguimiento a los ejes del convenio (acuerdo de voluntades) a establecer, así como el seguimiento a lo acordado en el marco del convenio firmado con la OMEG</t>
  </si>
  <si>
    <t>Teniendo en cuenta los cronogramas específicos para cada uno de los tres semilleros, durante el periodo del informe se evidencia la continuidad en las actividades planteadas para esta estrategia. Se realizó seguimiento a la participación y a las actividades desarrolladas en los semilleros de ética animal, género protección y bienestar animal, y ciencia animal.</t>
  </si>
  <si>
    <t>Como parte del mantenimiento y actualización de las herramientas que constituyen la batería, se adelantó la generación de mapas y otros recursos geográficos tanto para la actualización de los reportes trimestrales de avance en política pública como para otras necesidades. Por otra parte, se adelantaron mesas de trabajo con el objetivo de actualizar el micrositio del observatorio.</t>
  </si>
  <si>
    <t>Con corte al  31 de agosto de 2023, se han comprometido $270.888.387, correspondientes a procesos de contratación de personas naturales</t>
  </si>
  <si>
    <t>Con corte al 31 de agosto de 2023, se han girado recursos por valor de $153.674.019, correspondientes a  los compromisos suscritos</t>
  </si>
  <si>
    <t>La ejecución de giros del Proyecto 7551  "Servicio para la atención de animales en condición de vulnerabilidad a través de los programas del IDPYBA en Bogotá" del presupuesto para el mes de agosto de 2023 fue del  56,09%</t>
  </si>
  <si>
    <t>Durante el mes de agosto se tramitó el 99,8 % de las solicitudes de PQRSD asignadas a la Subdirección de Atención a la Fauna en los terminos establecidos  y el 0,18% restantes ya fueron tramitados y se encuentran finalizados.</t>
  </si>
  <si>
    <t>Para dar cumplimiento de la meta de vincular 208 prestadores de servicio para la vigencia 2023, se llevó a cabo 1  proceso de socialización de los lineamentos para la regulación en bienestar animal de las diferentes prestaciones de servicios que trabajan para y con los animales, a partir de los cuales se vincularon 28 prestadores de servicios.</t>
  </si>
  <si>
    <t>Se dio cumplimiento a lo proyectado con la perfección de las acciones pedagógicas para el abordaje del tema de la campaña "Mi mayor acto de amor es protegerte de todo riesgo" y definición del lanzamiento de la campaña en el mes de agosto en Expopet. Trabajo con aliados de la campaña para perfilar las necesidades de información y elementos educomunicativos. Además, en mesa de trabajo con el equipo de comunicaciones se definió que a través de las redes sociales de la entidad se transmitirán permanentemente los contenidos de la campaña como proceso educomunicativo.</t>
  </si>
  <si>
    <t>Se dio continuidad a la implementación de la estrategia de sensibilización, educación y capacitación en los 4 ámbitos definidos.</t>
  </si>
  <si>
    <t>En julio se vincularon 214 ciudadanos y ciudadanas, a través de las siguientes acciones de participación: 
- Espacios de participación se vincularon 105 ciudadanas y ciudadanos
- Programa de copropiedad y convivencia se vincularon 109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Usaquén, Kennedy, Engativá, Santa Fe, Teusaquillo, Fontibón, Rafael Uribe Uribe y Usme.</t>
  </si>
  <si>
    <t>En julio se ejecutaron 10 pactos. Se lograron importantes gestiones para las localidades de Ciudad Bolívar, los Mártires, Barrios Unidos, Suba, Fontibón, Tunjuelito y Usme llevando los servicios y programas de protección y bienestar animal a las comunidades con quienes se pactaron los compromisos.</t>
  </si>
  <si>
    <t>En el trascurso de la vigencia se han adelantado 7 alianzas de las 10 programadas, equivalente al 60% de la magnitud programada para la vigencia 2023.   Estas alianzas, fueron realizadas con  la Subred Centro Oriente, la empresa Diverpool, Banco de la Republica y Constructora Bolívar, FMC Technologies SAS,  Prosperidad Social y la Agencia de publicidad Llorente y Llorente para lo cual se han realizado las siguientes actividades: 
La alianza con Llorente y Llorente tiene po objetivo: Intensificar acciones y compromisos voluntarios para la sensibilización y educación en materia de protección y bienestar animal articuladamente en la creación, el desarrollo, difusión y presentación de las campañas conjuntas
A su vez se realizaron los siguientes avances en el mes de julio
*Reunión de articulación con U. Sergio Arboleda para retomar la propuesta de alianza que se presentó a la universidad en el marco de la implementación de la estrategia de voluntariado corporativo en protección y bienestar animal. Durante la reunión se aporbaron los temas de formación para os estudiantes y se espera definir las fechas de las jornadas de formación por parte del IDPYBA
*Reunión con la UEXTERNADO para articular el petday en las instalaciones de la intitución el día 4 de octubre, con una feria de emprendimiento, A su vez, participar con un stand en la carrera de observaciones que se realizará durante la semana de inducción a estudiantes nuevos. Tanto la fecha del petday como la participación en la semana de inducción se revisará con la subdirectora para aprobación de las propuestas. 
*Revisión de fechas para charlas en copropiedad en el marco de una alianza con la constructora Bolivar con el enlace de localidad de Suba en los 4 conjuntos residencilaes de la constructora. Se define que se realicen las intervenciones semanalmente en el mes de agosto.
*Se envía a la  UEXTERNADO  la propuesta de trabajo y cumplir con los compromisos adquiridos en la última reunión. Se confirmó fecha de acompañamiento el 4 de octubre y la actividad en la semana de inducción a estudiantes nuevos. 
*Propuesta de trabajo para la Universidad Sergio Arboleda: Se contactó al equipo de la universidad para enviar las fechas propuestas por el IDPYBA para realizar el ciclo de charlas en el mes de agosto dirigido a los estudiantes interesados en formarse como voluntarios. La propuesta se envió por correo para la aprobación de la universidad y agendar al personal requerido para llevarlas a cabo. 
*Con la Subgerencia cultural del Banco de la República se han adelantado reuniones para seguir construyendo la guía de uso del libro "El convite de los Animales". Se sigue construyendo de forma conjunta la guía, para la que ya se ha adelantado la redacción de las siguientes secciones: descripción del libro, introducción de la guía, alianza entre el IDPYBA y el Banco de la República, metodología, definiciones, temas para abordar y un ejercicio extra y transversal. Como novedad se reporta que se replantearon las fechas de entrega debido a que se ha prolongado el tiempo en la elaboración de la guía, sin embargo esto no afectará el objetivo de la alianza. Siendo así, el proceso de la alianza va de acuerdo a lo proyectado, todo esto se encuentra consignado con evidencias a través de actas y el documento oficial con los adelantos que se van realizando. Todos estos documentos ya se encuentran cargados en el One Drive compartido.</t>
  </si>
  <si>
    <t>Durante el mes de julio  la Subdirección de Cultura y Gestión del Conocimiento dio respuesta a 72  PQRSD recibidas a través de los diferentes canales de atención, dando cumplimiento a los tiempos estipulados.</t>
  </si>
  <si>
    <t xml:space="preserve">Con corte al 31 de julio de 2023 se han comprometido recursos por $855.308.378 correspondientes a la contratacion de personal de una apropiación total de $900.000.000 </t>
  </si>
  <si>
    <t xml:space="preserve">Con corte a julio de 2023  se ha realizado giros por valor de $407.365.756 del total de los compromisos suscritos. </t>
  </si>
  <si>
    <t>Con corte a julio de 2023, se efectuaron giros de reservas por $101.131.746 del total de las reservas constituidas ($111.782.180 ) y  fueron liberados $2.050.620 para una reserva definitiva de $109.731.560</t>
  </si>
  <si>
    <t>Para dar cumplimiento de la meta de vincular 208 prestadores de servicio para la vigencia 2023, se llevó a cabo 3  procesos de socialización de los lineamentos para la regulación en bienestar animal de las diferentes prestaciones de servicios que trabajan para y con los animales, a partir de los cuales se vincularon 41 prestadores de servicios.</t>
  </si>
  <si>
    <t>Se realizó el lanzamiento de la campaña "Mi mayor acto de amor, es protegerte de todo riesgo" en el marco de la feria EXPOPET donde se desarrollaron diversas actividades pedagógicas a través de rueda de prensa, proyección de videos con las situaciones de riesgo más comunes, performance artísticos y charlas y sensibilizaciones sobre los principales riesgos que corren los animales de compañía. Además, se dio continuidad a la implementación de la campaña "Bogotá se conecta con el mar" con diferentes grupos poblacionales y en en diversos escenarios.</t>
  </si>
  <si>
    <t>Se dio continuidad a la implementación de la estrategia de sensibilización, educación y formación con el desarrollo de actividades pedagógicas de las estrategias Huellitas de la calle, Mirar y no tocar, Pisa el freno, Servicio Social Estudiantil por los aniamales y sensibilizaciones en los ámbitos comunitario y recreodeportivo.</t>
  </si>
  <si>
    <t>En agosto se vincularon 242 ciudadanos y ciudadanas, a través de las siguientes acciones de participación: 
- Espacios de participación se vincularon 141 ciudadanas y ciudadanos
- Programa de copropiedad y convivencia se vincularon 101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Engativá, La Candelaria, Los Mártires, Bosa, Fontibón, Teusaquillo, Sumapaz, Puente Aranda y Usme.</t>
  </si>
  <si>
    <t xml:space="preserve">En agosto se ejecutaron 9 pactos. Se lograron importantes gestiones para las localidades, logrando importantes gestiones para las localidades de Engativá, Suba, Puente Aranda, Antonio Nariño, Sumapaz, Teusaquillo, Ciudad Bolívar y Usme, llevando los servicios y programas de protección y bienestar animal a las comunidades con quienes se pactaron los compromisos. 						</t>
  </si>
  <si>
    <t>En el trascurso de la vigencia se han adelantado 8 alianzas de las 10 programadas, equivalente al 70% de la magnitud programada para la vigencia 2023.   Estas alianzas, fueron realizadas con  la Subred Centro Oriente, la empresa Diverpool, Banco de la Republica y Constructora Bolívar, FMC Technologies SAS,  Prosperidad Social y la Agencia de publicidad Llorente y Llorente y La Universidad Sergio Arboleda para lo cual se han realizado las siguientes actividades: 
La alianza con la Universidad Sergio Arboleda  tiene po objetivo: definir acciones que permitan la participación de los estudiantes de la universidad a través de la promoción de la protección y bienestar animal por medio de la implementación de formaciones al voluntariado de la univerisad
A su vez se realizaron los siguientes avances en el mes de agosto
*Reunión con organización EVOLUZOON: Se asistió a  la reunión citada por la Subdirectora para definir la participación de la SCCGC durante la cumbre sobre la gestión animal que se encuentra liderada por EvoluZOON. Durante la jornada se estará participando como ponentes en la agenda diaria exponiendo temas como violencias interrelacionadas, la experiencia institucional del trabajo con los animales y taller-juego sobre los animales.
*Inicio ciclo de charlas en Universidad Sergio Arboleda: Se da inicio al calendario de charlas gestionado para los voluntarios sergistas. Se han dado 3 charlas que han tenido como temas principales las generalidades del voluntariado, historia de la evolución humana y enfoques etico-filosóficos sobre el cuidado de los animales.</t>
  </si>
  <si>
    <t>Durante el mes de agosto  la Subdirección de Cultura y Gestión del Conocimiento dio respuesta a   90 PQRSD recibidas a través de los diferentes canales de atención, dando cumplimiento a los tiempos estipulados.</t>
  </si>
  <si>
    <t xml:space="preserve">Con corte al 31 de agosto de 2023 se han comprometido recursos por $859.225.378 correspondientes a la contratacion de personal de una apropiación total de $900.000.000 </t>
  </si>
  <si>
    <t xml:space="preserve">Con corte al 31 de agosto de 2023  se ha realizado giros por valor de $501.122.578 del total de los compromisos suscritos. </t>
  </si>
  <si>
    <t>Con corte al 31 de agosto de 2023,  han sido liberados $2.127.966 para una reserva definitiva de $109.731.560. De esta reserva definitiva, se efectuaron giros de reservas por $109.131.746, quedando pendiente de ejecutar $522.468</t>
  </si>
  <si>
    <t>Se elaboró un (1) informe de procesos judiciales, tutelas y conciliaciones extrajudiciales actualizado al mes de julio de 2023. 2.- Se contestaron las siguientes Acciones de (2)Tutela · No 2023-01078. Y No 2023-00775. · 3.- Se profirieron (3) fallos de tutela dentro de las siguientes acciones de tutela: · 2023-00112 · 2023-00159 · 2023-01078 4.- Se presentó impugnación contra el fallo de tutela No 2023-01078. 5.- Se efectuaron seguimientos semanales a los procesos judiciales vigentes en la página de la rama y se realizó la correspondiente actualización de las actuaciones judiciales en el SIPROJ. 6º.- Se profirió auto aceptando el desistimiento de demanda dentro del proceso laboral ordinario No 2023-00056.</t>
  </si>
  <si>
    <t>Disposición de animales en la UCA b. Concepto 20230012 de. Animales de granja en suelo urbano. c. Concepto (alcance al 2022008) 1.2. Cronograma para la elaboración y control de los conceptos. 1.3. Revisión y control de legalidad de (16) actos administrativos, de los asuntos a saber: a. Resolución para reglamentar el permiso remunerado por calamidad doméstica ocasionada por muerte o enfermedad que comprometa la salud  1.1. Proyecto de concepto. 1.2. Cronograma 1.3. Actos administrativos 1.4. Procedimiento 1.5. Proyectos de Ley 1.6. Congreso 1.7. Normograma 1.8. Respuesta peticiones de eutanasia 1.9. Directorio entidades los animales de compañía (…)" b. Dos (2) de modificación del presupuesto. c. Dos (2) de pasivos exigibles d. Uno (1) de bajas de bienes inservibles e. Dos (2) de procesos de contratación f. Cinco (5) de vinculación formativa g. Un (1) proyecto de modificación del acuerdo 001 de 2023 del consejo del IDPYBA h. Uno (1) de solicitud de expedición de CDP i. Uno (1) que autoriza el pago del impuesto de semaforización j. Uno (1) de reconocimiento de prestaciones. 1.4. Se realiza la revisión a un (1) procedimiento, a saber: a. Procedimiento de uso de parqueaderos 1.5. Se realiza el análisis técnico jurídico de dos (2) proyectos normativos a saber: a. Se realiza el análisis y comentarios del Proyecto de Ley "Por medio de la cual se regulan los derechos de los usuarios de servicios de cuidado para animales de compañía y se dictan otras disposiciones: Ley Kiara” b. “Por la cual se dictan disposiciones para mejorar el bienestar de los perros usados en actividades de vigilancia y seguridad privada y reducir progresivamente su uso en especialidades no esenciales” Ley Lorenzo</t>
  </si>
  <si>
    <t>Se radicaron (3) denuncias ante la Fiscalía, las cuales ingresaron por traslado de la subdirección de atención a la Fauna. Durante el presente mes se participó y participará en ocho (8) audiencias en sede de conocimiento, las cuales se discriminan en las siguientes evidencias y actas a la espera de las actas pendientes, por parte de los Juzgados.</t>
  </si>
  <si>
    <t>Durante el mes de julio de 2023 se asistió a 99 diligencias judiciales y se elaboraron diez (10) oficios de excusa dirigidos a los Juzgados y/o autoridades competentes.</t>
  </si>
  <si>
    <t>Capacitación 1 Capacitación en el Consejo Local Pyba de Bosa, sobre el Centro de Atención Jurídica para la protección y bienestar animal, tipologías, herramientas y estrategias. El 13 de julio, se realizó un evento de formación con el propósito principal de abordar diversos aspectos relacionados con la protección de los animales y la convivencia pacífica en nuestra localidad. Durante esta actividad formativa, se hizo hincapié en impartir un conocimiento sólido acerca de las herramientas del Centro de Atención Jurídica, en lo que concierne al maltrato animal, así como las vías de atención y las autoridades responsables de asegurar su cumplimiento. Se pusieron de relieve los derechos de los animales y la importancia de su bienestar en nuestra sociedad. Además, se proporcionó una detallada exposición acerca de los servicios que brinda el Centro de Atención a la Justicia (CAJ).
Capacitación 2 Construcción de saberes y compartir de experiencias El día 24 de julio, se realizó una enriquecedora sesión de capacitación dirigida a la comunidad, con el propósito central de fomentar el conocimiento y promover el intercambio de experiencias relacionadas con el cuidado y la protección de los animales. En resumen, la capacitación del 24 de julio fue un evento enriquecedor que permitió a la comunidad reunirse para aprender y compartir experiencias relacionadas con el cuidado y la protección animal. Se generó un espacio de diálogo y colaboración, fomentando una mayor conciencia sobre la importancia de tratar con respeto y responsabilidad a nuestros compañeros animales. 
 Capacitación 3 . Charla para gestores de alcaldía localidad Candelaria El 27 de julio, se llevó a cabo una capacitación con gestores de la alcaldía de la Candelaria, que tuvo como objetivo principal abordar diversos aspectos relacionados con la protección animal y la convivencia pacífica en nuestra comunidad. Durante esta capacitación, se enfocó en proporcionar un conocimiento sólido sobre el marco normativo vigente en cuanto al maltrato animal, así como las rutas de atención y las autoridades competentes encargadas de velar por su cumplimiento. Se destacaron los derechos de los animales y la importancia de su bienestar en nuestra sociedad. Listado de asistencia a la Charla para gestores de alcaldía localidad Candelaria.</t>
  </si>
  <si>
    <t>Se recibieron 100 solicitudes de orientación al Centro de Atención Jurídica (77 virtuales y 23 presenciales), de las cuales 55 fueron atendidas exitosamente y las 45 restantes los usuarios no asistieron al espacio agendado.</t>
  </si>
  <si>
    <t>Actualmente la Oficina de Control Disciplinario Interno  del IDPYBA,  tiene VEINTE (20) expedientes activos  de los cuales CUATRO  (4) son Investigaciones formales y el restante corresponden a  Indagaciones 
Para el mes de  JULIO de 2023, la OCDI, gestionó y generó :
1. DIEZ (10) providencias, así:
          - DOS   (2) Autos de Archivo  
- DOS (2) Autos que Decreta Pruebas 
- UN (1) Auto que ordena la Apertura de Indagacion Previa 
- UN  (1) Auto Inhibitorios 
- DOS  (2) Auto que fija  fecha para practica de pruebas
UN (1) Auto que reprograma Diligencia 
UN (1) Auto que ordena remisiòn a Procuradurìa  
2. Las Notificaciones (personal y por edicto)
3. practica de pruebas Testimoniales y documentales
4. Las comunicaciones y notificaciones  necesarias para la continuidad de las actuaciones</t>
  </si>
  <si>
    <t xml:space="preserve">Se elaboró un (1) informe de procesos judiciales, tutelas y conciliaciones extrajudiciales actualizado al mes de agosto de 2023.   Se contestaron las siguientes Acciones de Tutela (3) No 2023-00227. No 2023-01387.  No 2023-1964. Se profirieron (3) fallos de tutela dentro de las siguientes acciones de tutela: 2023-01078 Segunda Instancia. 2023-0227. 2023-01387 Se efectuaron seguimientos semanales a los procesos judiciales vigentes en la página de la rama y se realizó la correspondiente actualización de las actuaciones judiciales en el SIPROJ. . Se efectuaron dos socializaciones de las Políticas Institucionales de Prevención de Daño Antijurídico para Asuntos Misionales y de Defensa Judicial, respectivamente.  </t>
  </si>
  <si>
    <t>Se emite (3) concepto jurídico de Disposición de animales en la UCA,  “granjas” urbanas y Gestión para la formulación del “bullet”. Revisión y control de legalidad de 11 actos administrativos, de los asuntos a saber:  (5) resoluciones relativas a vinculación formativa en el IDPYBA  (1) resolución sobre la que se efectúa una modificación al presupuesto, (1) resolución por la cual se reconoce un pasivo exigible.   (3) resoluciones por las cuales se resuelven situaciones relativas a aspectos contractuales.   (1)  resolución que reconoce permiso de calamidad doméstica por enfermedad o muerte de animal de compañía. Se realiza la revisión a un (1) procedimiento, sobre Protocolo de valoración y monitoreo del comportamiento para caninos y felinos en la Unidad de Cuidado Animal .Se realiza el análisis técnico jurídico del Proyecto de Acuerdo 203 de 2023 (antes 157 de 2023) Se efectúa la actualización y propuesta para el Normograma con corte a agosto 2023. respuesta a (2) solicitudes de viabiidad de conceptos de eutanasia.</t>
  </si>
  <si>
    <t xml:space="preserve"> 
Se radicaron (2) conceptos técnicos de maltrato por parte de la subdirección de atención a la Fauna, en proceso de elaboración de denuncias y posterior traslado a la Fiscalía. Durante el presente mes se participó en cuatro (4) audiencias en sede de conocimiento. 
 </t>
  </si>
  <si>
    <t>Durante el mes de agosto de 2023 se asistió a 175 diligencias judiciales y se elaboraron (13) oficios de excusa dirigidos a los Juzgados y/o autoridades competentes</t>
  </si>
  <si>
    <t>Desde la Oficina Jurídica, se realizó la colaboración activamente con el equipo del Centro de Atención Jurídica para la Protección y Bienestar Animal en la edición de Expopet de este año. Esta colaboración ha resultado en un destacado interés por parte de diversos ciudadanos que se acercaron en busca de orientación legal respecto a situaciones especiales relacionadas con sus animales de compañía. En el evento, nuestro equipo de expertos proporcionó orientación legal a los asistentes que enfrentaban cuestiones legales vinculadas a sus animales de compañía, generando un valioso impacto en la comunidad y promoviendo el conocimiento sobre los derechos y responsabilidades legales en materia de estos mismos. </t>
  </si>
  <si>
    <t>Se recibieron 124 solicitudes de orientación al Centro de Atención Jurídica (84 virtuales y 40 presenciales), de las cuales 53 fueron atendidas exitosamente y las 71 restantes los usuarios no asistieron al espacio agendado. De las 124 solicitudes un 15% fueron de la localidad de Suba, 10% Usaquén, 9% Engativá, 7% Rafael Uribe, 6% Kennedy, 5% Ciudad Bolívar, 5% Barrios Unidos, 5% Bosa, 3% Fontibón, 3% San Cristóbal, 3% Teusaquillo, 3% Usme, 3% Tunjuelito, 2% Santa fe, 2% Antonio Nariño, 1% La Candelaria, 1% Puente Aranda, 7% no reporta localidad y 9% de otras ciudades del país. </t>
  </si>
  <si>
    <t>La tasa de aplauso subió este mes con relación a junio, debido a que se incrementaron las publicaciones por la Semana contra el Maltrato y Agroexpo</t>
  </si>
  <si>
    <t xml:space="preserve">Se presentaron varias aprehensiones y la Semana contra el Maltrado Animal, por lo que este mes los medios de comunicación reaccionaron de manera positiva a la réplica de contenidos producidos por el IDPYBA. </t>
  </si>
  <si>
    <t>En el mes de julio se realizaron 278 piezas de comunicación, entre las piezas de la campaña de la Semana contra el Maltrato y la divulgación de actividades y jornadas lideradas por el IDPYBA, por lo que se mantienen un incremento en el indicador.</t>
  </si>
  <si>
    <t>Se incrementó el indicador, ya que los seguidores apropiaron los contenidos publicados y compartieron en sus cuentas, ya que se evidencia una recepción positiva de los mismos.</t>
  </si>
  <si>
    <t>Se evidenció una recepción positiva de los contenidos publicados en las redes sociales del IDPYBA. Se obtuvieron 198.878 likes en los contenidos publicados por Instagram, Facebook y Twitter</t>
  </si>
  <si>
    <t>Recibimos más de 193.000 comentarios sobre las publicaciones realizadas en redes sociales. Esto evidencia que el IDPYBA tiene una buena interacción con la ciudadanía en redes sociales.</t>
  </si>
  <si>
    <t>Aunque el indicador está por debajo de lo porgramado, es importante mencionar que este mes obtuvimos 4.952 nuevos seguidores presentando un leve incremento frente al mes anterior en el que fueron 3,694 nuevos seguidores.</t>
  </si>
  <si>
    <t>En el marco del Congreso Animal, en el mes de junio, se realizaron 4 días seguidos de transmisiones de 8 horas cada una, y en julio tuvimos un solo en vivo en Youtube de una hora con la Oficina Jurídica y Cultura en el marco de la Semana contra el Maltrato.</t>
  </si>
  <si>
    <t>Se mantiene el crecimiento en el posicionamiento de la sede electrónica y el tráfico en la página web.</t>
  </si>
  <si>
    <t xml:space="preserve">Se generó el boletín Animal News con el apoyo e insumos deTalento Humano. </t>
  </si>
  <si>
    <t>La tasa de aplauso presenta un buen rendimiento, debido a que este mes el IDPYBA participó en Expopet y generó un impacto positivo en los seguidores</t>
  </si>
  <si>
    <t>Se coordinaron las siguientes entrevistas con medios de comunicación: Mark Lee a Directora sobre razas hibrídas, Radio Nacional, TVagro, Red Zoocial, El Espectador, Poliradio, Citytv, El Espectador y Séptimo Día. Adicionalmente se difundieron boletines de prensa de la gestión del IDPYBA.</t>
  </si>
  <si>
    <t>Se elaboraron 308 piezas gráficas para publicaciones en el marco del Día del Gato, Expopet, Día del Animal sin Hogar y Día del Perro, entre otras piezas solicitadas por las áreas del instituto.</t>
  </si>
  <si>
    <t>Los seguidores mantienen una receptividad positiva acerca de las piezasy contenidos que se publican en las redes sociales.</t>
  </si>
  <si>
    <t>Se obtuvieron más de 56.000 likes en las piezas de video publicadas en las cuentas del IDPYBA.</t>
  </si>
  <si>
    <t>Recibimos más de 176.500 comentarios sobre las publicaciones realizadas en el mes de agosto.</t>
  </si>
  <si>
    <t>Este mes  3.153 nuevas personas ingresaron a la comunidad digital de la entidad, mediante las redes sociales.</t>
  </si>
  <si>
    <t>Se realizaron 2 transmisiones en vivo en el marco de Expopet.</t>
  </si>
  <si>
    <t>Se mantiene tráfico hacia la página web.</t>
  </si>
  <si>
    <t>Se elaboraron contenidos, se diseñó y publicó el boletín interno Animal News.</t>
  </si>
  <si>
    <t>Se realizaron las actividades programadas para dar cumplimiento a la primera entrega del Anteproyecto de presupuesto de la entidad</t>
  </si>
  <si>
    <t>Se realizó el reporte de la Política Pública de Mujeres y Equidad de Género para los productos en responsabilidad y corresponsabilidad del IDPBYA, a corte 30 de junio de 2023
Se realizó el reporte de la Política Pública de Fenomeno de Habitabilidad en Calle para los productos en responsabilidad del IDPBYA, a corte 30 de junio de 2023
Se realizó el reporte de la Política Pública LGBTI para los productos en responsabilidad del IDPBYA, a corte 30 de junio de 2023</t>
  </si>
  <si>
    <t>Se acompañaron los laboratorios cívicos de Engativá, Usme, Tunjuelito, Antonio Nariño, Fontibón, Rafael Uribe Uribe y Ciudad Bolívar.</t>
  </si>
  <si>
    <t>La Oficina Asesora de Planeación cumplió con los reportes a realizar en durante el mes de agosto de 2023 de los Proyectos de Inversión de la entidad, así: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Adicionalmente se realizó:
* Reporte a la Secretaría Distrital de Hacienda de los Trazadores presupuestales.</t>
  </si>
  <si>
    <t>Se participó en la consolidación de la presentación final para la sustentación ante Secretaría de Hacienda del Anteproyecto de presupuesto 2024.</t>
  </si>
  <si>
    <t>Se acompañaron los laboratorios cívicos de Bosa, Puente Aranda, Barrios Unidos, San Cristóbal, Sumapaz, Usaquen, Suba, Mártires, La Candelaria;  y dos diferenciales: Ciudad Bolívar y Usme.</t>
  </si>
  <si>
    <t>Para el mes de julio se realiza el diligenciamiento y envío del formulario FURAG 2022 al DAFP con un 100% de cumplimiento. Se anexa como evidencia el certificado y formulario de diligenciamiento.</t>
  </si>
  <si>
    <t>Para el mes de agosto se adelenta el plan de mantenimiento y mejoramiento FURAG, tambien se esta a la espera de  los resultados por parte del DAFP para su posterior ejecución.</t>
  </si>
  <si>
    <t>Para el mes de agosto se envian los correos a los diferentes lideres institucionales con los enlaces para el reporte y cargue de evidencias correspondientes al segundo custrimestere de la vigencia 2023 del PAAC, RIESGOS DE CORRUPCIÓN Y MAPA DE RIESGOS POR PROCESOS.</t>
  </si>
  <si>
    <t>Actualmente la Oficina de Control Disciplinario Interno  del IDPYBA,  tiene CATORCE (14) expedientes activos  de los cuales DOS   (2) son Investigaciones formales y el restante corresponden a  Indagaciones 
Para el mes de  AGOSTO  de 2023, la OCDI, gestionó y generó :
1. NUEVE (09) providencias, así:
          - CUATRO (4) Autos de Archivo  
- UN (1) Auto que ordena la Apertura de Indagacion Previa 
- UN  (1) Auto Inhibitorio
-TRES  (3) Auto que ordena remisiòn a Procuradurìa  
2. Las Notificaciones (personal y por edicto)
3. practica de pruebas Testimoniales y documentales
4. Las comunicaciones y notificaciones  necesarias para la continuidad de las actuaciones</t>
  </si>
  <si>
    <t>Se realizaron 553 operaciones contables durante el mes de junio, los cuales ayudaron al cumplimiento de las obligaciones del Instituto.</t>
  </si>
  <si>
    <t>Se realizaron giros por un valor de $2.384.452.425 durante el mes de julio, dando así un giro total acumulado de $12.224.045.863 los cuales corresponden al 44% del valor comprometido</t>
  </si>
  <si>
    <t>Durante el mes de julio no se llevo a cabo la ejecucion de recursos, razon por la cual, se cuenta con un acumulado de $4.563.049.168, lo cual corresponde a un 98% de la ejecucion presupuestal</t>
  </si>
  <si>
    <t>Se realizaron giros por un valor de $413.587.895, durante el mes de julio, teniendo asi, un total de giros acumulados por $ 2.095.509.405, los cuales corresponden al 45% de la ejecucion de giros de la vigencia.</t>
  </si>
  <si>
    <t>Se ejecuto un valor $0 durante el mes de julio, sumando un total acumulado de $587.039.201, el cual corresponde al 97% del total de la reserva constituida.</t>
  </si>
  <si>
    <t>Durante el mes de julio se llevo a cabo la ejecucion de $390.801.416, sumando un total acumulado de $4.486.996.576, los cuales corresponde al 62% de la apropiacion disponible</t>
  </si>
  <si>
    <t>Se realizaron giros por un valor de $576.442.322 durante el mes de julio, sumando un total acumulado de $3.562.143.080 los cuales corresponden a un 49% en el porcentaje de ejecucion de giros</t>
  </si>
  <si>
    <t>Se ejecuto un valor $9.855.863 durante el mes de julio, sumando un total acumulado de $223.478.927, el cual corresponde al 96% del total de la reserva constituida.</t>
  </si>
  <si>
    <t>Se realizaron 521 operaciones contables durante el mes de agosto, los cuales ayudaron al cumplimiento de las obligaciones del Instituto.</t>
  </si>
  <si>
    <t>Se realizaron giros por un valor de $2.343.448.044 durante el mes de agosto, dando así un giro total acumulado de $14.567.493.907 los cuales corresponden al 52% del valor comprometido</t>
  </si>
  <si>
    <t>Durante el mes de agosto no se llevo a cabo la ejecucion de recursos, razon por la cual, se cuenta con un acumulado de $4.563.049.168, lo cual corresponde a un 98% de la ejecucion presupuestal</t>
  </si>
  <si>
    <t>Se realizaron giros por un valor de $397.408.378 durante el mes de agosto, teniendo asi, un total de giros acumulados por $ 2.492.917.783, los cuales corresponden al 53% de la ejecucion de giros de la vigencia.</t>
  </si>
  <si>
    <t>Se ejecuto un valor $0 durante el mes de agosto, sumando un total acumulado de $587.039.201, el cual corresponde al 97% del total de la reserva constituida.</t>
  </si>
  <si>
    <t>Durante el mes de agosto se llevo a cabo la ejecucion de $365.459.263, sumando un total acumulado de $4.852.455.839, los cuales corresponde al 67% de la apropiacion disponible</t>
  </si>
  <si>
    <t>Se realizaron giros por un valor de $477.626.747 durante el mes de agosto, sumando un total acumulado de $4.039.769.827 los cuales corresponden a un 56% en el porcentaje de ejecucion de giros</t>
  </si>
  <si>
    <t>Se ejecuto un valor $0 durante el mes de agosto, sumando un total acumulado de $223.478.927, el cual corresponde al 97% del total de la reserva constituida.</t>
  </si>
  <si>
    <t>Se realizo el estudio técnico para modificación de la ficha técnica del Manual de Funciones y Competencias del empleo Profesional Especializado Código 222 Grado 03 de la Subdirección de Atención a la Fauna (Fauna Silvestre)</t>
  </si>
  <si>
    <t>La Oficina Asesora de Planeación cumplió con los reportes a realizar en durante el mes de julio de 2023 de los Proyectos de Inversión de la entidad, así: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7. Reporte en el Sistema de Seguimiento al Plan Distrital de Desarrollo SEGPLAN
Adicionalmente se realizó:
* Reporte a la Secretaría Distrital de Hacienda de los Trazadores presupuestales.</t>
  </si>
  <si>
    <t>Durante el mes de julio se evidencia un cumplimiento de la oportunidad de respuestas mayor al reportado en los meses anteriores, esto debido al seguimiento que estan realizando desde las dependencias a los derechos de petición, y a las acciones del plan de mejoramiento.</t>
  </si>
  <si>
    <t>De acuerdo a la evaluación de monitoreo realizada por la Dirección Distrital de Servicio al Ciudadano, se obtuvo una calificación alta en el canal presencial y virtual. 
Sin embargo queda como mejoramiento la respuesta a través del canal telefónico, dado que en los dos intentos de llamadas no se logró comunicación con el IDPYBA.</t>
  </si>
  <si>
    <t>Los ciudadanos que presentan observaciones y/o insatisfacción, es por la falta de respuesta inmediata de las denuncias por presunto maltrato animal, dado que la expectiva del ciudadano es recibir atención inmediata cuando se denuncian los casos de maltrato animal o urgencias veterinarias, asi mismo, se presenta inconformidad por la dificultad para acceder a un turno de esterilización , ya sea por la cantidad limitada y/o por el aplicativo.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</si>
  <si>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julio de 2023, se tenían programadas 6 capacitaciones de las cuales se realizaron 6:
1.	Capacitación de Generación, procesamiento, reporte o difusión de información estadística cuyo objetivo consiste en fomentar la calidad de los procesos de producción de estadísticas y orientar a las entidades productoras de información estadística sobre la documentación requerida para exponer el desarrollo de cada una de las fases del proceso estadístico. Modalidad virtual Teams
2.	Capacittación de Reglamento Interno de Préstamos documentales cuyo objetivo consiste en  brindar el conocimiento a los funcionarios del IDPYBA para realizar un correcto tramite de préstamo documental. Modalidad virtual Teams
3.	Capacitación de Control de acceso a los sistemas (privilegios, separación de roles) y manejo de contraseñas cuyo objetivo consiste en sensibilizar acerca de los protocolos de seguridad de la información, para el acceso a sistemas de información, gestión de contraseñas y escalamiento de permisos. Modalidad virtual Teams
4.	Capacitación Seguridad Vial – Velocidad y Factores de Riesgo cuyo objetivo consiste en reiterar la importancia de conducir a velocidades seguras y responsables. Modalidad presencial Unidad de Cuidado Animal -UCA
5.	COPPASST – Investigación de Accidentes  cuyo objetivo consiste en presentar los elementos básicos a tener en cuenta en la investigación de incidentes y accidentes. Modalidad presencial Subdirección de Gestión Corporativa
6.	Capacitación Crecimiento personal – Enfrenta tus propios miedos cuyo objetivo consiste Propiciar un espacio de reflexión con el fin de introducir herramientas para la disminución de niveles de ansiedad y frustración laboral frente a los miedos y situaciones como la jubilación. Modalidad presencial salón 314</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</si>
  <si>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julio de 2023, se tenían programadas 9 actividades de bienestar de las cuales se realizaron 9:
1)	Actividad de reconocimiento de cumpleaños cuyo objetivo consiste en reconocer a través de la exaltación de este día, la importancia del servidor y su labor en el Instituto.a través de la socialización pieza de cumpleaños, entrega de incentivo y memorando
2)	Actividad de conmemoración día del economista cuyo objetivo consiste en conmemorar el día del economista por su dedicación y compromiso en su labor diaria. por la contribución para construir una sociedad más justa y próspera, a través de pieza gráfica remitida por correo electrónico institucional
3)	Actividad de conmemoración día del conductor o transportador cuyo objetivo consiste en expresar la admiración y respeto por la labor que desempeñan día a día los conductores del IDPYBA, a través de pieza gráfica remitida por correo electrónico institucional
4)	Actividad de conmemoración día de la independencia cuyo objetivo es el de recordar con orgullo nuestra libertad y rendir homenaje a aquellos valientes que lucharon por ella con determinación y sacrificio, conmemorando el día de la independencia, a través de pieza gráfica remitida por correo electrónico institucional
5)	Actividad de conmemoración día de seguridad y salud en el trabajo cuyo objetivo consiste en resaltar el trabajo de las profesionales de seguridad y salud en el trabajo, quienes con su labor garantizan ambientes laborales seguros y promueven buenas prácticas saludables, a través de pieza gráfica remitida por correo electrónico institucional
6)	Actividad de bienestar espiritual taller de musicoterapia o aromaterapia
cuyo objetivo consiste en concientizar el día del idioma, como una experiencia llena de cultura, reconociendo el español como un idioma oficial. facilitar un espacio de aprendizaje y diversión que permita a los servidores aprender a gestionar el estrés y fortalecer sus relaciones interpersonales mediante la actividad lúdica.
7) Actividad  de talleres por dependencias o equipos, acoso laboral, sexual, ciber acoso, abuso de poder cuyo objetivo consiste en sensibilizar a los colaboradores a través de una performance de magia frente a la temática de acoso laboral.
8) Actividad de encuentros transversales – visibilización experiencias laborales de las diferentes dependencias cuyo objetivo consiste en socializar el procedimiento de la sgc- contractual “procedimiento sancionatorio de incumplimiento contractual
9) Actividad de salud mental (charlas y cursos sobre manejo del estrés, regulación de emociones, primeros auxilios psicológicos) cuyo objetivo consiste en  identificar signos de estrés y acciones para prevenirlo y tratarlo.</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</si>
  <si>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julio de 2023, se tenían programadas 12 actividades de seguridad y salud en el trabajo de las cuales se realizaron 12:
1.	Diligenciamiento de los indicadores, según el tiempo de periodicidad de los mismos en la plataforma SIDEAP
2.	Acompañamiento a reunión mensual donde se da los avances de las actividades de julio 2023, se analiza la accidentalidad y se proyecta el plan de acción del COPASST para el mes de agosto.
3.	Seguimiento al CCL donde se informa las sesiones y fechas de las sesiones ordinarias y extraordinarias y la fecha de presentación de informes trimestrales del CCL a la Alta Dirección.
4.	Socialización del programa de vigilancia epidemiológica de enfermedades zoonóticas por medio de pieza comunicativa a través del correo electrónico y red social WhatsApp por parte del equipo de Comunicaciones
5.	Socialización del programa de vigilancia epidemiológica auditivo por a través del correo electrónico de seguridad y salud en el trabajo
6.	Socialización del programa de vigilancia epidemiológico al Comité de Gestión, el cual da aprobación por medio del acta 08 del 31-07-2023
7.	Diseño del programa de vigilancia epidemiológica visual y se envía correo a la oficina de planeación para su revisión
8.	Socialización del programa de orden y aseo al Comité de Gestión, el cual da aprobación por medio del acta 08 del 31-07-2023
9.	Remisión de los planes de emergencias y contingencias al área de planeación para revisión, los cuales fueron actualizados por los equipos de: Tecnología, Ambiental y Seguridad y Salud en el Trabajo. Pendiente la socialización para el mes de agosto 
10.	En el mes de julio no se reportaron accidentes de trabajo y las investigaciones de los anteriores reportes están en los realizadas en los tiempos establecidos
11.	Simulacro de evacuación en la sede de la Unidad de Cuidado Animal el día 26-7-2023 y en la sede administrativa el día 28- 7-2023 en compañía de las brigada de emergencias de cada sede
12.	Seguimiento a plan de gestión ambiental donde se evidencia el cumplimento del 100 %. Se ejecutaron cincuenta y siete (57) de cincuenta y siete (57) actividades programadas a corte de junio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</si>
  <si>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julio de 2023, se tenían programadas 5 actividades en seguridad vial, de las cuales se realizaron 5:
1.	Socialización del programa de distracción a los conductores del IDPYBA
2.	Diseño de los lineamientos de planeación de rutas, como anexo al PESV y se envía a planeación para su respectiva revisión.
3.	Sensibilización en seguridad pasiva y activa de los vehículos, por medio del boletín Animal News del mes de julio
4.	Diligenciamiento de los indicadores según su periodicidad
5.	diligenciamiento del formato de la lista de chequeos preoperacionales</t>
  </si>
  <si>
    <t>Los proveedores cumplieron con  la presentacion del informe y soportes para generar las acciones tendientes para el pago de las obligaciones financieras del Instituto, asi mismo se gestionaron y fueron pagados al respectivo proveedor, el total 6 informes.</t>
  </si>
  <si>
    <t>Se cumplio con los 4 mantenimientos preventivos y/o correctivos programados, a los vehiculos de propiedad del Instituto.</t>
  </si>
  <si>
    <t>Se realiza la programación de 165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</si>
  <si>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julio de 2023 se desarrollaron 5 actividades del plan de Acción PIGA 2023; las cuales fueron: limpieza preventiva y/o correctiva al sistema de aguas lluvias a las canaletas por parte de la empresa de aseo; se realizó 7 entregas de residuos peligrosos (Cortopunzantes, biosanitarios, animales, residuos químicos y envases insumos viales y medicamentos), la cantidad de residuos entregados fueron 1341.87 Kilos a la empresa ECOENTORNO; se realizó una entrega de material reciclado a la asociación de reciclaje ARCRECIFRONT de 164 Kg de la Unidad de Cuidado Animal y en la sede Administrativa no se entregó este mes; se hizo la actualización de las bitácoras de residuos ordinarios, peligrosos infecciosos, peligrosos y reciclados; se realizo la entrega de envases vacíos de medicamentos al grupo ASEI.
Asi mismo, se continúa con las inspecciones mensuales, verificando las condiciones sanitarias y locativas de almacenamiento de los residuos; se realizó el proceso de estudios previos – criterios ambientales de mantenimiento de vehículos y tráiler. Por parte del área de comunicaciones se publicó una pieza comunicativa sobre al trabajo en bici de  movilidad sostenible esta fue convocada por el área ambiental y realizada el Instituto Distrital de Recreación y Deporte - IDRD. Se actualiza las bitácoras de bici usuarios y número de viajes. Por último se hizo el registro de las bicicletas que ingresan a la Unidad de Cuidado Animal acompañado del programa de Movilidad Sostenible de la Secretaria de Movilidad – Red muévete mejor. Se realizaron la inclusión de criterios ambientales para los contratos de mínima cuantía lavado y despinche  y el de Ficha tecnica de negociacion tipo – Servicio de transporte. 
En saneamiento se realizaron los servicios de control vectorial, fumigación y desinfección ambiental en la Unidad de Cuidado Animal parte externa, bodegas y áreas administrativas y las zonas existentes. Se hizo actividades de poda en la Unidad de Cuidado Animal. Se hizo actividades de poda. Se hizo entrega de cinco informes a los entes distrital del área ambiental (Secretaria Distrital de Ambiente y La Unidad Administrativa Especial de Servicios Públicos).</t>
  </si>
  <si>
    <t>De las cinco actividades programadas para el mes de julio se logró el cumplimiento de cuatro actividades que son:  
1. Elaboración del diagnostico integral de archivos
2. Elaboración del Programa monitoreo y control de condiciones ambientales
3. Digitalización y cargue de la documentación de archivo central al repositorio digital 
4. Capacitaciones y mesas de trabajo
La actividad que no se logró culminar es la identificación de estrategias de mejora continua en el Plan de análisis de procesos y procedimientos de la producción documental debido a que aún no se ha concluido la primera fase de recolección de información con todas las dependencias de la entidad</t>
  </si>
  <si>
    <t>Para el mes de julio se recibieron 2 transferencias primarias documentales</t>
  </si>
  <si>
    <t>Para el mes de julio, se realizaron las siguientes actividades en relación al Plan Estratégico de las Tecnologías de la Información tales como:  El Soporte y Mantenimiento de los elementos tecnológicos del Instituto, avance en la disponibilidad y usabilidad de los Sistemas de Información.</t>
  </si>
  <si>
    <t xml:space="preserve">Para el mes de julio, dando cumplimiento al Plan de Riesgos de Seguridad de la Información, se remitio Guia de Riesgos de Seguridad de la Información a la oficina de Planeación para su aprobación y formalización.   </t>
  </si>
  <si>
    <t xml:space="preserve">Para el mes de julio, dando cumplimiento al Plan de Seguridad y Privacidad de la Informacion se adelantaron las siguientes actividades:         1. Se remitio procedimiento de clasificación de activos de información, formato de clasificaciòn y etiquetado de Activos de Información, Guia de Riesgos de Seguridad de la Información, Plan de Contingencia de T.I a la oficina de Planeación para su aprobación y formalización.                                                                                       2. Se realizó seguimiento con la herramienta de Autodiagnostico del MinTic e Informe del mismo.  </t>
  </si>
  <si>
    <t>Durante el mes de Julio se recibieron 13 requerimientos a través de las Mesa de Servicios de los cuales se dio solución de forma exitosa y se mencionan a continuación:	  
- Agendamiento de Turnos de Esterilización para el mes de Agosto.                                                                   - Creación de usuario en la plataforma de Esterilizar Salva.                                                       - 3 Ajustes de jornadas en los programas de Escuadrón y Urgencias en la plataforma de SIPYBA.                                                                     - 5 Solicitudes de habilitación de usuarios en el plataforma de SIPYBA.                                                 - Solicitud registro sobre inscritos bajo acuerdo 814 de 2021                                                                                     - Solicitudes sobre expedición de constancias de implantación.                                                                   - Verificación de la plataforma SIPYBA en relación al cargue de imagenes y llamadas</t>
  </si>
  <si>
    <t>Se remiten oficio solicitando delegación para realizar mesas de trabajo con servidores del IDPYBA por dependencia, Se reciben respuestas de los jefes inmediatos con las delegaciones correspondientes, se emite oficio bajo radicado 2023EE0007122 a la secretaría Distrital de Hacienda y bajo el radicado 2023EE0007120 al Departamento Administrativo del Servicio Civil Distrital a los cuales se solicita mesa técnica para abordar tema de rediseño institucional.</t>
  </si>
  <si>
    <t xml:space="preserve">Durante el mes, se presentó un aumento frente al mes anterior que se atribuye a la publicación de mayor cantidad de contenido relacionado a las áreas misionales, tales como las atenciones del programa de Urgencias Veterinarias, Escuadrón Anticrueldad entre otras. </t>
  </si>
  <si>
    <t xml:space="preserve">Este mes el equipo de prensa tuvo un aumento significativo en la producción de material para medios de comunicación y boletines de prensa alrededor de las atenciones del Escuadrón Anticrueldad, así como también temas de interés para la ciudadanía con invitaciones a jornadas de adopción y otras actividades. </t>
  </si>
  <si>
    <t xml:space="preserve">Durante el mes, las piezas gráficas disminuyeron la ejecución puesto que se realizaron mayor cantidad de publicaciones desde el área de audiovisuales. </t>
  </si>
  <si>
    <t xml:space="preserve">La amplificación de diseño se superó, estando por encima del 3%, cuando la línea de base es del 2%, en razón al tipo de publicaciones de interés para la ciudadanía, así como también invitaciones a los eventos y jornadas. 	</t>
  </si>
  <si>
    <t xml:space="preserve">La tasa de aplauso se mantiene por encima del nivel esperado, por esta razón se mantiene la estrategia constante con el trabajo enfocado en los reels, que nos permite obtener el éxito esperado para visualizar la gestión de la entidad. </t>
  </si>
  <si>
    <t xml:space="preserve">El descenso responde a la disminución de publicaciones en razón de los fines de semana con festivos seguidos, en los cuales las actividades se redujeron. </t>
  </si>
  <si>
    <t xml:space="preserve">No hubo una variación significativa con respecto a la tendencia		</t>
  </si>
  <si>
    <t xml:space="preserve">Durante el mes, debido a nuestro III Congreso de Derecho animal, el porcentaje aumentó significativamente, pues durante 4 días de congreso se mantuvo la conexión permanente de más de 230 usuarios en promedio por transmisiones de más de 8 horas seguidas. </t>
  </si>
  <si>
    <t xml:space="preserve">La disminución en este porcentaje se debe prncipalmente a la concentración de esfuerzos en el Congreso de Derecho Animal. </t>
  </si>
  <si>
    <t>Para el mes de junio y de acuerdo con la circular emitida por parte del DAFP donde se establecen las fechas de presentación del FURAG 2022 se habilita el sharepoint para el cargue de evidencias por parte de los lideres de los procesos, así mismo se asiganan las preguntas dentro del formulario FURAG a los servidores y colaboradores desigandos, tambien se realiza el cronograma de las mesas de trabajo con cada una de las dependencias para realizar una validación de las evidencias y de las preguntas resueltas.</t>
  </si>
  <si>
    <t>Se da cumplimiento a la actividad programada en el PAAC para el mes de junio por parte de la OAP-MIPG</t>
  </si>
  <si>
    <t xml:space="preserve">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</si>
  <si>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Se elaboró un (1) informe de procesos judiciales, tutelas y conciliaciones extrajudiciales actualizado al mes de junio de 2023. Se contestaron (4) Acciones de Tutela, No 2023-00130.No 2023-009451. No 2023-00112.  No 2023-00159  , Se profirió (3) fallo de tutela favorable para la entidad tutela2023-00768. 2023-00130. 2023-09451. Se efectuaron seguimientos semanales a los procesos judiciales vigentes en la página de la rama y se realizó la correspondiente actualización de las actuaciones judiciales en el SIPROJ. Se socializo PPDA a todo el listado general de funcionarios y colaboradores del Instituto. Se presentó memorial de pronunciamiento sobre el recurso de apelación presentado ante el Tribunal Administrativo de Cundinamarca dentro del proceso de reparación directa No 2021-00165. Se radicó memorial de desistimiento de demanda dentro del proceso laboral ordinario No 2023-00056.</t>
  </si>
  <si>
    <t xml:space="preserve">Se emite dos (1) concepto jurídico, Concepto 20230011 de disposición definitiva de animales son solicitud de devolución, Revisión y control de legalidad de 26 actos administrativos, de los asuntos a saber: Cuatro (5) vacaciones Una (1) de teletrabajo.  Dos (2) convenios cuatro (4) de procesos de contratación.  Cuatro (4) de modificación de presupuesto. uno (1) de reconocimiento de prima técnica 
cuatro (4) de cumplimiento de acuerdo sindical. Una (1) de baja de bienes Un (1) acuerdo que modifica el salario de técnico. Tres (3) circulares, Se realiza la revisión a dos (4) procedimientos: Procedimiento de adopción de caninos y felinos. Protocolo de acompañamiento al adoptante. Procedimiento de uso de parqueaderos  Procedimiento huellitas de la calle. Se realiza el análisis técnico jurídico de cuatro (2) proyectos normativos: P.A 326,893, Normograma con corte a Junio 2023. III congreso de derecho animal Se realizan tres (3) gestiones para dar respuesta a tres (3) de memorandos, memorando de respuesta de solicitud de viabilidad jurídica para informe técnico de eutanasia humanitaria canino, memorando de insumos solicitados por la Subdirección de Cultura Ciudadana para dar respuesta a un ciudadano respecto al marco normativo de los vehículos de tracción animal ,respuesta al memorando 2023IE0001629 -Diligenciamiento de cuestionario agenda regulatoria.
</t>
  </si>
  <si>
    <t xml:space="preserve">
Se elaboraron tres (1) denuncias las cuales ingresaron por traslado de la subdirección de atención a la Fauna. Durante el presente mes se han realizado audiencias Se realizaron (7) audiencias en sede de conocimiento, representando a animales que fueron víctimas del delito de maltrato animal. 
</t>
  </si>
  <si>
    <t>Se realizo el III Congreso de derecho animal logró una gran repercusión a nivel internacional, con una cifra promedio de 290 personas conectadas en cada jornada, es importante resaltar que el congreso alcanzó un total de 9,280 visualizaciones durante los cuatro días en que se llevó a cabo. Esta cifra refleja el alcance y la difusión que se logró mediante la transmisión en línea, permitiendo que un número significativo de personas pudiera acceder a las ponencias, mesas de debate y discusiones en tiempo real. En conclusión, el Tercer Congreso de Derecho Animal, "Protección Animal y Justicia Interespecie", fue un encuentro exitoso que reunió a destacados especialistas de diferentes países. Gracias a su formato en línea, logró una amplia participación y una significativa cantidad de visualizaciones, lo que evidencia su relevancia y la importancia de promover el diálogo y la acción en favor de los derechos de los animales.</t>
  </si>
  <si>
    <t>Se recibieron 77 solicitudes de orientación al Centro de Atención Jurídica (51 virtuales y 26 presenciales), de las cuales 45 fueron atendidas exitosamente y las 32 restantes los usuarios no asistieron al espacio agendado. De las 77 solicitudes las principales localidades fueron un 19% la localidad de Suba, 13% Engativá,  13% Kennedy y 9% Usaquén.</t>
  </si>
  <si>
    <t xml:space="preserve">"Actualmente la Oficina de Control Disciplinario Interno  del IDPYBA,  tiene VEINTIUNO  (21) expedientes activos  de los cuales CUATRO  (4) son Investigaciones formales y el restante corresponden a  Indagaciones Previas
Para el mes de  JUNIO de 2023, la OCDI, gestionó y generó :
1. DOCE  (12) providencias, así:
          - TRES  (3) Autos de Archivo 
- UN (1) Auto de  Impedimento
- UN (1) Auto de Pliego de Cargos 
- UN (1) Auto que Decreta Pruebas 
- UN (1) Auto que ordena la Apertura de Indagacion Previa 
- UN (1) Auto que corrige Error Formal 
UN (1) Auto de Incorporacion 
- .DOS (2) Autos Inhibitorios 
- Un (1) Auto que reprograma fecha para practica de pruebas 
2. Las Notificaciones (personal y por edicto)
3. practica de pruebas Testimoniales y documentales
4. Las comunicaciones y notificaciones  necesarias para la continuidad de las actuaciones"		</t>
  </si>
  <si>
    <t>Durante el mes de junio, el Instituto recibio 1.011 peticiones, se gestionaron extemporaneamente 21 peticiones, dando como resultado un indicador de gestión del 98%. La Subdirección de Gestión Corporativa respondió oportunamente los derechos de petición en un 99%.</t>
  </si>
  <si>
    <t>Durante el mes de junio, se realiza seguimiento al canal telefónico, evidenciando que se debe fortalecer la atención por parte de los servidores dado que no cumplen con los protocolos de atención ni tiempos de llamada. Por lo que se realizan las recomendaciones pertinentes para el mejoramiento continuo en la prestacion del servicio.</t>
  </si>
  <si>
    <t>Durante el mes de junio, el principal motivo de insatisfacción de los ciudadanos es la falta de atención, teniendo en cuenta que en las respuestas se mencionan fechas para su atención y no se cumplen. Durente el mes de junio los ciudadanos manisfestaron su insatisfacción con las lineas telefónicas para atención (tanto PBX como Linea de Maltrato), puesto que no se responden a pesar de diferentes intentos.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</si>
  <si>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12 capacitaciones de las cuales se realizaron 12:
1.	Capacitación ética animal, cuyo objetivo consiste en exponer a las y los participantes los elementos conceptuales más relevantes que permiten hablar de una ética animal, a través del relacionamiento y extrapolación de elementos contextuales, antecedentes, principios, valores y derechos antropocéntricos, reformulados a través del enfoque antiespecista e interespecie. modalidad: virtual plataforma teams.
2.	Capacitación protección y bienestar animal casuística - experiencias de grupos en el idpyba, cuyo objetivo consiste en indicar los preceptos básicos de bienestar animal y como desde el área de inspección y vigilancia se realiza esta labor. modalidad: presencial sede administrativa salón 314.
3.	Capacitación contabilidad pública y presupuesto, cuyo objetivo consiste en abordar temas de contabilidad pública y presupuesto con las y los funcionarios del idpyba, dando a conocer situaciónes financieras. modalidad: presencial sede administrativa salón 314.
4.	Capacitación sistema de información sisepp, bogota te escucha y az digital, cuyo objetivo consiste en conocer la importancia y el manejo de los sistemas de información sisepp, az digital y bogotá te escucha. modalidad: virtual plataforma teams.
5.	Taller sobre utilidades y beneficios de herramientas tecnológicas, g suite, herramientas de autogestión y herramientas ofimáticas de nivel intermedio, cuyo objetivo consiste en conocer los beneficios de las herramientas tecnológicas: ofimática office365 -sharepoint, (crear sitios, grupos de trabajo y validación de permisos). 2. introducción y sensibilización planner, visión, excel (fórmulas intermedias, macros, tablas dinámicas). modalidad: virtual plataforma teams.
6.	Capacitación plan de emergencias – primeros auxilios, cuyo objetivo consiste en capacitar a los miembros de la brigada del idpyba, y en tanto actores(as) del sistema de emergencias médicas, contemos con la capacitación necesaria en los temas de emergencias, desastres, urgencias y emergencias en salud, con la finalidad de apoyar a la comunidad del idpyba en las posibles situaciones de urgencias, emergencias o desastres. modalidad: presencial.
7.	Capacitación seguridad vial – sentidos en todo sentido, cuyo objetivo consiste en sensibilizar a las y los participantes frente a las normas viales, con el fin de crear conciencia en la importancia de poner todos nuestros sentidos al momento de manejar, con el fin de prevenir posibles accidentes. modalidad: presencial unidad de cuidado animal.
8.	Capacitación pve biomecánico – molestias y dolores por movimientos repetitivos en el trabajo, cuyo objetivo consiste en prevenir lesiones corporales ocasionadas por la mala manipulación, carga, transporte y disposición de herramientas y materiales. modalidad: virtual plataforma teams.
9.	Capacitación comité de convivencia laboral – manejo de conflictos, cuyo objetivo consiste en capacitar al comité de convivencia laboral en la resolución de conflictos y manejo de quejas. modalidad: virtual plataforma teams.
10.	Capacitación crecimiento personal - ponte metas para cada área de tu vida, cuyo objetivo consiste en brindar herramientas para establecer e identificar metas potencializando el proyecto de vida de cada persona. modalidad: presencial sala de juntas 2 y sede uca.
11.	Capacitación manejo de residuos peligrosos, cuyo objetivo consiste en identificar los tipos de residuos peligrosos generados y el tipo de disposición. modalidad: presencial sede administrativa.
12.	Capacitación manejo de residuos, cuyo objetivo consiste en identificar el correcto manejo y segregación de material aprovechable.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</si>
  <si>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13 actividades de bienestar de las cuales se realizaron 15:
1.	Actividad reconocimiento de cumpleaños, cuyo objetivo consiste en reconocer a través de la exaltación de este día, la importancia del servidor y su labor en el instituto, a través de la socialización de pieza de cumpleaños, entrega de incentivo y memorando de entrega de incentivo.
2.	Actividad conmemoración día del campesino, cuyo objetivo consiste en conmemorar a todos nuestros(as) campesinos(as) que, con su labor trabajan y cultivan la tierra para brindarnos los mejores alimentos para nosotros y nuestras familias, a través de pieza gráfica .
3.	Actividad conmemoración día del medio ambiente, cuyo objetivo consiste en concientizar sobre el bienestar del planeta y su conservación, más allá de una conmemoración es realizar una reflexión frente a lo que cada una y uno estamos aportando para cuidar nuestro planeta, a través de pieza gráfica 
4.	Actividad conmemoración día del abogado, cuyo objetivo consiste en exaltar la ardua labor de nuestros compañeros(as) abogados(as) del IDPYBA, a través de pieza gráfica.
5.	Actividad conmemoración día del zootecnista, cuyo objetivo consiste en conmemorar a todos y todas los y las zootecnistas, exaltando su labor, a través de pieza gráfica
6.	Actividad conmemoración día nacional y distrital del servidor público, cuyo objetivo consiste en reconocer el compromiso, responsabilidad y honestidad de gran importancia en el servicio público para alcanzar las metas de la entidad, mediante entrega de reconocimiento,
7.	Actividad entrega de reconocimiento exaltando el día del padre, a través de la socialización de pieza grafica, memorando y entrega de incentivo.
8.	Actividades lúdico recreativa con los hijos de funcionarios(as) vacaciones recreativas, cuyo objetivo consiste en incentivar espacios para el disfrute de los funcionarios(as) con sus hijos e hijas.
9.	Actividad eventos culturales proyección tarde de película, cuyo objetivo consiste en  incentivar los espacios de ocio y recreación para el bienestar de las y los funcionarios(as) del IDPYBA.
10.	Actividad promoción del uso de la bicicleta, donse se realizo entrega de reconocimiento a funcionarios que más usaron la bicicleta para asistir al trabajo, cuyo objetivo consiste en sensibilizar y concientizar frente al cuidado del medio ambiente, buscando incentivar el uso de la bicicleta como medio de trasporte sostenible.
11.	Actividad entrega de material alusivo al tema de comunicación asertiva, cuyo objetivo consiste en propiciar herramientas para mejorar la comunicación asertiva no solo en el ambiente laboral si no familiar.
12.	Actividad taller outdoor, nuevas formas de organización - fomento de prácticas laborales, cuyo objetivo consiste en fortalecer el sentido de pertenencia con la organización y reforzar el factor confianza en el equipo.
13.	Actividad informe de la evaluación del desempeño laboral, para selección de las y los mejores servidores(as) de la entidad, cuyo objetivo consiste en reconocer y exaltar a las y los mejores del IDPYBA en el cierre de gestión, conforme a la evaluación del desempeño, asi mismo se remitio el informe de la evaluacion de desempeño laboral a la comision de personal.</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</si>
  <si>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11 actividades de seguridad y salud en el trabajo de las cuales se realizaron 11:
1.	Actualización de la matriz de riesgo ajustando matrices las áreas misionales del Instituto y ajustan los controles y las medidas de intervención.
2.	Diligenciamiento de los indicadores, según el tiempo de periodicidad de los mismos en la plataforma SIDEAP.
3.	Verificación de la documentación con el equipo SST y el COPASST.
4.	Acompañamiento a reunión mensual COPASST, donde se dieron los avances de las actividades de JUNIO 2023, se analizo la accidentalidad y se proyecto el plan de acción del COPASST para el mes de Julio.
5.	Seguimiento a las diecisiete (17) capacitaciones proyectadas a corte junio, evidenciando la ejecución de la totalidad de las capacitaciones programadas.
6.	Diseño del programa de vigilancia epidemiológico cardiovascular, el cual se envía mediante correo electronico a la oficina de planeación para su revisión.
7.	Diseño del programa de orden y aseo, el cual se envía mediante correo electronico a la oficina de planeación para su revisión.
8.	Reporte de cuatro (4) accidentes y se realizo una investigación conforme a los tiempos establecidos.
9.	Seguimiento de las acciones preventivas y correctivas, donde se evidencio en el año diecisiete investigaciones realizadas, de las cuales se han realizado nueve (9) acciones preventivas, se tienen proyectadas seis (6) y tres (3) están en ejecución.  
10.	Revisión del sistema de seguridad y salud en el trabajo, teniendo en cuenta 24 preguntas realizadas al equipo de SST del Instituto.
11.	Seguimiento de las veinticuatro (24) recomendaciones realizadas en la auditoría realizada en el año 2022, se hace el cierre de veintitrés (23) y por ejecutar una (1), la cual se realizara al finalizar la vigencia.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</si>
  <si>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junio de 2023, se tenían programadas 4 actividades en seguridad vial, de las cuales se realizaron 4:
1.	Se realiza el comité vial No 8, el día 29 de junio.
2.	Se Socializa el programa de fatiga a los conductores del Instituto, mediante correo electrónico.
3.	Se realiza el diligenciamiento de los indicadores según su periodicidad.
4.	Se realiza la verificación de la lista de chequeo preoperacionales de los vehículos del IDPYBA.</t>
  </si>
  <si>
    <t xml:space="preserve">
Los provedores cumplieron con  la presentacion del informe y soportes para generar las acciones tendientes para el pago de las obligaciones financieras del Instituto, asi mismo se gestionaron y fueron pagados al respectivo proveedor, el total 4 informes</t>
  </si>
  <si>
    <t xml:space="preserve">
Se realiza la programación de  160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</si>
  <si>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Durante el mes de junio de 2023, se hizo la limpieza preventiva y/o correctiva al sistema de aguas lluvias a las canaletas por parte de la Empresa de Aseo. Se convocaron a dos charlas sobre temas ambientales, sobre separación en la fuente en la Unidad de Cuidado Animal y en la sede administrativa, sobre separación en la fuente y residuos peligrosos  para todo el personal. 
Se hicieron 9 entregas de residuos peligrosos (Cortopunzantes, biosanitarios, animales, residuos químicos y lodos), la cantidad de residuos entregados fueron 1198.1 Kilos a la empresa ECOENTORNO. Se realizó una entrega de material reciclado a la asociación de reciclaje ARCRECIFRONT de 58 Kg de la Unidad de Cuidado Animal y la sede Administrativa. Se hizo la actualización de las bitácoras de residuos ordinarios, peligrosos infecciosos, peligrosos y reciclados. 
Se realizo las inspecciones mensuales, verificando las condiciones sanitarias y locativas de almacenamiento de los residuos. Se realizó proceso de estudios previos – criterios ambientales  de estudio previo, selección abreviada de la subasta inversa. Se realizó la prórroga del Acuerdo de Corresponsabilidad con la Asociación de Recicladores Crecer sin Fronteras – ARCRECIFRONT. 
Por parte del área de comunicaciones se publicaron cinco piezas comunicativas sobre movilidad sostenible, uso de la bici, el uso de menos plásticos, usar pocillos, que hacemos con los residuos peligrosos, estas fueron realizadas por el área ambiental. 
Se actualizaron las bitácoras de bici usuarios y número de viajes. Se realizaron actividades de saneamiento básico en la Unidad de Cuidado Animal como poda, fumigaciones en zonas y áreas externas y administrativas, control de roedores y mantenimiento de las lámparas de vectores de forma quincenal. Se realizó el lavado del tanque de almacenamiento subterráneo de agua potable, se realizó acta referente al mantenimiento de la planta eléctrica, soporte de trabajos sobre las fugas presentadas y validación de las condiciones de almacenamiento del cuarto de residuos peligrosos de la Unidad de Cuidado Animal
Por último se hizo el primer seguimiento anual 2023 de las obligaciones del acuerdo de corresponsabilidad con Organización de Recicladores ARCRECIFRONT.
Dentro de la semana ambiental comprendida entre el  1 y el 8 de junio de 2023, en el que se realizaron 10 actividades entre capacitaciones, actividades lúdicas, reverdecimiento en la Unidad de Cuidado animal entre otros con el propósito de crear una conciencia ambiental dentro del Instituto.</t>
  </si>
  <si>
    <t>Se realizaron 532 operaciones contables durante el mes de junio, los cuales ayudaron al cumplimiento de las obligaciones del Instituto.</t>
  </si>
  <si>
    <t>Se realizaron giros por un valor de $2.526.892.809 durante el mes de junio, dando así un giro total acumulado de $9.839.593.438 los cuales corresponden al 35% del valor comprometido</t>
  </si>
  <si>
    <t>Durante el mes de junio se llevo a cabo la ejecucion de $34.838.734, con un acumulado de $4.563.049.168 lo cual corresponde a un 98% de la ejecucion presupuestal</t>
  </si>
  <si>
    <t>Se realizaron giros por un valor de $408.570.350, durante el mes de junio, teniendo asi, un total de giros acumulados por $ 1.681.921.510, los cuales corresponden al 36% de la ejecucion de giros de la vigencia.</t>
  </si>
  <si>
    <t>Se ejecuto un valor $0 durante el mes de junio, sumando un total acumulado de $587.039.201, el cual corresponde al 96% del total de la reserva constituida.</t>
  </si>
  <si>
    <t>Durante el mes de junio se llevo a cabo la ejecucion de $871.912.425, sumando un total acumulado de $4.096.195.160, los cuales corresponde al 57% de la apropiacion disponible</t>
  </si>
  <si>
    <t>Se realizaron giros por un valor de $876.404.918 durante el mes de junio, sumando un total acumulado de $2.985.700.758 los cuales corresponden a un 41% en el porcentaje de ejecucion de giros</t>
  </si>
  <si>
    <t>Se ejecuto un valor $9.265.186 durante el mes de junio, sumando un total acumulado de $213.623.064, el cual corresponde al 91% del total de la reserva constituida.</t>
  </si>
  <si>
    <t xml:space="preserve">Conforme a lo programado en el PINAR, para el mes de junio se da cumplimiento a las siete (7) actividades programadas. Las cuales consisten en:
1- Recolectar insumos para la fase de características de la documentación del diagnóstico integral de archivos.
2- Incluir el área de GD en el Programa de Saneamiento ambiental: Limpieza, desinfección, desratización y desinsectación.
3- Digitalizar la documentación del archivo central de la entidad.
4- Cargar al repositorio digital de la entidad.
5- Seguimiento Inventarios de Gestión.
6- Capacitaciones realizadas.
7-Mesas de trabajo realizadas.
Conforme a las actividades descritas se realizaron 10.186 imágenes digitalizadas de la recepción de transferencia primarias documentales correspondientes a la serie documental "REGISTROS DE IDENTIFICACIÓN DE CANINOS Y FELINOS" vigencia 2018. Además de un total de 2.313 imágenes digitalizadas de la recepción de Actas Consejo Distrital de PYBA, Actas Consejos Locales PYBA vigencia 2019 y los expedientes de Contabilidad vigencia 2019.
Se efectúa el cargue al repositorio digital del Instituto de las series y/o subseries documentales del área de Planeación vigencias 2018 y 2019. Adicional se llevaron a cabo 5 mesas de trabajo, las cuales fueron diseñadas y desarrolladas en función de las necesidades específicas de las diferentes áreas involucradas. Estas mesas de trabajo permitieron abordar de manera efectiva los desafíos y problemas identificados, fomentando la colaboración y la generación de soluciones conjuntas. Además, se realizaron 3 capacitaciones, las cuales brindaron herramientas y conocimientos clave para mejorar el desempeño y la eficiencia en las tareas diarias en referencia a los procesos archivisticos.
Durante el proceso de recolección de inventarios de archivos de gestión del instituto, se logró obtener un avance del 42.6%. Es importante destacar que este porcentaje se basa únicamente en la actualización de 30 series y subseries documentales, de un total de 82 que existen en la entidad. A pesar de este alcance parcial, se llevó a cabo la entrega de las oficinas que no se encontraban registradas en la Tabla de Retención Documental (TRD). </t>
  </si>
  <si>
    <t>Se realizó el cumplimiento con la recepción de las transferencias primarias documentales correspondientes a 7 series y/o subseries, de las 17 programadas en junio según el cronograma establecido. Sin embargo, aún se encuentra pendiente la entrega de los expedientes por parte del Cultura Ciudadana e Informes de hospitalizacion por parte de la subdirección de atención a la fauna.</t>
  </si>
  <si>
    <t>Para el mes de junio se llevo a cabo la actividad del Plan Estratégico de las Tecnologías de la Información de las cuales se desprenden actividades complementarias como: Soporte y Mantenimiento, Fortalecimiento, Web, Gobierno, Sistemas de Información, Servicios Tecnológicos, Seguridad y Riesgos de la Información con el fin optimizar los procesos y procedimientos del Instituto</t>
  </si>
  <si>
    <t>Para el mes de junio,el Plan de Riesgos de Seguridad de la Información, se inicio nuevamente la revisión y actualización de los activos de información, teniendo en cuenta algunos lineamientos de MinTic, ya que es el insumo base para identificar, valorar y tratar los Riesgos de Seguridad de la Información.</t>
  </si>
  <si>
    <t>Para el mes de junio, dando cumplimiento al Plan de  Seguridad y Privacidad de la Información se da continuidad con la retroalimentación por parte de la Oficina Asesora de Planeación en cuanto al procedimiento de activos de información y la Guía de Riesgos de Seguridad de la Información, adicionalmente la actualización de la herramienta MSPI.                                                                                                                                                                             documentos que una vez estén formalizados, serán el insumo para efectuar las actualizaciones de la matriz de los activos de información, conforme a los lineamientos de Min Tic e infraestructura critica.</t>
  </si>
  <si>
    <t>Durante el mes de junio se recibieron 23 requerimientos a través de las Mesa de Servicios de los cuales se dio solución de forma satisfactoria a todos, entre ellos se destacan las siguientes solicitudes:	  
- Creación y habitación de usuarios (SIPYBA, Alcaldías Locales, Esterilizar Salva Ciudadano 4 Patas, etc.).
- Solicitud de información Plataforma SIPYBA.
- Solicitud de base de datos red de aliados SIPYBA.
- Solicitud de creación de campos en SIPYBA.
- Habilitación de Turnos de Esterilización.</t>
  </si>
  <si>
    <t>Para dar cumplimiento de la meta de vincular 208 prestadores de servicio para la vigencia 2023, se llevó a cabo 2  procesos de socialización de los lineamentos técnicos desarrollados para la regulación de las diferentes prestaciones de servicios que trabajan para y con los animales, a partir de los cuales se vincularon 12 prestadores de servicios.</t>
  </si>
  <si>
    <t>Se dio cumplimiento a lo proyectado con la presentación de la línea gráfica de la campaña de riesgos, el desarrollo de mesas técnicas con el área de comunicaciones de la entidad y el equipo de la Subdirección de Cultura Ciudadana y Gestión del Conocimiento, la proyección de la logística de lanzamiento de la campaña y diseño de acciones y contenidos pedagógicos.</t>
  </si>
  <si>
    <t>Se implementó  la estrategia de sensibilización, educación y capacitación en todos los ámbitos contemplados, incluyendo acciones propias de las estrategias de Pisa el freno, Mirar y no tocar, Huellitas de la calle.</t>
  </si>
  <si>
    <t>En junio se vincularon 267 ciudadanos y ciudadanas, a través de las siguientes acciones de participación: 
- Espacios de participación se vincularon 204 ciudadanas y ciudadanos
- Programa de red de aliados se vincularon 11 ciudadanas y ciudadanos
- Programa de copropiedad y convivencia se vincularon 52 ciudadanas y ciudadanos   
En el marco de los logros de gestión realizados en la vinculación de ciudadanos y ciudadanas en talleres de formación que aborden la normatividad vigente y su aplicación en las instancias y los espacios de participación ciudadana y movilización social de protección y bienestar animal. Así mismo se realizó la revisión de las organizaciones inscritas en el programa de red de alaidos. Se han vinculado ciudadanos y ciudadanas de las localidades de Ciudad Bolívar, Kennedy, Los Mártires, Distrital, Santa Fe, Teusaquillo, Puente Aranda, La Candelaria,  Suba, Engativá, Rafael Uribe Uribe, Bosa y Usme</t>
  </si>
  <si>
    <t xml:space="preserve">En junio se ejecutaron 10 pactos
Se lograron importantes gestiones para las localidades de Kennedy, Antonio Nariño, Ciudad Bolívar, Usme y Engativá llevando los servicios y programas de protección y bienestar animal a las comunidades con quienes se pactaron los compromisos. </t>
  </si>
  <si>
    <t>En el trascurso del mes se celebraron 2 alianzas de acuerdo con lo programado. Estas alianzas, fuero realizadas con la empresa FMC TECHNOLOGIES y PROSPERIDAD SOCIAL:
*Fortalecer las acciones que permitan generar la articulación interinstitucional para realizar formaciones y acciones en bienestar animal para los jóvenes que hacen parte del programa Jóvenes en Acción del DPS
*Definir acciones a través de campañas y estrategias en el marco de la red de aliados de la Subdirección de Cultura Ciudadana y Gestión del Conocimiento para la promocion del bienestar animal entre los colaboradores de DMC TECHNOLOGIES.
Igualmente, durante junio, se realizaron los siguientes avances que permitieron el cumplimiento de la meta
•Articulación interinstitucional con la empresa FMC TECHNOLOGIES INC: Se asistió a la reunión solicitada por la empresa que tuvo por objetivo hacer una mesa de trabajo para la presentación de una propuesta de alianza dirigida a la entrega de donaciones de alimentos y elementos a 10 fundaciones de la red de aliados.
•Articulación interinstitucional con el programa jóvenes en acción del DPS: Se asistió a la reunión solicitada por el DPS que tuvo por objetivo hacer una mesa de trabajo para la presentación de una propuesta de alianza dirigida a la formación de un equipo de voluntarios en PYBA, que incluya un ciclo de formación en temas primordiales para ser voluntario y una actividad de cierre del ciclo en el que los estudiantes puedan aplicar sus conocimientos.
* Reunión de articulación con SDS para generar acciones que fortalezcan la participación ciudadana: Se asistio a la reunión citada por lider de participación ciudadana del IDPYBA para organizar un evento interinstitucional que incluye a los referentes pyba de las alcaladías locales, referentes de otras entidades y enlaces pyba del dpyba para presentar resultados de la gestipon 2023 en protección animal. 
*Reunión con subsecretaría de protección animal de medellín, que tuvo por objetivo organizar la participación de un representante de la subsecretaría en la reactivación de la campaña mi perro es mi reflejo en una transmisión conjunta por fb live en el marco del memorando de entendimiento firmado entre ambas entidades. Esta transmisión se realiza el día 24 de junio en el centro comercial Santa fe, en el marco del lanzamiento de una sede de la Clínica raza. Durante este evento también se contó con el acompañamiento y apoyo de la red de aliados para una jornada de adopción y pasarela de animales de manejo especial
*Se asistió a la reunión agendada con el DADEP para definir los temas de sensibilización de la manada del espacio público durante su acompañamiento a la feria de la red de aliados en la plazotela del Almirante Padilla, la lógistica que el equipo requerirá y el horario de acompañamiento al evento. Durante esta reunión el DADEP se comprometió a acompañar la actividd con la manada del espacio público, charlas para niños y actividades con su cartilla la montaña de popó, enfocada al manejo adecuado de las excretas de animales de compañía en espacio público.</t>
  </si>
  <si>
    <t>Durante el mes de junio  la Subdirección de Cultura y Gestión del Conocimiento dio respuesta a 70  PQRSD recibidas a través de los diferentes canales de atención, dando cumplimiento a los tiempos estipulados. Sin embargo, se detectó un vencimiento por error humano en la comunicación con el area de servicio al ciudadano.</t>
  </si>
  <si>
    <t xml:space="preserve">Con corte al 30 de junio de 2023 se han comprometido recursos por $855.308.378 correspondientes a la contratacion de personal de una apropiación total de $900.000.000 </t>
  </si>
  <si>
    <t xml:space="preserve">Con corte a junio de 2023  se ha realizado giros por valor de $312.721.568 del total de los compromisos suscritos. </t>
  </si>
  <si>
    <t>Con corte a junio de 2023, se efectuaron giros de reservas por $98.085.180 del total de las reservas constituidas ($111.782.180 ) y  fueron liberados $2.050.620 para una reserva definitiva de $109.731.560</t>
  </si>
  <si>
    <t>Se proyecta resolución de modificación del manual de funciones y certificación de no afectación de derechos de carrera, se ajusta el estudio técnico y se elabora matriz de cambios del Manual de funciones, lo cual se encuentra en revisión por parte de la Oficina Jurídica.</t>
  </si>
  <si>
    <t>Durante el mes de agosto se evidencia una mejora en la oportunidad de las respuestas, se gestionaron de manera extempranea 6 peticiones.</t>
  </si>
  <si>
    <t>Se realiza seguimiento al  cumplimiento de protocolos de atención, donde el cumplimiento correponde a un 95%, asi mismo, se realiza retroalimentación en el equipo de servicio al ciudadano.</t>
  </si>
  <si>
    <t>Se realizaron 108 encuestas de satisfacción, en donde el 70% de los ciudadanos se encuentran satisfachos con el servicio. Los ciudadanos que presentan observaciones y/o insatisfacción, se debe a la falta de respuesta inmediata de las denuncias por presunto maltrato animal, dado que la expectiva del ciudadano es recibir atención inmediata cuando se denuncian los casos de maltrato animal o urgencias veterinarias, asi como, la dificultad para acceder a un turno de esterilización , ya sea por la cantidad limitada y/o por el aplicativo.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</si>
  <si>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agosto de 2023, se tenían programadas 9 capacitaciones de las cuales se realizaron 9:
1.	Inducción y Reinducción Convivencia y Resolución de Conflictos, cuyo objetivo consiste en reconocer diferentes prácticas para la resolución de conflictos y convivencia en cualquier ámbito. Modalidad virtual Teams.
2.	Capacitación Sistemas de información del IDPYBA: SECOP y SIDEAP, cuyo objetivo consiste en conocer las plataformas para el cargue actualización y envío de la información que se requiere en tiempos oportunos y de manera asertiva. Modalidad virtual Teams.
3.	Capacitación Malware y sus diferentes tipos, amenazas informáticas, cuyo objetivo consiste en Conocer que es un malware, como identificarlos, Tipos de malware, recomendaciones para evitarlos o gestionarlos. Modalidad virtual Teams.
4.	Capacitación Seguridad vial – atención a víctimas viales, cuyo objetivo consiste en brindar información básica sobre la primera atención que se debe realizar a una persona victima vial. Modalidad presencial sede UCA.
5.	Capacitación en Riesgo químico – manejo de sustancias químicas, cuyo objetivo consiste en proporcionar al personal una comprensión sólida de los riesgos químicos presentes en su entorno laboral. Se busca sensibilizar sobre la importancia de identificar y controlar los peligros químicos, tanto en el manejo de reactivos de laboratorio como en la gestión de productos de servicios generales y medicamentos para animales. Modalidad virtual Teams.
6.	Capacitación Riesgo eléctrico – cuidado con la electricidad, cuyo objetivo coniste en brindar información para prevenir un riesgo eléctrico. Modalidad presencial sede UCA.
7.	Capacitación Crecimiento personal – relaciones saludables y productivas cuyo objetivo consiste en conocer estrategias para expresar pensamientos, emociones o ideales basados en la asertividad, que incrementen las relaciones armónicas en el ámbito laboral que favorece el clima organizacional. Modalidad virtual Teams.
8.	Capacitación Ahorro de Energía cuyo objetivo consiste en implementar estrategias de ahorro y uso eficiente de energía encaminadas a las auditorias de eficiencia energética. Modalidad virtual Teams.
9.	Capacitación de Ahorro de Agua cuyo objetivo consiste en implementar estrategias de ahorro y uso eficiente de agua. Modalidad virtual Teams.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</si>
  <si>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agosto de 2023, se tenían programadas 13 actividades de bienestar de las cuales se realizaron 13:
1.	Actividad de reconocimiento de cumpleaños cuyo objetivo consiste en rreconocer a través de la exaltación de este día, la importancia del servidor y su labor en el instituto. se hace entrega de reconocimiento y envío de pieza gráfica a través de correo electrónico institucional.
2.	Actividad de conmemoración día del periodista y comunicador cuyo objetivo consiste en conmemorar el día del periodista y comunicar por su compromiso y dedicación por informarnos con la verdad. se hace reconocimiento a través de pieza gráfica mediante correo electrónico institucional
3.	Actividad de conmemoración día de la fundación de Bogotá cuyo objetivo consiste en conmemorar el cumpleaños de Bogotá. se hace reconocimiento a través de pieza gráfica mediante correo electrónico institucional
4.	Actividad de conmemoración día de la bandera cuyo objetivo consiste en conmemorar nuestro símbolo patrio, recordando que fue el 7 de agosto de 1819, cuando se llevó a cabo la Batalla de Boyacá, marcando el nacimiento del estado colombiano independiente. se hace reconocimiento a través de pieza gráfica mediante correo electrónico institucional
5.	Actividad de conmemoración día del ingeniero cuyo objetivo consiste en conmemorar el día de los y las ingenieros(as) que hacen parte de la familia IDPYBA, celebramos su ingenio y creatividad. se hace reconocimiento a través de pieza gráfica mediante correo electrónico institucional
6.	Actividad de conmemoración del día del adulto mayor cuyo objetivo consiste en conmemorar el día del adulto mayor, resaltando la importancia que tiene en sus familias y en la sociedad. se hace reconocimiento a través de pieza gráfica mediante correo electrónico institucional
7.	Taller vivencial relaciones saludables y productivas cuyo objetivo consiste en conocer estrategias para expresar pensamientos, emociones o ideales basados en la asertividad, que incrementen las relaciones armónicas en el ámbito laboral que favorece el clima organizacional. modalidad virtual plataforma Teams.
8.	Actividad de sensibilización, eventos y noticias relacionadas a la semana de la lactancia materna cuyo objetivo consiste en exaltar la semana mundial de la lactancia materna, reconociendo los beneficios de la misma en la vida de los bebes. modalidad virtual plataforma Teams y envío de pieza gráfica.
9.	Actividad relacionada con la articulación con otras entidades, para la socialización de políticas e historia de vida cultura inclusiva- reconocimiento de género, cuyo objetivo consiste en minimizar y anular cualquier tipo de discriminación y/o segregación, resaltando los derechos de las personas. actividad presencial sede UCA
10.	Actividad de socialización del manejo y actualización en de la información en SIDEAP, por medio de la divulgación de piezas gráficas y contenido de interés proporcionado por el DASCD, cuyo objetivo consiste en socializar con la comunidad IDPYBA, información importante para la labor diaria compartida por el DASCD. se realiza a través de la divulgación de piezas gráficas suministradas por el DASCD.
11.	Actividad de eventos artísticos en articulación con otras entidades del orden distrital, nacional, local, para la presentación de puestas en escena de eventos artísticos, cuyo objetivo consiste en reconocer el arte como una forma de comunicarnos con nuestro entorno, como estrategia para mantener una sana salud mental y física. puesta en escena sede administrativa.
12.	Actividad de eventos deportivos torneo de juegos y entrega de reconocimiento a ganador cuyo objetivo consiste en reconocer las actividades de deportes no solo como bienestar para nuestro cuerpo y mente, si no como beneficio para los espacios de esparcimiento e interacción, fortaleciendo ambientes laborales armónicos, en los cuales la escucha, la comunicación asertiva y el trabajo en equipo son ejes importantes. presencial, sede administrativa
13.	Actividad de clase de rumba- prevención del sedentarismo cuyo objetivo consiste en promover en el IDPYBA, espacios de actividades físicas, incentivando a los servidores en practicarlas para su bienestar físico y mental. presencial, sede administrativa.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</si>
  <si>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agosto de 2023, se tenían programadas 12 actividades de seguridad y salud en el trabajo de las cuales se realizaron 12:
1.	Se realiza el diligenciamiento de los indicadores, según el tiempo de periodicidad de los mismos en la plataforma SIDEAP
2.	Se realiza acompañamiento a reunión mensual donde se da los avances de las actividades de AGOSTO 2023, se analiza la accidentalidad y se proyecta el plan de acción del COPASST para el mes de agosto.
3.	Se realiza socialización del programa de vigilancia epidemiológica en riesgo psicosocial al comité de gestión para su respectiva aprobación
4.	Se realiza socialización del programa de vigilancia epidemiológica Cardiovascular aprobado por medio de reunión virtual el día 15 de agosto a los servidores y contratistas del Instituto.
5.	Se socializa el programa de vigilancia epidemiológico visual al comité de gestión, el cual da aprobación por medio del acta 09 del 31-08-2023
6.	Se realiza socialización del programa estilos de vida y entornos de trabajo saludable aprobado por medio de reunión virtual el día 15 de agosto a los servidores y contratistas del Instituto.
7.	Se realiza socialización del programa orden y aseo aprobado por medio de reunión virtual a los servidores y contratistas del instituto 
8.	Se realiza el seguimiento al programa de Inspecciones donde se evidencia el cumplimento del 100 % de las actividades de las 15 condiciones subestándar encontradas/ 9 condiciones han sido subsanadas 
9.	Se realiza socialización del programa de vigilancia epidemiológica en riesgo biomecánico aprobado por medio de reunión virtual el día 15 de agosto a los servidores y contratistas del Instituto.
10.	Se realiza el seguimiento al programa de Inspecciones de Mantenimiento 2023, donde se evidencia el cumplimento del 73% de las metas establecidas
11.	Se reportaron en el mes de agosto dos (2) accidentes de trabajo y se realizaron dos (2) investigaciones en los tiempos establecidos
12.	Se envía encuesta de seguimiento a las personas accidentadas en el periodo con el fin de analizar el impacto de las medidas generadas de las investigaciones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</si>
  <si>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agosto de 2023, se tenían programadas 7 actividades en seguridad vial, de las cuales se realizaron 7:
1.	Se realiza la revisión de la matriz de riesgos viales y no se realiza actualización por no ser necesario
2.	Se realiza seguimiento al plan de capacitación de seguridad vial, y este se ha cumplido al 100% de las capacitaciones que se tienen programadas a la fecha
3.	Se realiza socialización a los conductores y partes interesadas, los lineamientos de planeación de rutas para los conductores
4.	Se realiza el diligenciamiento de los indicadores según su periodicidad
5.	Se realiza la verificación del cronograma del mantenimiento de vehículos con el equipo de recursos físicos
6.	Se realiza la respectiva verificación de chequeo preoperacional y se envía correo a recursos físicos.
7.	Se realiza la respectiva verificación de comparendos de los vehículos propios y tercerizados y se envía correo a recursos físicos.</t>
  </si>
  <si>
    <t>Todos los provedores cumplieron con  la presentacion del informe y soportes para generar las acciones tendientes para el pago de las obligaciones financieras del Instituto, asi mismo se gestionaron y fueron pagados al respectivo proveedor, para un total de 4 informes.</t>
  </si>
  <si>
    <t>Se cumplio con los 45 mantenimientos preventivos y/o correctivos programados a los vehiculos de propiedad del Instituto y a la sede administrativa, asi como al sistema de camaras de seguridad.</t>
  </si>
  <si>
    <t>Se realiza la programación de 161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t>
  </si>
  <si>
    <t xml:space="preserve">Se desarrollaron 15 actividades del plan de Acción PIGA 2023 durante el mes de agosto de 2023, las cuales fueron: se hizo la limpieza preventiva y/o correctiva al sistema de aguas lluvias a las canaletas por parte de la empresa de aseo; se convoco a una charla sobre el buen uso de los baños en la Unidad de Cuidado Animal para todo el personal; se realizó una capacitación sobre ahorro de agua y energía por teams, con convocatoria vía correo electrónico a los funcionarios y colaboradores del Instituto; se realizó 10 entregas de residuos peligrosos (Cortopunzantes, biosanitarios, animales, residuos químicos,  envases insumos viales y medicamentos, residuos químicos y lodos) la cantidad de residuos entregados fue de 1663,17 Kilos a la empresa ECOENTORNO; se realizó una entrega de material reciclado a la asociación de reciclaje ARCRECIFRONT de 989,6 Kg, correspondientes a la Unidad de Cuidado Animal y la sede Administrativa y se hizo la actualización de las bitácoras de residuos ordinarios, peligrosos infecciosos, peligrosos y reciclados. 
Se continúa con las inspecciones mensuales, verificando las condiciones sanitarias y locativas de almacenamiento de los residuos. Se realizó proceso de estudios previos – criterios ambientales de Estudios previos Sasi Insumos Saf  de 2023. Por parte del área de comunicaciones se publicaron cuatro piezas comunicativas sobre ahorro de agua y energía, separación en la fuente y cambio climático, estas fueron realizadas por el área ambiental. Se hizo documento sobre austeridad del gasto sobre consumos de agua y energía. Se participó en el proceso de modificación de la minuta sobre la prórroga  del convenio de la Asociación de recicladores  ARCRECIFRONT. Se actualizaron las bitácoras de bici usuarios y número de viajes. Por último se hizo el registro de las bicicletas que ingresan a la Unidad de Cuidado Animal acompañado del programa de Movilidad Sostenible de la Secretaria de Movilidad – Red muévete mejor.
En saneamiento se realizaron los servicios de control vectorial, fumigación y desinfección ambiental en la Unidad de Cuidado Animal parte externa, bodegas y áreas administrativas y las zonas existentes. Se hizo actividades de poda en la Unidad de Cuidado Animal. Se realizó inspección de los sistemas hidrosanitarios a que dieron lugar. </t>
  </si>
  <si>
    <t>Durante el mes de agosto se llevaron a cabo cuatro actividades de las 6 programadas como se detalla a continuación:
1. Se elaboró el borrador del documento: Diagnóstico Integral de Archivos 
2. Se digitalizaron 10 unidades de conservación (10 cajas) para un total de 5.807 imágenes digitalizadas.
3. En cuanto a las transferencias e inventarios documentales, se efectuaron 2 transferencias primarias documentales correspondientes a las áreas de atención al ciudadano con 3 cajas y talento humano con cuatro cajas. En cuanto a inventarios de gestión se recibió uno del área de recursos físicos
 4. En cuanto a capacitaciones se realizó 1  a la oficina de gestión corporativa respecto a la serie: Informes de Gestión e igualmente se llevó a cabo una mesa de trabajo junto con las áreas de sistemas, planeación y fauna respecto al aplicativo XISQUA.</t>
  </si>
  <si>
    <t>Se efectuaron 2 transferencias primarias documentales correspondientes a las equipos de atención al ciudadano con 3 cajas y talento humano con 4 cajas.</t>
  </si>
  <si>
    <t>Para el mes de Agosto, se llevaron a cabo los siguientes avances en las actividades en relación al Plan Estratégico de las Tecnologías de la Información tales como:  El Soporte y Mantenimiento de los elementos tecnológicos del Instituto, avance en la disponibilidad y usabilidad de los Sistemas de Información.</t>
  </si>
  <si>
    <t>Para el mes de Agosto se avanzo en el ajuste de la guía para tratamiento de riesgos asociados a seguridad de la información, conforme la matriz indicada y observaciones realizadas por Planeación, para aprobación y diligenciamiento.</t>
  </si>
  <si>
    <t>Para el mes de Agosto, dando cumplimiento al Plan de Seguridad y Privacidad de la Informacion se adelantaron las siguientes actividades:                                                         1. Se realizó la revisión del documento PA04-MN01 (Activos de Información), el cual se modificó y remitió a planeación para revisión y aprobación.                                                                  2. Se realizó seguimiento con la herramienta de autodiagnóstico e informe para el periodo de Agosto, el cual se alinea con la entrega a alta consejería para las TICS.                                              3. Se realizó aprobación y formalización del procedimiento PA04-PR07 y formato PA04-PR-F01 en el SIG, para iniciar con las jornadas de capacitación y actualización de la matriz, conforme lo aprobado y la guía del MinTIC para activos de información.                                              4. Se vienen realizando ajustes en la guía para tratamiento de riesgos asociados a seguridad de la información, conforme la matriz indicada y observaciones realizadas por Planeación, para aprobación y diligenciamiento.</t>
  </si>
  <si>
    <t>Durante el mes de Agosto se recibieron 20 requerimientos a través de las Mesa de Servicios de los cuales de los cuales 18 solicitudes fueron resueltas oportunamente y 2 se encuentran en trámite.
- 8 Respuestas a derechos de peticiones      
- 1 Solicitud consecutivo automático Linea 123.  
- Creación de base de datos MySQL para rediseño sede electrónica.                                                         - Se realizó la expedición de constancia de animales ciudadano4patas                                               - Se realizó la creación de usuario SFTP idpyba_web_master                                                             - Se realizó el envió de la base de datos microchips nueva versión
- Creación de Usuario en la plataforma de Turnos de Esterilización
- Solicitud importación de adiciones en SISEPP
- Solicitud reporte aplicativos Esterilizar Salva y Sistema de Redes Locales</t>
  </si>
  <si>
    <t xml:space="preserve">Atender 4118 animales por presunto maltrato </t>
  </si>
  <si>
    <t>Se aprehendieron por presunto maltrato 98 animales distribuidos por especie de la siguiente manera: caninos: 35, felinos: 1, aves ornamentales: 35, aves de corral: 18, y lagomorfos. 9.
Mediante radicado 2023IE0002233 se solicitó por parte de la gerencia del proyecto la reprogramación del indicador</t>
  </si>
  <si>
    <t>A través de brigadas médicas se atendieron 304 animales (222 caninos y 82 felinos), en 245 intervenciones realizadas en las 20 localidades del distrito.
Mediante radicado 2023IE0002233 se solicitó por parte de la gerencia del proyecto la reprogramación del indicador</t>
  </si>
  <si>
    <t>Se realizaron doce (12) visitas técnicas programadas en respuesta a solicitudes.</t>
  </si>
  <si>
    <t>Se aprehendieron por presunto maltrato 79 animales.</t>
  </si>
  <si>
    <t xml:space="preserve"> Por Urgencias Veterinarias se atendieron 76 animales (62 caninos y 14 felinos).</t>
  </si>
  <si>
    <t>A través de brigadas médicas se atendieron 54 animales (46 caninos y 8 felinos), en 186 intervenciones realizadas en las 20 localidades del distrito</t>
  </si>
  <si>
    <t>Ingresaron 35 animales (25 caninos y 10 felinos) a la Unidad de Cuidado Animal por situación de abandono o remitidos por entidades como bomberos, policía y la secretaria Distrital de Salud para la prestación del servicio de custodia.</t>
  </si>
  <si>
    <t>Se prestó atención veterinaria a 128 palomas de plaza a través de clínica especializada.</t>
  </si>
  <si>
    <t>Para el periodo de reporte la Subdirección de Atención a la Fauna presenta una ejecución de 90,1%</t>
  </si>
  <si>
    <t xml:space="preserve">En el mes de septiembre de 2023 se realizaron 2.443 esterilizaciones a 904 caninos y 1.539 felinos distribuidas por localidad de la siguiente manera: Usaquén: 57, Santa Fe: 52, San Cristóbal: 61, Usme: 136, Bosa: 134, Kennedy: 56, Engativá: 95, Suba: 146, Los Mártires: 52, Puente Aranda: 60, Rafael Uribe Uribe: 106, Ciudad Bolívar: 125 Y Punto Fijo: 1363 en 19 jornadas a través del servicio tercerizado en jornadas masivas en toda la ciudad y 20 jornadas en el punto fijo Ubicado en la Unidad de Cuidado Animal. Cabe precisar que  739 animales en condición de vulnerabilidad y habitabilidad de calle fueron esterilizados a través de la Estrategia Capturar- esterilizar y Soltar CES y 1.704 perros y gatos cuyos cuidadores son residentes en lugares estratos 1.2 y 3 en zonas de mayos población estimada. </t>
  </si>
  <si>
    <t>Se adelantó y concluyó con la proyección y solicitud de publicación del tercer reporte trimestral de avance de los indicadores de política pública. El reporte incluye  los diferentes mapas y recursos geográficos que muestran la cobertura e intensidad de los diferentes programas, recursos, y demás datos de interés.</t>
  </si>
  <si>
    <t>Como resultado paralelo del proceso de diagnóstico de necesidades de información a través del diagnóstico de problemáticas, se presentó ante el comité directivo el compilado de problemas y un portafolio de soluciones analizadas desde el observatorio. Esto con el fin de planificar el proyecto de investigación para una nueva administración</t>
  </si>
  <si>
    <t xml:space="preserve">Se presentan y consolidan los respectivos avances de conformidad con el cronograma establecido para cada una de las investigaciones planteadas para la vigencia. En cuanto a la investigación sobre Éticas interespecies, se concluyó la escritura del artículo que será parte integral del Libro sobre Cambio Climático, protección y bienestar animal, a manera de capítulo. Por otra parte, para la investigación sobre Intervenciones Asistidas con Animales se concluye con la fase de caracterización de la Unidad de Cuidado Animal en el marco de los requerimientos establecidos para la selección de perros. </t>
  </si>
  <si>
    <t>En el marco del convenio que se adelanta con la Universidad del Bosque se realizaron ajustes por parte del IDPYBA a los requerimientos allegados por la Universidad El Bosque. Así mismo, se realizó el respectivo seguimiento a la investigación sobre Violencias interrelacionadas en el marco del convenio firmado con la OMEG</t>
  </si>
  <si>
    <t>Durante el periodo del informe se evidencia la continuidad en las actividades planteadas en el marco de la esta estrategia establecida para cada uno de los tres semilleros. Se consigna así la participación y a las actividades desarrolladas en los semilleros de ética animal, género protección y bienestar animal, y ciencia animal en el respectivo formato de seguimiento.</t>
  </si>
  <si>
    <t>Como parte del mantenimiento y actualización de las herramientas que constituyen la batería, se adelantó la generación de recursos geográficos y mapas para el seguimiento al cuestionario "animales perdidos-encontrados". Se participó con apoyo técnico en los cursos de articulación Ética Interespecie. Se aportó en la construcción del dato para IDECA. Y, finalmente, se establecieron mesas de trabajo para el fortalecimiento de alternativa al sistema de información SCCGC</t>
  </si>
  <si>
    <t>Con corte al  30 de septiembre de 2023, se han comprometido $275.864.387, correspondientes a procesos de contratación de personas naturales</t>
  </si>
  <si>
    <t>Con corte al 30 de septiembre de 2023, se han girado recursos por valor de $179.506.262, correspondientes a  los compromisos suscritos</t>
  </si>
  <si>
    <t>La ejecución de giros del Proyecto 7551  "Servicio para la atención de animales en condición de vulnerabilidad a través de los programas del IDPYBA en Bogotá" del presupuesto para el mes de septiembre de 2023 fue del 65,09 %.</t>
  </si>
  <si>
    <t>El valor ejecutado del Proyecto 7551 de reservas "Servicio para la atención de animales en condición de vulnerabilidad a través de los programas del IDPYBA en Bogotá" del presupuesto para el mes de Septiembre de 2023 fue del 99,31%</t>
  </si>
  <si>
    <t>Se realizaron ocho (8) censos de identificación de Palomas de Plaza.</t>
  </si>
  <si>
    <t>Se  dieron en adopción cincuenta y tres (53) animales (33 caninos y 20 felinos)</t>
  </si>
  <si>
    <t xml:space="preserve"> Se realizaron 39 jornadas de esterilización, 19 jornadas en las localidades del Distrito Capital y 20 en el Punto Fijo de la UCA.  </t>
  </si>
  <si>
    <t>Durante el mes de septiembre se tramitó el 100% de las solicitudes de PQRSD asignadas a la Subdirección de Atención a la Fauna en los términos establecidos.</t>
  </si>
  <si>
    <t>Para dar cumplimiento de la meta de vincular 208 prestadores de servicio para la vigencia 2023, se llevó a cabo 1  proceso de socialización de los lineamentos para la regulación en bienestar animal de las diferentes prestaciones de servicios que trabajan para y con los animales, a partir de los cuales se vincularon 14 prestadores de servicios.</t>
  </si>
  <si>
    <t>Se programaron intervenciones pedagógicas para la implementación de las acciones propias de las campañas en articulación con los aliados como el planetario Bogotá y la Universidad del Bosque</t>
  </si>
  <si>
    <t>Se dio continuidad al desarrollo de las acciones de apropiación de la cultura ciudadana en los ámbitos definidos</t>
  </si>
  <si>
    <t>En septiembre se vincularon 225 ciudadanos y ciudadanas, a través de las siguientes acciones de participación: 
- Espacios de participación se vincularon 30 ciudadanas y ciudadanos
- Programa de copropiedad y convivencia se vincularon 156 ciudadanas y ciudadanos 
- se vincularon 39 ciudadanos y ciudadanas que participaron en la jornada de inducción del programa de voluntariado.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Engativá, Los Mártires, Bosa, Usaquén, Chapinero, Tunjuelito, Teusaquillo, Kennedy, Puente Aranda, Ciudad Bolívar, Rafael Uribe Uribe, Suba y Usme.</t>
  </si>
  <si>
    <t xml:space="preserve">En septiembre se ejecutaron 5 pactos, se lograron importantes gestiones para las localidades de Engativá, Santa Fe, Los Mártires, Usme y una jornada interlocal donde participaron las localidades de Antonio Nariño, La Candelaria, Santa Fe, Los Mártires y Chapinero llevando los servicios y programas de protección y bienestar animal a las comunidades con quienes se pactaron los compromisos. </t>
  </si>
  <si>
    <t>En el trascurso de la vigencia se han adelantado 9 alianzas de las 10 programadas, equivalente al 91,9% de la magnitud programada para la vigencia 2023.   Estas alianzas, fueron realizadas con  la Subred Centro Oriente, la empresa Diverpool, Banco de la Republica, Constructora Bolívar FMC Technologies, Prosperidad Social, agencia de publicidad Llorente &amp; Llorente, la Universidad Sergio arboleda y la Organización antiespecista EVOLUZOON para lo cual se han realizado las siguientes actividades: 
La alianza con la organización  tiene por objetivo: definir acciones que permitan fortalecer el conocimiento de las acciones que realiza el Instituto en el marco de la CUMBRE SOBRE LA CUESTIÓN ANIMAL a través de la presentación de las estrategias de la Subdirección de Cultura Ciudadana y Gestión del Conocimiento, así como la articulación para generar un calendario de actividades en el marco de la Semana Distrita de Protección y Bienestar Animal.
A su vez se realizaron los siguientes avances en el mes de agosto
*Acompañamiento cumbre sobre la cuestión animal organizada por EVOLUZOON: Se asistió a  la actividades agendadas entre las partes durante todo el calendaro de actividades propuesto para el mes de agosto como ponentes de temas como violencias interrelacionadas, la experiencia institucional del trabajo con los animales y taller-juego sobre los animales.
*Finalización del ciclo de charlas en Universidad Sergio Arboleda: Acaba el calendario de charlas gestionado para los voluntarios sergistas. Se realizaron 3 charlas que han tenido como temas principales las participación ciudadana a través de la movilización, generalidades de la red de aliados y temas enfocados a la sintiencia de los animales y su relacion humano-animal-plantas.
*Reunion con UExternado: Se acompañó a la reunión solicitada por la universidad para organizar el acompañamiento del IDPYBA a la jornada de picnic en su sede campestre</t>
  </si>
  <si>
    <t xml:space="preserve">Con corte al 30 de septiembre de 2023 se han comprometido recursos por $859.225.378 correspondientes a la contratacion de personal de una apropiación total de $900.000.000 </t>
  </si>
  <si>
    <t xml:space="preserve">Con corte al 30 de septiembre de 2023  se ha realizado giros por valor de $594.879.900 del total de los compromisos suscritos. </t>
  </si>
  <si>
    <t>Con corte al 30 de septiembreo de 2023,  han sido liberados $2.650.234 para una reserva definitiva de $109.131.946. De esta reserva definitiva, se efectuaron giros de reservas por $109.131.746, quedando pendiente de ejecutar $200</t>
  </si>
  <si>
    <t>La Oficina Asesora de Planeación cumplió con los reportes a realizar en el mes de septiembre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t>
  </si>
  <si>
    <t>En el mes de septiembre no se adelantaron actividades correspondientes al anteproyecto de presupuesto. Se preve ejecutar en el proximo mes.</t>
  </si>
  <si>
    <t>Se dió concepto previo de viabilidad a 21 inciativas construidas en los laboratorios civicos relacionados con la meta de atencion de animales.</t>
  </si>
  <si>
    <t>El DAFP no ha publicado los resultados del formulario RURAG 2022 por lo cual no se ha podido dar inicio a el plan de mantenimiento y mejoramiento.</t>
  </si>
  <si>
    <t>Para el mes de septiembre se realiza el seguimiento, revisión de evidencias y diligenciamiento del autocontrol por parte de la OAP - MIPG del PAAC - RIESGOS DE CORRUPCIÓN  y de los RIESGOS DE PROCESOS de los 14 procesos institucionales.</t>
  </si>
  <si>
    <t>Se efectúo revisión por parte de la Oficina Juridica de la Resolución de modificación de l Manual Especifico de Funciones y Competencias Laborales, se generó radicado ante el DASCD del Estudio Técnico de modificación del Manual de Funciones y Competencias Laborales, Certificación de no afectación de derechos de carrera, Resolución de modificación del manual, matriz de cambios modificación manual de funciones y solicitud de concepto de viabilidad bajo radicado 2023EE0010828 del 14 de septiembre de 2023</t>
  </si>
  <si>
    <t>Durante el mes de septiembre, se gestionó de manera extemporanea una petición, la cual corresponde al Equipo de Escuadron Anticrueldad, y esto se debe al alto volumen de PQRSD que recibe este equipo, correponden al 50% del total de las peticiones del IDPYBA, sin embargo se evidencia una mejora en los seguimientos de las peticiones..</t>
  </si>
  <si>
    <t>Se realiza seguimiento al canal telefónico, en donde se evidenció una mejora en la respuesta a las solicitudes que llegan a traves de este canal.</t>
  </si>
  <si>
    <t>Se realizaron 59 encuestas de satisfacción, en donde el 60% de los ciudadanos se encuentran satisfachos con el servicio. Los ciudadanos que presentan observaciones y/o insatisfacción, por la falta de respuesta inmediata de las denuncias por presunto maltrato animal, dado que la expectiva del ciudadano es recibir atención inmediata cuando se denuncian los casos de maltrato animal o urgencias veterinarias, asi como, la dificultad para acceder a un turno de esterilización , ya sea por la cantidad limitada y/o por el aplicativo.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</si>
  <si>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septiembre de 2023, se tenían programadas 7 capacitaciones de las cuales se realizaron 7:
1.	Capacitación de Bienestar y Protección Animal - Casos de estudio, alcances y enfoques, cuyo objetivo es conocer de las campañas que se desarrollan en el Instituto la cual reúne varios componentes los cuales puedan impactar en la vida privada de cada miembro. Modalidad: Virtual plataforma Teams.
2.	Capacitación Normas internacionales de auditoría, cuyo objetivo consiste en dar a conocer el ejercicio de auditoría con la aplicación de las normas internacionales, con el propósito de fomentar la prevención, a través de la evaluación y seguimiento. Modalidad: Virtual plataforma Teams
3.	Capacitación uso de correo electrónico e identificación de correos sospechosos, cuyo objetivo es el de prevenir ataques de pishing o ingeniería social por medio de correo electrónico. Modalidad: Virtual plataforma Teams
4.	Capacitación VE biomecánico – manipulación de cargas, cuyo objetivo es proporcionar a las y los servidores(as) y colaboradores del Instituto Distrital de Protección y Bienestar Animal, los conocimientos y las habilidades necesarios relacionados con el riesgo biomecánico, la manipulación de cargas, la higiene postural y sus beneficios. Modalidad: Plataforma virtual Teams 
5.	Capacitación Crecimiento Personal – Reconoce tu Potencial de Liderazgo e Influencia, cuyo objetivo es el de reconocer factores que permiten ejercer un buen liderazgo y otros factores que limitan este potencial en las diferentes acciones llevadas a cabo con los grupos de trabajo. Modalidad: Virtual Plataforma Teams 
6.	Capacitación Practicas sostenibles – cuidado de las instalaciones, buen uso de baños, cuyo objetivo es sensibilizar al personal de la Unidad de Cuidado Animal sobre las prácticas sostenibles en el uso de las instalaciones. Modalidad: Presencial sede Unidad de Cuidado Animal
7.	Simulacro distrital, con el fin de efectuar un ensayo que permita identificar qué hacer y cómo actuar en caso de una emergencia, al simular escenarios reales. Modalidad presencial sede UCA.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</si>
  <si>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septiembre de 2023, se tenían programadas 5 actividades en seguridad vial, de las cuales se realizaron 5:
1.	Se realiza la respectiva actualización en los planes de emergencia del Instituto y se presentan el 29 de septiembre en comité de gestión para aprobación
2.	Se realiza el diligenciamiento de los indicadores según su periodicidad
3.	Se realiza las respectivas inspecciones del mantenimiento de señalización e infraestructura de vías de acceso vehicular y peatonal a la sede administrativa
4.	Se realiza la respectiva verificación de chequeo preoperacionales y se envía correo a recursos físicos.
5.	Se realiza el seguimiento a las acciones correctivas y preventivas, estableciendo que, hasta el momento, no se han presentado acciones correctivas o preventivas al PESV</t>
  </si>
  <si>
    <t>Todos los provedores cumplieron con  la presentacion del informe y soportes para generar las acciones tendientes para el pago de las obligaciones financieras del Instituto, asi mismo se gestionaron y fueron pagados al respectivo proveedor, para un total de 7 informes. que fueron afectados contablemente con cargo a cada contrato u orden de compra.</t>
  </si>
  <si>
    <t xml:space="preserve">
Se cumplio con 1 mantenimiento correctivo en  la sede administrativa</t>
  </si>
  <si>
    <t xml:space="preserve">
Se realiza la programación de 129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 ne cumplimineto delas actividades programadas por el instituto para la semana Distrital.</t>
  </si>
  <si>
    <t xml:space="preserve">Se desarrollaron las 5 actividades del plan de acción PIGA para el mes de septiembre de 2023, donde se hizo la limpieza preventiva y/o correctiva al sistema de aguas lluvias a las canaletas por parte de la empresa de aseo; se convoco a una charla con los pasantes sobre el buen uso de los baños en la Unidad de Cuidado Animal; se realizó 8 entregas de residuos peligrosos (Cortopunzantes, biosanitarios, animales) la cantidad de residuos entregados fueron 1573,7 Kilos a la empresa ECOENTORNO, el grupo ASEI hizo recolección de los medicamentos vencidos o parcialmente consumidos un total de 19.15 Kilos; se realizó una entrega de material reciclado a la asociación de reciclaje ARCRECIFRONT de 193,6 Kg de la Unidad de Cuidado Animal y la sede Administrativa; se realizo la actualización de las bitácoras de residuos ordinarios, peligrosos infecciosos, peligrosos y reciclados. 
Se continúa con las inspecciones mensuales, verificando las condiciones sanitarias y locativas de almacenamiento de los residuos. Se realizó proceso de estudios previos – criterios ambientales de Estudios previos de caracterización de aguas residuales. Proceso de adición y prorroga de los contratos de Dipa Soluciones Integrales y Ecoentorno. Por parte del área de comunicaciones se publicaron cuatro piezas comunicativas sobre plásticos, movilidad sostenible y residuos peligrosos (aceites), estas fueron realizadas por el área ambiental. Se realizó la inspección del cuarto de residuos peligrosos (biosanitarios y cuarto frio). Se actualizaron las bitácoras de bici usuarios y número de viajes.  Por último se hizo actividad lúdica de movilidad sostenible y el registro de las bicicletas que ingresan a la Unidad de Cuidado Animal acompañado del programa de Movilidad Sostenible de la Secretaria de Movilidad – Red muévete mejor.
En saneamiento se realizaron los servicios de control vectorial, fumigación y desinfección ambiental en la Unidad de Cuidado Animal parte externa, bodegas y áreas administrativas y se realizó desinfección al vehículo de la perrera con amonio cuaternario y se fumigo zona 4.  Se hizo actividades de poda en la Unidad de Cuidado Animal. 
</t>
  </si>
  <si>
    <t>Se realizaron 522 operaciones contables durante el mes de junio, los cuales ayudaron al cumplimiento de las obligaciones del Instituto.</t>
  </si>
  <si>
    <t>Se realizaron giros por un valor de $2.226.188.748 durante el mes de septiembre, dando así un giro total acumulado de $16.793.682.655 los cuales corresponden al 60% del valor comprometido</t>
  </si>
  <si>
    <t>Durante el mes de septiembre no se llevo a cabo la ejecucion de recursos, razon por la cual, se cuenta con un acumulado de $4.563.049.168, lo cual corresponde a un 98% de la ejecucion presupuestal</t>
  </si>
  <si>
    <t>Se realizaron giros por un valor de $298.671.867 durante el mes de septiembre, teniendo asi, un total de giros acumulados por $ 2.791.589.650, los cuales corresponden al 60% de la ejecucion de giros de la vigencia.</t>
  </si>
  <si>
    <t>Se ejecuto un valor $0 durante el mes de septiembre, sumando un total acumulado de $587.039.201, el cual corresponde al 97% del total de la reserva constituida.</t>
  </si>
  <si>
    <t>Durante el mes de septiembre se llevo a cabo la ejecucion de $488.041.593, sumando un total acumulado de $5.340.497.432, los cuales corresponde al 74% de la apropiacion disponible</t>
  </si>
  <si>
    <t>Se realizaron giros por un valor de $552.545.551 durante el mes de septiembre, sumando un total acumulado de $4.592.315.378 los cuales corresponden a un 64% en el porcentaje de ejecucion de giros</t>
  </si>
  <si>
    <t>Se ejecuto un valor $0 durante el mes de septiembre, sumando un total acumulado de $223.478.927, el cual corresponde al 97% del total de la reserva constituida.</t>
  </si>
  <si>
    <t>Conforme a lo programado en el PINAR, para el mes de septiembre se da cumplimiento a las seis (6) actividades programadas. Las cuales consisten en:
- Incluir el área de GD en el Programa Prevención de Emergencias y Atención de Desastres.
- Digitalizar la documentación del archivo central de la entidad
- Cargar al repositorio digital de la entidad
- Seguimiento Inventarios de Gestión.
- Capacitaciones realizadas.
-Mesas de trabajo realizadas.
-Conforme a las actividades descritas se realizaron 2.821 imágenes digitalizadas de la recepción de transferencia primarias documentales correspondientes a la serie documental "REGISTROS DE IDENTIFICACIÓN DE CANINOS Y FELINOS" vigencia 2018. Además de un total de 788 imágenes digitalizadas de la recepción de Programa Aniamles de Granja vigencias 2019 y 2020. Total 3.609 imagenes digitalizadas.
- Se efectúa el cargue al repositorio digital del Instituto de la sub-serie documental del Programa de Animales de Granja vigencias 2019 y 2020. Adicional se llevaron a cabo 4 mesas de trabajo, las cuales fueron diseñadas y desarrolladas en función de las necesidades específicas de las diferentes áreas involucradas.
Seguimiento a dos oficinas productoras (Brigadas Médicas y Equipo Ambiental) para cumplimiento de la recolección de los FUID de archivo de gestión.</t>
  </si>
  <si>
    <t>Se realizo la recepción de las transferencias primarias documentales correspondientes a 3 series y/o subseries, de las 6 programadas en septiembte según el cronograma establecido. Sin embargo, aún se encuentra pendiente la entrega de los expedientes de Piezas Graficas y del Programa de Brigadas Médicas.</t>
  </si>
  <si>
    <t xml:space="preserve">Para el mes de Septiembre se llevó a cabo la actividad programada en el Plan Estrategico de las Tecnologias de la informacion, de la cual se desprenden las siguientes:
•	Soporte y Mantenimiento
•	Fortalecimiento
•	Web
•	Gobierno
•	Sistemas de Información
•	Servicios Tecnológicos
</t>
  </si>
  <si>
    <t>Para el mes de septiembre, haciendo seguimiento al Plan de Tratamiento de Riesgos  se realiza el ajuste de la guía para tratamiento de riesgos asociados a seguridad de la información, conforme a la matriz indicada y observaciones realizadas por la Oficina Asesora de Planeación para aprobación y diligenciamiento.</t>
  </si>
  <si>
    <t xml:space="preserve">Para el mes de Septiembre dando cumplimiento al Plan de Seguridad y Privacidad de la información se adelantaron las siguientes actividades:                                   * Se realizó la revisión del documento PA04-MN01 correspondiente a la politica de Seguridad y Privacidad de la Información Versión 2.0, el cual se modificó y remitió a planeación para revisión y aprobación              * Se realizó seguimiento con la herramienta de autodiagnóstico e informe para el periodo de Septiembre, el cual se alinea con la entrega a alta consejería para las TICS.                              * Se hicieron capacitaciones del procedimiento PA04-PR07 y formato PA04-PR-F01 en el SIG, para el diligenciamiento de la matriz de Activos de Información.                                                 * Al igual que el Plan de Tratamiento de Riesgos se realizó el ajuste de la guía para tratamiento de riesgos asociados a seguridad de la información, conforme a la matriz indicada y observaciones realizadas por la Oficina Asesora de Planeación para aprobación y diligenciamiento.    </t>
  </si>
  <si>
    <t>Durante el mes de Septiembre se recibieron 19 requerimientos a través de las Mesa de Servicios de los cuales 16 solicitudes fueron resueltas oportunamente y 3 se encuentran en trámite.                                                         * 7 Respuestas a derechos de peticiones
* Ajuste en SISEPP donde se agregan dos campos para proceso de pagos de contratistas
* Ajuste en SISEPP para firma automática en el formato de viabilidad para la persona que aprueba el documento.
* Requerimiento en relación con el número de solicitudes ingresadas a través del aplicativo  esterilizar salva para el mes de agosto.
* Solicitud de información red de aliados SIPYBA.
* Solicitud Fallas en el funcionamiento de la plataforma SIPYBA.
* Solicitud Base de datos Sellozoolidario a corte 19-09-2023.
* Se realizó habilitación de usuario y contraseña establecimiento veterinario consentidos PETSHOP.
* Se realizó habilitación de usuario y contraseña para médico veterinario.
* Se realizó desbloqueo de proteccionista bloqueada aplicativo Esterilizar salva.</t>
  </si>
  <si>
    <t>La tasa de aplauso tuvo un ligero descenso debido a que los contenidos publicados fueron más asociados a información sobre la gestión que a los casos con resultados del trabajo de las áreas miisionales. Debido a lo anterior se requiere el envío de insumos de las áreas misionales que nutran los contenidos para publicar</t>
  </si>
  <si>
    <t>Se coordinaron las siguientes entrevistas con medios de comunicación que contribuyen con el posicionamiento del IDPYBA:
1 de septiembre - Entrevista Las 2 Orillas a Óscar Jiménez sobre animales abandonados
6 de septiembre - Entrevista No es Solo un Animal a Natalia Parra y Andrea Millán
7 de septiembre - Entrevista El Espectador a Yuly Castro sobre propiedad horizontal
5 y 20 de septiembre - Entrevista de Directo Bogotá TV a Natalia Parra sobre maltrato animal
13 de septiembre - Entrevista DC Radio a Natalia Parra sore convivencia de animales de compañía en propiedad horizontal
26 de septiembre - Entrevista a Óscar Jiménez DC Radio IDPAC sobre rescate de animales en establecimiento comercial
25 de septiembre - Full Directora para RCN</t>
  </si>
  <si>
    <t>Se elaboraron 294 piezas gráficas para rendición de cuentas, efemérides, jornadas de adpción, esterilizaciones y para los productos comunicativos que se publican periodicamente.</t>
  </si>
  <si>
    <t>Se mantiene la recepctividad de la comunidad digital, acerca de las piezas propuestas en las redes sociales</t>
  </si>
  <si>
    <t>Se obtuvieron 51.054 likes en piezas de video publicadas en las redes sociales</t>
  </si>
  <si>
    <t>Se recibieron 117.510 comentarios sobre las publicaciones en las redes sociales</t>
  </si>
  <si>
    <t>Aunque 1.759 nuevos seguidores se integraron a la comunidad digital del IDPYBA, se presentó un leve descenso.</t>
  </si>
  <si>
    <t>Tuvimos un incremento con relación al mes anterior, debido a que se realizaó la transmisión de la Rendición de Cuentas.</t>
  </si>
  <si>
    <t>Se mantiene el tráfico a la sede electrónica y a la página web</t>
  </si>
  <si>
    <t>Se elaboraron los contenidos, se diseñó y publicó el boletín intreno Animal News</t>
  </si>
  <si>
    <t>Se elaboró un (1) informe de procesos judiciales, tutelas y conciliaciones extrajudiciales actualizado al mes de septiembre de 2023. - Se contestaron las siguientes Acciones de Tutela (4) , Tutela No 2023-00241, tutela No 2023-00250, Tutela No 2023-00232, Tutela No 2023-01170 - Se profirieron (3) fallos dentro de las siguientes acciones de tutela: 2023-00241, 2023-00250, 2023-00232,  Se dio contestación al requerimiento efectuado por el Juzgado 55 Administrativo del Circuito dentro del Incidente de Desacato de tutela No 2023-01078. Se respondió requerimiento efectuado dentro de la Acción Popular No 2017-00162  y se realizó la correspondiente actualización de las actuaciones judiciales en el SIPROJ.  Se calificó en el SIRPOJWEB el contingente judicial de los procesos judiciales a cargo del Instituto que se encuentran vigentes, correspondientes al tercer trimestre de 2023</t>
  </si>
  <si>
    <t>Se emiten (2) conceptos respecto a: Caninos de manejo especial en PH y custodia de animales que nazcan al interior de la UCA. Revisión y control de legalidad de 10 actos administrativos, de los asuntos a saber: Resolución vacancia temporal (1) Resolución adjudicación proceso SASI-005-2023, Resolución modificación presupuesto (2), Resolución traslado indemnización de vacaciones retroactivo (1) , Resolución sobre el contrato 441 de 2022 (1) , Resolución traslado prima semestral (1) ,Resolución pago de retroactivo para un exfuncionario (1), Resolución transporte IDPYBA (1)  Resolución baja de cuentas por cobrar (1).  Se realiza la revisión a dos (4) procedimientos respecto a: Adopción de Caninos Y Felinos, Esterilizaciones De Caninos Y Felino,  (2) protocolos respecto a Ingreso de Animales de la Secretaría Distrital de Salud a la Unidad de Cuidado Animal, Buenas Prácticas en Bienestar Animal para Ejemplares de Exhibición en el Distrito Capital.  Se realiza el análisis técnico jurídico de siete (7) proyectos normativos a saber, Proyecto de Ley (PL) 002 de 2023 , PL 003 de 2023, PL 005 de 2023 , PL 083 de 2023, PL 045 de 2023 , Proyecto de Acuerdo (PA) 203 de 2023, PA 405 de 203, Se efectúa la actualización y propuesta para el Normograma con corte a agosto 2023.  Se realizan gestiones para dar respuesta a tres (3) solicitudes de viabilidad de conceptos de eutanasia.</t>
  </si>
  <si>
    <t>Desde el equipo de asuntos penales, fueron realizadas y presentadas (2) denuncias con base en los conceptos técnicos de maltrato animal remitidos por parte de la Subdirección de Atención y se participó en (6) audiencias en sede de conocimiento, las cuales se discriminan en las evidencias.</t>
  </si>
  <si>
    <t xml:space="preserve">Durante el mes de septiembre de 2023 se asistió a 146 diligencias judiciales y se elaboraron Trece (13) oficios de excusa dirigidos a los Juzgados y/o autoridades competentes.   
</t>
  </si>
  <si>
    <t xml:space="preserve">Se realizó (1) capacitación y sensibilización dirigida a las mujeres de la ciudad, en el marco de los Diálogos Zoolidarios, relacionado con los servicios del Centro de Atención Jurídica CAJPYBA y las dudas jurídicas de la ciudadanía en el marco de las relaciones humano-animal. En esta capacitación se contó con la participación de 48 personas las cuales se vieron favorecidas por los temas expuestos, de acuerdo con la misionalidad del IDPYBA.  </t>
  </si>
  <si>
    <t xml:space="preserve">Se recibieron 126 solicitudes de orientación al Centro de Atención Jurídica (96 virtuales y 30 presenciales), de las cuales 62 fueron atendidas exitosamente y las 64 restantes, los usuarios no asistieron al espacio agendado. De las 126 solicitudes un 17% fueron de la localidad de Suba, 14% Kennedy, 10% Ciudad Bolívar, 7% Bosa y Fontibón, 5% Engativá y San Cristóbal, 3% Teusaquillo, Barrios Unidos, Usaquén, Santa fe, 2% Puente Aranda, 1% Antonio Nariño, Rafael Uribe, 0,7% Usme, Chapinero y Tunjuelito y 11% de otras ciudades del país. </t>
  </si>
  <si>
    <t>"Actualmente la Oficina de Control Disciplinario Interno  del IDPYBA,  tiene QUINCE (15) expedientes activos  de los cuales DOS   (2) son Investigaciones formales y el restante corresponden a  Indagaciones
Para el mes de  SEPTIEMBRE  de 2023, la OCDI, gestionó y generó :
1. NUEVE (09) providencias, así:
          - DOS (2) Autos de Archivo  
- TRES (3) Auto que ordena la Apertura de Indagacion Previa
- TRES  (3) Auto que ordena remisiòn a Procuradurìa  
-UN (1) Auto que fija fecha y hora para práctica de pruebas
2. Practica de pruebas Testimoniales y documentales
3. Las comunicaciones y notificaciones  necesarias para la continuidad de las actuaciones"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</si>
  <si>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septiembre de 2023, se tenían programadas 7 actividades de bienestar de las cuales se realizaron 7:
1.	Actividad reconocimiento de cumpleaños cuyo objetivo es el de reconocer a través de la exaltación de este día, la importancia del servidor y su labor en el instituto.
2.	Actividad conmemoración día del amor y la amistad cuyo objetivo es el de resaltar la fecha del amor y amistad, reconociendo la importancia de construir y mantener relaciones armoniosas basadas en el respeto, con el fin de fortalecer el ambiente laboral.
3.	Actividad de proyección de película y conversatorio acerca del reconocimiento del potencial de liderazgo y su influencia, donde por medio de preguntas por parte del moderador y respuesta de los asistentes se busca llevar al pensamiento a esas habilidades que quizá no han sido desarrolladas.
4.	Entrega de reconocimiento por nominaciones mejor compañero(a): más afectuoso, respetuoso, paciente, colaborador, leal, alegre, escucha, auténtico, al mejor conversador, que serán entregados en un compartir día del amor y la amistad cuyo objetivo es resaltar al funcionariado del IDPYBA por características propias de cada uno(a), conforme a las nominaciones estipuladas, con el fin de continuar promoviendo un buen ambiente laboral, así mismo, fortalecer relaciones interpersonales por medio de espacios de integración.
5.	Actividad de clase cardio kick boxing - prevención del sedentarismo cuyo objetivo es el de promover la actividad física, como medida para mantener un estado de salud físico como mental.
6.	Actividad de evento cultural de proyección de tarde de película, cuyo objetivo es el de incentivar espacios de ocio y recreación por medio de la proyección de “películas”, que generen impacto en los asistentes.
7.	Actividad de encuentros transversales cuyo tema central es el de visibilización experiencias laborales de las diferentes dependencias y cuyo objetivo es el de dar a conocer las actualizaciones de los programas de seguridad y salud en el trabajo, por el equipo de Talento Humano – SST.
NOTA ACLARATORIA
En consideración al indicador "Desarrollar las actividades del programa de bienestar social e incentivos" el cual se solicitó modificar por parte de la Subdirección de Gestión Corporativa para el  mes de abril, en una magnitud de 14 a 15, se ajustará al final de la vigencia.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</si>
  <si>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septiembre de 2023, se tenían programadas 11 actividades de seguridad y salud en el trabajo de las cuales se realizaron 11:
1.	Se realiza el diligenciamiento de los indicadores, según el tiempo de periodicidad de los mismos en la plataforma SIDEAP
2.	Se realiza acompañamiento a reunión mensual del COPASST donde se da los avances de las actividades del mes, se analiza la accidentalidad y se proyecta el plan de acción
3.	Se realiza la socialización de las responsabilidades de SST a todos los niveles de la organización por medio del correo electrónico y en reunión virtual a los servidores y contratistas del Instituto
4.	Se realiza reunión de seguimiento al programa de vigilancia epidemiológica de enfermedades zoonóticas, donde se evidencia que se han realizado el total de las actividades programadas
5.	Se realiza reunión de seguimiento al plan de trabajo de SST, donde se evidencia que se ha dado cumplimento a las capacitaciones proyectadas en los tiempos establecidos 
6.	Se realiza la socialización del programa de vigilancia epidemiológica en riesgo visual por medio del correo electrónico y en reunión a los servidores y contratistas del Instituto
7.	El diagnóstico de condiciones de salud entregado por la IPS Quirón se analizó por el equipo de Seguridad y Salud en el Trabajo, generando recomendaciones para incluir en el próximo plan de acción del sistema SST
8.	Se reportó un (1) accidente de trabajo y se realizó una (1) investigación en los tiempos establecidos
9.	La auditoría programada originalmente para el mes de septiembre se llevó a cabo en el mes de agosto en conjunto con la auditoría realizada al proceso de Talento Humano, teniendo en consideración los temas presupuestales del Instituto.
10.	Se realiza reunión de seguimiento de las medidas preventivas y correctivas evidenciando que se ha estado cerrando las recomendaciones requeridas en la auditoría realizada en el año 2022 y se realizará el plan de mejoramiento de acuerdo a la auditoría realizada en agosto 2023
11.	Se realiza la medición de docimetría por parte de la ARL Positiva</t>
  </si>
  <si>
    <t>Durante el mes de septiembre  la Subdirección de Cultura y Gestión del Conocimiento dio respuesta a   95 PQRSD recibidas a través de los diferentes canales de atención, dando cumplimiento a los tiempos estipulados.</t>
  </si>
  <si>
    <t>La tasa de aplauso tuvo un ascenso debido a que este mes se generaron contenidos acerca de la Semana Distrital de Protección y Bienestar Animal. En el mes de octubre se obtuvieron 168.509 likes.</t>
  </si>
  <si>
    <t>Se coordinaron más de 20 entrevistas con voceros para medios de comunicación como
Citytv, - Radio Nacional, El Espectador,Red +, Infobae, Portal Bogotá, HBS full directora, Semana, Blu Radio, Las 2 Orillas, RCN radio, RTVC, El País de España. Tuvimos 94 apariciones en medios, de las cuales 73 fueron por gestión de la oficina de Comunicaciones.</t>
  </si>
  <si>
    <t>Se realizaron 231 piezas de comunicación que promueven la pedagogía sobre la protección y bienestar animal</t>
  </si>
  <si>
    <t>La comunidad digital continua compartiendo las piezas gráficas que se publican en redes sociales.</t>
  </si>
  <si>
    <t>Se obtuvieron 137.704 likes en los videos producidos por la Oficina de Comunicaciones y publicados en las cuentas de la entidad. Este porcentaje vienen superando todas las expectativas frente a lo programado, debido a los formatos de historias que se implementaron este año para las redes.</t>
  </si>
  <si>
    <t>Se recibieron 176.928 comentarios sobre las publicaciones en las redes sociales. Esto muestra interacción permanente con la comunidad digital.</t>
  </si>
  <si>
    <t>Este mes tuvimos un aumento de nuevos seguidores de 1.759 nuevos seguidores que se integraron a la comunidad digital del IDPYBA en septiembre pasamos a 4.404 en octubre.</t>
  </si>
  <si>
    <t xml:space="preserve">La tasa de retención se mantiene. En el mes de octubre se realizaron varias actividades pedagógicas que fueron transmitidas en redes sociales en el marco de la Semana Distrital PYBA. </t>
  </si>
  <si>
    <t>Se presentó un ascenso en el posicionamiento de la sede electrónica. Esto se debe a  que se direccionaron contenidos por la Semana Distrital PYBA</t>
  </si>
  <si>
    <t>Se elaboró y envió el Boletín Animal News a los servidores de la entidad.</t>
  </si>
  <si>
    <t>Actualmente la Oficina de Control Disciplinario Interno  del IDPYBA,  tiene QUINCE (15) expedientes activos  de los cuales CUATRO  (4) son Investigaciones formales y el restante corresponden a  Indagaciones 
Para el mes de OCTUBRE de 2023, la OCDI, gestionó y generó :
1. dieciocho  (18) providencias, así:
          - CUATRO  (4) Autos de Archivo  
- DOS (2) Auto que ordena la Apertura de Indagacion Previa  
-CUATRO (4) Auto que fija fecha y hora para práctica de pruebas
-DOS (2) Autos de Apertura de Investigación formal
- DOS (2) Autos de Desglose
-DOS (2) Inhibitorios 
- UN (1)  Auto que ordena la practica de pruebas
- UN (1) Auto de Prorroga 
2. Practica de pruebas Testimoniales y documentales
3. Las comunicaciones y notificaciones  necesarias para la continuidad de las actuaciones</t>
  </si>
  <si>
    <t>La Oficina Asesora de Planeación cumplió con los reportes a realizar en el mes de septiembre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7. Se realizo reporte en SEGPLAN</t>
  </si>
  <si>
    <t xml:space="preserve">
Se cumple con el programado en el mes y se adiciona el 5% del mes pasado</t>
  </si>
  <si>
    <t>Se realizó el memorando de solicitud de seguimiento de reporte para las áreas de PPDPYBA, según el cronograma actualizado de la SDP
Se envió solicitud de ajuste a la ficha técnica de la Politica Pública del Peatón que corresponde al Instituto, solicitud de revisión de documento CONPES requerida por la SDM.
Adicionalmente, se diligenció ficha técnica para la Politica Pública del Pueblo Gitano</t>
  </si>
  <si>
    <t>Se hizó la revisón de las iniciativas cargadas en la plataforma de GAB desarrolladas en los laboratorios de 17 localidades</t>
  </si>
  <si>
    <t>El DAFP no ha emitido las recomendaciones FURAG 2022 para poder dar inicio al plan de mantenimiento.</t>
  </si>
  <si>
    <t>Para dar cumplimiento de la meta de vincular 208 prestadores de servicio para la vigencia 2023, se llevó a cabo 3  procesos de socialización de los lineamentos para la regulación en bienestar animal de las diferentes prestaciones de servicios que trabajan para y con los animales, a partir de los cuales se vincularon 08 prestadores de servicios.</t>
  </si>
  <si>
    <t>Se continuó la programación de intervenciones pedagógicas para la implementación de las acciones propias de las dos campañas pedagógicas diseñandas, en articulación con  aliados como el Planetario Bogotá y la Universidad del Bosque y en diferentes espacios de la ciudad.</t>
  </si>
  <si>
    <t>Se dio continuidad al desarrollo de acciones de apropiación de la cultura ciudanada con estrategias como Pisa el freno, Huellitas de la calle,  Mirar y no tocar y Servicio social estudiantil como parte de la implementación de la estrategia de sensibilización, educación y formación en protección y bienetar animal.</t>
  </si>
  <si>
    <t xml:space="preserve">En octubre se vincularon 66 ciudadanos y ciudadanas, a través de las siguientes acciones de participación: 
- Espacios de participación se vincularon 33 ciudadanas y ciudadanos
- Programa de copropiedad y convivencia se vincularon 33 ciudadanas y ciudadanos </t>
  </si>
  <si>
    <t>En el trascurso de la vigencia se han adelantado 10 alianzas de las 10 programadas, equivalente al 92% de la magnitud programada para la vigencia 2023.  
 Estas alianzas, fueron realizadas con  la Subred Centro Oriente, la empresa Diverpool, Banco de la Republica, Constructora Bolívar FMC Technologies, Prosperidad Social, agencia de publicidad Llorente &amp; Llorente, la Universidad Sergio arboleda, la Organización antiespecista EVOLUZOON y la Unidad Especial Administrativa Aeronáutica Civil para lo cual se han realizado las siguientes actividades: 
La alianza con la Aeronáutica Civil  tiene por objetivo: definir acciones que permitan fomentar espacios de participación con la ciudadanía de Bogotá, D.C (en específico en la localidad de Engativá y Fontibón). Así mismo, fortalecer el conocimiento y las acciones que realiza el Instituto en tenencia responsable de animales de compañía y convivencia responsable entre tenedores y no tenedores de animales de compañía, a través de la presentación de las estrategias de la Subdirección de Cultura Ciudadana y Gestión del Conocimiento.
A su vez se realizaron los siguientes avances en el mes de octubre
*Reunion con la Aeronáutica Civil: Se acompañó a la reunión solicitada por la Aeronáutica para celebrar una alianza que permita que a través de un dialogo zoolidario se puedan identificar las problemáticas en pyba de las zonas cercanas al aeropuerto de las localidades de Engativá y Fontibón
*Propuesta de agenda para llevar a cabo el dialogo zoolidario con los habitantes objeto identificado por la Aeronáutica Civil en el mes de noviembre, con el fin de identificar las problemáticas y generar un calendario de trabajo para 2023.</t>
  </si>
  <si>
    <t xml:space="preserve">Con corte al 31 de octubre de 2023 se han comprometido recursos por $881.275.378. correspondientes a la contratacion de personal de una apropiación total de $900.000.000 </t>
  </si>
  <si>
    <t xml:space="preserve">Con corte al 31 de octubre de 2023  se ha realizado giros por valor de $668.113.955 del total de los compromisos suscritos. </t>
  </si>
  <si>
    <t>Con corte al 31 de octubre de 2023,  han sido liberados $2.650.234 para una reserva definitiva de $109.131.946. De esta reserva definitiva, se efectuaron giros de reservas por $109.131.746, quedando pendiente de ejecutar $200</t>
  </si>
  <si>
    <t>Se realizaron diez y siete (17) visitas técnicas programadas en respuesta a solicitudes.</t>
  </si>
  <si>
    <t>Se aprehendieron por presunto maltrato 42 animales.</t>
  </si>
  <si>
    <t xml:space="preserve"> Por Urgencias Veterinarias se atendieron 79 animales (54 caninos, 25 felinos).</t>
  </si>
  <si>
    <t>A través de brigadas médicas se atendieron 329 animales (212 caninos y 117 felinos), en 165 intervenciones realizadas en las 20 localidades del distrito</t>
  </si>
  <si>
    <t>Ingresaron 44 animales (18 caninos y 26 felinos) a la Unidad de Cuidado Animal por situación de abandono o remitidos por entidades como bomberos, policía y la secretaria Distrital de Salud para la prestación del servicio de custodia.</t>
  </si>
  <si>
    <t>Se prestó atención veterinaria a 3 palomas de plaza a  traves de una brigada médica</t>
  </si>
  <si>
    <t>Se  dieron en adopción cincuenta  (50) animales (31 caninos y 19 felinos)</t>
  </si>
  <si>
    <t xml:space="preserve">En el mes de OCTUBRE de 2023 se realizaron 2.385 esterilizaciones a 706 caninos y 1.679  felinos distribuidas por localidad de la siguiente manera: Usaquén: 51, Chapinero: 58, Santa Fe: 48, San Cristóbal: 61, Usme: 179, Kennedy: 106, Fontibón: 41, Suba: 177, Antonio Nariño: 49, Puente Aranda: 61, Rafael Uribe Uribe: 92, Ciudad Bolívar: 101, y Punto Fijo: 1361 en 19 jornadas a través del servicio tercerizado en jornadas masivas en toda la ciudad y 20 jornadas en el punto fijo Ubicado en la Unidad de Cuidado Animal. Cabe precisar que 595 animales en condición de vulnerabilidad y habitabilidad de calle fueron esterilizados a través de la Estrategia Capturar- esterilizar y Soltar CES y 1.790 perros y gatos cuyos cuidadores son residentes en lugares estratos 1.2 y 3 en zonas de mayos población estimada. </t>
  </si>
  <si>
    <t>Durante el mes de octubre se tramitó el 100 % de las solicitudes de PQRSD asignadas a la Subdirección de Atención a la Fauna en los terminos establecidos.</t>
  </si>
  <si>
    <t>Para el periodo de reporte la Subdirección de Atención a la Fauna presenta una ejecución de 96,3%</t>
  </si>
  <si>
    <t>La ejecución de giros del Proyecto 7551  "Servicio para la atención de animales en condición de vulnerabilidad a través de los programas del IDPYBA en Bogotá" del presupuesto para el mes de  octubre de 2023 fue del 69,72%.</t>
  </si>
  <si>
    <t>El valor ejecutado del Proyecto 7551 de reservas "Servicio para la atención de animales en condición de vulnerabilidad a través de los programas del IDPYBA en Bogotá" del presupuesto para el mes de octubre de 2023 fue del 99,46%</t>
  </si>
  <si>
    <t>Durante el periodo del informe, y una vez concluido el proceso de diagnóstico necesidades de investigación del año, se realiza una evaluación de la efectividad de la estrategia y herramienta utilizada para identificar los vacíos de información. Con esto se espera mejorar el proceso mismo de reconocimiento de necesidad de investigación para el Instituto.</t>
  </si>
  <si>
    <t>De conformidad con el cronograma de investigación establecido para cada uno de los productos, se avanzó en la ejecución del análisis y la construcción del producto de investigación particularmente para la investigación de intervenciones asistidas con animales se concluyó el diagnóstico de las características de la uca y el análisis de las oportunidades y fortalezas para el establecimiento de una prueba piloto para la investigación de ética intereses se está preparando el producto de investigación el cual será parte integral del libro de cambio climático protección y bienestar animal.</t>
  </si>
  <si>
    <t xml:space="preserve">Luego del establecimiento de las mesas de trabajo y la concertación de los diferentes compromisos, se firma el acuerdo de voluntades entre el observatorio protección y bienestar animal y la Universidad del bosque con este convenio se espera fortalecer la red de conocimiento distrital en relación con temas de protección y bienestar animal además de fortalecer los procesos investigativos llevados a cabo tanto en el instituto como por parte de la universidad. Asimismo se realiza el seguimiento a los acuerdos establecidos en el convenio vigente con el observatorio de la mujer y equidad de género. </t>
  </si>
  <si>
    <t>De acuerdo a la metodología establecida en cada uno de los semilleros, se realizaron las actividades y se compartió el material respectivo. Así mismo se avanzó en la construcción de los productos de investigación derivados de cada uno de los semilleros, qué en algunos casos serán incorporados en el libro de cambio climático protección y bienestar animal.</t>
  </si>
  <si>
    <t>Como resultado de la actualización y mantenimiento de la batería de herramientas, se apoyó en la elaboración de material cartográfico importante tanto para la Subdirección de cultura ciudadana como para el desarrollo de productos de investigación en curso. Asimismo se adelantó la construcción de varios tableros de control que facilitan la gestión de información tanto para áreas como adopciones y urgencias como para investigaciones en curso.</t>
  </si>
  <si>
    <t>Con corte al  31 de octubre de 2023, se han comprometido $279.596.387, correspondientes a procesos de contratación de personas naturales</t>
  </si>
  <si>
    <t>Con corte al 31 de octubre de 2023, se han girado recursos por valor de $209.899.838, correspondientes a  los compromisos suscritos</t>
  </si>
  <si>
    <t>Los recursos por valor de $52.072.537  pesos constituidos como reservas, lograron el cumplimiento del  100% de los giros.</t>
  </si>
  <si>
    <t>Se adelantó la compilación y organización de información territorial y la generación con esto de material cartográfico. Esto permite sumar información de calidad a lo que será el reporte del compilado del tercer trimestre del año 2023.</t>
  </si>
  <si>
    <t xml:space="preserve">Se realizaron 39 jornadas de esterilización , 19 jornadas en las 21 localidades del Distrito Capital y 20 en el Punto Fijo de la UCA.  </t>
  </si>
  <si>
    <t>Con ocasión al radicado 2023EE0010828 del 14 de septiembre de 2023 realizado ante el DASCD y a los tiempos de respuesta establecido por dicha entidad (30 días habiles), a la fecha, continuamos en espera de respuesta al tramite de modificación del manual especifico de funciones y competencias comportamentales para el empleo Profesional Especializado Código 222, Grado 03 de la Subdirección de Atención a la Fauna (Fauna Silvestre).</t>
  </si>
  <si>
    <t xml:space="preserve">
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t>
  </si>
  <si>
    <t>Durante le mes de octubre se evidencia una mejora significativa en la gestión de las PQRSD y en calidad de las respuestas emitidas desde le IDPYBA a los peticionarios. Resultados que obedecen a la articulación de los responsables por gestionar las peticones al interior de las Dependencias y el grupo de servicio al Ciudadano. Adicionalmente al mejoramiento de las plantillas para dar respuestas, especialmente a los casos reportados como posible maltrato animal. Es importante mencionar que los resultados de gestión han impactado positivamente gracias a los planes de contingencia que realiza el equipo de escuadron anticrueldad, puesto que allí se gestionan más del 45% de las peticiones ciudadanas.</t>
  </si>
  <si>
    <t>Se realiza seguimiento al canal virtual, teniendo en cuenta el aumento de las solicitudes a través de correo electrónico, mediante el cual se realizo plan de trabajo para sacar adelante las solicitudes y poder responder en los terminos de ley.</t>
  </si>
  <si>
    <t>Se realizaron 47 encuestas de satisfacción, en donde el 69% de los ciudadanos se encuentran satisfechos con el servicio. Los ciudadanos que presentan observaciones y/o insatisfacción, por la falta de respuesta inmediata de las denuncias por presunto maltrato animal, dado que la expectiva del ciudadano es recibir atención inmediata cuando se denuncian los casos de maltrato animal o urgencias veterinarias. La situación más reiterativa tiene que ver con el hecho de esparar inmediatez de las respuestas a través de los correos electrónicos.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</si>
  <si>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octubre de 2023, se tenían programadas 9 capacitaciones de las cuales se realizaron 9, 5 de ellas se encuentran en el PIC durante la vigencia, las cuales se desarrollaron en el mes de octubre por depender de une tercero, realizando así, 9 capacitaciones en el mes, así:
1.	Capacitación registro nacional de base de datos – rnbd cuyo objetivo consiste en definir que son los registros de bases de datos conforme la ley 1581 de 2012, para publicación en el Registro Nacional de Bases de Datos - RNBD. Se realizo mediante plataforma virtual teams.
2.	Capacitación gestión de incidentes (como reportar, que puedo reportar), cuyo objetivo consiste en definir cuándo es in incidente de seguridad de la información, canales para reportar. Se realizo mediante plataforma virtual teams.
3.	Capacitación políticas organizacionales relacionadas con la seguridad de la información, cuyo objetivo consiste en fortalecer la cultura en seguridad de la información, a partir de las políticas de seguridad de la información que dispone el instituto para conocimiento de usuarios internos. Se realizo mediante plataforma virtual teams
4.	Capacitación PVE biomecánico- ergonómico – posturas adecuadas para el trabajo en oficina cuyo objetivo consiste en concientizar a los participantes sobre la importancia de mantener posturas adecuadas durante el trabajo para prevenir problemas musculoesqueléticos, proporcionar orientación práctica sobre ergonomía, ejercicios y técnicas de prevención para evitar lesiones relacionadas con la postura, especialmente al estar sentados durante largos períodos. Se realizo mediante la modalidad presencial sede administrativa.
5.	Capacitación PVE biomecánico – daños a la salud asociados al uso del computador, cuyo objetivo consiste en informar a los participantes sobre los posibles daños oculares y musculoesqueléticos relacionados con el uso prolongado del computador, proporcionar estrategias para reducir la fatiga visual, como tomar descansos regulares y ajustar la configuración del dispositivo, educar sobre técnicas para mantener una postura adecuada durante el uso del computador y la importancia de un entorno bien iluminado y ventilado. Se realizo mediante plataforma virtual teams.
6.	Capacitación PVE psicosocial – PVE cardiovascular – alimentación saludable cuyo objetivo consiste en educar a los participantes sobre los factores de riesgo cardiovascular, incluyendo hábitos de vida poco saludables y predisposiciones genéticas, proporcionando información detallada sobre cómo prevenir enfermedades del corazón a través de la adopción de un estilo de vida activo, una dieta equilibrada y medidas para reducir el estrés. Se realizo mediante plataforma virtual teams.
7.	Capacitación ¿trabajo bajo presión es igual a estrés? aprendiendo del estrés, cuyo objetivo consiste en reconocer la importancia de mantener la calma en momentos de la vida laboral y personal, y tomar las situaciones de presión, como esa oportunidad para alcanzar la meta logrando tener un alto rendimiento. Se realizo mediante plataforma virtual teams.
8.	Capacitación manejo de residuos peligrosos cuyo objetivo consiste en fortalecer la segregación en la fuente de residuos peligrosos y residuos ordinarios. Se realizo mediante plataforma virtual teams.
9.	Capacitación practicas sostenibles – uso de servicio público, carro compartido, bicicleta y eco conducción cuyo objetivo consiste en dar a conocer las ventajas de la movilidad sostenible desde el área medico deportiva. Se realizo mediante plataforma virtual teams.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</si>
  <si>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octubre de 2023, se tenían programadas 11 actividades de bienestar de las cuales se realizaron 11:
1.	Actividad reconocimiento de cumpleaños, cuyo objetivo es reconocer a través de la exaltación de este día, la importancia del servidor y su labor en el instituto. Se realizo la socialización de la pieza de cumpleaños y entrega de incentivo.
2.	Actividad conmemoración día del archivista, cuyo objetivo consiste en resaltar la fecha la labor de los funcionarios y colaboradores archivistas del IDPYBA. se remiten piezas gráficas de reconocimiento a través de correo electrónico institucional.
3.	Actividad conmemoración día de la raza (día de la diversidad étnica y cultural) cuyo objetivo es reconocer a nuestro país como pluriétnico y multicultural, en el que la diversidad es nuestra mayor riqueza. Se remiten piezas gráficas de reconocimiento a través de correo electrónico institucional.
4.	Actividad conmemoración día del tecnólogo, cuyo objetivo consiste en reconocer al personal del IDPYBA que ejercen en la profesional de tecnólogo(a). se remiten piezas gráficas de reconocimiento a través de correo electrónico institucional.
5.	Actividad conmemoración día del trabajador social, cuyo objetivo consiste en exaltar el compromiso de los profesionales dedicados al trabajo social de la entidad. Se remiten piezas gráficas de reconocimiento a través de correo electrónico institucional.
6.	Actividad conmemoración día del financiero(a), cuyo objetivo consiste en conmemorar el día del financiero(a), exaltando sus habilidades para gestionar y dirigir las finanzas del instituto. se remiten piezas gráficas de reconocimiento a través de correo electrónico institucional.
7.	Actividad conmemoración día del trabajo decente cuyo objetivo consiste en celebrar y exaltar el día del trabajo decente, con el fin de cada uno(a) reflexione en torno a los derechos laborales y promover la importancia de un empleo digno y justo para todos y todas los y las servidores(as) de nuestra entidad. Se remiten piezas gráficas de reconocimiento a través de correo electrónico institucional.
8.	Actividad ambientación espacios del IDPYBA en relación con la celebración de halloween, presentación, cuyo objetivo consiste en incentivar espacios de recreación en fechas especiales. Se ambientan los espacios de la sede administrativa del IDPYBA con ocasión a la fecha, se hace actividad pedagógica a los niños y niñas participantes y se hace entrega de reconocimiento a los hijos de las y los servidores del instituto.
9.	Actividad exaltación de los animales de la UCA campaña de apadrinar un animal de la UCA, cuyo objetivo consiste en incentivar a las y los funcionarios por el bienestar y cuidado de los animales que han sido rescatados y que actualmente se encuentran en la UCA. Se desarrolla actividad de reconocimiento a 7 animales de la UCA apadrinados por las y los servidores.
10.	Actividades lúdico-recreativas con los hijos de funcionarios(as)vacaciones recreativas, cuyo objetivo consiste en brindar espacios de esparcimiento para la familia de las y los funcionarios de la entidad, con el fin del disfrute del tiempo libre en familia. Se hace entrega de reconocimiento a hijos de servidores para la semana de recesos escolar.
11.	Actividad de accesibilidad a personas con discapacidad, cuyo objetivo consiste en disminuir brechas de discriminación o segregación, impactando a las y los profesionales que tienen a cargo la atención al ciudadano, para el trato digno a este grupo poblacional. Se lleva a cabo en la sede administrativa dirigida al equipo de atención al ciudadano.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</si>
  <si>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octubre de 2023, se tenían programadas 11 actividades de seguridad y salud en el trabajo de las cuales se realizaron 11:
1.	Se realiza la revisión de la política SST con el equipo de SST y se envía para revisión y actualización al área jurídica.
2.	Se realiza el diligenciamiento de los indicadores, según el tiempo de periodicidad de los mismos en la plataforma SIDEAP.
3.	Se realiza revisión de la documentación SG-SST, en conjunto con el representante del COOPAST donde se revisa conforme a la Resolución 0312 del 2019.
4.	Se realiza acompañamiento a reunión mensual del 26 de octubre donde se da los avances de las actividades de octubre 2023, se analiza la accidentalidad y se proyecta el plan de acción del COPASST para el mes de noviembre.
5.	Se envía solicitud de seguimiento y se recibe respuesta de gestión por parte del CCL.
6.	Se realiza seguimiento al programa de vigilancia epidemiológica en riesgo biomecánico, donde se evidencia el 100% de cumplimento de las actividades proyectadas hasta la fecha.
7.	En el mes de octubre se reportó un (1) accidente de trabajo y se realizó una (1) investigación en los tiempos establecidos.
8.	Se realizo el simulacro de evacuación Distrital de las dos sedes, generando constancia de participación por parte de IDIGER.
9.	Se realiza seguimiento al proveedor de evaluación al Proveedor QUIRON, proveedor de los exámenes médicos y complementarios ocupacionales.
10.	Se realizan actividades y capacitaciones en la semana del 23 al 27 concerniente a la semana de la salud.
11.	Se realiza seguimiento a programa de entrenamiento en manejo de animales con la información enviada a comunicaciones como base inicial del curso de entrenamiento.</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</si>
  <si>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octubre de 2023, se tenían programadas 4 actividades en seguridad vial, de las cuales se realizaron 4:
1.	Se realiza comité vial el día 19 de octubre.
2.	Se realiza actividad presencial en la sede administrativa sobre TIC´s de seguridad vial.
3.	Se realiza el diligenciamiento de los indicadores según su periodicidad.
4.	Se realiza la respectiva verificación de chequeos preoperacionales y se envía correo a recursos físicos.</t>
  </si>
  <si>
    <t>Todos los provedores cumplieron con  la presentacion del informe y soportes para generar las acciones tendientes para el pago de las obligaciones financieras del Instituto, asi mismo se gestionaron y fueron pagados al respectivo proveedor, para un total de 5 informes. que fueron afectados contablemente con cargo a cada contrato u orden de compra.</t>
  </si>
  <si>
    <t>Se cumplio con 5 mantenimientos correctivos en  la sede administrativa</t>
  </si>
  <si>
    <t>Se realiza la programación de 113 servicios de vehiculos en calidad de alquiler y programacion que se realiza de manera semanal de acuerdo con la solicitud de cada uno de los equipos que requieren el servicio, asi mismo se da respuesta efectiva a las solicitudes extemporaneas recibidas, durante este periodo se requirio solicitar vehiculos adicionales a los contratados en cumplimiento de las actividades programadas por el instituto para la semana Distrital.</t>
  </si>
  <si>
    <t xml:space="preserve">Se desarrollaron 5 actividades del plan de Acción PIGA 2023; durante el mes de octubre de 2023, se hizo la limpieza preventiva y/o correctiva al sistema de aguas lluvias, a las canaletas por parte de la Empresa de Aseo; se convoco a una charla sobre movilidad sostenible y capacitación sobre residuos peligrosos y separación en la fuente, la cual se realizó mediante convocatoria vía correo electrónico a los funcionarios y colaboradores del Instituto; se realizó 9 entregas de residuos peligrosos (Cortopunzantes, biosanitarios, animales, residuos químicos,  envases insumos viales y medicamentos, residuos químicos), la cantidad de residuos entregados fue de 1301.4 Kilos a la empresa ECOENTORNO; se realizó una entrega de material reciclado a la asociación de reciclaje ARCRECIFRONT de 63 Kg de la Unidad de Cuidado Animal, en cuanto a la sede Administrativa no se entregó nada;por ultimo se llevo a cabo la actualización de las bitácoras de residuos ordinarios, peligrosos infecciosos, peligrosos y reciclados. Se continúa con las inspecciones mensuales, verificando las condiciones sanitarias y locativas de almacenamiento de los residuos. Se realizó proceso de estudios previos – criterios ambientales de atención al ciudadano  de 2023. Se actualizaron las bitácoras de bici usuarios y número de viajes. Por último se hizo el registro de las bicicletas que ingresan a la Unidad de Cuidado Animal acompañado del programa de Movilidad Sostenible de la Secretaria de Movilidad – Red muévete mejor. En saneamiento se realizaron los servicios de control vectorial, fumigación, control de roedores en la Unidad de Cuidado Animal parte externa, bodegas y áreas administrativas y las zonas existentes. Se hizo actividades de poda en la Unidad de Cuidado Animal. </t>
  </si>
  <si>
    <t>Se realizaron 543 operaciones contables durante el mes de octubre, los cuales ayudaron al cumplimiento de las obligaciones del Instituto.</t>
  </si>
  <si>
    <t>Se realizaron giros por un valor de $2.493.466.557 durante el mes de octubre, dando así un giro total acumulado de $19.287.149.212 los cuales corresponden al 69% del valor comprometido</t>
  </si>
  <si>
    <t>Durante el mes de octubre no se llevo a cabo la ejecucion de recursos, razon por la cual, se cuenta con un acumulado de $4.563.049.168, lo cual corresponde a un 98% de la ejecucion presupuestal</t>
  </si>
  <si>
    <t>Se realizaron giros por un valor de $531.573.385 durante el mes de octubre, teniendo asi, un total de giros acumulados por $ 3.323.163.035, los cuales corresponden al 71% de la ejecucion de giros de la vigencia.</t>
  </si>
  <si>
    <t>Se ejecuto un valor $0 durante el mes de octubre, sumando un total acumulado de $587.039.201, el cual corresponde al 97% del total de la reserva constituida.</t>
  </si>
  <si>
    <t>Durante el mes de octubre se llevo a cabo la ejecucion de $374.792.341, sumando un total acumulado de $5.715.289.773, los cuales corresponde al 79% de la apropiacion disponible</t>
  </si>
  <si>
    <t>Se realizaron giros por un valor de $588.220.343 durante el mes de octubre, sumando un total acumulado de $5.180.535.721 los cuales corresponden a un 72% en el porcentaje de ejecucion de giros</t>
  </si>
  <si>
    <t>Se ejecuto un valor $0 durante el mes de octubre, sumando un total acumulado de $223.478.927, el cual corresponde al 97% del total de la reserva constituida.</t>
  </si>
  <si>
    <t>Para el mes de octubre en el PINAR se tenían programadas siete actividades a las cuales se logró dar cumplimiento en su totalidad como se menciona a continuación:
- Plan de Análisis de procesos y procedimientos de la producción documental: se llevó a cabo una mesa de trabajo con el equipo de gestión de talento humano de la SGC y otras mesas de trabajo con los integrantes del equipo de proyectos de la Oficina Asesora de Plaenación
- Plan de Conservación Documental: Se elaboró el Programa de almacenamiento y realmacenamiento articulado con el área de GD con lo cual se consolida el borrador del programa de conservación documental, el cual requiere el aval de un equipo de profesionales interdisciplinario para que se pueda aprobar ante Archivo Distrital.
- Imagenes digitalizadas y cargue al repositorio documental: En la serie: Registro de Identificación de Caninos y Felinos vigencia 2018 se digitalizaron 8 cajas de la no. 50 a la 57 con un total de 4.729 imagenes.  En esta misma actividad se prestó apoyo al área contractual, con la digitalización de las actas de liquidación de los contratos de prestación de servicios de las vigencias 2018 y 2019 donde se digitalizó un total de 75 imagenes
- Transferencias: se llevó a cabo la transferencia primaria documental del equipo ambiental de la serie: PLANES INSTITUCIONALES DE GESTION AMBIENTAL PIGA vigencias 2017, 2018, 2019 y 2020. por su parte la Oficina Asesora de Planeación transfirió las series:  ACTAS DE COMITÉ GESTIÓN Y DESEMPEÑO INSTITUCIONAL  ANTEPROYECTO DE PRESUPUESTO,  INSTRUMENTOS DEL SISTEMA DE GESTIÓN DE CALIDAD, PLANES ANUALES DE ADQUISICIONES de la vigencia 2020, 
- Capacitaciones y mesas de trabajo: Al respecto se llevó a cabo una reunión en generalidades de la GD con uno de los contratistas operativos del equipo. También se llevo a cabo una mesa de trabajo con el equipo de gd para destacar la importancia e la organización documental del archivo de gestión</t>
  </si>
  <si>
    <t>Se llevó a cabo la transferencia primaria documental del equipo ambiental de la serie: PLANES INSTITUCIONALES DE GESTION AMBIENTAL PIGA vigencias 2017, 2018, 2019 y 2020. por su parte la Oficina Asesora de Planeación transfirió las series:  ACTAS DE COMITÉ GESTIÓN Y DESEMPEÑO INSTITUCIONAL  ANTEPROYECTO DE PRESUPUESTO,  INSTRUMENTOS DEL SISTEMA DE GESTIÓN DE CALIDAD, PLANES ANUALES DE ADQUISICIONES de la vigencia 2020</t>
  </si>
  <si>
    <t>Para el mes de Octubre, se llevaron a cabo los siguientes avances en las actividades en relación al Plan Estratégico de las Tecnologías de la Información tales como:                                    El Soporte de los elementos tecnológicos del Instituto                                                                     Avance en la disponibilidad y usabilidad de los Sistemas de Información.</t>
  </si>
  <si>
    <t>Para el mes de Octubre se esta gestionando la modificación de los Riesgos de Seguridad Digital a partir de la actualización del inventario de activos de información para la vigencia 2023, teniendo en cuenta los lineamientos de la Guia suministrada por MinTic. Los cuales, cuando los activos de información sean aprobados por parte del Comité de gestión y desempeño se avalará la actualización de los Riesgos.</t>
  </si>
  <si>
    <t>Para el mes de octubre dando cumplimiento al Plan de Seguridad y Privacidad de la información se adelantaron las siguientes actividades:                                                                                                            1. Elaboración de Políticas de Seguridad de la información V 2.0 primaria y secundaria, pendiente de aprobación por parte del Comité de Gestión y Desempeño.                                                                                            2. Actualización de Autodiagnóstico con herramienta MINTIC de Gobierno Digital.                                                     3. Proceso de consolidación de la matriz de inventarios de los Activos de Información para su aprobación y publicación.                                                                                                                                              4. Seguimiento al plan de mejoramiento de TI enviado a Control Interno en pro de brindar respuesta a observaciones que se puedan presentar.                                                                                5. Seguimiento sobre la valoración y tratamiento de Riesgos.</t>
  </si>
  <si>
    <t xml:space="preserve">Durante el mes de Octubre se recibieron 17 requerimientos a través de las Mesa de Servicios de los cuales 15 solicitudes fueron resueltas oportunamente y 2 se encuentran en trámite.	                                                                                                      
•	Duplicidades incidentes SIPYBA
•	Falla en el ingreso a SIPYBA
•	Cargue de Bases de Datos Sede Electrónica en el Servidor de producción
•	Inconvenientes SIPYBA - Gravedad Línea Contra Maltrato
•	Se realizó Verificación de datos asociados a cedula de ciudadanía.
•	Se realizó habilitación de usuario y contraseña para médico veterinario en la plataforma de SIPYBA.
•	Respuesta a dos derechos de petición.
•	Se realizó desbloqueo de proteccionista bloqueada aplicativo Esterilizar salva.
•	Activación de usuario en la plataforma de Redes Locales y SISEPP.
•	Solicitud de información en relación a las citas de esterilización canina y felina.
•	Creación de usuarios en la plataforma de Esterilizar.                                                                       • Inconvenientes creación de incidentes SIPYBA.                                                           •	Verificación de datos a través de la plataforma de SIPYBA      </t>
  </si>
  <si>
    <t>Durante el mes de ocubre  la Subdirección de Cultura y Gestión del Conocimiento dio respuesta a 58 PQRSD recibidas a través de los diferentes canales de atención, dando cumplimiento a los tiempos estipulados.</t>
  </si>
  <si>
    <t>Se elaboró un (1) informe de procesos judiciales, tutelas y conciliaciones extrajudiciales actualizado al mes de octubre de 2023. Se profirió un (1) fallo de tutela dentro de la Acción No 2023- 01170. Se fijó fecha para audiencia pública dentro de la Acción Popular No 2021-00274, para el 26 de octubre de 2023 y se asistió a la misma.  El Juzgado 40 Laboral del Circuito profirió auto de fecha 3 de octubre mediante el cual manifestó no tener competencia y ordeno reparto del proceso 2022-00375 a los Juzgados de Pequeñas Causas Laborales. Se efectuaron seguimientos semanales a los procesos judiciales vigentes en la página de la rama y se realizó la correspondiente actualización de las actuaciones judiciales en el SIPROJ.</t>
  </si>
  <si>
    <t>Se emiten dos (2) conceptos jurídicos sobre la custodia de animales que nacen al interior de la UCA y un alcance al concepto de animales de granja. Revisión y control de legalidad de 10 actos administrativos, de los asuntos a saber: Resolución vacancia temporal (1) , Resolución adjudicación proceso SASI-005-2023, Resolución modificación presupuesto (2), Resolución traslado indemnización de vacaciones retroactivo (1) , Resolución sobre el contrato 441 de 2022 (1), Resolución traslado prima semestral (1), Resolución pago de retroactivo para un exfuncionario (1), Resolución transporte IDPYBA (1) , Resolución baja de cuentas por cobrar (1). Se realiza la revisión a cuatro (4) procedimientos, a saber:  , Adopción de Caninos y Felinos. Programa De Esterilizaciones de Caninos y Felinos. Protocolo de Ingreso de Animales de la Secretaría Distrital de Salud a la Unidad de Cuidado Animal. Protocolo de Buenas Prácticas en Bienestar Animal para Ejemplares de Exhibición en el Distrito Capital.  Se realiza el análisis técnico jurídico de siete (7) proyectos normativos a saber:  Proyecto de Ley (PL) 002 de 2023. PL 003 de 2023. PL 005 de 2023. PL 083 de 2023 .PL 045 de 2023. Proyecto de Acuerdo (PA) 203 de 2023. PA 405 de 203.  Se realizan gestiones para dar respuesta a tres (3) solicitudes de viabilidad de conceptos de eutanasia.</t>
  </si>
  <si>
    <t xml:space="preserve">Desde el equipo de asuntos penales, fueron realizadas y presentadas tres (3) denuncias con base en los conceptos técnicos de maltrato animal remitidos por parte de la Subdirección de Atención.   
 se participó en cuatro (4) audiencias en sede de conocimiento, las cuales se discriminan en las evidencias. 
</t>
  </si>
  <si>
    <t xml:space="preserve">Durante el mes de octubre de 2023 se asistió a 112 diligencias judiciales y se elaboraron tres (3) oficios de excusa dirigidos a los Juzgados y/o autoridades competentes.   
</t>
  </si>
  <si>
    <t xml:space="preserve">Se realizaron (4) capacitaciones dirigidas a la ciudadanía: 1. El dia 04 de octubre, en la Unidad de Cuidado Animal acompañando la jornada de esterilización felina, sobre los servicios del Centro de Atención Jurídica para la Protección y Bienestar Animal, en el marco de la semana pyba. 2. El día 05 de octubre, el Politécnico Grancolombiano acompañando la jornada de adopción en el marco de la semana pyba, sobre los servicios del Centro de Atención Jurídica. 3. El día 31 de octubre en la Unidad de Cuidado Animal acompañando la jornada de esterilización, sobre los servicios del Centro de Atención Jurídica.  4. El día 26 de octubre se realizo un 1 espacio radial del programa Vete Tips en colaboración con la Universidad Politécnico Grancolombiano sobre la sentencia de familia interespecie. </t>
  </si>
  <si>
    <t>Se recibieron 113 solicitudes de orientación al Centro de Atención Jurídica (89 virtuales y 24 presenciales), de las cuales 53 fueron atendidas exitosamente y las 60 restantes los usuarios no asistieron al espacio agendado. De las 113 solicitudes un 14,2% fueron de la localidad de Kennedy, 13,3% Suba, 7,1% Ciudad Bolívar, 6,2% Usaquén y Engativá, 5,3% Chapinero, 4,4% San Cristóbal, Bosa, Rafael Uribe Uribe y Puente Aranda, 3,5% Fontibón, Tunjuelito y Usme, 2,7% Antonio Nariño y Teusaquillo, 0,9% Barrios Unidos y Santa fe y 11,5% de otras ciudades del país.</t>
  </si>
  <si>
    <r>
      <t xml:space="preserve">En octubre se ejecuto 1 pacto, se lograron importantes gestiones para la localidad de Kennedy llevando los servicios y programas de protección y bienestar animal a las comunidades con quienes se pactaron los compromisos, llevando los servicios y programas de protección y bienestar animal a las comunidades con quienes se pactaron los compromisos. 
</t>
    </r>
    <r>
      <rPr>
        <i/>
        <sz val="12"/>
        <rFont val="Calibri"/>
        <family val="2"/>
        <scheme val="minor"/>
      </rPr>
      <t>Se presenta una sobreejecución en mes de octubre, ya que durante el mes de septiembre se dejo de reportar un avance del 4,1 % como se evidencia en el plan de acción correspondiente al mes de septiembre.</t>
    </r>
  </si>
  <si>
    <t>Este mes se obtuvieron 148.531 likes en las publicaciones realizadas por la entidad sobre 439.235 seguidores en las redes sociales</t>
  </si>
  <si>
    <t>Este mes se coordinaron diversas entrevistas con medios de comunicación:
1 nov - Programa Bien Dateado Canal Institucional con Estefania Niviayo
2 nov - Tv Agro  con Óscar Jiménez sobre atención a perros y gatos en calle
4 nov - Citytv con Óscar Jiménez en la UCA
16 nov - El Espectador con óscar Jiménez sobre atención a perros ferales
19 nov - Citytv full escrito sobre caso de canino abandonado en bodega de Suba
26 nov - Caracol radio full Directora sobre jornadas de adopción
27 nov - Caracol en Vivo - adopciones Tatiana Barrera
29 Nov - DC Radio Tatiana Barrera</t>
  </si>
  <si>
    <t>Este mes se realizaron 150 piezas gráficas para apoyar la comunicación interna y externa.</t>
  </si>
  <si>
    <t>Las piezas de diseño publicadas en las redes sociales se compartieron 3.778 veces</t>
  </si>
  <si>
    <t>Se obtuvieron 68.049 likes en los videos publicados en las redes sociales del IDPYBA</t>
  </si>
  <si>
    <t>Se recibieron 91.357 comentarios sobre las publicaciones, lo que indica que se mantiene la interacción con la comunidad digital.</t>
  </si>
  <si>
    <t>Obtuvimos 4.909 nuevos seguidores en las redes sociales del IDPYBA. Esto hace que se amplie la cobertura de la pedagogía e información sobre la protección y el bienestar animal.</t>
  </si>
  <si>
    <t>Se lograron 1.457 visualizaciones en el canal de Youtube</t>
  </si>
  <si>
    <t>Se ha generado tráfico a la página y plataformas digitales</t>
  </si>
  <si>
    <t>Se elaboró y envío el boletín Animal News con las principales noticias y temas de interés para los servidores del IDPYBA</t>
  </si>
  <si>
    <t>Se elaboró un (1) informe de procesos judiciales, tutelas y conciliaciones extrajudiciales actualizado al mes de noviembre de 2023.  Se contestaron (4) acciones de tutelas, No 2023-00170, No 2023-00668, No 2023-01374, No 2023-00317.  Se profirió fallo favorable dentro de la tutela No 2023-00170. Dentro de la acción popular No 2021-00274 en auto del 24 de noviembre se cerró la etapa probatoria y se ordenó correr traslado para alegar de conclusión. Se efectuaron seguimientos semanales a los procesos judiciales vigentes en la página de la rama y se realizó la correspondiente actualización de las actuaciones judiciales en el SIPROJ.</t>
  </si>
  <si>
    <t>Se emiten (2) conceptos jurídicos sobre: Intervención del IDPYBA a la Sesión Técnica  dentro del proceso con radicado T-935050 Auto 2564-23  y Concepto de animales de granja. Se realizó la revisión y control de legalidad de (12) actos administrativos, de los asuntos a saber: Modificación en el Presupuesto de Gastos de funcionamiento de la vigencia fiscal de 2023, Traslado Seg Social_Jul 2023, APERTURA SASI 006-2023, Nombramiento en provisionalidad, Modificación del Manual Especifico de Funciones, Apertura del proceso de selección abreviada, Delegación ordenación del gasto, Incremento Prima técnica, Aceptación de renuncia y Traslados presupuestales.  Se realiza la revisión a (7) procedimientos, a saber:  1.Protocolo Técnico de Condiciones de Bienestar para Animales de Exhibición en el Distrito Capital. Versión 1. 2.Lineamientos técnicos para la crianza de gallos para riña en la ruralidad del distrito capital. 3.Protocolo de buenas prácticas en bienestar animal para ejemplares de exhibición en el distrito capital. 4.Protocolo de esterilizaciones quirúrgicas de animales bajo custodia del instituto distrital de protección y bienestar animal. 5.Procedimientos esterilizaciones caninos y felinos y sus respectivos anexos.  6.Buenas prácticas para la comercialización y 7.Manejo de peces ornamentales en el distrito capital.  Se proyecta y realiza versión final de la cartilla ABC contra el maltrato animal. Se realizan comentarios de un (1) proyecto de acuerdo: Proyecto de Acuerdo 615 de 2023.  Se efectúa la actualización y propuesta para el Normograma con corte a octubre de 2023.   Se realizan gestiones para dar respuesta a una (2) solicitud de eutanasia.</t>
  </si>
  <si>
    <t>Desde el equipo de asuntos penales, fue realizada y presentada una (1) denuncia con base al concepto técnico de maltrato animal remitido por parte de la Subdirección de Atención. Durante el presente mes se participó en una (1) audiencia en sede de conocimiento, la cual se discrimina en las evidencias.</t>
  </si>
  <si>
    <t xml:space="preserve">Durante el mes de noviembre de 2023 se asistió a 135 diligencias judiciales y se elaboraron nueve (9) oficios de excusa dirigidos a los Juzgados y/o autoridades competentes.   
</t>
  </si>
  <si>
    <t xml:space="preserve">En el mes de noviembre se realizaron (4) capacitaciones, la primera ‘’Capacitación con Inspección de Policía de Bucaramanga’’ el día 21 de noviembre se resolvieron las dudas jurídicas en el marco de las relaciones humano-animal. En esta capacitación se contó con la participación de más de 6 personas, la segunda ‘’Encuentro Zoolidario con Juntas de Acción Comunal’’ El 18 de noviembre, se llevó a cabo acompañamiento en jornada de socialización de normativa vigente sobre protección animal y los servicios del CAJ. Más de 21 lideres comunales participaron en esta sesión, la tercera ‘’Acompañamiento UCA’’   El 22 de noviembre, se brindó orientación jurídica con el CAJ a toda la ciudadanía en la jornada de esterilización del punto fijo de la Unidad de Cuidado Animal. La cuarta corresponde a ‘’VeteTips’  El 30 de noviembre, se realizo el programa radial de VeteTips sobre proyecto de ley 083 de 2023, el cual establece el curso obligatorio para tenencia responsable de animales domésticos de compañía en el territorio nacional. </t>
  </si>
  <si>
    <t>Se recibieron 88 solicitudes de orientación al Centro de Atención Jurídica (66 virtuales y 22 presenciales), de las cuales 54 fueron atendidas exitosamente y las 34 restantes los usuarios no asistieron al espacio agendado. De las 88 solicitudes un 17% fueron de la localidad de Suba, 13.6% de Engativa, 13.6% Kennedy, 6.8% Ciudad Bolivar, 6.8% Usaquén, 5.7% Fontibón, 4.5% Chapinero, 3.4% Bosa, Teusaquillo, Usme, Antonio Nariño y Rafael Uribe Uribe, un 2.3% Barrios Unidos, Santa fé y San Cristóbal, y un 8% de otras ciudades del pais.</t>
  </si>
  <si>
    <t>El 09 de noviembre de 2023, el DASCD emitio concepto técnico favorable con radicado 2-2023-14543 y radicado IDPYBA 2023ER0015109, para la modificación del Manual de Funciones y Competencias Laborales del IDPYBA - Ficha técnica del empleo Profesional Especializado Código 222, Grado 03 de la Subdirección de Atención a la Fauna (Fauna silvestre), se expidió Resolución 980 de 2021 y se socializo al Subdirector Técnico de la SAF, a la títular del empleo y al DASCD.</t>
  </si>
  <si>
    <t xml:space="preserve">Se realizaron 42 encuestas de satisfacción, en donde el 64% de los ciudadanos se encuentran satisfechos con el servicio. Los ciudadanos que presentan observaciones y/o insatisfacción, por la falta de respuesta inmediata de las denuncias por presunto maltrato animal, dado que la expectiva del ciudadano es recibir atención inmediata cuando se denuncian los casos de maltrato animal o urgencias veterinarias. </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</si>
  <si>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noviembre de 2023, se tenían programadas 5 capacitaciones de las cuales se realizaron 5 y 5  adicionales que se encuentran en el PIC durante la vigencia, las cuales se desarrollaron en el mes de noviembre por depender de une tercero, realizando así, 5 capacitaciones en el mes, así:1.	Capacitación metas institucionales, cuyo objetivo consiste en socializar por parte de la OAP las metas que se contemplan en el Plan Operativo Anual hasta las Metas Plan Distrital de Desarrollo con las y los servidores públicos. Modalidad: Virtual plataforma Teams
2.	Capacitación Copias de respaldo cuyo objetivo consiste en sensibilizar acerca de cómo efectuar copias de respaldo de la información. Modalidad: Virtual plataforma Teams
3.	Plan SST – inducción y reinducción cuyo objetivo consiste en actualizar, profundizar y resolver inquietudes frente a los planes y programas de SST. Modalidad: Virtual plataforma Teams
4.	Capacitación Consumo sostenible cuyo objetivo consiste en realizar seguimiento a las compras públicas sostenibles del Instituto. Modalidad: Presencial sede administrativa  
5.	Capacitación manejo de residuos, cuyo objetivo consiste en fortalecer la segregación en la fuente de residuos ordinarios y potencialmente. Modalidad: Virtual Plataforma Teams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</si>
  <si>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noviembre de 2023, se tenían programadas 9 actividades de bienestar de las cuales se realizaron 9:
1)	Actividad reconocimiento de cumpleaños, cuyo objetivo consiste en reconocer a través de la exaltación de este día, la importancia del servidor y su labor en el instituto, a través de la socialización de pieza gráfica de cumpleaños y entrega de reconocimiento
2)	Actividad conmemoración día del vigilante, cuyo objetivo consiste en exaltar la labor de las y los vigilantes de nuestra entidad en su fecha, a través de la socialización de pieza gráfica de reconocimiento
3)	actividad conmemoración día del administrador cuyo objetivo consiste en reconocer el arduo trabajo, dedicación y habilidades de las y los administradores del instituto, a través de la socialización de pieza gráfica de reconocimiento
4)	actividad conmemoración día del psicólogo(a) cuyo objetivo consiste en conmemorar el día de las y los psicólogos, por su invaluable trabajo, por ayudarnos a encontrar el equilibrio emocional y mejorar nuestra calidad de vida, a través de la socialización de pieza gráfica de reconocimiento
5)	actividad conmemoración día del ingeniero agrónomo cuyo objetivo consiste en exaltar el compromiso de los ingenieros(as) agrónomos por proteger los recursos naturales, a través de la socialización de pieza gráfica de reconocimiento
6)	actividad salud mental (charlas y cursos sobre manejo del estrés, regulación de emociones, primeros auxilios psicológicos cuyo objetivo consiste en conmemorar el día del financiero(a), exaltando sus habilidades para gestionar y dirigir las finanzas del instituto. Modalidad virtual plataforma Teams
7)	actividad promoción del uso de la bicicleta cuyo objetivo consiste en la entrega de incentivo segundo semestre vigencia 2023, con ocasión al registro en las planillas de ingresos y salidas a la sede del IDPYBA, como usuario frecuente del medio de trasporte de la bicicleta
8)	actividad lenguaje inclusivo entrega, wallpaper, piezas comunicativas cuyo objetivo consiste en incentivar espacios de recreación en fechas especiales.
9)	actividad encuentros transversales – visibilización experiencias laborales de las diferentes dependencias cuyo objetivo consiste en dar a conocer la actualización de los procedimientos y protocolos de esterilización realizados e implementados por la SAF. Modalidad virtual plataforma Teams.</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</si>
  <si>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noviembre de 2023, se tenían programadas 10 actividades de seguridad y salud en el trabajo de las cuales se realizaron 10:
1.	Se realiza el diligenciamiento de los indicadores, según el tiempo de periodicidad de los mismos en la plataforma SIDEAP
2.	Se realiza acompañamiento a reunión mensual donde se da los avances de las actividades de noviembre 2023, se analiza la accidentalidad y se proyecta el plan de acción del COPASST para el mes de diciembre
3.	Se realiza seguimiento al programa de vigilancia epidemiológica en riesgo psicosocial y se evidencia el 100% de cumplimento de las actividades proyectadas hasta la fecha. Asimismo, se revisa y ajustan actividades que se proyectan al programa vigencia 2024
4.	Se realiza seguimiento al programa de vigilancia epidemiológica en riesgo biomecánico y se evidencia 37% de condiciones subsanadas, y un 63% en proceso
5.	Se realiza socialización del plan de emergencias actualizado por medio de correo electrónico, de igual forma se encuentra publicado en la sede electrónica Se realiza socialización del plan de emergencias actualizado por medio de correo electrónico, de igual forma se encuentra publicado en la sede electrónica
6.	Se realiza socialización del plan de emergencias actualizado por medio de correo electrónico, de igual forma se encuentra publicado en la sede electrónica
7.	Se efectúa el reporte e investigación de accidentes de trabajo
8.	Se realiza la encuesta a las personas accidentadas y se realiza el análisis de impacto de las acciones preventivas y correctivas de las investigaciones de los accidentes de trabajo
9.	Se realiza seguimiento al plan de gestión ambiental, evidenciando el cumplimiento de las actividades proyectadas y evidenciadas en carpeta Onedrive institucional
10.	Se adelantan acciones preventivas y correctivas de las recomendaciones generadas de la auditoria realizada en el mes de octubre</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</si>
  <si>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noviembre de 2023, se tenían programadas 3 actividades en seguridad vial, de las cuales se realizaron 3:
1.	Se realiza la auditoria al cumplimiento del PESV
2.	Se realiza el diligenciamiento de los indicadores según su periodicidad
3.	Se efectúa el seguimiento a la lista de chequeo preoperacionales</t>
  </si>
  <si>
    <t>Durante el mes de noviembre se evidencia una mejora significativa en la gestión de las PQRSD y en calidad de las respuestas emitidas desde le IDPYBA a los peticionarios. Resultados que obedecen a la articulación de los responsables por gestionar las peticones al interior de las dependencias y el grupo de servicio al Ciudadano. Adicionalmente al mejoramiento de las plantillas para dar respuestas, especialmente a los casos reportados como posible maltrato animal. Es importante mencionar que los resultados de gestión han impactado positivamente gracias a los planes de contingencia que realiza el equipo de escuadron anticrueldad, puesto que allí se gestionan más del 45% de las peticiones ciudadanas.</t>
  </si>
  <si>
    <t>Se realizó ejercicio de ciudadano incognito en la RedCADE, cuyo resultado arrojó un cumplimiento del 78% de los criterios evaluados.</t>
  </si>
  <si>
    <t>Se cumplio con 11 mantenimientos correctivos en  la sede administrativa y a los vehiculos de propiedad de la entidad.</t>
  </si>
  <si>
    <t>Se realiza la programación de 25 servicios de vehiculos en calidad de alquiler y programacion que se realiza de manera semanal de acuerdo con la solicitud de cada uno de los equipos que requieren el servicio, durante este periodo no se requirio solicitar vehiculos adicionales a los contratados en cumplimiento de las actividades programadas por el instituto para la semana Distrital.</t>
  </si>
  <si>
    <t xml:space="preserve">Se desarrollaron 12 actividades del plan de Acción PIGA 2023; Durante el mes de noviembre de 2023, se hizo la limpieza preventiva y/o correctiva al sistema de aguas lluvias a las canaletas por parte de la Empresa de Aseo, inspección de mantenimiento hidrosanitarios por fugas, mantenimiento de planta eléctrica, pieza comunicativa  de la convocatoria para el convenio de la Asociación de recicladores, caracterización de las agua de la planta de tratamiento de aguas residuales invitación pública, charla sobre compras sostenibles de forma virtual por teams y charla sobre manejo de residuos en la Unidad de Cuidado Animal para todo el personal, manifiestos de residuos peligrosos en el cual se realizó 9 entregas de residuos peligrosos (Cortopunzantes, biosanitarios, animales muertos, anatomopatológicos,  residuos químicos,  envases insumos viales y medicamentos, residuos químicos  a la empresa ECOENTORNO. Se realizó dos entregas de material reciclado a la asociación de reciclaje ARCRECIFRONT en la Unidad de Cuidado Animal y la sede Administrativa, se hizo un proceso de cláusulas ambientales con la asociación que retomara el proceso de recolección de los materiales reciclables, se realizó seguimiento a la asociación de recicladores sobre su gestión con el fin de dar el cierre al proceso dentro del instituto,  se hizo la actualización de las bitácoras de residuos ordinarios, peligrosos infecciosos, peligrosos y reciclados.
Se hizo el registro de las bicicletas que ingresan a la Unidad de Cuidado Animal acompañado del programa de Movilidad Sostenible de la Secretaria de Movilidad – Red muévete mejor. Se actualizaron las bitácoras de bici usuarios y número de viajes.  Se continúa con las inspecciones mensuales, verificando las condiciones sanitarias y locativas de almacenamiento de los residuos. Por parte del área de comunicaciones se realizó gestión para publicación de una pieza sobre reciclaje sobre la Asociación o proceso de iniciación del acuerdo de corresponsabilidad.
En saneamiento se realizaron los servicios de control vectorial, fumigación y desinfección ambiental en la Unidad de Cuidado Animal parte externa, bodegas y áreas administrativas y las zonas existentes. Se hizo actividades de poda en la Unidad de Cuidado Animal. 
</t>
  </si>
  <si>
    <t>Se realizaron 545 operaciones contables durante el mes de noviembre, los cuales ayudaron al cumplimiento de las obligaciones del Instituto.</t>
  </si>
  <si>
    <t>Se realizaron giros por un valor de $2.302.082.125 durante el mes de noviembre, dando así un giro total acumulado de $21.589.231.337 los cuales corresponden al 76,62% del valor comprometido</t>
  </si>
  <si>
    <t>Durante el mes de noviembre se ejecutaron recursos por valor de $40.592.034, razon por la cual, se cuenta con un acumulado de $4.603.641.202, lo cual corresponde a un 98.40% de la ejecucion presupuestal</t>
  </si>
  <si>
    <t>Se realizaron giros por un valor de $400.434.118 durante el mes de noviembre, teniendo asi, un total de giros acumulados por $ 3.723.597.153, los cuales corresponden al 79,59% de la ejecucion de giros de la vigencia.</t>
  </si>
  <si>
    <t>Se ejecuto un valor $4.500.000 durante el mes de noviembre, sumando un total acumulado de $591.539.201, el cual corresponde al 98,05% del total de la reserva constituida.</t>
  </si>
  <si>
    <t>Durante el mes de noviembre se llevo a cabo la ejecucion de $376.051.305, sumando un total acumulado de $6.091.341.078, los cuales corresponde al 80,10% de la apropiacion disponible</t>
  </si>
  <si>
    <t>Se realizaron giros por un valor de $496.085.084 durante el mes de noviembre, sumando un total acumulado de $5.676.620.805 los cuales corresponden a un 74,65% en el porcentaje de ejecucion de giros</t>
  </si>
  <si>
    <t>Se ejecuto un valor $1.157.100 durante el mes de noviembre, sumando un total acumulado de $224.636.027, el cual corresponde al 97,63% del total de la reserva constituida.</t>
  </si>
  <si>
    <t>Para el mes de noviembre en el PINAR se tenían programadas seis actividades a las cuales se logró dar cumplimiento como se menciona a continuación:
1- Capacitaciones: al respecto se llevo a cabo 2 capacitaciones de Gestión Documental; la primera capacitación fue al equipo de Brigadas Medicas en aras del cumplimiento del cronograma de transferencias documentales, la segunda capacitación se brindó al área de Contabilidad en aras de la entrega de los inventarios documentales. 
2 - Mesas de trabajo:se desarrollaron 2 mesas de trabajo; la primera fue con el Programa de Animales de Granja y Especies No Convencionales, para definir los lineamientos para la entrega de la documentación de acuerdo con el convenio 311 de 2023, la segunda mesa de trabajo fue con la Subdirección de Cultura Ciudadana y Gestión del Conocimiento, para definir los lineamientos finales para efectuar la transferencia documental primaria. 
3 y 4 -Imágenes digitalizadas y cargue al repositorio documental: En la serie: Registro de Identificación de Caninos Y Felinos de la vigencia 2018, se digitalizaron 15 cajas que van de la siguiente manera: Caja No. 35, 37, 38, 40, 41, 43 y la caja No. 44 y de la caja No. 50 a la caja No. 57 para un total de 12428 imágenes. En esta misma actividad se prestó apoyo al área de Contractual, con la digitalización de 12 expedientes para un total de 2270 imágenes.
5-Seguimiento y Recepción del FUID: se llevo a cabo el seguimiento a todas las áreas para la entrega del Formato Único de Inventario Documental – FUID de sus archivos de gestión de acuerdo con el cronograma, recibiendo los inventarios de: Ambiental, Brigadas Médicas, Comunicaciones, Contabilidad, Contractual, Control Interno, Cultura, Escuadrón Anticrueldad, Investigación, Participación, Recursos Físicos, Sinantrópicos, Talento Humano y Tesorería.</t>
  </si>
  <si>
    <t xml:space="preserve">
Los expedientes objeto de transferencia documental primaria del área de Contractual y de jurídica no se transfirieron al Archivo Central, al no cumplir con los tiempos de retención establecidos en las Tablas de Retención Documental.</t>
  </si>
  <si>
    <t>Para el mes de noviembre, se llevaron a cabo los siguientes avances en las actividades en relación al Plan Estratégico de las Tecnologías de la Información:                                    Soporte de los elementos tecnológicos del Instituto                                                                     Avance en la disponibilidad y usabilidad de los Sistemas de Información.</t>
  </si>
  <si>
    <t>Para el mes de noviembre se realizó la valoración y tratamiento de Riesgos, donde la matriz de inventario de activos de información se encuentra en revisión con el fin de dar inicio a la actualización de los riesgos asociados con seguridad de la información, los cuales son tomados a partir de esta como insumo base.</t>
  </si>
  <si>
    <t>Para el mes de noviembre se dio cumplimiento a la actividad establecida en el Plan de Seguridad y Privacidad de la información, destacando la realizacion de las siguientes tareas como insumo para cumplir con lo establecido para el mes en mencion:                                                               1.Aprobación de las políticas de seguridad de la información, la cual contempla la política general y políticas especificas para su cumplimiento en el instituto, documento aprobado en comité de Gestión y desempeño.                                                                                              2. Se realizó autodiagnóstico con herramienta para medir la implementación del MSPI e informe del mismo para validar las brechas y avance del mismo en el instituto.                                3. Se realizó consolidación e identificación de matriz de inventario de activos de información.                                                                                                                          4.  Se remitió a oficina de control interno el plan de mejoramiento de auditorias vigencia 2022, donde se encuentra en proceso de verificación.                                                                                                    5. Valoración y tratamiento de Riesgos donde se encuentra en revisión la matriz de inventario de activos de información, para dar inicio con la actualización de los riesgos asociados con seguridad de la información, los cuales son tomados a partir de esta como insumo base.</t>
  </si>
  <si>
    <t xml:space="preserve">Durante el mes de Noviembre se recibieron 15 requerimientos a través de las Mesa de Servicios los cuales fueron resueltos oportunamente:
Activación de tres (3) usuarios con el perfil de proteccionista en esterilizar salva
Duplicación de incidentes
Inconveniente de error cierre de sesión
Inconvenientes cargue de llamadas y evidencias
Hallazgo de animales CES atendidos por el IDPYBA 
Respuesta a derecho de petición
Creación de usuario de consulta en SIPYBA
Solicitud de información de red de aliados
Restablecimiento de usuario en la plataforma de Ciudadano4Patas
Habilitación de usuario en SIPYBA                                                                              Activación de Turnos de Esterilización                                                                               Información de Esterilziaciones Caninas y Felinas   </t>
  </si>
  <si>
    <t>De acuerdo a los resultados emitidos por el Departamento Administrativo de la Función Pública en noviembre se socializan ante comité de gestión y desempeño institucional, para esta vigencia no se emiten recomendaciones, por lo cual es responsabilidad institucional ajustar el plan de mantenimiento y mejoramiento. La OAP MIPG remite a los lideres de los procesos una identificación preliminar de las preguntas frente a las cuales se podría generar acciones de mejora, sin embargo; cada proceso debe realizar la revisión autónoma del formulario.  El líder de proceso deberá establecer mínimo tres acciones de mejora o sostenibilidad por política de gestión, para aquellas acciones cuya implementación o responsabilidad es compartida, los responsables  se deben reunir y concertar las acciones. Para construir el plan se debe alimentar el siguiente formulario en línea con las acciones previamente formuladas finalizando noviembre.</t>
  </si>
  <si>
    <t xml:space="preserve">La Oficina Asesora de Planeación cumplió con los reportes a realizar en el mes de noviembre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
</t>
  </si>
  <si>
    <t>1.Se coordino con los enlaces de los proyectos de inversion las mesas de trabajo para la programacion 2024
2.Se notifico por correo a los gerentes de proyecto las fechas de desarrollo de las mesas de trabajo a traves del correo de la Jefe de la OAP.
3. Se construyo la presentacion para la socializacion de las mesas de trabajo.
4. Se participo en las mesas de trabajo en la socializacion de la programacion 2024 con los representantes asignados por parte de cada gerente de proyecto de inversion.</t>
  </si>
  <si>
    <t>Para el presente mes no se programo ejecucion</t>
  </si>
  <si>
    <t>Se aprehendieron por presunto maltrato 24 animales.</t>
  </si>
  <si>
    <t xml:space="preserve"> Por Urgencias Veterinarias se atendieron 73 animales (56 caninos y 17 felinos)</t>
  </si>
  <si>
    <t>A través de brigadas médicas se atendieron  26 animales (23 Caninos y 3 felinos), en 105 intervenciones realizadas en las 20 localidades del distrito.</t>
  </si>
  <si>
    <t>Ingresaron 22 animales (10 caninos y 12 felinos) a la Unidad de Cuidado Animal por situación de abandono o remitidos por entidades como bomberos, policía y la secretaria Distrital de Salud para la prestación del servicio de custodia.</t>
  </si>
  <si>
    <t>Se prestó atención veterinaria a 20 palomas de plaza a  traves de una brigada médica</t>
  </si>
  <si>
    <t>Se  dieron en adopción treinta y siete (37) animales</t>
  </si>
  <si>
    <t xml:space="preserve">En el mes de NOVIEMBRE de 2023 se realizaron 2.242 esterilizaciones a 713 caninos y 1.529 felinos distribuidos por localidad de la siguiente manera: Chapinero: 32, Santa Fe: 38, San Cristóbal: 102, Usme: 88, Bosa: 115, Kennedy: 56, Engativá: 120, Suba: 101, Antonio Nariño: 57, Puente Aranda: 66, Rafael Uribe Uribe: 40, Ciudad Bolívar: 110 y Punto Fijo: 1317 en 19 jornadas a través del servicio tercerizado en jornadas masivas en toda la ciudad y 20 jornadas en el punto fijo Ubicado en la Unidad de Cuidado Animal. Cabe precisar que 570 animales en condición de vulnerabilidad y habitabilidad de calle fueron esterilizados a través de la Estrategia Capturar- esterilizar y Soltar CES y 1.672 perros y gatos cuyos cuidadores son residentes en lugares estratos 1.2 y 3 en zonas de mayos población estimada. </t>
  </si>
  <si>
    <t xml:space="preserve"> Se realizaron 39 jornadas de esterilización 19 jornadas en las 20 localidades del Distrito Capital y 20 en el Punto Fijo de la UCA.  </t>
  </si>
  <si>
    <t>Durante el mes de noviembre se tramitó el 98 % de las solicitudes de PQRSD asignadas a la Subdirección de Atención a la Fauna en los terminos establecidos, el 2% ya se encuentran tramitados.</t>
  </si>
  <si>
    <t>Para el periodo de reporte la Subdirección de Atención a la Fauna presenta una ejecución de 97,32%</t>
  </si>
  <si>
    <t>La ejecución de giros del Proyecto 7551  "Servicio para la atención de animales en condición de vulnerabilidad a través de los programas del IDPYBA en Bogotá" del presupuesto para el mes de  noviembre de 2023 fue del 78,05%.</t>
  </si>
  <si>
    <t>El valor ejecutado del Proyecto 7551 de reservas "Servicio para la atención de animales en condición de vulnerabilidad a través de los programas del IDPYBA en Bogotá" del presupuesto para el mes de noviembre de 2023 fue del 99,46%</t>
  </si>
  <si>
    <t>Se compiló la información para la estructuración del reporte preliminar del cuarto trimestre 2023 que incorpora información de la base de los indicadores de resultado y producto del plan de acción para el período del tercer trimestre del año 2023. Asi mismo se incorporó información cartográfica que permite una consulta rápida de la información espacial.</t>
  </si>
  <si>
    <t>Se avanzó en la revisión del diagnóstico y la depuración de la estrategia para la evaluación de los vacíos de información con miras a la proyección del proceso para la siguiente vigencia por otro lado se continuaron los esfuerzos para las iniciativas de investigación producto del diagnóstico realizado en la actual vigencia, a saber, investigación sobre indicador de competencias ciudadanas en pyba, investigación sobre el perfil epidemiológico en los casos de urgencias veterinarias registradas en la UCA, y la investigación sobre casos jurídicos relacionados con pyba, resueltos a través del apoyo a consultorio jurídico.</t>
  </si>
  <si>
    <t>De conformidad con los cronogramas establecidos para cada uno de los productos de investigación se avanzó en la compilación de la información el análisis y la síntesis en un preliminar del documento final. Por parte de la investigación e intervenciones asistidas con animales se está concluyendo la elaboración de los diagramas de flujo que representan los procedimientos para implementar en la UCA. Por parte de la investigación de ética interespecie, el producto generado hará parte del libro sobre cambio climático protección y bienestar animal el cual se encuentra en proceso de gestión para su publicación.</t>
  </si>
  <si>
    <t>Se realizó el seguimiento a los convenios establecidos tanto en la agencia anterior como en esta vigencia. Este incluyó además el apoyo en la realización de la mas reciente sesión del comité de bioetica, así como la participación en la mesa de trabajo de mujer y género.</t>
  </si>
  <si>
    <t>De conformidad con los cronogramas establecidos para cada uno de los semilleros Se realizaron las diferentes actividades de participación. Para cada uno de los semilleros se adelantó la producción y gestión de los documentos de investigación que se gestan a partir de las actividades realizadas.</t>
  </si>
  <si>
    <t>Se realizó una revisión y depuración de la batería de herramientas con el fin de establecer las prioridades para su implementación Y actualización durante la próxima vigencia Así mismo como parte de los servicios ofertados se genera información cartográfica para las diferentes áreas misionales del instituto.</t>
  </si>
  <si>
    <t>Con corte al  30 de noviembre de 2023 se han comprometido $279.928.120, correspondientes a procesos de contratación de personas naturales</t>
  </si>
  <si>
    <t>Con corte al 30 de noviembre de 2023, se han girado recursos por valor de $233.327.014, correspondientes a  los compromisos suscritos</t>
  </si>
  <si>
    <t>Para dar cumplimiento de la meta de vincular 208 prestadores de servicio para la vigencia 2023, se llevó a cabo 1  proceso de socialización de los lineamentos para la regulación en bienestar animal de las diferentes prestaciones de servicios que trabajan para y con los animales, a partir de los cuales se vincularon 03 prestadores de servicios.</t>
  </si>
  <si>
    <t>Se continuó la programación de intervenciones pedagógicas para la implementación de las acciones propias de la campaña "Bogotá se conecta con el mar" en articulación con aliados como el Planetario Bogotá y la Universidad El Bosque, con quienes se finalizó el ciclo de charlas de la cátedra abierta de bioética y talleres pedagógicos en el marco de la campaña. Además, la campaña  "Mi mayor acto de amor es protegerte de todo riesgo "se llevó a un espacio local para sensibilizar sobre prevención de riesgos a los que están expuestos los animales.</t>
  </si>
  <si>
    <t>Se continuó la implementación de acciones de apropiación de la cultura ciudadana como parte de la estrategia de sensibilización, educación y formación en protección y bienestar animal en respuesta a la misionalidad del instituo, a las responsabilidades con el cumplimiento de políticas públicas y a los requerimientos ciudadanos, institucionales e instancias de participación ciudadana que apuntan al cumplimento de la meta para la vigencia 2023.</t>
  </si>
  <si>
    <t xml:space="preserve">En noviembre se vincularon 17 ciudadanos y ciudadanas, a través de las siguientes acciones de participación: 
- Espacios de participación se vincularon 17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San CristóbaL, Usme, Engativá, Suba y Rafael Uribe Uribe. </t>
  </si>
  <si>
    <t xml:space="preserve">En noviembre se ejecuto 1 pacto, se lograron importantes gestiones para la localidad de Engativá llevando los servicios y programas de protección y bienestar animal a las comunidades con quienes se pactaron los compromisos. </t>
  </si>
  <si>
    <t>En el trascurso de la vigencia se han adelantado 10 alianzas de las 10 programadas, equivalente al 100% de la magnitud programada para la vigencia 2023.  
Estas alianzas, fueron realizadas con  la Subred Centro Oriente, la empresa Diverpool, Banco de la Republica, Constructora Bolívar FMC Technologies, Prosperidad Social, agencia de publicidad Llorente &amp; Llorente, la Universidad Sergio arboleda, la Organización antiespecista EVOLUZOON y la Unidad Especial Administrativa Aeronáutica Civil.
A su vez,  se realizaron los siguientes avances en el mes de noviembre
*Diálogo zoolidario articulado con la Aeronáutica civil: Se acompañó la reunión citada por el equipo de participación ciudadana y en articulación con la Aeronáutica  dirigido a habitantes de la localidad de Engativá y Fontibón. Durante el espacio se expuso a la comunidad la normativa en protección animal para la convivencia responsable en espacios públicos y en espacios residenciales. Esta reunión se celebró el 9 de noviembre en el salón comunal del barrio Centauro del Danubio, ubicado en la localidad de Engativá,  De este encuentro, queda una propuesta de trabajo para 2024 con la comunida de Fontibón que no logró asistir al dialogo, por lo que se espera la alianza pueda retomarse el próximo año.
*Para el mes de noviembre, el equipo de cultura preparó y desarrolló el taller "Paz con los animales" con el fin de aplicar la herramienta pedagógica realizada en conjunto con el Banco de la República. El taller fue coordinado logisticamente por las profesionales del Banco de la República para aplicarlo en las instalaciones de la Biblioteca Luis Angel Arango, ambas partes aportaron en la convocatoria a través de redes sociales y la ejecución gracias a la gestión del banco, contó con una parte del material que se entregará una vez esté terminada en su totalidad la herramienta. Finalmente el diseñador del Banco sigue avanzando en la elaboración del documento, así como la desarrolladora de las capas de animales que serán incluidas en las mochilas viajeras, sin embargo en este punto han habido retrasos, por lo que la entrega total de la herramienta se trasladará al próximo año
*Asistencia a reunión con el equipo de talento humano de Colsubsidio Educación Tecnológica Se asistió a la reunión solicitada por Colsubsidio para revisar una propuesta e trabajo en protección y bienestar animal dirigida para los estudiantes que hacen parte del voluntariado de la institución educativa. Durante la reunión se presento la propuesta de trabajo, la metodología de trabajo con estudiantes y la posibilidad de articular ala a través de una alianza interinstitucional en 2024</t>
  </si>
  <si>
    <t xml:space="preserve">Con corte al 30 de noviembre de 2023 se han comprometido recursos por $897.555.878. correspondientes a la contratacion de personal de una apropiación total de $900.000.000 </t>
  </si>
  <si>
    <t xml:space="preserve">Con corte al 30 de noviembre de 2023  se ha realizado giros por valor de $774.477.776 del total de los compromisos suscritos. </t>
  </si>
  <si>
    <t xml:space="preserve">Con corte al 30 de noviembre de 2023,  han sido liberados $2.650.234 para una reserva definitiva de $109.131.946. De esta reserva definitiva, se efectuaron giros de reservas por $109.131.746, quedando pendiente de ejecutar $200, los cuales se encuentran en proceso de revisión en la SGC para posterior liquidación </t>
  </si>
  <si>
    <t>Durante el mes de noviembre  la Subdirección de Cultura y Gestión del Conocimiento dio respuesta a 55 PQRSD recibidas a través de los diferentes canales de atención, dando cumplimiento a los tiempos estipulados.</t>
  </si>
  <si>
    <t>Durante el mes de NOVIEMBRE de 2023, la OCDI, gestionó y generó :
 1. Veintitres  (23) providencias, así:
 -TRES  (3) Autos de Archivo  
- ONCE  (11) Auto que ordena la Apertura de Indagacion Previa  
-UN (1) Auto que fija fecha y hora para práctica de pruebas
- UN (1) Auto de reprogramación de diligecnias
- UN (1) Autos de Desglose
-TRES (3) Inhibitorios
- UN (1)  Auto que ordena la practica de pruebas
- Dos (2) Autos de remisión a la P.G.N.
2. Practica de pruebas Testimoniales y documentales
3. Las comunicaciones y notificaciones  necesarias para la continuidad de las actuaciones</t>
  </si>
  <si>
    <t>Se realizaron ocho (8) de identificación de Palomas de Plaza</t>
  </si>
  <si>
    <t>Se realizaron nueve (9) visitas técnicas programadas en respuesta a solicitudes.</t>
  </si>
  <si>
    <t>Se aprehendio por presunto maltrato 1 animal</t>
  </si>
  <si>
    <t xml:space="preserve"> Por Urgencias Veterinarias se atendieron 77 animales (51 caninos y 26 felinos)</t>
  </si>
  <si>
    <t>En este periodo de tiempo no se prestó atención médica a palomas de plaza por terminación de contratos.</t>
  </si>
  <si>
    <t>Se  dieron en adopción setenta y siete (77) animales</t>
  </si>
  <si>
    <t xml:space="preserve">Se realizaron 18 jornadas a través del servicio tercerizado en jornadas masivas en toda la ciudad y 12 jornadas en el punto fijo Ubicado en la Unidad de Cuidado Animal. </t>
  </si>
  <si>
    <t>Durante el mes de noviembre se tramitó el 100 % de las solicitudes de PQRSD asignadas a la Subdirección de Atención a la Fauna en los terminos establecidos.</t>
  </si>
  <si>
    <t>Para el periodo de reporte la Subdirección de Atención a la Fauna presenta una ejecución de 99,95%</t>
  </si>
  <si>
    <t>La ejecución de giros del Proyecto 7551  "Servicio para la atención de animales en condición de vulnerabilidad a través de los programas del IDPYBA en Bogotá" del presupuesto para el mes de  diciembre de 2023 fue del 88,47%.</t>
  </si>
  <si>
    <t>El valor ejecutado del Proyecto 7551 de reservas "Servicio para la atención de animales en condición de vulnerabilidad a través de los programas del IDPYBA en Bogotá" del presupuesto para el mes de diciembre de 2023 fue del 99,31%</t>
  </si>
  <si>
    <t>Se concluyo la proyección del cuarto reporte trimestral de avance de los indicadores de política pública. Este reporte incluye los diferentes mapas y recursos geográficos que muestran la cobertura y dinámica de los diferentes programas del Instituto. esta información facilita la lectura por parte de la ciudadanía de los avances de la gestión institucional en el marco de las metas trazadas por la política pública. 
Así mismo la revisión de los avances en los indicadores de resultados y productos permiten la depuración y revisión de las actividades desarrolladas al interior del instituto por las diferentes dependencias y una proyección para la planificación del año 2024.</t>
  </si>
  <si>
    <t>Se concluyo el proceso de diagnóstico de necesidades de investigación con un análisis de la pertinencia y dinámica de la meta durante el año 2023 y una proyección para el 2024 teniendo en cuenta que el proyecto de inversión se implementara durante el primer semestre del año. Esta actualización de la herramienta incluirá mesas de trabajo por subdirección y su correspondiente socialización ante el comité de investigación del Instituto. El diagnostico estará orientado a la identificación de vacíos de información tanto en la gestión como en la ejecución de actividades y procesos con el fin de optimizar los servicios institucionales y mejorar la toma de decisión institucional.</t>
  </si>
  <si>
    <t>De conformidad con los cronogramas establecidos para cada uno de los procesos de investigación, se concluyó la meta con la versión final y definitiva de los productos de investigación desarrollados durante el 2023. Para el proyecto de intervenciones asistidas con animales se desarrollaron los diagramas de flujo de cada etapa del proceso: selección, socialización, entrenamiento. Para el proyecto de Ética Interespecie se presentó la versión final del documento con ajustes de acuerdo con las normas APA. Estas investigaciones no solo fortalecen la institución frente a temas sobre PYBA sino la capacidad de atender fenómenos y procesos de gran interés para la ciudad, como es el caso de los relacionamientos entre la población humana y los animales no humanos y la emergente área de interés asociada a terapias asistidas con animales no humanos.</t>
  </si>
  <si>
    <t>De conformidad con el cronograma de la meta se realizó el seguimiento a los convenios vigentes a la fecha: uno de ellos con el Observatorio de Mujer y Equidad de Género donde se continua trabajando en el producto de investigación sobre violencias interrelacionadas y el firmado este año con la Universidad el Bosque, para este último se consolidaron, durante el mes de diciembre, las memorias de las diferentes sesiones del Comité de Bioética del Instituto.</t>
  </si>
  <si>
    <t>De conformidad con los cronogramas establecidos para cada uno de los Semilleros, durante el mes de diciembre se culminaron de manera exitosa los productos de investigación de los semilleros de ética animal y del semillero de género, protección y bienestar animal. De igual forma se realizó un análisis del proceso de Semilleros de Investigación durante la actual vigencia y se proyectó la metodología para ser implementado el año 2024 teniendo que el proyecto de inversión tiene una duración de 6 meses.</t>
  </si>
  <si>
    <t>De conformidad con el cronograma establecido para la batería de herramientas, durante el mes de diciembre se ajustaron los mapas para el reporte final de política pública de la vigencia 2024, se actualizo el tablero de control de análisis de datos del Centro de Atención Jurídica de la Oficina Asesora Jurídica OAJ, y se trabajó de manera articulada con la Oficina Asesora de Planeación, la Subdirección de Atención a la Fauna y el área de sistemas para la actualización la sede electrónica del Observatorio donde se incluyeron los primeros tableros de control de la Operación Estadística de la Subdirección de Fauna.</t>
  </si>
  <si>
    <t>Con corte al  31 de diciembre de 2023, se comprometieron $279.928.120 lo que corresponde al 99,97% de ejecución relacionado con  procesos de contratación de personas naturales.
El remanente corresponde a 71.880 pesos recursos insuficientes para direccionar a otras necesidades</t>
  </si>
  <si>
    <t>Con corte al 31 de diciembre de 2023, se giraron recursos por valor de $266.759.921, lo que corresponde a un 95,29% con relacion a los compromisos suscritos. 
No obstante es necesario precisar que de acuerdo con lo anteriormente descrito  el indicador presenta  una ejecución del 105,88% teniendo en cuenta que la meta programada para este indicador fue del 90%.</t>
  </si>
  <si>
    <t>Atender 3409 animales en brigadas médicas</t>
  </si>
  <si>
    <t>Prestar custodia a 320 animales en condición de abandono y  remitidos por otras entidades</t>
  </si>
  <si>
    <t>Realizar 36066 esterilizaciones a perros y gatos en el Distrito.</t>
  </si>
  <si>
    <t>En el mes de diciembre de 2023 se realizaron 1.526 esterilizaciones a 540 caninos y 986 felinos distribuidos por localidad de la siguiente manera: Usaquén: 45, Usme: 123, Bosa: 53, Kennedy: 149, Fontibón: 40, Engativá: 54, Suba: 175, La Candelaria: 45, Rafael Uribe Uribe: 166, Ciudad Bolívar: 107 y Punto Fijo: 569 en 18 jornadas a través del servicio tercerizado en jornadas masivas en toda la ciudad y 12 jornadas en el punto fijo Ubicado en la Unidad de Cuidado Animal. Cabe precisar que 416 animales en condición de vulnerabilidad y habitabilidad de calle fueron esterilizados a través de la Estrategia Capturar- esterilizar y Soltar CES y 1.110 perros y gatos cuyos cuidadores son residentes en lugares estratos 1.2 y 3 en zonas de mayos población estimada. 
Cabe precisar que el indicador conto con una modificación de acuerdo con lo solicitado mediante radicado 2023IE0003181.</t>
  </si>
  <si>
    <t>En este periodo las actividades de brigadas medicas se basaron en la realización de seguimientos a animales previamente atendidos en 138 casos , sin atender animales nuevos.
Cabe precisar que el indicador conto con una modificación de acuerdo con lo solicitado mediante radicado 2023IE0003181.</t>
  </si>
  <si>
    <t>En este periodo de tiempo no ingresaron animales por otras entidades a la unidad de Cuidado animal y las actividades se enfocaron en la atención de los animales custodiados y ingresados por los programas internos.
Cabe precisar que el indicador conto con una modificación de acuerdo con lo solicitado mediante radicado 2023IE0003181.</t>
  </si>
  <si>
    <t xml:space="preserve">Este mes se obtuvieron 137.835 likes en las publicaciones realizadas por la entidad sobre 441.307 seguidores en las redes sociales. Debido a que el crecimiento e interacciones de las cuentas en redes sociales se ha dado de manera totalmente orgánica, se solicitó que se ajustara la meta a 40%. </t>
  </si>
  <si>
    <t>Este mes se realizaron 93 piezas gráficas para apoyar la comunicación interna y externa.</t>
  </si>
  <si>
    <t xml:space="preserve">Se obtuvieron 62.095 likes en los videos publicados en las redes sociales del IDPYBA. </t>
  </si>
  <si>
    <t>Se recibieron 121.190 comentarios sobre las publicaciones, lo que indica que se mantiene una interacción con la comunidad digital.</t>
  </si>
  <si>
    <t>Obtuvimos 3.289 nuevos seguidores en las redes sociales del IDPYBA. Debido a que el crecimiento de seguidores en redes sociales se ha dado de manera totalmente orgánica y teniendo en cuenta el comportamiento de este indicador, se solicitó ajustar la meta a 1%.</t>
  </si>
  <si>
    <t xml:space="preserve">Se lograron 7.035  visualizaciones en el canal de Youtube. Se solicitó que para 2024 se haga un replanteamiento de este indicador, debido a que este indicador se toma por el número de reproducciones completas realizadas en el canal de Youtube, el cual se usa en momentos muy coyunturales </t>
  </si>
  <si>
    <t>Actualmente la Oficina de Control Disciplinario Interno  del IDPYBA,  tiene VEINTICUATRO  (24) expedientes activos  de los cuales TRES  (3) son Investigaciones formales y el restante corresponden a  Indagaciones 
Para el mes de DICIEMBRE de 2023, la OCDI, gestionó y generó :
1. Ocho  (08) providencias, así:
          -  UN (1) Auto Inhibitorio 
- DOS (2) Autos que remiten a la Procuraduria General 
- DOS (2) Autos que fijan fecha y hora para la practica de pruebas .
- Un  (1) Auto que Decreta Pruebas de Oficio 
- UN (1) Auto de archivo 
- UN (1) Auto de desglose 
2. Practica de pruebas Testimoniales y documentales
3. Las comunicaciones y notificaciones  necesarias para la continuidad de las actuaciones</t>
  </si>
  <si>
    <t>Se dio cumplimiento durante la vigencia, durante este mes no se requirió realizar actividades adicionales</t>
  </si>
  <si>
    <t>La Oficina Asesora de Planeación cumplió con los reportes a realizar en el mes de Diciembre de 2023 de los Proyectos de Inversión de la entidad:
1. Indicadores PMR.
2. Reporte en el Sistema de Seguimiento de Proyectos de Inversión SPI.
3. Consolidación y publicación del  Plan Operativo Anual POA.
4. Informe de seguimiento a los indicadores  del  Plan Operativo Anual POA.
5. Elaboración de informe de Alertas y recomendaciones para los Gerentes de Proyecto.
6. Revisión y publicación de las Hojas de vida de los indicadores.</t>
  </si>
  <si>
    <t>*Se recibio por parte del equipo de la  OAP,  las herramientas de planeación ajustadas por parte de cada una de las oficinas para su verificación de acuerdo al cronograma establecido para la gestión.
*Se hizo devolucion de las herramientas
conforme a la informacion socializada por parte del equipo de la OAP en el marco de las  mesas desarrolladas en el mes de noviembre.</t>
  </si>
  <si>
    <t xml:space="preserve"> Se realizo la revision de la matriz del plan de accion de la politica publica de la comunidad ROOM y el pueblo gitano,
Propuesta para COMPES DC donde el IDPYBA es responsable de la implementacion de dos productos </t>
  </si>
  <si>
    <t>De acuerdo a las actividades identificadas por cada uno de los lideres de procesos se consolidó el plan de ación, mantenimiento y mejoramiento FURAG, todas estas actividades de mejora se tienen programadas desarrollar en le primer semestre de la vigencia 2024.</t>
  </si>
  <si>
    <t xml:space="preserve">Para el mes de diciembre se realiza el seguimiento, revisión de evidencias y diligenciamiento del autocontrol por parte de la OAP - MIPG del PAAC Y RIESGOS DE CORRUPCIÓN del tercer cuatrimestre de la vigencia 2023, Se realiza el seguimiento, revisión de evidencias y diligenciamiento del autocontrol por parte de la OAP a los RIESGOS DE GESTIÓN de los 14 procesos institucionales del tercer cuatrimestre de la vigencia 2023. </t>
  </si>
  <si>
    <t>Se elaboró un (1) informe de procesos judiciales, tutelas y conciliaciones extrajudiciales actualizado al mes de diciembre de 2023. Se contestaron tres (3) acciones de tutela, No 2023-00563,  tutela No 2023-01302 ,tutela No 2023-02137, tutela No 2023-00349.  Se presentaron alegatos de conclusión dentro de la Acción Popular No 2021-00274.  Se efectuaron seguimientos semanales a los procesos judiciales vigentes en la página de la rama y se realizó la correspondiente actualización de las actuaciones judiciales en el SIPROJ.  Se calificó el Contingente Judicial de los procesos judiciales vigentes correspondiente al cuarto trimestre de 2023.   Mediante auto del 19 de diciembre de 2023 se admite demanda. Notificada en el estado del 19 de diciembre.</t>
  </si>
  <si>
    <t>Se realiza la revisión de la ficha gráfica de comunicaciones respecto al concepto jurídico 2023001. Se realiza la revisión y control de legalidad de 23 actos administrativos dentro de los cuales se destacan revisiones a resoluciones elaboradas por la Subdirección de Gestión Corporativa, y las relativas a la adopción de los protocolos de gallos de riña, inspección y vigilancia de animales, y animales en exhibición. Se realiza la revisión a cuatro (4) procedimientos, manuales y protocolos: 1) Peces ornamentales; 2) Lineamientos para la inspección y vigilancia; 3) Crianza de gallos para riña; y, 4) Buenas prácticas para animales de exhibición. 
Se realizó el ajuste a los comentarios del proyecto de Acuerdo 615 de 2023. 
Se realizó el estudio de viabilidad jurídica sobre (2 dos) solicitudes de eutanasia.</t>
  </si>
  <si>
    <t>Desde el equipo de asuntos penales, fueron realizadas y presentadas dos (2) denuncias con base al concepto técnico de  maltrato animal remitido por parte de la Subdirección de Atención a la Fauna.</t>
  </si>
  <si>
    <t>Durante el mes de diciembre de 2023 se asistió a 75 diligencias judiciales y se elaboraron cuatro (4) oficios de excusa dirigidos a los Juzgados y/o autoridades competentes</t>
  </si>
  <si>
    <t>En el marco del curso “Inmersión y fundamentos para la defensa, protección y bienestar de los animales” del IDPYBA con la Universidad de la Salle, el sábado 2 de diciembre los líderes de los equipos de Asuntos Normativos y Centro de Atención Jurídica realizaron el módulo jurídico para más de 20 personas, en el horario de 9:00 am a 1:00 pm de forma presencial, donde se trabajaron temáticas como, marco normativo de protección animal en Colombia, Familia Interespecie (Altos Tribunales), normativa para el transporte de animales de granja, normativa relativa a la experimentación cosmética en animales y casuística del CAJ, ampliando el conocimiento jurídico de la ciudadanía participe del curso</t>
  </si>
  <si>
    <t>Se recibieron 70 solicitudes de orientación al Centro de Atención Jurídica (55 virtuales y 15 presenciales), de las cuales 32 fueron atendidas exitosamente y las 38 restantes los usuarios no asistieron al espacio agendado. De las 70 solicitudes un 14,2% fueron de la localidad de Usaquén, un 12,8% de Bosa, un 12,8% Kennedy, un 12,8% Suba, un 11,4% Engativá, un 10% Fontibón, un 4,2% Teusaquillo, un 2,8% Puente Aranda, un 2,8% San Cristobal, un 1,4% Ciudad Bolivar, un 1,4% Chapinero, un 1,4% Rafael Uribe, un 1,4%, un 1,4% Santa fe, un 1,4% Usme y un 8,5% de otras ciudades.</t>
  </si>
  <si>
    <t>Durante le mes de diciembre se evidencia una mejora significativa en la gestión de las PQRSD y en calidad de las respuestas emitidas desde le IDPYBA a los peticionarios. Resultados que obedecen a la articulación de los responsables por gestionar las peticones al interior de las dependencias y el grupo de servicio al Ciudadano. Adicionalmente al mejoramiento de las plantillas para dar respuestas, especialmente a los casos reportados como posible maltrato animal. Es importante mencionar que los resultados de gestión han impactado positivamente gracias a los planes de contingencia que realiza el equipo de escuadron anticrueldad, puesto que allí se gestionan más del 45% de las peticiones ciudadanas.</t>
  </si>
  <si>
    <t>A través del equipo de servicio al ciudadano se reciben, analizan, radican y asignan las PQRSD que ingresan al IDPYBA, durante el mes se de diciembre se repondio de forma extemporanea 5 peticiones</t>
  </si>
  <si>
    <t xml:space="preserve">Se realizaron 53 encuestas de satisfacción, en donde el 66% de los ciudadanos se encuentran satisfechos con el servicio. Los ciudadanos que presentan observaciones y/o insatisfacción, por la falta de respuesta inmediata de las denuncias por presunto maltrato animal, dado que la expectiva del ciudadano es recibir atención inmediata cuando se denuncian los casos de maltrato animal o urgencias veterinarias. </t>
  </si>
  <si>
    <t xml:space="preserve">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diciembre de 2023, se tenían programadas 2 capacitaciones de las cuales se realizaron 2 y 18  adicionales que se encuentran en el PIC durante la vigencia, las cuales se desarrollaron en el mes de noviembre por depender de une tercero, realizando así, 1.	Capacitación conciliación jurídica 
2.	Capacitación Orientación y Cultura del Servicio al Ciudadano 
3.	Capacitación Lenguaje Claro 
4.	Capacitación Expresión Oral y Manejo del Lenguaje 
5	y 6. Capacitación negociación Colectiva y sindicalismo (2 jornadas)
7.	Capacitación eliminación violencias contra la mujer
8.	Capacitación Ética y valores del servidor Público 
9.	Capacitación Divulgación de ruta y procedimiento en caso de situaciones discriminatorias
10.	Talleres sobre derechos sociales, políticos, económicos y culturales
11.	Capacitación Política pública LGBTI
12.	Capacitación Lenguaje Incluyente 
13.	Capacitación Política pública de mujeres y equidad de géner
14.	Capacitación Inclusión laboral personas con discapacidad 
15.	Capacitación Afrontamiento – aprendiendo a tener calma
16.	Capacitación Accidentalidad – prevención de accidentes 
17.	Capacitación Plan estratégico de seguridad vial 
18.	Capacitación Sistema de gestión SST – políticas y responsabilidades 
19.	 Capacitación Ahorro de agua 
20.	Capacitación Ahorro de energía </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</si>
  <si>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diciembre de 2023, se tenían programadas 11 actividades de bienestar de las cuales se realizaron 11:
11.	Actividad reconocimiento de cumpleaños cuyo objetivo consiste en reconocer a través de la exaltación de este día, la importancia del servidor y su labor en el instituto. se socializa pieza de cumpleaños y se hace entrega de incentivo 
2.	Actividad conmemoración día del publicista cuyo objetivo consiste en exaltar la labor de las y los publicistas, quienes gracias a su creatividad diseñan mensajes que llegan a toda la familia IDPYBA y a la comunidad. se socializa pieza gráfica a través de correo electrónico.
3.	Actividad exaltación cumpleaños IDPYBA cuyo objetivo consiste en elogiar el cumpleaños de la entidad, encargada de la protección y bienestar animal, con las y los servidores del IDPYBA.
4.	Actividad conmemoración día de las velitas cuyo objetivo consiste en conmemorar el día de las velitas como inicio de la temporada navideña.
5.	Actividad conmemoración día del sociólogo(a), cuyo objetivo consiste en exaltar el compromiso de los sociólogos(as), gracias a su trabajo podemos entender y mejorar nuestro entorno. se socializa pieza gráfica a través de correo electrónico.
6.	Actividad ambientación de los espacios del IDPYBA de navidad cuyo objetivo consiste en decorar los espacios del IDPYBA para crear un ambiente festivo, con el objetivo de brindar armonía durante la temporada navideña.
7.	Actividad conmemoración del año viejo, cuyo objetivo consiste en conmemorar la última fecha del año 2023. se socializa pieza gráfica a través de correo electrónico.
8.	Actividad reconocimiento a los hijos/as de los servidores menores de 13 años (bono navideño), cuyo objetivo consisten en promover espacios de recreación en fechas especiales con el otorgamiento del incentivo.
9.	Actividad conmemoración día de la discapacidad– historia de vida, cuyo objetivo consiste en sensibilizar a las profesionales de atención al ciudadano de la SGC, frente a la importancia de su ejercicio frente a la población con discapacidad.
10.	Actividad conmemoración día de la discapacidad– historia de vida, cuyo objetivo consiste en exaltar más allá de la discapacidad a la persona, a través del reconocimiento de la historia de vida. se socializa pieza gráfica a través de correo electrónico.
11.	Actividad entrega reconocimientos pecuniarios y/o no pecuniarios por el buen desempeño en el evento de cierre de gestión cuyo objetivo consiste en dar cumplimiento al plan de bienestar e incentivo con el otorgamiento de los incentivos al funcionariado por evaluación del desempeño por nivel jerárquico y de carrera administrativa</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</si>
  <si>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diciembre de 2023, se tenían programadas 10 actividades de seguridad y salud en el trabajo de las cuales se realizaron 10:
1.	Se realiza el diligenciamiento de los indicadores, según el tiempo de periodicidad de los mismos en la plataforma SIDEAP
2.	Se realiza reunión COPASST donde se evidencia la información anual junto con la Dirección
3.	Se realiza seguimiento al comité de convivencia el cual envió el informe trimestral solicitado
4.	Se realiza el informe de rendición de cuentas del SG- SST dando a conocer la ejecución de cada una de las acciones programadas en el plan 
5.	Se realiza seguimiento a la ejecución de las capacitaciones del cuarto trimestre las cuales tuvieron un 100% de cumplimiento
6.	En el mes de diciembre no se presentaron accidentes de trabajo  
7.	Se realiza la socialización de los resultados de la auditoría con la dirección y se incluyen las evidencias en el OneDrive destinado al plan de mejoramiento
8.	Se realiza la revisión del sistema por la alta gerencia teniendo en cuenta 24 preguntas realizadas al equipo SST
9.	Se realiza seguimiento a las acciones preventivas y correctivas de las recomendaciones generadas de la auditoría realizada en el mes de octubre
10.	Se realizan los respectivos ajustes solicitados para el plan y se realiza el envío de documento que define el plan de trabajo para vigencia 2024</t>
  </si>
  <si>
    <t>La Subdirección de Gestión Corporativa - Talento Humano tiene como objetivos estratégicos : (i) fortalecer y mejorar la calidad de vida de los servidores a través de estrategias que les permitan equilibrar sus áreas de funcionamiento, como lo son el trabajo, la familia, el ámbito social, (ii) fortalecer sus conocimientos con relación a su quehacer, (iii) desarrollar capacidades y habilidades que le permitan responder de  manera efectiva, pero además, (iv) que le facilite crear e innovar desde su puesto de trabajo y, por último, a través de toda la información que se recopila, (v) la capacidad de generar actos de cuidado por parte de la entidad y la generación de conciencia que favorezca el autocuidado.
Para el mes de diciembre de 2023, se tenían programadas 4 actividades en seguridad vial, de las cuales se realizaron 4:
1.	Se realiza el diligenciamiento de los indicadores según su periodicidad
2.	Se hace el seguimiento a la lista de chequeo preoperacionales
3.	Se realiza la reunión para el seguimiento respectivo con equipo de recursos físicos para verificar el cumplimiento del cronograma mantenimientos de los vehículos
4.	Se realiza la respectiva verificación de los comparendos de los vehículos en la página Simit</t>
  </si>
  <si>
    <t>Todos los provedores cumplieron con  la presentacion del informe y soportes para generar las acciones tendientes para el pago de las obligaciones financieras del Instituto, asi mismo se gestionaron y fueron pagados al respectivo proveedor, para un total de 6 informes. que fueron afectados contablemente con cargo a cada contrato u orden de compra.</t>
  </si>
  <si>
    <t>Se cumplio con 8 mantenimientos correctivos en  la sede administrativa y a los vehiculos de propiedad de la entidad.</t>
  </si>
  <si>
    <t>Se realiza la programación de 15 servicios de vehiculos en calidad de alquiler y programacion que se realiza de manera semanal de acuerdo con la solicitud de cada uno de los equipos que requieren el servicio, durante este periodo no se requirio solicitar vehiculos adicionales a los contratados en cumplimiento de las actividades programadas por el instituto para la semana Distrital.</t>
  </si>
  <si>
    <t>Se desarrollaron 12 actividades del plan de Acción PIGA 2023; Durante el mes de diciembre de 2023, se hizo la limpieza preventiva y/o correctiva al sistema de aguas lluvias a las canaletas por parte de la Empresa de Aseo,  pieza comunicativa  de ahorro de agua y energía, caracterización de las agua de la planta de tratamiento de aguas residuales i, charla sobre ahorro de agua y energía, pieza  comunicativa de compras sostenibles, manifiestos de residuos peligrosos en el cual se realizó 8 entregas de residuos peligrosos (Cortopunzantes, biosanitarios, animales muertos, anatomopatológicos,  residuos químicos,  envases insumos viales y medicamentos, residuos químicos  a la empresa ECOENTORNO. Se suscribió el Acuerdo de corresponsabilidad número 001 de 2023 con la Asociación de Recicladores ORGANIZACIÓN PROYECTO AMBIENTAL E.S.P Sigla: OPROAMBIENTAL para la Unidad de Cuidado Animal y la sede Administrativa, se hizo un proceso de cláusulas ambientales para el Acuerdo de corresponsabilidad con la Asociación de Recicladores ORGANIZACIÓN PROYECTO AMBIENTAL - OPROAMBIENTAL,  se hizo la actualización de las bitácoras de residuos ordinarios, peligrosos infecciosos, peligrosos y reciclados, se generó información sobre consumos de agua y energía. Se realizó un informe sobre el proceso de cambio de luminarias por ahorradoras en la Unidad de Cuidado Animal.
Se hizo el registro de las bicicletas que ingresan a la Unidad de Cuidado Animal acompañado del programa de Movilidad Sostenible de la Secretaria de Movilidad – Red muévete mejor. Se actualizaron las bitácoras de bici usuarios y número de viajes.  Se continúa con las inspecciones mensuales, verificando las condiciones sanitarias y locativas de almacenamiento de los residuos. 
En saneamiento se realizaron los servicios de control vectorial, fumigación, desinfección parte externa, bodegas y áreas administrativas y las zonas existentes y e hizo control de redores en la Unidad de Cuidado Animal.  Por último, se hizo actividades de poda en la Unidad de Cuidado Animal.</t>
  </si>
  <si>
    <t>Se realizaron 933 operaciones contables durante el mes de noviembre, los cuales ayudaron al cumplimiento de las obligaciones del Instituto.</t>
  </si>
  <si>
    <t>En la vigencia 2023 se realizaron giros por un valor de $25.321.490.335, los cuales corresponden al 91% del valor comprometido</t>
  </si>
  <si>
    <t>En la vigencia 2023 se ejecutaron recursos por valor de $4.756.344.602, lo cual corresponde a un 100% de la ejecucion presupuestal</t>
  </si>
  <si>
    <t>En la vigencia 2023 se realizaron giros por un valor de $4.253.744.725, los cuales corresponden al 89% del valor comprometido</t>
  </si>
  <si>
    <t>En la vigencia 2023 se ejecuto un valor $591.539.201, el cual corresponde al 98,05% del total de la reserva constituida.</t>
  </si>
  <si>
    <t>En la vigencia 2023 se ejecutaron recursos por valor de $7.409.642.144, lo cual corresponde a un 97% de la ejecucion presupuestal</t>
  </si>
  <si>
    <t>En la vigencia 2023 se realizaron giros por un valor de $6.995.101.419, los cuales corresponden al 94% del valor comprometido</t>
  </si>
  <si>
    <t>En la vigencia 2023 se ejecuto un valor $229.194.027, el cual corresponde al 100% del total de la reserva constituida.</t>
  </si>
  <si>
    <t xml:space="preserve">1- Capacitaciones: al respecto se llevó a cabo 1 capacitación de Gestión Documental al Programa CES en aras de mejorar la cultura archivística mediante la correcta elaboración de los inventarios documentales, ya sean para inventarios de gestión o inventarios para transferencia documental. Lo anterior y otros aspectos relevantes se trataron en aras de tener un correcto tratamiento en la documentación.
2- Mesas de trabajo: Se desarrollaron 3 mesas de trabajo; la primera fue con Fauna Silvestre, para definir el avance en la documentación objeto de transferencia documental, la segunda mesa de trabajo fue con la Oficina Jurídica para revisar la documentación y examinar las condiciones que no permiten una transferencia documental para este año y la tercera mesa de trabajo fue para revisar el avance en la organización de la documentación objeto de transferencia por parte de Brigadas Médicas, entendiendo que la documentación no se puede transferir debido a cambios que no se contemplan aun en las Tablas de Retención Documental.
3 y 4- Imágenes digitalizadas y cargue al repositorio documental: En la serie: Registro de Identificación de Caninos Y Felinos de la vigencia 2018, se digitalizaron 15 cajas que van de la siguiente manera: Caja No. 11, 12, 13, 14, 45, 46, 47, 48, 49, 57, 67, 68, 69, 70, 71, para un total de 6915 imágenes. En esta misma actividad se prestó apoyo al área de Contractual, con la digitalización de 1 expedientes para un total de 640 imágenes.
5- Seguimiento y Recepción del FUID: se llevó a cabo el seguimiento a las áreas respecto a lo entregado en el Formato Único de Inventario Documental – FUID de sus archivos de gestión, recibiendo tambien los inventarios de: Dirección, Cultura, Unidad de Cuidado Animal y del Programa de Esterilizaciones. </t>
  </si>
  <si>
    <t>Se llevó a cabo dos transferencias primarias documentales correspondientes a meses anteriores, la primera fue del equipo de Tesorería de la serie COMPROBANTES CONTABLES de la vigencia 2020, la segunda transferencia fue de la Subdirección de Cultura Ciudadana y Gestión del Conocimiento con las series Actas, Planes y Programas. Los expedientes objeto de transferencia el mes de diciembre correspondientes a REGISTROS PARA LA RECEPCIÓN, VALORACIÓN Y MANEJO TÉCNICO DE FAUNA SILVESTRE, no se transfirieron al Archivo Central principalmente porque el volumen de documentación es grande y la intervención de la documentación es un trabajo largo y dispendioso al estar la documentación como fondo acumulado.</t>
  </si>
  <si>
    <t>Para el mes de diciembre se llevo a cabo la actividad del Plan Estratégico de las Tecnologías de la Información de las cuales se desprenden actividades complementarias como: Soporte y Mantenimiento, Fortalecimiento, Web, Gobierno, Sistemas de Información, Servicios Tecnológicos, Seguridad y Riesgos de la Información con el fin optimizar los procesos y procedimientos del Instituto</t>
  </si>
  <si>
    <t>Para el mes de diciembre se aprobó la guía y matriz con la inclusión del componente de Riesgos de Seguridad Digital y esta en proceso de consolidación por parte de las áreas</t>
  </si>
  <si>
    <t xml:space="preserve">Para el mes de diciembre se dio cumplimiento a las actividades establecidas en el Plan de Seguridad y Privacidad de la información, destacando la realizacion de las siguientes tareas como insumo para cumplir con lo establecido para el mes en mencion:                                             1. Actualización de Activos de Información apropado por el cómite de Gestión y Desempeño y publicado en la sede electrónica.                                   2. Se remitió a la oficina de control interno el informe de auditoria y encuentra en verificación por parte de la misma.                                                  3. Valoración y tratamiento de Riesgos se aprobó la guía y matriz con la inclusión del componente de Riesgos de Seguridad Digital. </t>
  </si>
  <si>
    <t>Durante el mes de Diciembre se recibieron 6 requerimientos a través de las Mesa de Servicios los cuales fueron resueltos oportunamente:
Actualización Planilla BogData
Información referente al número de esterilizaciones agendadas a través del Aplicativo Esterilizar Salva en el mes de noviembre de 2023.
Activación de usuario en plataforma Esterilizar Salva
Respuesta a petición 2023ER0015901 SDQS 5354082023
Respuesta en relación a inquietudes Ciudadano4Patas y Esterilizar Salva
Activación de usuario en la plataforma de SIPYBA</t>
  </si>
  <si>
    <t xml:space="preserve">Se programaron y desarrollaron las últimas intervenciones pedagógicas con la puesta en escena de la "Familia Corera Segura" que hace parte de la campaña "Mi mayor acto de amor es protegerte de todo riesgo" en diferentes espacios del Sistema Transmilenio y en la "Feria Bogotá es Navidad" en la Plaza La Santamaría. </t>
  </si>
  <si>
    <t>Cumplimiento de la meta de vinculación de 2100 personas a estrategia de sensibilización, educación y formación en 2023.</t>
  </si>
  <si>
    <t>En diciembre se vincularon 5 ciudadanos y ciudadanas, a través de las siguientes acciones de participación: 
- Programa de copropiedad y convivencia se vincularon 5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 localidad de Suba.</t>
  </si>
  <si>
    <t xml:space="preserve">En diciembre se ejecuto 1 pacto, se lograron importantes gestiones para la localidad de Suba llevando los servicios y programas de protección y bienestar animal a las comunidades con quienes se pactaron los compromisos. 						</t>
  </si>
  <si>
    <t>Cumplimiento de la magnitud programada para la viegncia 2023, en cuanto a las alianzas realizadas</t>
  </si>
  <si>
    <t xml:space="preserve">Con corte al 31 de diciembre de 2023 se han comprometido recursos por $899.113.378 de una apropiación total de $900.000.000, correspondientes a la contratacion de personal </t>
  </si>
  <si>
    <t xml:space="preserve">Con corte al 31 de diciembre de 2023  se ha realizado giros por valor de $871.995.632 del total de los compromisos suscritos. </t>
  </si>
  <si>
    <t xml:space="preserve">Con corte al 31 de diciembre de 2023,  han sido liberados $2.650.234 para una reserva definitiva de $109.131.946. De esta reserva definitiva, se efectuaron giros de reservas por $109.131.946 </t>
  </si>
  <si>
    <t>Durante el mes de diciembre  la Subdirección de Cultura y Gestión del Conocimiento dio respuesta a 48 PQRSD recibidas a través de los diferentes canales de atención, dando cumplimiento a los tiempos estipulados.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</si>
</sst>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 numFmtId="169" formatCode="#,##0_ ;\-#,##0\ "/>
    <numFmt numFmtId="170" formatCode="0.0"/>
  </numFmts>
  <fonts count="25" x14ac:knownFonts="1">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2"/>
      <color theme="1"/>
      <name val="Calibri"/>
      <family val="2"/>
      <scheme val="minor"/>
    </font>
    <font>
      <b/>
      <sz val="10"/>
      <color theme="1"/>
      <name val="Arial"/>
      <family val="2"/>
    </font>
    <font>
      <sz val="10"/>
      <color theme="1"/>
      <name val="Arial"/>
      <family val="2"/>
    </font>
    <font>
      <sz val="9"/>
      <color theme="1"/>
      <name val="Arial"/>
      <family val="2"/>
    </font>
    <font>
      <sz val="10"/>
      <color theme="1"/>
      <name val="Calibri"/>
      <family val="2"/>
      <scheme val="minor"/>
    </font>
    <font>
      <sz val="10"/>
      <name val="Calibri"/>
      <family val="2"/>
      <scheme val="minor"/>
    </font>
    <font>
      <sz val="12"/>
      <name val="Calibri"/>
      <family val="2"/>
    </font>
    <font>
      <sz val="12"/>
      <name val="Calibri"/>
      <family val="2"/>
      <scheme val="minor"/>
    </font>
    <font>
      <sz val="12"/>
      <color rgb="FF000000"/>
      <name val="Arial"/>
      <family val="2"/>
    </font>
    <font>
      <i/>
      <sz val="12"/>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6" tint="0.59999389629810485"/>
        <bgColor indexed="64"/>
      </patternFill>
    </fill>
    <fill>
      <patternFill patternType="solid">
        <fgColor rgb="FFFFFF00"/>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0"/>
        <bgColor rgb="FF000000"/>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xf numFmtId="164" fontId="1" fillId="0" borderId="0" applyFill="0" applyBorder="0" applyAlignment="0" applyProtection="0"/>
    <xf numFmtId="9"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cellStyleXfs>
  <cellXfs count="259">
    <xf numFmtId="0" fontId="0" fillId="0" borderId="0" xfId="0"/>
    <xf numFmtId="0" fontId="1" fillId="0" borderId="0" xfId="0" applyFont="1" applyAlignment="1">
      <alignment vertical="center" wrapText="1"/>
    </xf>
    <xf numFmtId="0" fontId="1" fillId="0" borderId="0" xfId="0" applyFont="1" applyAlignment="1" applyProtection="1">
      <alignment vertical="center" wrapText="1"/>
      <protection locked="0"/>
    </xf>
    <xf numFmtId="0" fontId="6" fillId="0" borderId="4" xfId="19" applyFont="1" applyBorder="1" applyAlignment="1">
      <alignment horizontal="center" vertical="center" wrapText="1"/>
    </xf>
    <xf numFmtId="9" fontId="1" fillId="0" borderId="4" xfId="21" applyBorder="1" applyAlignment="1">
      <alignment horizontal="center" vertical="center" wrapText="1"/>
    </xf>
    <xf numFmtId="0" fontId="1" fillId="0" borderId="0" xfId="19"/>
    <xf numFmtId="0" fontId="2" fillId="0" borderId="9" xfId="19" applyFont="1" applyBorder="1" applyAlignment="1">
      <alignment horizontal="center" vertical="center"/>
    </xf>
    <xf numFmtId="0" fontId="2" fillId="0" borderId="0" xfId="19" applyFont="1" applyAlignment="1">
      <alignment horizontal="center" vertical="center"/>
    </xf>
    <xf numFmtId="0" fontId="3" fillId="0" borderId="9" xfId="19" applyFont="1" applyBorder="1" applyAlignment="1">
      <alignment vertical="center"/>
    </xf>
    <xf numFmtId="0" fontId="4" fillId="6" borderId="4" xfId="19" applyFont="1" applyFill="1" applyBorder="1" applyAlignment="1">
      <alignment horizontal="center" vertical="center" wrapText="1"/>
    </xf>
    <xf numFmtId="0" fontId="2" fillId="0" borderId="4" xfId="19" applyFont="1" applyBorder="1" applyAlignment="1">
      <alignment horizontal="center" vertical="center"/>
    </xf>
    <xf numFmtId="0" fontId="12" fillId="0" borderId="4" xfId="19" applyFont="1" applyBorder="1" applyAlignment="1" applyProtection="1">
      <alignment horizontal="justify" vertical="center" wrapText="1"/>
      <protection locked="0"/>
    </xf>
    <xf numFmtId="3" fontId="5" fillId="7" borderId="4" xfId="19" applyNumberFormat="1" applyFont="1" applyFill="1" applyBorder="1" applyAlignment="1" applyProtection="1">
      <alignment horizontal="center" vertical="center"/>
      <protection locked="0"/>
    </xf>
    <xf numFmtId="9" fontId="5" fillId="7" borderId="4" xfId="19" applyNumberFormat="1" applyFont="1" applyFill="1" applyBorder="1" applyAlignment="1" applyProtection="1">
      <alignment horizontal="center" vertical="center"/>
      <protection locked="0"/>
    </xf>
    <xf numFmtId="166" fontId="5" fillId="0" borderId="4" xfId="23" applyFont="1" applyFill="1" applyBorder="1" applyAlignment="1" applyProtection="1">
      <alignment horizontal="center" vertical="center"/>
      <protection locked="0"/>
    </xf>
    <xf numFmtId="9" fontId="5" fillId="0" borderId="4" xfId="21" applyFont="1" applyFill="1" applyBorder="1" applyAlignment="1" applyProtection="1">
      <alignment horizontal="center" vertical="center"/>
      <protection locked="0"/>
    </xf>
    <xf numFmtId="4" fontId="5" fillId="0" borderId="4" xfId="19" applyNumberFormat="1" applyFont="1" applyBorder="1" applyAlignment="1" applyProtection="1">
      <alignment horizontal="center" vertical="center"/>
      <protection locked="0"/>
    </xf>
    <xf numFmtId="10" fontId="5" fillId="0" borderId="4" xfId="21" applyNumberFormat="1" applyFont="1" applyFill="1" applyBorder="1" applyAlignment="1" applyProtection="1">
      <alignment horizontal="center" vertical="center"/>
      <protection locked="0"/>
    </xf>
    <xf numFmtId="10" fontId="5" fillId="7" borderId="6" xfId="19" applyNumberFormat="1" applyFont="1" applyFill="1" applyBorder="1" applyAlignment="1" applyProtection="1">
      <alignment horizontal="center" vertical="center"/>
      <protection locked="0"/>
    </xf>
    <xf numFmtId="0" fontId="1" fillId="0" borderId="0" xfId="19" applyAlignment="1">
      <alignment horizontal="justify" vertical="center"/>
    </xf>
    <xf numFmtId="0" fontId="13" fillId="0" borderId="0" xfId="19" applyFont="1" applyAlignment="1">
      <alignment horizontal="justify" vertical="center" wrapText="1"/>
    </xf>
    <xf numFmtId="3" fontId="4" fillId="4" borderId="4" xfId="19" applyNumberFormat="1" applyFont="1" applyFill="1" applyBorder="1" applyAlignment="1">
      <alignment horizontal="center" vertical="center"/>
    </xf>
    <xf numFmtId="9" fontId="4" fillId="4" borderId="4" xfId="19" applyNumberFormat="1" applyFont="1" applyFill="1" applyBorder="1" applyAlignment="1">
      <alignment horizontal="center" vertical="center"/>
    </xf>
    <xf numFmtId="166" fontId="4" fillId="4" borderId="4" xfId="23" applyFont="1" applyFill="1" applyBorder="1" applyAlignment="1" applyProtection="1">
      <alignment horizontal="center" vertical="center"/>
    </xf>
    <xf numFmtId="166" fontId="4" fillId="4" borderId="4" xfId="23" applyFont="1" applyFill="1" applyBorder="1" applyAlignment="1" applyProtection="1">
      <alignment horizontal="center" vertical="center" wrapText="1"/>
    </xf>
    <xf numFmtId="10" fontId="2" fillId="4" borderId="4" xfId="21" applyNumberFormat="1" applyFont="1" applyFill="1" applyBorder="1" applyAlignment="1" applyProtection="1">
      <alignment horizontal="center" vertical="center" wrapText="1"/>
    </xf>
    <xf numFmtId="3" fontId="4" fillId="4" borderId="4" xfId="19" applyNumberFormat="1" applyFont="1" applyFill="1" applyBorder="1" applyAlignment="1">
      <alignment horizontal="center" vertical="center" wrapText="1"/>
    </xf>
    <xf numFmtId="166" fontId="1" fillId="0" borderId="0" xfId="19" applyNumberFormat="1"/>
    <xf numFmtId="9" fontId="1" fillId="0" borderId="0" xfId="21"/>
    <xf numFmtId="0" fontId="6" fillId="0" borderId="4" xfId="19" applyFont="1" applyBorder="1" applyAlignment="1">
      <alignment horizontal="justify" vertical="center" wrapText="1"/>
    </xf>
    <xf numFmtId="9" fontId="14" fillId="0" borderId="4" xfId="21" applyFont="1" applyBorder="1" applyAlignment="1">
      <alignment horizontal="center" vertical="center" wrapText="1"/>
    </xf>
    <xf numFmtId="9" fontId="1" fillId="0" borderId="4" xfId="21" applyFill="1" applyBorder="1" applyAlignment="1">
      <alignment horizontal="center" vertical="center" wrapText="1"/>
    </xf>
    <xf numFmtId="167" fontId="1" fillId="0" borderId="4" xfId="23" applyNumberFormat="1" applyBorder="1" applyAlignment="1">
      <alignment horizontal="center" vertical="center" wrapText="1"/>
    </xf>
    <xf numFmtId="10" fontId="1" fillId="0" borderId="4" xfId="21" applyNumberFormat="1" applyBorder="1" applyAlignment="1">
      <alignment horizontal="center" vertical="center" wrapText="1"/>
    </xf>
    <xf numFmtId="0" fontId="6" fillId="0" borderId="0" xfId="19" applyFont="1" applyAlignment="1">
      <alignment horizontal="justify" vertical="center" wrapText="1"/>
    </xf>
    <xf numFmtId="0" fontId="6" fillId="0" borderId="0" xfId="19" applyFont="1" applyAlignment="1">
      <alignment horizontal="center" vertical="center" wrapText="1"/>
    </xf>
    <xf numFmtId="9" fontId="1" fillId="0" borderId="0" xfId="21" applyBorder="1" applyAlignment="1">
      <alignment horizontal="center" vertical="center" wrapText="1"/>
    </xf>
    <xf numFmtId="9" fontId="14" fillId="0" borderId="0" xfId="21" applyFont="1" applyBorder="1" applyAlignment="1">
      <alignment horizontal="center" vertical="center" wrapText="1"/>
    </xf>
    <xf numFmtId="9" fontId="14" fillId="0" borderId="0" xfId="21" applyFont="1" applyFill="1" applyBorder="1" applyAlignment="1">
      <alignment horizontal="center" vertical="center" wrapText="1"/>
    </xf>
    <xf numFmtId="0" fontId="4" fillId="0" borderId="0" xfId="19" applyFont="1" applyAlignment="1">
      <alignment vertical="center" wrapText="1"/>
    </xf>
    <xf numFmtId="0" fontId="3" fillId="0" borderId="4" xfId="19" applyFont="1" applyBorder="1" applyAlignment="1">
      <alignment horizontal="justify" vertical="center" wrapText="1"/>
    </xf>
    <xf numFmtId="167" fontId="2" fillId="0" borderId="4" xfId="19" applyNumberFormat="1" applyFont="1" applyBorder="1" applyAlignment="1">
      <alignment horizontal="justify" vertical="center" wrapText="1"/>
    </xf>
    <xf numFmtId="10" fontId="2" fillId="0" borderId="4" xfId="21" applyNumberFormat="1" applyFont="1" applyBorder="1" applyAlignment="1">
      <alignment horizontal="center" vertical="center" wrapText="1"/>
    </xf>
    <xf numFmtId="167" fontId="1" fillId="0" borderId="0" xfId="23" applyNumberFormat="1" applyBorder="1" applyAlignment="1">
      <alignment horizontal="center" vertical="center" wrapText="1"/>
    </xf>
    <xf numFmtId="9" fontId="1" fillId="0" borderId="0" xfId="21" applyFill="1" applyBorder="1" applyAlignment="1">
      <alignment horizontal="center" vertical="center" wrapText="1"/>
    </xf>
    <xf numFmtId="9" fontId="1" fillId="0" borderId="0" xfId="19" applyNumberFormat="1"/>
    <xf numFmtId="0" fontId="4" fillId="0" borderId="0" xfId="19" applyFont="1" applyAlignment="1">
      <alignment horizontal="center" vertical="center" wrapText="1"/>
    </xf>
    <xf numFmtId="0" fontId="4" fillId="3" borderId="4" xfId="19" applyFont="1" applyFill="1" applyBorder="1" applyAlignment="1">
      <alignment horizontal="center" vertical="center" wrapText="1"/>
    </xf>
    <xf numFmtId="0" fontId="1" fillId="0" borderId="0" xfId="0" applyFont="1" applyAlignment="1">
      <alignment horizontal="center" vertical="center" wrapText="1"/>
    </xf>
    <xf numFmtId="9"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1" fontId="1" fillId="0" borderId="4"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0" xfId="0" applyFont="1" applyAlignment="1">
      <alignment horizontal="justify" vertical="center" wrapText="1"/>
    </xf>
    <xf numFmtId="0" fontId="16" fillId="0" borderId="4" xfId="0" applyFont="1" applyBorder="1" applyAlignment="1" applyProtection="1">
      <alignment horizontal="center" vertical="center" wrapText="1"/>
      <protection hidden="1"/>
    </xf>
    <xf numFmtId="9" fontId="16" fillId="0" borderId="4" xfId="0" applyNumberFormat="1" applyFont="1" applyBorder="1" applyAlignment="1" applyProtection="1">
      <alignment horizontal="center" vertical="center" wrapText="1"/>
      <protection hidden="1"/>
    </xf>
    <xf numFmtId="0" fontId="1" fillId="0" borderId="4" xfId="0" applyFont="1" applyBorder="1" applyAlignment="1">
      <alignment horizontal="justify" vertical="center" wrapText="1"/>
    </xf>
    <xf numFmtId="9" fontId="1" fillId="0" borderId="4" xfId="0" applyNumberFormat="1" applyFont="1" applyBorder="1" applyAlignment="1">
      <alignment horizontal="justify" vertical="center" wrapText="1"/>
    </xf>
    <xf numFmtId="0" fontId="2" fillId="0" borderId="0" xfId="0" applyFont="1" applyAlignment="1">
      <alignment horizontal="center" vertical="center" wrapText="1"/>
    </xf>
    <xf numFmtId="9" fontId="1" fillId="8" borderId="4" xfId="0" applyNumberFormat="1" applyFont="1" applyFill="1" applyBorder="1" applyAlignment="1">
      <alignment horizontal="justify" vertical="center" wrapText="1"/>
    </xf>
    <xf numFmtId="0" fontId="1" fillId="0" borderId="0" xfId="0" applyFont="1" applyAlignment="1" applyProtection="1">
      <alignment horizontal="center" vertical="center" wrapText="1"/>
      <protection locked="0"/>
    </xf>
    <xf numFmtId="9" fontId="2" fillId="0" borderId="4"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169" fontId="2" fillId="0" borderId="4" xfId="37"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10" fontId="2" fillId="0" borderId="4" xfId="36" applyNumberFormat="1" applyFont="1" applyBorder="1" applyAlignment="1">
      <alignment horizontal="center" vertical="center" wrapText="1"/>
    </xf>
    <xf numFmtId="0" fontId="1" fillId="0" borderId="4" xfId="0" applyFont="1" applyBorder="1" applyAlignment="1">
      <alignment vertical="center" wrapText="1"/>
    </xf>
    <xf numFmtId="10" fontId="1" fillId="8" borderId="4" xfId="0" applyNumberFormat="1" applyFont="1" applyFill="1" applyBorder="1" applyAlignment="1">
      <alignment horizontal="center" vertical="center" wrapText="1"/>
    </xf>
    <xf numFmtId="9" fontId="2" fillId="8" borderId="4" xfId="0" applyNumberFormat="1" applyFont="1" applyFill="1" applyBorder="1" applyAlignment="1">
      <alignment horizontal="center" vertical="center" wrapText="1"/>
    </xf>
    <xf numFmtId="1" fontId="2" fillId="8" borderId="4" xfId="0" applyNumberFormat="1" applyFont="1" applyFill="1" applyBorder="1" applyAlignment="1">
      <alignment horizontal="center" vertical="center" wrapText="1"/>
    </xf>
    <xf numFmtId="0" fontId="1" fillId="8" borderId="4" xfId="0" applyFont="1" applyFill="1" applyBorder="1" applyAlignment="1">
      <alignment horizontal="justify" vertical="center" wrapText="1"/>
    </xf>
    <xf numFmtId="0" fontId="1" fillId="8" borderId="0" xfId="0" applyFont="1" applyFill="1" applyAlignment="1">
      <alignment horizontal="justify" vertical="center" wrapText="1"/>
    </xf>
    <xf numFmtId="0" fontId="1" fillId="8" borderId="4"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0" xfId="0" applyFont="1" applyFill="1" applyAlignment="1">
      <alignment vertical="center" wrapText="1"/>
    </xf>
    <xf numFmtId="9" fontId="1" fillId="8" borderId="4" xfId="0" applyNumberFormat="1" applyFont="1" applyFill="1" applyBorder="1" applyAlignment="1">
      <alignment horizontal="center" vertical="center" wrapText="1"/>
    </xf>
    <xf numFmtId="0" fontId="1" fillId="8" borderId="4" xfId="0" applyFont="1" applyFill="1" applyBorder="1" applyAlignment="1">
      <alignment vertical="center" wrapText="1"/>
    </xf>
    <xf numFmtId="1" fontId="1" fillId="8" borderId="4" xfId="0" applyNumberFormat="1" applyFont="1" applyFill="1" applyBorder="1" applyAlignment="1">
      <alignment horizontal="center" vertical="center" wrapText="1"/>
    </xf>
    <xf numFmtId="9" fontId="1" fillId="8" borderId="4" xfId="36" applyFont="1" applyFill="1" applyBorder="1" applyAlignment="1">
      <alignment horizontal="center" vertical="center" wrapText="1"/>
    </xf>
    <xf numFmtId="10" fontId="2" fillId="8" borderId="4" xfId="0" applyNumberFormat="1" applyFont="1" applyFill="1" applyBorder="1" applyAlignment="1">
      <alignment horizontal="center" vertical="center" wrapText="1"/>
    </xf>
    <xf numFmtId="9" fontId="2" fillId="8" borderId="4" xfId="36" applyFont="1" applyFill="1" applyBorder="1" applyAlignment="1">
      <alignment horizontal="center" vertical="center" wrapText="1"/>
    </xf>
    <xf numFmtId="0" fontId="2" fillId="8" borderId="4" xfId="0" applyFont="1" applyFill="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17" fillId="8" borderId="4" xfId="0" applyFont="1" applyFill="1" applyBorder="1" applyAlignment="1" applyProtection="1">
      <alignment horizontal="center" vertical="center" wrapText="1"/>
      <protection hidden="1"/>
    </xf>
    <xf numFmtId="9" fontId="1" fillId="0" borderId="4" xfId="36" applyFont="1" applyFill="1" applyBorder="1" applyAlignment="1">
      <alignment horizontal="center" vertical="center" wrapText="1"/>
    </xf>
    <xf numFmtId="10" fontId="1" fillId="0" borderId="4" xfId="36" applyNumberFormat="1" applyFont="1" applyFill="1" applyBorder="1" applyAlignment="1">
      <alignment horizontal="center" vertical="center" wrapText="1"/>
    </xf>
    <xf numFmtId="10" fontId="1" fillId="8" borderId="4" xfId="36" applyNumberFormat="1" applyFont="1" applyFill="1" applyBorder="1" applyAlignment="1">
      <alignment horizontal="center" vertical="center" wrapText="1"/>
    </xf>
    <xf numFmtId="10" fontId="2" fillId="8" borderId="4" xfId="36" applyNumberFormat="1" applyFont="1" applyFill="1" applyBorder="1" applyAlignment="1">
      <alignment horizontal="center" vertical="center" wrapText="1"/>
    </xf>
    <xf numFmtId="9" fontId="2" fillId="0" borderId="4" xfId="36" applyFont="1" applyBorder="1" applyAlignment="1">
      <alignment horizontal="center" vertical="center" wrapText="1"/>
    </xf>
    <xf numFmtId="9" fontId="1" fillId="0" borderId="4" xfId="36" applyFont="1" applyBorder="1" applyAlignment="1">
      <alignment horizontal="center" vertical="center" wrapText="1"/>
    </xf>
    <xf numFmtId="0" fontId="1" fillId="8" borderId="0" xfId="0" applyFont="1" applyFill="1" applyAlignment="1" applyProtection="1">
      <alignment vertical="center" wrapText="1"/>
      <protection locked="0"/>
    </xf>
    <xf numFmtId="0" fontId="2" fillId="0" borderId="4" xfId="0" applyFont="1" applyBorder="1" applyAlignment="1">
      <alignment horizontal="center" vertical="center" wrapText="1"/>
    </xf>
    <xf numFmtId="3" fontId="2" fillId="0" borderId="4" xfId="36" applyNumberFormat="1" applyFont="1" applyBorder="1" applyAlignment="1">
      <alignment horizontal="center" vertical="center" wrapText="1"/>
    </xf>
    <xf numFmtId="1" fontId="2" fillId="0" borderId="4" xfId="36" applyNumberFormat="1" applyFont="1" applyBorder="1" applyAlignment="1">
      <alignment horizontal="center" vertical="center" wrapText="1"/>
    </xf>
    <xf numFmtId="1" fontId="1" fillId="0" borderId="4" xfId="36" applyNumberFormat="1" applyFont="1" applyBorder="1" applyAlignment="1">
      <alignment horizontal="center" vertical="center" wrapText="1"/>
    </xf>
    <xf numFmtId="0" fontId="1" fillId="0" borderId="4" xfId="0" applyFont="1" applyBorder="1" applyAlignment="1" applyProtection="1">
      <alignment horizontal="justify" vertical="center" wrapText="1"/>
      <protection hidden="1"/>
    </xf>
    <xf numFmtId="3" fontId="1" fillId="8" borderId="4" xfId="0" applyNumberFormat="1" applyFont="1" applyFill="1" applyBorder="1" applyAlignment="1">
      <alignment horizontal="center" vertical="center" wrapText="1"/>
    </xf>
    <xf numFmtId="3" fontId="1" fillId="0" borderId="4" xfId="0" applyNumberFormat="1" applyFont="1" applyBorder="1" applyAlignment="1">
      <alignment horizontal="center" vertical="center" wrapText="1"/>
    </xf>
    <xf numFmtId="3" fontId="1" fillId="0" borderId="4" xfId="0" applyNumberFormat="1" applyFont="1" applyBorder="1" applyAlignment="1">
      <alignment horizontal="justify" vertical="center" wrapText="1"/>
    </xf>
    <xf numFmtId="10" fontId="1" fillId="0" borderId="4" xfId="36" applyNumberFormat="1" applyFont="1" applyBorder="1" applyAlignment="1">
      <alignment horizontal="center" vertical="center" wrapText="1"/>
    </xf>
    <xf numFmtId="168" fontId="2" fillId="0" borderId="4" xfId="0" applyNumberFormat="1" applyFont="1" applyBorder="1" applyAlignment="1">
      <alignment horizontal="center" vertical="center" wrapText="1"/>
    </xf>
    <xf numFmtId="0" fontId="17" fillId="0" borderId="4" xfId="0" applyFont="1" applyBorder="1" applyAlignment="1" applyProtection="1">
      <alignment horizontal="left" vertical="center" wrapText="1"/>
      <protection hidden="1"/>
    </xf>
    <xf numFmtId="0" fontId="1" fillId="0" borderId="4" xfId="0" applyFont="1" applyBorder="1" applyAlignment="1">
      <alignment horizontal="left" vertical="center" wrapText="1"/>
    </xf>
    <xf numFmtId="168" fontId="1" fillId="8" borderId="4" xfId="36" applyNumberFormat="1" applyFont="1" applyFill="1" applyBorder="1" applyAlignment="1">
      <alignment horizontal="center" vertical="center" wrapText="1"/>
    </xf>
    <xf numFmtId="2" fontId="1" fillId="8" borderId="4" xfId="0" applyNumberFormat="1" applyFont="1" applyFill="1" applyBorder="1" applyAlignment="1">
      <alignment horizontal="center" vertical="center" wrapText="1"/>
    </xf>
    <xf numFmtId="10" fontId="1" fillId="8" borderId="4" xfId="36" applyNumberFormat="1" applyFont="1" applyFill="1" applyBorder="1" applyAlignment="1" applyProtection="1">
      <alignment horizontal="center" vertical="center" wrapText="1"/>
    </xf>
    <xf numFmtId="10" fontId="18" fillId="8" borderId="4" xfId="36" applyNumberFormat="1" applyFont="1" applyFill="1" applyBorder="1" applyAlignment="1" applyProtection="1">
      <alignment horizontal="center" vertical="center" wrapText="1"/>
      <protection hidden="1"/>
    </xf>
    <xf numFmtId="1" fontId="1" fillId="8" borderId="4" xfId="36" applyNumberFormat="1" applyFont="1" applyFill="1" applyBorder="1" applyAlignment="1">
      <alignment horizontal="center" vertical="center" wrapText="1"/>
    </xf>
    <xf numFmtId="10" fontId="17" fillId="8" borderId="4" xfId="36" applyNumberFormat="1" applyFont="1" applyFill="1" applyBorder="1" applyAlignment="1">
      <alignment horizontal="center" vertical="center" wrapText="1"/>
    </xf>
    <xf numFmtId="10" fontId="17" fillId="0" borderId="4" xfId="36" applyNumberFormat="1" applyFont="1" applyBorder="1" applyAlignment="1" applyProtection="1">
      <alignment horizontal="center" vertical="center" wrapText="1"/>
      <protection hidden="1"/>
    </xf>
    <xf numFmtId="1" fontId="17" fillId="0" borderId="4" xfId="36" applyNumberFormat="1" applyFont="1" applyBorder="1" applyAlignment="1">
      <alignment horizontal="center" vertical="center" wrapText="1"/>
    </xf>
    <xf numFmtId="10" fontId="17" fillId="8" borderId="4" xfId="36" applyNumberFormat="1" applyFont="1" applyFill="1" applyBorder="1" applyAlignment="1" applyProtection="1">
      <alignment horizontal="center" vertical="center" wrapText="1"/>
      <protection hidden="1"/>
    </xf>
    <xf numFmtId="2" fontId="1" fillId="8" borderId="4" xfId="36" applyNumberFormat="1" applyFont="1" applyFill="1" applyBorder="1" applyAlignment="1">
      <alignment horizontal="center" vertical="center" wrapText="1"/>
    </xf>
    <xf numFmtId="10" fontId="1" fillId="9" borderId="4" xfId="0" applyNumberFormat="1" applyFont="1" applyFill="1" applyBorder="1" applyAlignment="1">
      <alignment horizontal="center" vertical="center" wrapText="1"/>
    </xf>
    <xf numFmtId="1" fontId="2" fillId="8" borderId="4" xfId="36" applyNumberFormat="1" applyFont="1" applyFill="1" applyBorder="1" applyAlignment="1">
      <alignment horizontal="center" vertical="center" wrapText="1"/>
    </xf>
    <xf numFmtId="3" fontId="2" fillId="8" borderId="4" xfId="36"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10" fontId="1" fillId="0" borderId="2" xfId="0" applyNumberFormat="1" applyFont="1" applyBorder="1" applyAlignment="1">
      <alignment horizontal="center" vertical="center" wrapText="1"/>
    </xf>
    <xf numFmtId="10" fontId="1" fillId="0" borderId="3" xfId="0" applyNumberFormat="1" applyFont="1" applyBorder="1" applyAlignment="1">
      <alignment horizontal="center" vertical="center" wrapText="1"/>
    </xf>
    <xf numFmtId="0" fontId="16" fillId="8" borderId="4" xfId="0" applyFont="1" applyFill="1" applyBorder="1" applyAlignment="1" applyProtection="1">
      <alignment horizontal="center" vertical="center" wrapText="1"/>
      <protection hidden="1"/>
    </xf>
    <xf numFmtId="169" fontId="2" fillId="8" borderId="4" xfId="39" applyNumberFormat="1" applyFont="1" applyFill="1" applyBorder="1" applyAlignment="1">
      <alignment horizontal="center" vertical="center" wrapText="1"/>
    </xf>
    <xf numFmtId="3" fontId="2" fillId="8" borderId="4" xfId="0" applyNumberFormat="1" applyFont="1" applyFill="1" applyBorder="1" applyAlignment="1">
      <alignment horizontal="center" vertical="center" wrapText="1"/>
    </xf>
    <xf numFmtId="9" fontId="18" fillId="8" borderId="4" xfId="36" applyFont="1" applyFill="1" applyBorder="1" applyAlignment="1" applyProtection="1">
      <alignment horizontal="center" vertical="center" wrapText="1"/>
      <protection hidden="1"/>
    </xf>
    <xf numFmtId="0" fontId="1" fillId="8" borderId="4" xfId="36" applyNumberFormat="1" applyFont="1" applyFill="1" applyBorder="1" applyAlignment="1">
      <alignment horizontal="center" vertical="center" wrapText="1"/>
    </xf>
    <xf numFmtId="10" fontId="1" fillId="11" borderId="4" xfId="0" applyNumberFormat="1" applyFont="1" applyFill="1" applyBorder="1" applyAlignment="1">
      <alignment horizontal="center" vertical="center" wrapText="1"/>
    </xf>
    <xf numFmtId="169" fontId="2" fillId="8" borderId="4" xfId="37" applyNumberFormat="1" applyFont="1" applyFill="1" applyBorder="1" applyAlignment="1">
      <alignment horizontal="center" vertical="center" wrapText="1"/>
    </xf>
    <xf numFmtId="0" fontId="2" fillId="8" borderId="0" xfId="0" applyFont="1" applyFill="1" applyAlignment="1">
      <alignment horizontal="center" vertical="center" wrapText="1"/>
    </xf>
    <xf numFmtId="9" fontId="16" fillId="8" borderId="4" xfId="0" applyNumberFormat="1" applyFont="1" applyFill="1" applyBorder="1" applyAlignment="1" applyProtection="1">
      <alignment horizontal="center" vertical="center" wrapText="1"/>
      <protection hidden="1"/>
    </xf>
    <xf numFmtId="10" fontId="1" fillId="13" borderId="4" xfId="0" applyNumberFormat="1" applyFont="1" applyFill="1" applyBorder="1" applyAlignment="1">
      <alignment horizontal="center" vertical="center" wrapText="1"/>
    </xf>
    <xf numFmtId="1" fontId="16" fillId="8" borderId="4" xfId="0" applyNumberFormat="1" applyFont="1" applyFill="1" applyBorder="1" applyAlignment="1">
      <alignment horizontal="center" vertical="center" wrapText="1"/>
    </xf>
    <xf numFmtId="10" fontId="2" fillId="10" borderId="4" xfId="0" applyNumberFormat="1" applyFont="1" applyFill="1" applyBorder="1" applyAlignment="1">
      <alignment horizontal="center" vertical="center" wrapText="1"/>
    </xf>
    <xf numFmtId="49" fontId="1" fillId="8" borderId="4" xfId="0" applyNumberFormat="1" applyFont="1" applyFill="1" applyBorder="1" applyAlignment="1">
      <alignment horizontal="center" vertical="center" wrapText="1"/>
    </xf>
    <xf numFmtId="10" fontId="2" fillId="8" borderId="7" xfId="0" applyNumberFormat="1" applyFont="1" applyFill="1" applyBorder="1" applyAlignment="1">
      <alignment horizontal="center" vertical="center" wrapText="1"/>
    </xf>
    <xf numFmtId="10" fontId="1" fillId="8" borderId="7" xfId="36" applyNumberFormat="1" applyFont="1" applyFill="1" applyBorder="1" applyAlignment="1">
      <alignment horizontal="center" vertical="center" wrapText="1"/>
    </xf>
    <xf numFmtId="10" fontId="18" fillId="8" borderId="3" xfId="36" applyNumberFormat="1" applyFont="1" applyFill="1" applyBorder="1" applyAlignment="1" applyProtection="1">
      <alignment horizontal="center" vertical="center" wrapText="1"/>
      <protection hidden="1"/>
    </xf>
    <xf numFmtId="0" fontId="1" fillId="8" borderId="5" xfId="0" applyFont="1" applyFill="1" applyBorder="1" applyAlignment="1">
      <alignment horizontal="center" vertical="center" wrapText="1"/>
    </xf>
    <xf numFmtId="1" fontId="1" fillId="0" borderId="0" xfId="0" applyNumberFormat="1" applyFont="1" applyAlignment="1" applyProtection="1">
      <alignment vertical="center" wrapText="1"/>
      <protection locked="0"/>
    </xf>
    <xf numFmtId="0" fontId="1" fillId="0" borderId="4" xfId="0" applyFont="1" applyFill="1" applyBorder="1" applyAlignment="1">
      <alignment horizontal="center" vertical="center" wrapText="1"/>
    </xf>
    <xf numFmtId="10" fontId="1" fillId="0" borderId="4" xfId="0" applyNumberFormat="1" applyFont="1" applyBorder="1" applyAlignment="1">
      <alignment horizontal="center" vertical="center" wrapText="1"/>
    </xf>
    <xf numFmtId="10" fontId="1" fillId="8" borderId="4" xfId="0" applyNumberFormat="1" applyFont="1" applyFill="1" applyBorder="1" applyAlignment="1">
      <alignment horizontal="center" vertical="center" wrapText="1"/>
    </xf>
    <xf numFmtId="0" fontId="16" fillId="8" borderId="4" xfId="0" applyFont="1" applyFill="1" applyBorder="1" applyAlignment="1" applyProtection="1">
      <alignment horizontal="center" vertical="center" wrapText="1"/>
      <protection hidden="1"/>
    </xf>
    <xf numFmtId="0" fontId="2" fillId="2" borderId="1" xfId="19" applyFont="1" applyFill="1" applyBorder="1" applyAlignment="1">
      <alignment horizontal="center"/>
    </xf>
    <xf numFmtId="0" fontId="2" fillId="2" borderId="2" xfId="19" applyFont="1" applyFill="1" applyBorder="1" applyAlignment="1">
      <alignment horizontal="center"/>
    </xf>
    <xf numFmtId="0" fontId="2" fillId="2" borderId="3" xfId="19" applyFont="1" applyFill="1" applyBorder="1" applyAlignment="1">
      <alignment horizontal="center"/>
    </xf>
    <xf numFmtId="0" fontId="4" fillId="3" borderId="4" xfId="19" applyFont="1" applyFill="1" applyBorder="1" applyAlignment="1">
      <alignment horizontal="center" vertical="center" wrapText="1"/>
    </xf>
    <xf numFmtId="0" fontId="3" fillId="3" borderId="7" xfId="19" applyFont="1" applyFill="1" applyBorder="1" applyAlignment="1">
      <alignment horizontal="center" vertical="center" wrapText="1"/>
    </xf>
    <xf numFmtId="0" fontId="3" fillId="3" borderId="5" xfId="19" applyFont="1" applyFill="1" applyBorder="1" applyAlignment="1">
      <alignment horizontal="center" vertical="center" wrapText="1"/>
    </xf>
    <xf numFmtId="0" fontId="2" fillId="2" borderId="4" xfId="19" applyFont="1" applyFill="1" applyBorder="1" applyAlignment="1">
      <alignment horizontal="center"/>
    </xf>
    <xf numFmtId="0" fontId="4" fillId="3" borderId="7" xfId="19" applyFont="1" applyFill="1" applyBorder="1" applyAlignment="1">
      <alignment horizontal="center" vertical="center" wrapText="1"/>
    </xf>
    <xf numFmtId="0" fontId="4" fillId="3" borderId="5" xfId="19" applyFont="1" applyFill="1" applyBorder="1" applyAlignment="1">
      <alignment horizontal="center" vertical="center" wrapText="1"/>
    </xf>
    <xf numFmtId="0" fontId="4" fillId="3" borderId="1" xfId="19" applyFont="1" applyFill="1" applyBorder="1" applyAlignment="1">
      <alignment horizontal="center" vertical="center" wrapText="1"/>
    </xf>
    <xf numFmtId="0" fontId="4" fillId="3" borderId="2" xfId="19" applyFont="1" applyFill="1" applyBorder="1" applyAlignment="1">
      <alignment horizontal="center" vertical="center" wrapText="1"/>
    </xf>
    <xf numFmtId="0" fontId="4" fillId="3" borderId="3" xfId="19" applyFont="1" applyFill="1" applyBorder="1" applyAlignment="1">
      <alignment horizontal="center" vertical="center" wrapText="1"/>
    </xf>
    <xf numFmtId="0" fontId="3" fillId="0" borderId="0" xfId="19" applyFont="1" applyAlignment="1">
      <alignment horizontal="left" vertical="center"/>
    </xf>
    <xf numFmtId="0" fontId="11" fillId="4" borderId="9" xfId="19" applyFont="1" applyFill="1" applyBorder="1" applyAlignment="1">
      <alignment horizontal="center" vertical="center" wrapText="1"/>
    </xf>
    <xf numFmtId="0" fontId="11" fillId="4" borderId="0" xfId="19" applyFont="1" applyFill="1" applyAlignment="1">
      <alignment horizontal="center" vertical="center" wrapText="1"/>
    </xf>
    <xf numFmtId="0" fontId="11" fillId="5" borderId="4" xfId="19" applyFont="1" applyFill="1" applyBorder="1" applyAlignment="1" applyProtection="1">
      <alignment horizontal="center" vertical="center" wrapText="1"/>
      <protection locked="0"/>
    </xf>
    <xf numFmtId="0" fontId="2" fillId="4" borderId="4" xfId="19" applyFont="1" applyFill="1" applyBorder="1" applyAlignment="1">
      <alignment horizontal="center" vertical="center" wrapText="1"/>
    </xf>
    <xf numFmtId="0" fontId="10" fillId="0" borderId="8" xfId="19" applyFont="1" applyBorder="1" applyAlignment="1">
      <alignment horizontal="center" vertical="center"/>
    </xf>
    <xf numFmtId="0" fontId="11" fillId="4" borderId="9" xfId="19" applyFont="1" applyFill="1" applyBorder="1" applyAlignment="1">
      <alignment horizontal="center" vertical="center"/>
    </xf>
    <xf numFmtId="10" fontId="1" fillId="0" borderId="4" xfId="0" applyNumberFormat="1" applyFont="1" applyBorder="1" applyAlignment="1">
      <alignment horizontal="center" vertical="center" wrapText="1"/>
    </xf>
    <xf numFmtId="10" fontId="1" fillId="8" borderId="4" xfId="0" applyNumberFormat="1" applyFont="1" applyFill="1" applyBorder="1" applyAlignment="1">
      <alignment horizontal="center" vertical="center" wrapText="1"/>
    </xf>
    <xf numFmtId="10" fontId="1" fillId="0" borderId="1" xfId="0" applyNumberFormat="1" applyFont="1" applyBorder="1" applyAlignment="1">
      <alignment horizontal="left" vertical="top" wrapText="1"/>
    </xf>
    <xf numFmtId="10" fontId="1" fillId="0" borderId="2" xfId="0" applyNumberFormat="1" applyFont="1" applyBorder="1" applyAlignment="1">
      <alignment horizontal="left" vertical="top" wrapText="1"/>
    </xf>
    <xf numFmtId="10" fontId="1" fillId="0" borderId="3" xfId="0" applyNumberFormat="1" applyFont="1" applyBorder="1" applyAlignment="1">
      <alignment horizontal="left" vertical="top" wrapText="1"/>
    </xf>
    <xf numFmtId="10" fontId="1" fillId="0" borderId="1" xfId="0" applyNumberFormat="1" applyFont="1" applyBorder="1" applyAlignment="1">
      <alignment horizontal="left" vertical="center" wrapText="1"/>
    </xf>
    <xf numFmtId="10" fontId="1" fillId="0" borderId="2" xfId="0" applyNumberFormat="1" applyFont="1" applyBorder="1" applyAlignment="1">
      <alignment horizontal="left" vertical="center" wrapText="1"/>
    </xf>
    <xf numFmtId="10" fontId="1" fillId="0" borderId="3" xfId="0" applyNumberFormat="1" applyFont="1" applyBorder="1" applyAlignment="1">
      <alignment horizontal="left" vertical="center" wrapText="1"/>
    </xf>
    <xf numFmtId="0" fontId="17" fillId="0" borderId="4" xfId="0" applyFont="1" applyBorder="1" applyAlignment="1">
      <alignment horizontal="justify" vertical="center" wrapText="1"/>
    </xf>
    <xf numFmtId="0" fontId="17" fillId="8" borderId="4" xfId="0" applyFont="1" applyFill="1" applyBorder="1" applyAlignment="1">
      <alignment horizontal="justify" vertical="center" wrapText="1"/>
    </xf>
    <xf numFmtId="9" fontId="1" fillId="0" borderId="1" xfId="0" applyNumberFormat="1" applyFont="1" applyBorder="1" applyAlignment="1">
      <alignment horizontal="left" vertical="center" wrapText="1"/>
    </xf>
    <xf numFmtId="9" fontId="1" fillId="0" borderId="2" xfId="0" applyNumberFormat="1" applyFont="1" applyBorder="1" applyAlignment="1">
      <alignment horizontal="left" vertical="center" wrapText="1"/>
    </xf>
    <xf numFmtId="9" fontId="1" fillId="0" borderId="3" xfId="0" applyNumberFormat="1" applyFont="1" applyBorder="1" applyAlignment="1">
      <alignment horizontal="left" vertical="center" wrapText="1"/>
    </xf>
    <xf numFmtId="0" fontId="17" fillId="0" borderId="4" xfId="0" applyFont="1" applyBorder="1" applyAlignment="1">
      <alignment horizontal="justify" vertical="top" wrapText="1"/>
    </xf>
    <xf numFmtId="0" fontId="17" fillId="8" borderId="4" xfId="0" applyFont="1" applyFill="1" applyBorder="1" applyAlignment="1">
      <alignment horizontal="justify" vertical="top" wrapText="1"/>
    </xf>
    <xf numFmtId="10" fontId="1" fillId="0" borderId="4" xfId="0" applyNumberFormat="1" applyFont="1" applyBorder="1" applyAlignment="1">
      <alignment horizontal="justify" vertical="center" wrapText="1"/>
    </xf>
    <xf numFmtId="10" fontId="1" fillId="8" borderId="4" xfId="0" applyNumberFormat="1" applyFont="1" applyFill="1" applyBorder="1" applyAlignment="1">
      <alignment horizontal="justify" vertical="center" wrapText="1"/>
    </xf>
    <xf numFmtId="0" fontId="2" fillId="0" borderId="4" xfId="0" applyFont="1" applyBorder="1" applyAlignment="1">
      <alignment horizontal="center" vertical="center" wrapText="1"/>
    </xf>
    <xf numFmtId="0" fontId="2" fillId="8" borderId="4" xfId="0" applyFont="1" applyFill="1" applyBorder="1" applyAlignment="1">
      <alignment horizontal="center" vertical="center" wrapText="1"/>
    </xf>
    <xf numFmtId="10" fontId="1" fillId="8" borderId="1" xfId="0" applyNumberFormat="1" applyFont="1" applyFill="1" applyBorder="1" applyAlignment="1">
      <alignment horizontal="center" vertical="center" wrapText="1"/>
    </xf>
    <xf numFmtId="10" fontId="1" fillId="8" borderId="3" xfId="0" applyNumberFormat="1" applyFont="1" applyFill="1" applyBorder="1" applyAlignment="1">
      <alignment horizontal="center" vertical="center" wrapText="1"/>
    </xf>
    <xf numFmtId="0" fontId="0" fillId="8" borderId="1" xfId="0" applyFill="1" applyBorder="1" applyAlignment="1">
      <alignment horizontal="left" vertical="center" wrapText="1"/>
    </xf>
    <xf numFmtId="0" fontId="0" fillId="8" borderId="2" xfId="0" applyFill="1" applyBorder="1" applyAlignment="1">
      <alignment horizontal="left" vertical="center" wrapText="1"/>
    </xf>
    <xf numFmtId="0" fontId="0" fillId="8" borderId="3" xfId="0" applyFill="1" applyBorder="1" applyAlignment="1">
      <alignment horizontal="left" vertical="center" wrapText="1"/>
    </xf>
    <xf numFmtId="0" fontId="0" fillId="8" borderId="1" xfId="0" applyFill="1" applyBorder="1" applyAlignment="1">
      <alignment horizontal="center" vertical="center" wrapText="1"/>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10" fontId="1" fillId="0" borderId="1" xfId="0" applyNumberFormat="1" applyFont="1" applyBorder="1" applyAlignment="1">
      <alignment horizontal="center" vertical="center" wrapText="1"/>
    </xf>
    <xf numFmtId="10" fontId="1" fillId="0" borderId="2" xfId="0" applyNumberFormat="1" applyFont="1" applyBorder="1" applyAlignment="1">
      <alignment horizontal="center" vertical="center" wrapText="1"/>
    </xf>
    <xf numFmtId="0" fontId="19" fillId="8" borderId="1" xfId="0" applyFont="1" applyFill="1" applyBorder="1" applyAlignment="1">
      <alignment horizontal="center" vertical="center" wrapText="1"/>
    </xf>
    <xf numFmtId="0" fontId="19" fillId="8" borderId="2" xfId="0" applyFont="1" applyFill="1" applyBorder="1" applyAlignment="1">
      <alignment horizontal="center" vertical="center" wrapText="1"/>
    </xf>
    <xf numFmtId="10" fontId="1" fillId="0" borderId="1" xfId="0" applyNumberFormat="1" applyFont="1" applyBorder="1" applyAlignment="1">
      <alignment vertical="center" wrapText="1"/>
    </xf>
    <xf numFmtId="10" fontId="1" fillId="0" borderId="2" xfId="0" applyNumberFormat="1" applyFont="1" applyBorder="1" applyAlignment="1">
      <alignment vertical="center" wrapText="1"/>
    </xf>
    <xf numFmtId="0" fontId="19" fillId="8" borderId="1" xfId="0" applyFont="1" applyFill="1" applyBorder="1" applyAlignment="1">
      <alignment horizontal="left" vertical="top" wrapText="1"/>
    </xf>
    <xf numFmtId="0" fontId="19" fillId="8" borderId="2" xfId="0" applyFont="1" applyFill="1" applyBorder="1" applyAlignment="1">
      <alignment horizontal="left" vertical="top" wrapText="1"/>
    </xf>
    <xf numFmtId="0" fontId="19" fillId="8" borderId="3" xfId="0" applyFont="1" applyFill="1" applyBorder="1" applyAlignment="1">
      <alignment horizontal="left" vertical="top" wrapText="1"/>
    </xf>
    <xf numFmtId="10" fontId="1" fillId="8" borderId="1" xfId="0" applyNumberFormat="1" applyFont="1" applyFill="1" applyBorder="1" applyAlignment="1">
      <alignment horizontal="left" vertical="center" wrapText="1"/>
    </xf>
    <xf numFmtId="0" fontId="22" fillId="8" borderId="1" xfId="0" applyFont="1" applyFill="1" applyBorder="1" applyAlignment="1">
      <alignment horizontal="left" vertical="center" wrapText="1"/>
    </xf>
    <xf numFmtId="0" fontId="22" fillId="8" borderId="2" xfId="0" applyFont="1" applyFill="1" applyBorder="1" applyAlignment="1">
      <alignment horizontal="left" vertical="center" wrapText="1"/>
    </xf>
    <xf numFmtId="0" fontId="22" fillId="8"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8" borderId="4" xfId="0" applyFont="1" applyFill="1" applyBorder="1" applyAlignment="1">
      <alignment horizontal="left" vertical="center" wrapText="1"/>
    </xf>
    <xf numFmtId="0" fontId="2" fillId="0" borderId="4" xfId="0" applyFont="1" applyBorder="1" applyAlignment="1">
      <alignment horizontal="justify" vertical="center" wrapText="1"/>
    </xf>
    <xf numFmtId="9" fontId="16" fillId="0" borderId="4" xfId="0" applyNumberFormat="1"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2" fillId="0" borderId="4" xfId="0" applyFont="1" applyBorder="1" applyAlignment="1">
      <alignment horizontal="center" vertical="center" textRotation="90" wrapText="1"/>
    </xf>
    <xf numFmtId="0" fontId="16" fillId="8" borderId="4" xfId="0" applyFont="1" applyFill="1" applyBorder="1" applyAlignment="1" applyProtection="1">
      <alignment horizontal="center" vertical="center" wrapText="1"/>
      <protection hidden="1"/>
    </xf>
    <xf numFmtId="0" fontId="1" fillId="0" borderId="4" xfId="0" applyFont="1" applyBorder="1" applyAlignment="1">
      <alignment horizontal="center" vertical="center" wrapText="1"/>
    </xf>
    <xf numFmtId="0" fontId="20" fillId="8" borderId="1" xfId="0" applyFont="1" applyFill="1" applyBorder="1" applyAlignment="1">
      <alignment horizontal="center" vertical="center" wrapText="1"/>
    </xf>
    <xf numFmtId="0" fontId="20" fillId="8" borderId="2" xfId="0" applyFont="1" applyFill="1" applyBorder="1" applyAlignment="1">
      <alignment horizontal="center" vertical="center" wrapText="1"/>
    </xf>
    <xf numFmtId="9" fontId="1" fillId="0" borderId="1" xfId="0" applyNumberFormat="1" applyFont="1" applyBorder="1" applyAlignment="1">
      <alignment horizontal="justify" vertical="center" wrapText="1"/>
    </xf>
    <xf numFmtId="9" fontId="1" fillId="0" borderId="2" xfId="0" applyNumberFormat="1" applyFont="1" applyBorder="1" applyAlignment="1">
      <alignment horizontal="justify" vertical="center" wrapText="1"/>
    </xf>
    <xf numFmtId="9" fontId="1" fillId="0" borderId="3" xfId="0" applyNumberFormat="1" applyFont="1" applyBorder="1" applyAlignment="1">
      <alignment horizontal="justify" vertical="center" wrapText="1"/>
    </xf>
    <xf numFmtId="10" fontId="1" fillId="8" borderId="2" xfId="0" applyNumberFormat="1" applyFont="1" applyFill="1" applyBorder="1" applyAlignment="1">
      <alignment horizontal="center" vertical="center" wrapText="1"/>
    </xf>
    <xf numFmtId="0" fontId="22" fillId="8" borderId="1"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2" fillId="8" borderId="3" xfId="0" applyFont="1" applyFill="1" applyBorder="1" applyAlignment="1">
      <alignment horizontal="center" vertical="center" wrapText="1"/>
    </xf>
    <xf numFmtId="10" fontId="1" fillId="8" borderId="1" xfId="0" applyNumberFormat="1" applyFont="1" applyFill="1" applyBorder="1" applyAlignment="1">
      <alignment horizontal="justify" vertical="center" wrapText="1"/>
    </xf>
    <xf numFmtId="10" fontId="1" fillId="8" borderId="2" xfId="0" applyNumberFormat="1" applyFont="1" applyFill="1" applyBorder="1" applyAlignment="1">
      <alignment horizontal="justify" vertical="center" wrapText="1"/>
    </xf>
    <xf numFmtId="10" fontId="1" fillId="8" borderId="3" xfId="0" applyNumberFormat="1" applyFont="1" applyFill="1" applyBorder="1" applyAlignment="1">
      <alignment horizontal="justify" vertical="center" wrapText="1"/>
    </xf>
    <xf numFmtId="9" fontId="1" fillId="8" borderId="1" xfId="0" applyNumberFormat="1" applyFont="1" applyFill="1" applyBorder="1" applyAlignment="1">
      <alignment horizontal="justify" vertical="center" wrapText="1"/>
    </xf>
    <xf numFmtId="9" fontId="1" fillId="8" borderId="2" xfId="0" applyNumberFormat="1" applyFont="1" applyFill="1" applyBorder="1" applyAlignment="1">
      <alignment horizontal="justify" vertical="center" wrapText="1"/>
    </xf>
    <xf numFmtId="9" fontId="1" fillId="8" borderId="3" xfId="0" applyNumberFormat="1" applyFont="1" applyFill="1" applyBorder="1" applyAlignment="1">
      <alignment horizontal="justify" vertical="center" wrapText="1"/>
    </xf>
    <xf numFmtId="9" fontId="1" fillId="8" borderId="1" xfId="0" applyNumberFormat="1" applyFont="1" applyFill="1" applyBorder="1" applyAlignment="1">
      <alignment horizontal="left" vertical="center" wrapText="1"/>
    </xf>
    <xf numFmtId="9" fontId="1" fillId="8" borderId="2" xfId="0" applyNumberFormat="1" applyFont="1" applyFill="1" applyBorder="1" applyAlignment="1">
      <alignment horizontal="left" vertical="center" wrapText="1"/>
    </xf>
    <xf numFmtId="9" fontId="1" fillId="8" borderId="3" xfId="0" applyNumberFormat="1" applyFont="1" applyFill="1" applyBorder="1" applyAlignment="1">
      <alignment horizontal="left" vertical="center" wrapText="1"/>
    </xf>
    <xf numFmtId="9" fontId="17" fillId="0" borderId="10" xfId="0" applyNumberFormat="1" applyFont="1" applyBorder="1" applyAlignment="1">
      <alignment horizontal="left" vertical="center" wrapText="1"/>
    </xf>
    <xf numFmtId="0" fontId="21" fillId="0" borderId="11" xfId="0" applyFont="1" applyBorder="1"/>
    <xf numFmtId="0" fontId="21" fillId="0" borderId="12" xfId="0" applyFont="1" applyBorder="1"/>
    <xf numFmtId="10" fontId="1" fillId="0" borderId="4" xfId="0" applyNumberFormat="1" applyFont="1" applyBorder="1" applyAlignment="1">
      <alignment horizontal="left" vertical="center" wrapText="1"/>
    </xf>
    <xf numFmtId="10" fontId="1" fillId="8" borderId="1" xfId="0" applyNumberFormat="1" applyFont="1" applyFill="1" applyBorder="1" applyAlignment="1">
      <alignment horizontal="left" vertical="top" wrapText="1"/>
    </xf>
    <xf numFmtId="10" fontId="1" fillId="8" borderId="2" xfId="0" applyNumberFormat="1" applyFont="1" applyFill="1" applyBorder="1" applyAlignment="1">
      <alignment horizontal="left" vertical="top" wrapText="1"/>
    </xf>
    <xf numFmtId="10" fontId="1" fillId="8" borderId="3" xfId="0" applyNumberFormat="1" applyFont="1" applyFill="1" applyBorder="1" applyAlignment="1">
      <alignment horizontal="left" vertical="top" wrapText="1"/>
    </xf>
    <xf numFmtId="10" fontId="1" fillId="8" borderId="2" xfId="0" applyNumberFormat="1" applyFont="1" applyFill="1" applyBorder="1" applyAlignment="1">
      <alignment horizontal="left" vertical="center" wrapText="1"/>
    </xf>
    <xf numFmtId="10" fontId="1" fillId="8" borderId="3" xfId="0" applyNumberFormat="1" applyFont="1" applyFill="1" applyBorder="1" applyAlignment="1">
      <alignment horizontal="left" vertical="center" wrapText="1"/>
    </xf>
    <xf numFmtId="10" fontId="1" fillId="8" borderId="4" xfId="0" applyNumberFormat="1" applyFont="1" applyFill="1" applyBorder="1" applyAlignment="1">
      <alignment horizontal="left" vertical="center" wrapText="1"/>
    </xf>
    <xf numFmtId="10" fontId="23" fillId="0" borderId="4" xfId="0" applyNumberFormat="1" applyFont="1" applyBorder="1" applyAlignment="1">
      <alignment horizontal="center" vertical="center" wrapText="1"/>
    </xf>
    <xf numFmtId="10" fontId="1" fillId="10" borderId="4"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0" fontId="1" fillId="0" borderId="3" xfId="0" applyNumberFormat="1" applyFont="1" applyBorder="1" applyAlignment="1">
      <alignment horizontal="center" vertical="center" wrapText="1"/>
    </xf>
    <xf numFmtId="0" fontId="1" fillId="12" borderId="14" xfId="0" applyFont="1" applyFill="1" applyBorder="1" applyAlignment="1">
      <alignment horizontal="center" vertical="center" wrapText="1"/>
    </xf>
    <xf numFmtId="0" fontId="1" fillId="12" borderId="13" xfId="0" applyFont="1" applyFill="1" applyBorder="1" applyAlignment="1">
      <alignment horizontal="center" vertical="center" wrapText="1"/>
    </xf>
    <xf numFmtId="0" fontId="1" fillId="12" borderId="15" xfId="0" applyFont="1" applyFill="1" applyBorder="1" applyAlignment="1">
      <alignment horizontal="center" vertical="center" wrapText="1"/>
    </xf>
    <xf numFmtId="10" fontId="1" fillId="13" borderId="4" xfId="0" applyNumberFormat="1" applyFont="1" applyFill="1" applyBorder="1" applyAlignment="1">
      <alignment horizontal="center" vertical="center" wrapText="1"/>
    </xf>
    <xf numFmtId="10" fontId="1" fillId="14" borderId="4" xfId="0" applyNumberFormat="1" applyFont="1" applyFill="1" applyBorder="1" applyAlignment="1">
      <alignment horizontal="center" vertical="center" wrapText="1"/>
    </xf>
    <xf numFmtId="168" fontId="1" fillId="8" borderId="4" xfId="0" applyNumberFormat="1" applyFont="1" applyFill="1" applyBorder="1" applyAlignment="1">
      <alignment horizontal="center" vertical="center" wrapText="1"/>
    </xf>
    <xf numFmtId="170" fontId="1" fillId="8" borderId="4" xfId="0" applyNumberFormat="1" applyFont="1" applyFill="1" applyBorder="1" applyAlignment="1">
      <alignment horizontal="center" vertical="center" wrapText="1"/>
    </xf>
    <xf numFmtId="10" fontId="1" fillId="0" borderId="7" xfId="0" applyNumberFormat="1" applyFont="1" applyBorder="1" applyAlignment="1">
      <alignment horizontal="justify" vertical="center" wrapText="1"/>
    </xf>
    <xf numFmtId="0" fontId="1" fillId="15" borderId="1"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1" fillId="15" borderId="14" xfId="0" applyFont="1" applyFill="1" applyBorder="1" applyAlignment="1">
      <alignment horizontal="center" vertical="center" wrapText="1"/>
    </xf>
    <xf numFmtId="0" fontId="1" fillId="15" borderId="15" xfId="0" applyFont="1" applyFill="1" applyBorder="1" applyAlignment="1">
      <alignment horizontal="center" vertical="center" wrapText="1"/>
    </xf>
    <xf numFmtId="0" fontId="1" fillId="15" borderId="16" xfId="0" applyFont="1" applyFill="1" applyBorder="1" applyAlignment="1">
      <alignment horizontal="center" vertical="center" wrapText="1"/>
    </xf>
    <xf numFmtId="0" fontId="1" fillId="15" borderId="17" xfId="0" applyFont="1" applyFill="1" applyBorder="1" applyAlignment="1">
      <alignment horizontal="center" vertical="center" wrapText="1"/>
    </xf>
    <xf numFmtId="0" fontId="1" fillId="8" borderId="4" xfId="0" applyFont="1" applyFill="1" applyBorder="1" applyAlignment="1" applyProtection="1">
      <alignment horizontal="justify" vertical="center" wrapText="1"/>
      <protection hidden="1"/>
    </xf>
  </cellXfs>
  <cellStyles count="41">
    <cellStyle name="Comma 2" xfId="20"/>
    <cellStyle name="Currency 2" xfId="23"/>
    <cellStyle name="Euro" xfId="22"/>
    <cellStyle name="Hipervínculo" xfId="17" builtinId="8" hidden="1"/>
    <cellStyle name="Hipervínculo" xfId="3" builtinId="8" hidden="1"/>
    <cellStyle name="Hipervínculo" xfId="13" builtinId="8" hidden="1"/>
    <cellStyle name="Hipervínculo" xfId="7" builtinId="8" hidden="1"/>
    <cellStyle name="Hipervínculo" xfId="26" builtinId="8" hidden="1"/>
    <cellStyle name="Hipervínculo" xfId="5" builtinId="8" hidden="1"/>
    <cellStyle name="Hipervínculo" xfId="34" builtinId="8" hidden="1"/>
    <cellStyle name="Hipervínculo" xfId="1" builtinId="8" hidden="1"/>
    <cellStyle name="Hipervínculo" xfId="30" builtinId="8" hidden="1"/>
    <cellStyle name="Hipervínculo" xfId="9" builtinId="8" hidden="1"/>
    <cellStyle name="Hipervínculo" xfId="11" builtinId="8" hidden="1"/>
    <cellStyle name="Hipervínculo" xfId="28" builtinId="8" hidden="1"/>
    <cellStyle name="Hipervínculo" xfId="24" builtinId="8" hidden="1"/>
    <cellStyle name="Hipervínculo" xfId="32" builtinId="8" hidden="1"/>
    <cellStyle name="Hipervínculo" xfId="15" builtinId="8" hidden="1"/>
    <cellStyle name="Hipervínculo visitado" xfId="27" builtinId="9" hidden="1"/>
    <cellStyle name="Hipervínculo visitado" xfId="6" builtinId="9" hidden="1"/>
    <cellStyle name="Hipervínculo visitado" xfId="2" builtinId="9" hidden="1"/>
    <cellStyle name="Hipervínculo visitado" xfId="10" builtinId="9" hidden="1"/>
    <cellStyle name="Hipervínculo visitado" xfId="31" builtinId="9" hidden="1"/>
    <cellStyle name="Hipervínculo visitado" xfId="14" builtinId="9" hidden="1"/>
    <cellStyle name="Hipervínculo visitado" xfId="18" builtinId="9" hidden="1"/>
    <cellStyle name="Hipervínculo visitado" xfId="12" builtinId="9" hidden="1"/>
    <cellStyle name="Hipervínculo visitado" xfId="25" builtinId="9" hidden="1"/>
    <cellStyle name="Hipervínculo visitado" xfId="16" builtinId="9" hidden="1"/>
    <cellStyle name="Hipervínculo visitado" xfId="29" builtinId="9" hidden="1"/>
    <cellStyle name="Hipervínculo visitado" xfId="4" builtinId="9" hidden="1"/>
    <cellStyle name="Hipervínculo visitado" xfId="33" builtinId="9" hidden="1"/>
    <cellStyle name="Hipervínculo visitado" xfId="35" builtinId="9" hidden="1"/>
    <cellStyle name="Hipervínculo visitado" xfId="8" builtinId="9" hidden="1"/>
    <cellStyle name="Millares" xfId="37" builtinId="3"/>
    <cellStyle name="Millares 2" xfId="38"/>
    <cellStyle name="Millares 3" xfId="39"/>
    <cellStyle name="Millares 4" xfId="40"/>
    <cellStyle name="Normal" xfId="0" builtinId="0"/>
    <cellStyle name="Normal 2" xfId="19"/>
    <cellStyle name="Percent 2" xfId="21"/>
    <cellStyle name="Porcentaje" xfId="36" builtinId="5"/>
  </cellStyles>
  <dxfs count="122">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fgColor rgb="FFFFFF00"/>
          <bgColor rgb="FF000000"/>
        </patternFill>
      </fill>
    </dxf>
  </dxfs>
  <tableStyles count="0" defaultTableStyle="TableStyleMedium9" defaultPivotStyle="PivotStyleMedium4"/>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79</xdr:col>
      <xdr:colOff>11906</xdr:colOff>
      <xdr:row>0</xdr:row>
      <xdr:rowOff>0</xdr:rowOff>
    </xdr:from>
    <xdr:to>
      <xdr:col>80</xdr:col>
      <xdr:colOff>195925</xdr:colOff>
      <xdr:row>2</xdr:row>
      <xdr:rowOff>2</xdr:rowOff>
    </xdr:to>
    <xdr:pic>
      <xdr:nvPicPr>
        <xdr:cNvPr id="2" name="1 Imagen" descr="escudo_negro">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11906" y="0"/>
          <a:ext cx="1086438" cy="1253822"/>
        </a:xfrm>
        <a:prstGeom prst="rect">
          <a:avLst/>
        </a:prstGeom>
        <a:noFill/>
        <a:ln w="9525">
          <a:noFill/>
          <a:miter lim="800000"/>
          <a:headEnd/>
          <a:tailEnd/>
        </a:ln>
      </xdr:spPr>
    </xdr:pic>
    <xdr:clientData/>
  </xdr:twoCellAnchor>
  <xdr:oneCellAnchor>
    <xdr:from>
      <xdr:col>96</xdr:col>
      <xdr:colOff>523875</xdr:colOff>
      <xdr:row>1</xdr:row>
      <xdr:rowOff>0</xdr:rowOff>
    </xdr:from>
    <xdr:ext cx="1771650" cy="452437"/>
    <xdr:pic>
      <xdr:nvPicPr>
        <xdr:cNvPr id="5" name="Imagen 4">
          <a:extLst>
            <a:ext uri="{FF2B5EF4-FFF2-40B4-BE49-F238E27FC236}">
              <a16:creationId xmlns="" xmlns:a16="http://schemas.microsoft.com/office/drawing/2014/main" id="{B043019A-60E2-41F8-A988-D5A92056C1D8}"/>
            </a:ext>
            <a:ext uri="{147F2762-F138-4A5C-976F-8EAC2B608ADB}">
              <a16:predDERef xmlns=""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8"/>
  <sheetViews>
    <sheetView view="pageLayout" topLeftCell="A4" workbookViewId="0">
      <selection activeCell="A24" sqref="A24"/>
    </sheetView>
  </sheetViews>
  <sheetFormatPr baseColWidth="10" defaultColWidth="10.875" defaultRowHeight="12.75" x14ac:dyDescent="0.2"/>
  <cols>
    <col min="1" max="1" width="29.5" style="5" customWidth="1"/>
    <col min="2" max="2" width="25" style="5" customWidth="1"/>
    <col min="3" max="3" width="15.625" style="5" customWidth="1"/>
    <col min="4" max="4" width="13" style="5" customWidth="1"/>
    <col min="5" max="6" width="13.625" style="5" customWidth="1"/>
    <col min="7" max="7" width="15.875" style="5" customWidth="1"/>
    <col min="8" max="8" width="9.375" style="5" customWidth="1"/>
    <col min="9" max="9" width="10.375" style="5" customWidth="1"/>
    <col min="10" max="10" width="11.5" style="5" customWidth="1"/>
    <col min="11" max="11" width="10.125" style="5" customWidth="1"/>
    <col min="12" max="12" width="8.125" style="5" customWidth="1"/>
    <col min="13" max="14" width="7.5" style="5" customWidth="1"/>
    <col min="15" max="15" width="7.875" style="5" customWidth="1"/>
    <col min="16" max="16" width="6.625" style="5" customWidth="1"/>
    <col min="17" max="18" width="10.875" style="5"/>
    <col min="19" max="19" width="11.375" style="5" customWidth="1"/>
    <col min="20" max="20" width="11.5" style="5" hidden="1" customWidth="1"/>
    <col min="21" max="21" width="28.5" style="5" customWidth="1"/>
    <col min="22" max="22" width="15.375" style="5" customWidth="1"/>
    <col min="23" max="24" width="14.125" style="5" customWidth="1"/>
    <col min="25" max="26" width="8" style="5" customWidth="1"/>
    <col min="27" max="27" width="7.5" style="5" customWidth="1"/>
    <col min="28" max="28" width="7.625" style="5" customWidth="1"/>
    <col min="29" max="29" width="10.5" style="5" customWidth="1"/>
    <col min="30" max="30" width="10.875" style="5"/>
    <col min="31" max="31" width="22.125" style="5" customWidth="1"/>
    <col min="32" max="32" width="19.625" style="5" customWidth="1"/>
    <col min="33" max="33" width="10.875" style="5"/>
    <col min="34" max="34" width="13.125" style="5" customWidth="1"/>
    <col min="35" max="36" width="10.875" style="5"/>
    <col min="37" max="37" width="19.125" style="5" customWidth="1"/>
    <col min="38" max="38" width="23.125" style="5" customWidth="1"/>
    <col min="39" max="41" width="10.875" style="5"/>
    <col min="42" max="43" width="0" style="5" hidden="1" customWidth="1"/>
    <col min="44" max="45" width="10.875" style="5"/>
    <col min="46" max="46" width="0" style="5" hidden="1" customWidth="1"/>
    <col min="47" max="47" width="6" style="5" customWidth="1"/>
    <col min="48" max="48" width="6.125" style="5" customWidth="1"/>
    <col min="49" max="49" width="6.625" style="5" customWidth="1"/>
    <col min="50" max="50" width="4.625" style="5" customWidth="1"/>
    <col min="51" max="51" width="6.125" style="5" customWidth="1"/>
    <col min="52" max="53" width="10.875" style="5"/>
    <col min="54" max="54" width="21.5" style="5" customWidth="1"/>
    <col min="55" max="55" width="20" style="5" customWidth="1"/>
    <col min="56" max="60" width="10.875" style="5"/>
    <col min="61" max="65" width="5" style="5" bestFit="1" customWidth="1"/>
    <col min="66" max="16384" width="10.875" style="5"/>
  </cols>
  <sheetData>
    <row r="1" spans="1:65" ht="12.75" customHeight="1" x14ac:dyDescent="0.2">
      <c r="A1" s="143" t="s">
        <v>0</v>
      </c>
      <c r="B1" s="144"/>
      <c r="C1" s="144"/>
      <c r="D1" s="144"/>
      <c r="E1" s="144"/>
      <c r="F1" s="144"/>
      <c r="G1" s="144"/>
      <c r="H1" s="144"/>
      <c r="I1" s="144"/>
      <c r="J1" s="144"/>
      <c r="K1" s="144"/>
      <c r="L1" s="144"/>
      <c r="M1" s="144"/>
      <c r="N1" s="144"/>
      <c r="O1" s="144"/>
      <c r="P1" s="145"/>
      <c r="U1" s="149" t="s">
        <v>0</v>
      </c>
      <c r="V1" s="149"/>
      <c r="W1" s="149"/>
      <c r="X1" s="149"/>
      <c r="Y1" s="149"/>
      <c r="Z1" s="149"/>
      <c r="AA1" s="149"/>
      <c r="AB1" s="149"/>
      <c r="AC1" s="149"/>
      <c r="AD1" s="149"/>
      <c r="AE1" s="149" t="s">
        <v>1</v>
      </c>
      <c r="AF1" s="149"/>
      <c r="AG1" s="149"/>
      <c r="AK1" s="143" t="s">
        <v>0</v>
      </c>
      <c r="AL1" s="144"/>
      <c r="AM1" s="144"/>
      <c r="AN1" s="144"/>
      <c r="AO1" s="144"/>
      <c r="AP1" s="144"/>
      <c r="AQ1" s="144"/>
      <c r="AR1" s="144"/>
      <c r="AS1" s="144"/>
      <c r="AT1" s="144"/>
      <c r="AU1" s="144"/>
      <c r="AV1" s="144"/>
      <c r="AW1" s="144"/>
      <c r="AX1" s="144"/>
      <c r="AY1" s="145"/>
      <c r="BB1" s="143" t="s">
        <v>0</v>
      </c>
      <c r="BC1" s="144"/>
      <c r="BD1" s="144"/>
      <c r="BE1" s="144"/>
      <c r="BF1" s="144"/>
      <c r="BG1" s="144"/>
      <c r="BH1" s="144"/>
      <c r="BI1" s="144"/>
      <c r="BJ1" s="144"/>
      <c r="BK1" s="144"/>
      <c r="BL1" s="144"/>
      <c r="BM1" s="145"/>
    </row>
    <row r="2" spans="1:65" ht="33" customHeight="1" x14ac:dyDescent="0.2">
      <c r="A2" s="146" t="s">
        <v>2</v>
      </c>
      <c r="B2" s="147" t="s">
        <v>3</v>
      </c>
      <c r="C2" s="147" t="s">
        <v>4</v>
      </c>
      <c r="D2" s="147" t="s">
        <v>5</v>
      </c>
      <c r="E2" s="146" t="s">
        <v>6</v>
      </c>
      <c r="F2" s="150" t="s">
        <v>7</v>
      </c>
      <c r="G2" s="146" t="s">
        <v>8</v>
      </c>
      <c r="H2" s="147" t="s">
        <v>9</v>
      </c>
      <c r="I2" s="147" t="s">
        <v>10</v>
      </c>
      <c r="J2" s="147" t="s">
        <v>11</v>
      </c>
      <c r="K2" s="147" t="s">
        <v>12</v>
      </c>
      <c r="L2" s="152" t="s">
        <v>13</v>
      </c>
      <c r="M2" s="153"/>
      <c r="N2" s="153"/>
      <c r="O2" s="153"/>
      <c r="P2" s="154"/>
      <c r="U2" s="146" t="s">
        <v>2</v>
      </c>
      <c r="V2" s="146" t="s">
        <v>8</v>
      </c>
      <c r="W2" s="150" t="s">
        <v>14</v>
      </c>
      <c r="X2" s="150" t="s">
        <v>15</v>
      </c>
      <c r="Y2" s="152" t="s">
        <v>13</v>
      </c>
      <c r="Z2" s="153"/>
      <c r="AA2" s="153"/>
      <c r="AB2" s="153"/>
      <c r="AC2" s="154"/>
      <c r="AD2" s="146" t="s">
        <v>16</v>
      </c>
      <c r="AE2" s="146" t="s">
        <v>17</v>
      </c>
      <c r="AF2" s="146" t="s">
        <v>18</v>
      </c>
      <c r="AG2" s="146" t="s">
        <v>19</v>
      </c>
      <c r="AK2" s="146" t="s">
        <v>2</v>
      </c>
      <c r="AL2" s="147" t="s">
        <v>3</v>
      </c>
      <c r="AM2" s="147" t="s">
        <v>4</v>
      </c>
      <c r="AN2" s="147" t="s">
        <v>5</v>
      </c>
      <c r="AO2" s="146" t="s">
        <v>6</v>
      </c>
      <c r="AP2" s="150" t="s">
        <v>20</v>
      </c>
      <c r="AQ2" s="146" t="s">
        <v>8</v>
      </c>
      <c r="AR2" s="147" t="s">
        <v>9</v>
      </c>
      <c r="AS2" s="147" t="s">
        <v>10</v>
      </c>
      <c r="AT2" s="147" t="s">
        <v>21</v>
      </c>
      <c r="AU2" s="152" t="s">
        <v>13</v>
      </c>
      <c r="AV2" s="153"/>
      <c r="AW2" s="153"/>
      <c r="AX2" s="153"/>
      <c r="AY2" s="154"/>
      <c r="BB2" s="146" t="s">
        <v>2</v>
      </c>
      <c r="BC2" s="150" t="s">
        <v>3</v>
      </c>
      <c r="BD2" s="150" t="s">
        <v>4</v>
      </c>
      <c r="BE2" s="150" t="s">
        <v>5</v>
      </c>
      <c r="BF2" s="146" t="s">
        <v>6</v>
      </c>
      <c r="BG2" s="150" t="s">
        <v>22</v>
      </c>
      <c r="BH2" s="150" t="s">
        <v>23</v>
      </c>
      <c r="BI2" s="152" t="s">
        <v>13</v>
      </c>
      <c r="BJ2" s="153"/>
      <c r="BK2" s="153"/>
      <c r="BL2" s="153"/>
      <c r="BM2" s="154"/>
    </row>
    <row r="3" spans="1:65" ht="50.25" customHeight="1" x14ac:dyDescent="0.2">
      <c r="A3" s="146"/>
      <c r="B3" s="148"/>
      <c r="C3" s="148"/>
      <c r="D3" s="148"/>
      <c r="E3" s="146"/>
      <c r="F3" s="151"/>
      <c r="G3" s="146"/>
      <c r="H3" s="148"/>
      <c r="I3" s="148"/>
      <c r="J3" s="148"/>
      <c r="K3" s="148"/>
      <c r="L3" s="47">
        <v>2008</v>
      </c>
      <c r="M3" s="47">
        <v>2009</v>
      </c>
      <c r="N3" s="47">
        <v>2010</v>
      </c>
      <c r="O3" s="47">
        <v>2011</v>
      </c>
      <c r="P3" s="47">
        <v>2012</v>
      </c>
      <c r="U3" s="146"/>
      <c r="V3" s="146"/>
      <c r="W3" s="151"/>
      <c r="X3" s="151"/>
      <c r="Y3" s="47">
        <v>2008</v>
      </c>
      <c r="Z3" s="47">
        <v>2009</v>
      </c>
      <c r="AA3" s="47">
        <v>2010</v>
      </c>
      <c r="AB3" s="47">
        <v>2011</v>
      </c>
      <c r="AC3" s="47">
        <v>2012</v>
      </c>
      <c r="AD3" s="146"/>
      <c r="AE3" s="146"/>
      <c r="AF3" s="146"/>
      <c r="AG3" s="146"/>
      <c r="AK3" s="146"/>
      <c r="AL3" s="148"/>
      <c r="AM3" s="148"/>
      <c r="AN3" s="148"/>
      <c r="AO3" s="146"/>
      <c r="AP3" s="151"/>
      <c r="AQ3" s="146"/>
      <c r="AR3" s="148"/>
      <c r="AS3" s="148"/>
      <c r="AT3" s="148"/>
      <c r="AU3" s="47">
        <v>2008</v>
      </c>
      <c r="AV3" s="47">
        <v>2009</v>
      </c>
      <c r="AW3" s="47">
        <v>2010</v>
      </c>
      <c r="AX3" s="47">
        <v>2011</v>
      </c>
      <c r="AY3" s="47">
        <v>2012</v>
      </c>
      <c r="BB3" s="146"/>
      <c r="BC3" s="151"/>
      <c r="BD3" s="151"/>
      <c r="BE3" s="151"/>
      <c r="BF3" s="146"/>
      <c r="BG3" s="151"/>
      <c r="BH3" s="151"/>
      <c r="BI3" s="47">
        <v>2008</v>
      </c>
      <c r="BJ3" s="47">
        <v>2009</v>
      </c>
      <c r="BK3" s="47">
        <v>2010</v>
      </c>
      <c r="BL3" s="47">
        <v>2011</v>
      </c>
      <c r="BM3" s="47">
        <v>2012</v>
      </c>
    </row>
    <row r="4" spans="1:65" ht="48" customHeight="1" x14ac:dyDescent="0.2">
      <c r="A4" s="29" t="s">
        <v>24</v>
      </c>
      <c r="B4" s="29" t="s">
        <v>25</v>
      </c>
      <c r="C4" s="3" t="s">
        <v>26</v>
      </c>
      <c r="D4" s="3" t="s">
        <v>27</v>
      </c>
      <c r="E4" s="4">
        <f>+L4+M4+N4+O4+P4</f>
        <v>1</v>
      </c>
      <c r="F4" s="4">
        <f>+J4*E4/I4</f>
        <v>0.84444444444444444</v>
      </c>
      <c r="G4" s="4">
        <f>L4+M4+N4+J4</f>
        <v>0.88</v>
      </c>
      <c r="H4" s="4">
        <f>+L4+M4+N4+O4</f>
        <v>0.95</v>
      </c>
      <c r="I4" s="30">
        <f>+O4</f>
        <v>0.45</v>
      </c>
      <c r="J4" s="4">
        <v>0.38</v>
      </c>
      <c r="K4" s="4">
        <v>0.23</v>
      </c>
      <c r="L4" s="4">
        <v>0.1</v>
      </c>
      <c r="M4" s="4">
        <v>0.15</v>
      </c>
      <c r="N4" s="31">
        <v>0.25</v>
      </c>
      <c r="O4" s="30">
        <v>0.45</v>
      </c>
      <c r="P4" s="4">
        <v>0.05</v>
      </c>
      <c r="U4" s="29" t="s">
        <v>25</v>
      </c>
      <c r="V4" s="4">
        <f>+Y4+Z4+AA4+AD4</f>
        <v>0.88</v>
      </c>
      <c r="W4" s="4">
        <f>+G8</f>
        <v>0.38</v>
      </c>
      <c r="X4" s="4">
        <f>+SUM(Y4:AB4)</f>
        <v>0.95</v>
      </c>
      <c r="Y4" s="4">
        <v>0.1</v>
      </c>
      <c r="Z4" s="4">
        <v>0.15</v>
      </c>
      <c r="AA4" s="31">
        <v>0.25</v>
      </c>
      <c r="AB4" s="30">
        <v>0.45</v>
      </c>
      <c r="AC4" s="4">
        <v>0.05</v>
      </c>
      <c r="AD4" s="4">
        <v>0.38</v>
      </c>
      <c r="AE4" s="32">
        <f>+'[1]METAS-ACT '!S24+'[1]METAS-ACT '!S26</f>
        <v>1090000000</v>
      </c>
      <c r="AF4" s="32">
        <v>882716713</v>
      </c>
      <c r="AG4" s="33">
        <f>+AF4/AE4</f>
        <v>0.80983184678899078</v>
      </c>
      <c r="AK4" s="29" t="s">
        <v>24</v>
      </c>
      <c r="AL4" s="29" t="s">
        <v>25</v>
      </c>
      <c r="AM4" s="3" t="s">
        <v>26</v>
      </c>
      <c r="AN4" s="3" t="s">
        <v>27</v>
      </c>
      <c r="AO4" s="4">
        <f>+AU4+AV4+AW4+AX4+AY4</f>
        <v>1</v>
      </c>
      <c r="AP4" s="4">
        <f>+AT4*AO4/AS4</f>
        <v>0.15555555555555556</v>
      </c>
      <c r="AQ4" s="4">
        <f>AU4+AV4+AW4+AT4</f>
        <v>0.57000000000000006</v>
      </c>
      <c r="AR4" s="4">
        <f>+AU4+AV4+AW4+AX4</f>
        <v>0.95</v>
      </c>
      <c r="AS4" s="30">
        <f>+AX4</f>
        <v>0.45</v>
      </c>
      <c r="AT4" s="4">
        <v>7.0000000000000007E-2</v>
      </c>
      <c r="AU4" s="4">
        <v>0.1</v>
      </c>
      <c r="AV4" s="4">
        <v>0.15</v>
      </c>
      <c r="AW4" s="31">
        <v>0.25</v>
      </c>
      <c r="AX4" s="30">
        <v>0.45</v>
      </c>
      <c r="AY4" s="4">
        <v>0.05</v>
      </c>
      <c r="BB4" s="29" t="s">
        <v>28</v>
      </c>
      <c r="BC4" s="29" t="s">
        <v>29</v>
      </c>
      <c r="BD4" s="3" t="s">
        <v>30</v>
      </c>
      <c r="BE4" s="3" t="s">
        <v>31</v>
      </c>
      <c r="BF4" s="4">
        <f>+BI4+BJ4+BK4+BL4+BM4</f>
        <v>1</v>
      </c>
      <c r="BG4" s="4">
        <f>+SUM(BI4+BJ4+BK4+BL4)</f>
        <v>1</v>
      </c>
      <c r="BH4" s="30">
        <f>+BL4</f>
        <v>0.56999999999999995</v>
      </c>
      <c r="BI4" s="4">
        <v>0</v>
      </c>
      <c r="BJ4" s="4">
        <v>0.25</v>
      </c>
      <c r="BK4" s="31">
        <v>0.18</v>
      </c>
      <c r="BL4" s="30">
        <v>0.56999999999999995</v>
      </c>
      <c r="BM4" s="4">
        <v>0</v>
      </c>
    </row>
    <row r="5" spans="1:65" ht="22.5" x14ac:dyDescent="0.2">
      <c r="A5" s="34"/>
      <c r="B5" s="34"/>
      <c r="C5" s="35"/>
      <c r="D5" s="35"/>
      <c r="E5" s="36"/>
      <c r="F5" s="36"/>
      <c r="G5" s="36"/>
      <c r="H5" s="36"/>
      <c r="I5" s="37"/>
      <c r="J5" s="36"/>
      <c r="K5" s="36"/>
      <c r="L5" s="36"/>
      <c r="M5" s="36"/>
      <c r="N5" s="38"/>
      <c r="O5" s="36"/>
      <c r="P5" s="36"/>
      <c r="U5" s="29" t="s">
        <v>28</v>
      </c>
      <c r="V5" s="4">
        <f>+Y5+Z5+AA5+AD5</f>
        <v>0.78</v>
      </c>
      <c r="W5" s="4">
        <f>+J14</f>
        <v>0.35</v>
      </c>
      <c r="X5" s="4">
        <f>+SUM(Y5:AB5)</f>
        <v>1</v>
      </c>
      <c r="Y5" s="4">
        <v>0</v>
      </c>
      <c r="Z5" s="4">
        <v>0.25</v>
      </c>
      <c r="AA5" s="31">
        <v>0.18</v>
      </c>
      <c r="AB5" s="30">
        <v>0.56999999999999995</v>
      </c>
      <c r="AC5" s="4">
        <v>0</v>
      </c>
      <c r="AD5" s="4">
        <v>0.35</v>
      </c>
      <c r="AE5" s="32">
        <f>+'[1]METAS PROYECTO'!F17</f>
        <v>0</v>
      </c>
      <c r="AF5" s="32">
        <f>+'[1]METAS PROYECTO'!G17</f>
        <v>0</v>
      </c>
      <c r="AG5" s="4">
        <v>0</v>
      </c>
    </row>
    <row r="6" spans="1:65" ht="22.5" customHeight="1" x14ac:dyDescent="0.2">
      <c r="A6" s="146" t="s">
        <v>2</v>
      </c>
      <c r="B6" s="146" t="s">
        <v>6</v>
      </c>
      <c r="C6" s="146" t="s">
        <v>8</v>
      </c>
      <c r="D6" s="150" t="s">
        <v>32</v>
      </c>
      <c r="E6" s="150" t="s">
        <v>33</v>
      </c>
      <c r="F6" s="150" t="s">
        <v>34</v>
      </c>
      <c r="G6" s="150" t="s">
        <v>35</v>
      </c>
      <c r="H6" s="146" t="s">
        <v>13</v>
      </c>
      <c r="I6" s="146"/>
      <c r="J6" s="146"/>
      <c r="K6" s="146"/>
      <c r="L6" s="146"/>
      <c r="M6" s="39"/>
      <c r="U6" s="40" t="s">
        <v>36</v>
      </c>
      <c r="AE6" s="41">
        <f>+AE4+AE5</f>
        <v>1090000000</v>
      </c>
      <c r="AF6" s="41">
        <f>+AF4</f>
        <v>882716713</v>
      </c>
      <c r="AG6" s="42">
        <f>+AF6/AE6</f>
        <v>0.80983184678899078</v>
      </c>
    </row>
    <row r="7" spans="1:65" ht="39" customHeight="1" x14ac:dyDescent="0.2">
      <c r="A7" s="146"/>
      <c r="B7" s="146"/>
      <c r="C7" s="146"/>
      <c r="D7" s="151"/>
      <c r="E7" s="151"/>
      <c r="F7" s="151"/>
      <c r="G7" s="151"/>
      <c r="H7" s="47">
        <v>2008</v>
      </c>
      <c r="I7" s="47">
        <v>2009</v>
      </c>
      <c r="J7" s="47">
        <v>2010</v>
      </c>
      <c r="K7" s="47">
        <v>2011</v>
      </c>
      <c r="L7" s="47">
        <v>2012</v>
      </c>
      <c r="U7" s="34"/>
      <c r="V7" s="36"/>
      <c r="W7" s="36"/>
      <c r="X7" s="36"/>
      <c r="Y7" s="36"/>
      <c r="Z7" s="36"/>
      <c r="AA7" s="37"/>
      <c r="AB7" s="36"/>
      <c r="AC7" s="36"/>
      <c r="AD7" s="36"/>
      <c r="AE7" s="43"/>
      <c r="AF7" s="43"/>
      <c r="AG7" s="36"/>
    </row>
    <row r="8" spans="1:65" ht="22.5" x14ac:dyDescent="0.2">
      <c r="A8" s="29" t="s">
        <v>24</v>
      </c>
      <c r="B8" s="4">
        <v>1</v>
      </c>
      <c r="C8" s="4">
        <f>+H8+I8+J8+G8</f>
        <v>0.88</v>
      </c>
      <c r="D8" s="4">
        <f>+SUM(H8:K8)</f>
        <v>0.95</v>
      </c>
      <c r="E8" s="30">
        <f>+K8</f>
        <v>0.45</v>
      </c>
      <c r="F8" s="30">
        <f>(B8*G8)/E8</f>
        <v>0.84444444444444444</v>
      </c>
      <c r="G8" s="4">
        <f>+J4</f>
        <v>0.38</v>
      </c>
      <c r="H8" s="4">
        <v>0.1</v>
      </c>
      <c r="I8" s="4">
        <v>0.15</v>
      </c>
      <c r="J8" s="31">
        <v>0.25</v>
      </c>
      <c r="K8" s="30">
        <v>0.45</v>
      </c>
      <c r="L8" s="4">
        <v>0.05</v>
      </c>
      <c r="O8" s="44"/>
      <c r="U8" s="34"/>
      <c r="V8" s="36"/>
      <c r="W8" s="36"/>
      <c r="X8" s="36"/>
      <c r="Y8" s="36"/>
      <c r="Z8" s="36"/>
      <c r="AA8" s="37"/>
      <c r="AB8" s="36"/>
      <c r="AC8" s="36"/>
      <c r="AD8" s="36"/>
      <c r="AE8" s="43"/>
      <c r="AF8" s="43"/>
      <c r="AG8" s="36"/>
    </row>
    <row r="9" spans="1:65" x14ac:dyDescent="0.2">
      <c r="J9" s="45"/>
      <c r="K9" s="45"/>
    </row>
    <row r="10" spans="1:65" x14ac:dyDescent="0.2">
      <c r="H10" s="45"/>
    </row>
    <row r="11" spans="1:65" x14ac:dyDescent="0.2">
      <c r="A11" s="143" t="s">
        <v>0</v>
      </c>
      <c r="B11" s="144"/>
      <c r="C11" s="144"/>
      <c r="D11" s="144"/>
      <c r="E11" s="144"/>
      <c r="F11" s="144"/>
      <c r="G11" s="144"/>
      <c r="H11" s="144"/>
      <c r="I11" s="144"/>
      <c r="J11" s="144"/>
      <c r="K11" s="144"/>
      <c r="L11" s="144"/>
      <c r="M11" s="144"/>
      <c r="N11" s="144"/>
      <c r="O11" s="144"/>
      <c r="P11" s="145"/>
    </row>
    <row r="12" spans="1:65" ht="27.75" customHeight="1" x14ac:dyDescent="0.2">
      <c r="A12" s="146" t="s">
        <v>2</v>
      </c>
      <c r="B12" s="150" t="s">
        <v>3</v>
      </c>
      <c r="C12" s="150" t="s">
        <v>4</v>
      </c>
      <c r="D12" s="150" t="s">
        <v>5</v>
      </c>
      <c r="E12" s="146" t="s">
        <v>6</v>
      </c>
      <c r="F12" s="150" t="s">
        <v>34</v>
      </c>
      <c r="G12" s="146" t="s">
        <v>37</v>
      </c>
      <c r="H12" s="150" t="s">
        <v>38</v>
      </c>
      <c r="I12" s="150" t="s">
        <v>23</v>
      </c>
      <c r="J12" s="147" t="s">
        <v>11</v>
      </c>
      <c r="K12" s="147" t="s">
        <v>12</v>
      </c>
      <c r="L12" s="152" t="s">
        <v>13</v>
      </c>
      <c r="M12" s="153"/>
      <c r="N12" s="153"/>
      <c r="O12" s="153"/>
      <c r="P12" s="154"/>
    </row>
    <row r="13" spans="1:65" ht="69.75" customHeight="1" x14ac:dyDescent="0.2">
      <c r="A13" s="146"/>
      <c r="B13" s="151"/>
      <c r="C13" s="151"/>
      <c r="D13" s="151"/>
      <c r="E13" s="146"/>
      <c r="F13" s="151"/>
      <c r="G13" s="146"/>
      <c r="H13" s="151"/>
      <c r="I13" s="151"/>
      <c r="J13" s="148"/>
      <c r="K13" s="148"/>
      <c r="L13" s="47">
        <v>2008</v>
      </c>
      <c r="M13" s="47">
        <v>2009</v>
      </c>
      <c r="N13" s="47">
        <v>2010</v>
      </c>
      <c r="O13" s="47">
        <v>2011</v>
      </c>
      <c r="P13" s="47">
        <v>2012</v>
      </c>
    </row>
    <row r="14" spans="1:65" ht="43.5" customHeight="1" x14ac:dyDescent="0.2">
      <c r="A14" s="29" t="s">
        <v>28</v>
      </c>
      <c r="B14" s="29" t="s">
        <v>29</v>
      </c>
      <c r="C14" s="3" t="s">
        <v>30</v>
      </c>
      <c r="D14" s="3" t="s">
        <v>31</v>
      </c>
      <c r="E14" s="4">
        <f>+L14+M14+N14+O14+P14</f>
        <v>1</v>
      </c>
      <c r="F14" s="4">
        <f>+J14*E14/I14</f>
        <v>0.61403508771929827</v>
      </c>
      <c r="G14" s="4">
        <f>+SUM(L14:N14)+J14</f>
        <v>0.78</v>
      </c>
      <c r="H14" s="4">
        <f>+SUM(L14+M14+N14+O14)</f>
        <v>1</v>
      </c>
      <c r="I14" s="30">
        <f>+O14</f>
        <v>0.56999999999999995</v>
      </c>
      <c r="J14" s="4">
        <f>15%+K14</f>
        <v>0.35</v>
      </c>
      <c r="K14" s="4">
        <v>0.2</v>
      </c>
      <c r="L14" s="4">
        <v>0</v>
      </c>
      <c r="M14" s="4">
        <v>0.25</v>
      </c>
      <c r="N14" s="31">
        <v>0.18</v>
      </c>
      <c r="O14" s="30">
        <v>0.56999999999999995</v>
      </c>
      <c r="P14" s="4">
        <v>0</v>
      </c>
    </row>
    <row r="17" spans="1:13" x14ac:dyDescent="0.2">
      <c r="H17" s="5" t="s">
        <v>39</v>
      </c>
    </row>
    <row r="18" spans="1:13" ht="23.25" customHeight="1" x14ac:dyDescent="0.2">
      <c r="A18" s="146" t="s">
        <v>2</v>
      </c>
      <c r="B18" s="150" t="s">
        <v>6</v>
      </c>
      <c r="C18" s="150" t="s">
        <v>37</v>
      </c>
      <c r="D18" s="150" t="s">
        <v>40</v>
      </c>
      <c r="E18" s="150" t="s">
        <v>41</v>
      </c>
      <c r="F18" s="147" t="s">
        <v>42</v>
      </c>
      <c r="G18" s="147" t="s">
        <v>11</v>
      </c>
      <c r="H18" s="146" t="s">
        <v>13</v>
      </c>
      <c r="I18" s="146"/>
      <c r="J18" s="146"/>
      <c r="K18" s="146"/>
      <c r="L18" s="146"/>
      <c r="M18" s="39"/>
    </row>
    <row r="19" spans="1:13" ht="50.25" customHeight="1" x14ac:dyDescent="0.2">
      <c r="A19" s="146"/>
      <c r="B19" s="151"/>
      <c r="C19" s="151"/>
      <c r="D19" s="151"/>
      <c r="E19" s="151"/>
      <c r="F19" s="148"/>
      <c r="G19" s="148"/>
      <c r="H19" s="47">
        <v>2008</v>
      </c>
      <c r="I19" s="47">
        <v>2009</v>
      </c>
      <c r="J19" s="47">
        <v>2010</v>
      </c>
      <c r="K19" s="47">
        <v>2011</v>
      </c>
      <c r="L19" s="47">
        <v>2012</v>
      </c>
      <c r="M19" s="46"/>
    </row>
    <row r="20" spans="1:13" ht="30" customHeight="1" x14ac:dyDescent="0.2">
      <c r="A20" s="29" t="s">
        <v>28</v>
      </c>
      <c r="B20" s="4">
        <v>1</v>
      </c>
      <c r="C20" s="4">
        <f>+H20+I20+J20+G20</f>
        <v>0.78</v>
      </c>
      <c r="D20" s="4">
        <f>+H20+I20+J20+L20+K20</f>
        <v>1</v>
      </c>
      <c r="E20" s="30">
        <f>+K20</f>
        <v>0.56999999999999995</v>
      </c>
      <c r="F20" s="30">
        <f>(B20*G20)/E20</f>
        <v>0.61403508771929827</v>
      </c>
      <c r="G20" s="4">
        <f>+J14</f>
        <v>0.35</v>
      </c>
      <c r="H20" s="4">
        <v>0</v>
      </c>
      <c r="I20" s="4">
        <v>0.25</v>
      </c>
      <c r="J20" s="4">
        <v>0.18</v>
      </c>
      <c r="K20" s="4">
        <v>0.56999999999999995</v>
      </c>
      <c r="L20" s="4">
        <v>0</v>
      </c>
      <c r="M20" s="44"/>
    </row>
    <row r="24" spans="1:13" x14ac:dyDescent="0.2">
      <c r="C24" s="45"/>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9" type="noConversion"/>
  <pageMargins left="0.75" right="0.75" top="1" bottom="1" header="0" footer="0"/>
  <pageSetup paperSize="120"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Layout" topLeftCell="A13" workbookViewId="0">
      <selection activeCell="I17" sqref="I17"/>
    </sheetView>
  </sheetViews>
  <sheetFormatPr baseColWidth="10" defaultColWidth="10.875" defaultRowHeight="12.75" x14ac:dyDescent="0.2"/>
  <cols>
    <col min="1" max="1" width="12" style="5" bestFit="1" customWidth="1"/>
    <col min="2" max="2" width="41.875" style="5" customWidth="1"/>
    <col min="3" max="3" width="8.5" style="5" hidden="1" customWidth="1"/>
    <col min="4" max="4" width="11.125" style="5" hidden="1" customWidth="1"/>
    <col min="5" max="5" width="8.5" style="5" hidden="1" customWidth="1"/>
    <col min="6" max="6" width="21.5" style="5" customWidth="1"/>
    <col min="7" max="7" width="20.125" style="5" bestFit="1" customWidth="1"/>
    <col min="8" max="8" width="12.625" style="5" bestFit="1" customWidth="1"/>
    <col min="9" max="9" width="13.5" style="5" bestFit="1" customWidth="1"/>
    <col min="10" max="10" width="92.625" style="5" customWidth="1"/>
    <col min="11" max="16384" width="10.875" style="5"/>
  </cols>
  <sheetData>
    <row r="1" spans="1:10" ht="13.5" thickBot="1" x14ac:dyDescent="0.25">
      <c r="A1" s="160" t="s">
        <v>43</v>
      </c>
      <c r="B1" s="160"/>
      <c r="C1" s="160"/>
      <c r="D1" s="160"/>
      <c r="E1" s="160"/>
      <c r="F1" s="160"/>
      <c r="G1" s="160"/>
      <c r="H1" s="160"/>
      <c r="I1" s="160"/>
      <c r="J1" s="160"/>
    </row>
    <row r="2" spans="1:10" x14ac:dyDescent="0.2">
      <c r="A2" s="160"/>
      <c r="B2" s="160"/>
      <c r="C2" s="160"/>
      <c r="D2" s="160"/>
      <c r="E2" s="160"/>
      <c r="F2" s="160"/>
      <c r="G2" s="160"/>
      <c r="H2" s="160"/>
      <c r="I2" s="160"/>
      <c r="J2" s="160"/>
    </row>
    <row r="3" spans="1:10" ht="15" x14ac:dyDescent="0.2">
      <c r="A3" s="161" t="s">
        <v>44</v>
      </c>
      <c r="B3" s="161"/>
      <c r="C3" s="161"/>
      <c r="D3" s="161"/>
      <c r="E3" s="161"/>
      <c r="F3" s="161"/>
      <c r="G3" s="161"/>
      <c r="H3" s="161"/>
      <c r="I3" s="161"/>
      <c r="J3" s="161"/>
    </row>
    <row r="4" spans="1:10" x14ac:dyDescent="0.2">
      <c r="A4" s="6"/>
      <c r="B4" s="7"/>
      <c r="C4" s="7"/>
      <c r="D4" s="7"/>
      <c r="E4" s="7"/>
      <c r="F4" s="7"/>
      <c r="G4" s="7"/>
      <c r="H4" s="7"/>
      <c r="I4" s="7"/>
      <c r="J4" s="7"/>
    </row>
    <row r="5" spans="1:10" x14ac:dyDescent="0.2">
      <c r="A5" s="8" t="s">
        <v>45</v>
      </c>
      <c r="B5" s="155" t="s">
        <v>46</v>
      </c>
      <c r="C5" s="155"/>
      <c r="D5" s="155"/>
      <c r="E5" s="155"/>
      <c r="F5" s="155"/>
      <c r="G5" s="155"/>
      <c r="H5" s="155"/>
      <c r="I5" s="155"/>
      <c r="J5" s="155"/>
    </row>
    <row r="6" spans="1:10" x14ac:dyDescent="0.2">
      <c r="A6" s="8" t="s">
        <v>47</v>
      </c>
      <c r="B6" s="155" t="s">
        <v>48</v>
      </c>
      <c r="C6" s="155"/>
      <c r="D6" s="155"/>
      <c r="E6" s="155"/>
      <c r="F6" s="155"/>
      <c r="G6" s="155"/>
      <c r="H6" s="155"/>
      <c r="I6" s="155"/>
      <c r="J6" s="155"/>
    </row>
    <row r="7" spans="1:10" x14ac:dyDescent="0.2">
      <c r="A7" s="8" t="s">
        <v>49</v>
      </c>
      <c r="B7" s="155" t="s">
        <v>50</v>
      </c>
      <c r="C7" s="155"/>
      <c r="D7" s="155"/>
      <c r="E7" s="155"/>
      <c r="F7" s="155"/>
      <c r="G7" s="155"/>
      <c r="H7" s="155"/>
      <c r="I7" s="155"/>
      <c r="J7" s="155"/>
    </row>
    <row r="8" spans="1:10" x14ac:dyDescent="0.2">
      <c r="A8" s="8" t="s">
        <v>51</v>
      </c>
      <c r="B8" s="155" t="s">
        <v>52</v>
      </c>
      <c r="C8" s="155"/>
      <c r="D8" s="155"/>
      <c r="E8" s="155"/>
      <c r="F8" s="155"/>
      <c r="G8" s="155"/>
      <c r="H8" s="155"/>
      <c r="I8" s="155"/>
      <c r="J8" s="155"/>
    </row>
    <row r="9" spans="1:10" x14ac:dyDescent="0.2">
      <c r="A9" s="8" t="s">
        <v>53</v>
      </c>
      <c r="B9" s="155" t="s">
        <v>54</v>
      </c>
      <c r="C9" s="155"/>
      <c r="D9" s="155"/>
      <c r="E9" s="155"/>
      <c r="F9" s="155"/>
      <c r="G9" s="155"/>
      <c r="H9" s="155"/>
      <c r="I9" s="155"/>
      <c r="J9" s="155"/>
    </row>
    <row r="10" spans="1:10" ht="15" x14ac:dyDescent="0.2">
      <c r="A10" s="156" t="s">
        <v>55</v>
      </c>
      <c r="B10" s="157"/>
      <c r="C10" s="157"/>
      <c r="D10" s="157"/>
      <c r="E10" s="157"/>
      <c r="F10" s="157"/>
      <c r="G10" s="157"/>
      <c r="H10" s="157"/>
      <c r="I10" s="157"/>
      <c r="J10" s="157"/>
    </row>
    <row r="12" spans="1:10" x14ac:dyDescent="0.2">
      <c r="A12" s="158" t="s">
        <v>56</v>
      </c>
      <c r="B12" s="158"/>
      <c r="C12" s="158"/>
      <c r="D12" s="158"/>
      <c r="E12" s="158"/>
      <c r="F12" s="158"/>
      <c r="G12" s="158"/>
      <c r="H12" s="158"/>
      <c r="I12" s="158"/>
      <c r="J12" s="158"/>
    </row>
    <row r="13" spans="1:10" x14ac:dyDescent="0.2">
      <c r="A13" s="158"/>
      <c r="B13" s="158"/>
      <c r="C13" s="158"/>
      <c r="D13" s="158"/>
      <c r="E13" s="158"/>
      <c r="F13" s="158"/>
      <c r="G13" s="158"/>
      <c r="H13" s="158"/>
      <c r="I13" s="158"/>
      <c r="J13" s="158"/>
    </row>
    <row r="14" spans="1:10" ht="42.75" customHeight="1" x14ac:dyDescent="0.2">
      <c r="A14" s="159" t="s">
        <v>57</v>
      </c>
      <c r="B14" s="159"/>
      <c r="C14" s="9" t="s">
        <v>58</v>
      </c>
      <c r="D14" s="9" t="s">
        <v>59</v>
      </c>
      <c r="E14" s="9" t="s">
        <v>60</v>
      </c>
      <c r="F14" s="9" t="s">
        <v>61</v>
      </c>
      <c r="G14" s="9" t="s">
        <v>62</v>
      </c>
      <c r="H14" s="9" t="s">
        <v>63</v>
      </c>
      <c r="I14" s="9" t="s">
        <v>64</v>
      </c>
      <c r="J14" s="9" t="s">
        <v>65</v>
      </c>
    </row>
    <row r="15" spans="1:10" ht="89.25" customHeight="1" x14ac:dyDescent="0.2">
      <c r="A15" s="10">
        <v>1</v>
      </c>
      <c r="B15" s="11" t="str">
        <f>+'[1]PROCESOS CONTRATACION'!D11</f>
        <v>Adelantar un (1)  programa para cubrir los Gastos Operativos de Inversión correspondientes a la Coordinación, control y supervisión del NUSE 123</v>
      </c>
      <c r="C15" s="12">
        <v>1</v>
      </c>
      <c r="D15" s="12">
        <v>1</v>
      </c>
      <c r="E15" s="13">
        <f>F15/G18</f>
        <v>0.31861889637623803</v>
      </c>
      <c r="F15" s="14">
        <f>+'[1]PROCESOS CONTRATACION'!F11</f>
        <v>271150006</v>
      </c>
      <c r="G15" s="14">
        <f>+'[1]PROCESOS CONTRATACION'!F12-'[1]PROCESOS CONTRATACION'!F87</f>
        <v>37027011</v>
      </c>
      <c r="H15" s="15">
        <f>+G15/F15</f>
        <v>0.13655544967976138</v>
      </c>
      <c r="I15" s="16">
        <v>0.7</v>
      </c>
      <c r="J15" s="11" t="s">
        <v>66</v>
      </c>
    </row>
    <row r="16" spans="1:10" ht="288" customHeight="1" x14ac:dyDescent="0.2">
      <c r="A16" s="10">
        <v>2</v>
      </c>
      <c r="B16" s="11"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2">
        <v>1</v>
      </c>
      <c r="D16" s="12">
        <v>1</v>
      </c>
      <c r="E16" s="13">
        <f>F16/G18</f>
        <v>0.96220201221743329</v>
      </c>
      <c r="F16" s="14">
        <f>+'[1]PROCESOS CONTRATACION'!F44</f>
        <v>818849994</v>
      </c>
      <c r="G16" s="14">
        <f>+'[1]PROCESOS CONTRATACION'!F45</f>
        <v>813989702.33333337</v>
      </c>
      <c r="H16" s="17">
        <f>+G16/F16</f>
        <v>0.9940644908074987</v>
      </c>
      <c r="I16" s="16">
        <v>0.75</v>
      </c>
      <c r="J16" s="11" t="s">
        <v>67</v>
      </c>
    </row>
    <row r="17" spans="1:10" ht="64.5" customHeight="1" x14ac:dyDescent="0.2">
      <c r="A17" s="10">
        <v>3</v>
      </c>
      <c r="B17" s="11" t="str">
        <f>+'[1]PROCESOS CONTRATACION'!D75</f>
        <v>Adelantar un (1)  programa de dotación de la Infraestructura Tecnológica de la Sala de Crisis de Bogota.</v>
      </c>
      <c r="C17" s="12">
        <v>1</v>
      </c>
      <c r="D17" s="12">
        <v>1</v>
      </c>
      <c r="E17" s="18">
        <f>F17/G18</f>
        <v>0</v>
      </c>
      <c r="F17" s="14">
        <f>+'[1]PROCESOS CONTRATACION'!F75</f>
        <v>0</v>
      </c>
      <c r="G17" s="14">
        <v>0</v>
      </c>
      <c r="H17" s="17"/>
      <c r="I17" s="16">
        <v>0.73</v>
      </c>
      <c r="J17" s="11" t="s">
        <v>68</v>
      </c>
    </row>
    <row r="18" spans="1:10" ht="22.5" customHeight="1" x14ac:dyDescent="0.2">
      <c r="A18" s="19"/>
      <c r="B18" s="20"/>
      <c r="C18" s="21"/>
      <c r="D18" s="21"/>
      <c r="E18" s="22">
        <f>SUM(E15:E17)</f>
        <v>1.2808209085936713</v>
      </c>
      <c r="F18" s="23">
        <f>SUM(F15:F17)</f>
        <v>1090000000</v>
      </c>
      <c r="G18" s="24">
        <f>SUM(G15:G17)</f>
        <v>851016713.33333337</v>
      </c>
      <c r="H18" s="25">
        <f>+G18/F18</f>
        <v>0.78074927828746177</v>
      </c>
      <c r="I18" s="21"/>
      <c r="J18" s="26"/>
    </row>
    <row r="19" spans="1:10" x14ac:dyDescent="0.2">
      <c r="G19" s="27"/>
    </row>
    <row r="20" spans="1:10" x14ac:dyDescent="0.2">
      <c r="G20" s="27"/>
    </row>
    <row r="21" spans="1:10" x14ac:dyDescent="0.2">
      <c r="F21" s="27"/>
      <c r="G21" s="27"/>
      <c r="H21" s="28"/>
    </row>
    <row r="29" spans="1:10" x14ac:dyDescent="0.2">
      <c r="F29" s="27"/>
      <c r="G29" s="28"/>
      <c r="H29" s="28"/>
    </row>
    <row r="30" spans="1:10" x14ac:dyDescent="0.2">
      <c r="F30" s="27"/>
    </row>
  </sheetData>
  <mergeCells count="10">
    <mergeCell ref="B9:J9"/>
    <mergeCell ref="A10:J10"/>
    <mergeCell ref="A12:J13"/>
    <mergeCell ref="A14:B14"/>
    <mergeCell ref="A1:J2"/>
    <mergeCell ref="A3:J3"/>
    <mergeCell ref="B5:J5"/>
    <mergeCell ref="B6:J6"/>
    <mergeCell ref="B7:J7"/>
    <mergeCell ref="B8:J8"/>
  </mergeCells>
  <phoneticPr fontId="9" type="noConversion"/>
  <printOptions horizontalCentered="1" verticalCentered="1"/>
  <pageMargins left="0.78740157480314965" right="0.78740157480314965" top="0.35" bottom="0.98425196850393704" header="0" footer="0"/>
  <pageSetup paperSize="120"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CZ214"/>
  <sheetViews>
    <sheetView tabSelected="1" zoomScale="70" zoomScaleNormal="70" zoomScaleSheetLayoutView="80" workbookViewId="0">
      <selection activeCell="A6" sqref="A6:A8"/>
    </sheetView>
  </sheetViews>
  <sheetFormatPr baseColWidth="10" defaultColWidth="0" defaultRowHeight="49.5" customHeight="1" zeroHeight="1" x14ac:dyDescent="0.25"/>
  <cols>
    <col min="1" max="1" width="27.875" style="73" customWidth="1"/>
    <col min="2" max="2" width="10" style="76" customWidth="1"/>
    <col min="3" max="3" width="19" style="1" customWidth="1"/>
    <col min="4" max="4" width="21.875" style="54" customWidth="1"/>
    <col min="5" max="5" width="18" style="54" customWidth="1"/>
    <col min="6" max="8" width="10.125" style="48" customWidth="1"/>
    <col min="9" max="9" width="7.25" style="48" customWidth="1"/>
    <col min="10" max="10" width="27.5" style="48" customWidth="1"/>
    <col min="11" max="13" width="13" style="48" customWidth="1"/>
    <col min="14" max="14" width="22.625" style="48" customWidth="1"/>
    <col min="15" max="15" width="7.25" style="48" customWidth="1"/>
    <col min="16" max="16" width="49" style="54" customWidth="1"/>
    <col min="17" max="17" width="69.25" style="54" customWidth="1"/>
    <col min="18" max="19" width="7.25" style="1" bestFit="1" customWidth="1"/>
    <col min="20" max="20" width="13" style="1" bestFit="1" customWidth="1"/>
    <col min="21" max="21" width="10.25" style="1" bestFit="1" customWidth="1"/>
    <col min="22" max="22" width="11.5" style="1" bestFit="1" customWidth="1"/>
    <col min="23" max="23" width="40.625" style="54" bestFit="1" customWidth="1"/>
    <col min="24" max="24" width="49.375" style="54" bestFit="1" customWidth="1"/>
    <col min="25" max="25" width="73.75" style="54" bestFit="1" customWidth="1"/>
    <col min="26" max="26" width="11.75" style="59" bestFit="1" customWidth="1"/>
    <col min="27" max="27" width="11.75" style="48" bestFit="1" customWidth="1"/>
    <col min="28" max="28" width="13.125" style="48" bestFit="1" customWidth="1"/>
    <col min="29" max="31" width="22.5" style="1" hidden="1" customWidth="1"/>
    <col min="32" max="32" width="11.75" style="59" bestFit="1" customWidth="1"/>
    <col min="33" max="33" width="11.75" style="48" bestFit="1" customWidth="1"/>
    <col min="34" max="34" width="13.125" style="48" bestFit="1" customWidth="1"/>
    <col min="35" max="37" width="22.5" style="1" hidden="1" customWidth="1"/>
    <col min="38" max="38" width="11.75" style="59" bestFit="1" customWidth="1"/>
    <col min="39" max="39" width="11.75" style="48" bestFit="1" customWidth="1"/>
    <col min="40" max="40" width="13.125" style="48" bestFit="1" customWidth="1"/>
    <col min="41" max="43" width="22.5" style="1" hidden="1" customWidth="1"/>
    <col min="44" max="44" width="11.75" style="59" bestFit="1" customWidth="1"/>
    <col min="45" max="45" width="11.75" style="48" bestFit="1" customWidth="1"/>
    <col min="46" max="46" width="13.125" style="48" bestFit="1" customWidth="1"/>
    <col min="47" max="49" width="22.5" style="1" hidden="1" customWidth="1"/>
    <col min="50" max="50" width="11.75" style="59" bestFit="1" customWidth="1"/>
    <col min="51" max="51" width="11.75" style="48" bestFit="1" customWidth="1"/>
    <col min="52" max="52" width="13.125" style="48" bestFit="1" customWidth="1"/>
    <col min="53" max="55" width="22.5" style="1" hidden="1" customWidth="1"/>
    <col min="56" max="56" width="11.75" style="59" bestFit="1" customWidth="1"/>
    <col min="57" max="57" width="11.75" style="48" bestFit="1" customWidth="1"/>
    <col min="58" max="58" width="13.125" style="48" bestFit="1" customWidth="1"/>
    <col min="59" max="61" width="22.5" style="1" hidden="1" customWidth="1"/>
    <col min="62" max="62" width="11.75" style="59" bestFit="1" customWidth="1"/>
    <col min="63" max="63" width="11.75" style="48" bestFit="1" customWidth="1"/>
    <col min="64" max="64" width="13.125" style="48" bestFit="1" customWidth="1"/>
    <col min="65" max="67" width="22.5" style="1" hidden="1" customWidth="1"/>
    <col min="68" max="68" width="11.75" style="128" bestFit="1" customWidth="1"/>
    <col min="69" max="69" width="11.75" style="48" bestFit="1" customWidth="1"/>
    <col min="70" max="70" width="13.125" style="48" bestFit="1" customWidth="1"/>
    <col min="71" max="73" width="22.5" style="1" hidden="1" customWidth="1"/>
    <col min="74" max="74" width="11.75" style="59" bestFit="1" customWidth="1"/>
    <col min="75" max="75" width="11.75" style="48" bestFit="1" customWidth="1"/>
    <col min="76" max="76" width="13.125" style="48" bestFit="1" customWidth="1"/>
    <col min="77" max="77" width="36.875" style="1" hidden="1" customWidth="1"/>
    <col min="78" max="78" width="17.25" style="1" hidden="1" customWidth="1"/>
    <col min="79" max="79" width="22.5" style="1" hidden="1" customWidth="1"/>
    <col min="80" max="80" width="11.75" style="128" bestFit="1" customWidth="1"/>
    <col min="81" max="81" width="11.75" style="75" bestFit="1" customWidth="1"/>
    <col min="82" max="82" width="13.125" style="75" bestFit="1" customWidth="1"/>
    <col min="83" max="85" width="22.5" style="1" hidden="1" customWidth="1"/>
    <col min="86" max="86" width="11.75" style="59" bestFit="1" customWidth="1"/>
    <col min="87" max="87" width="11.75" style="75" bestFit="1" customWidth="1"/>
    <col min="88" max="88" width="13.125" style="48" bestFit="1" customWidth="1"/>
    <col min="89" max="91" width="13.625" style="1" hidden="1" customWidth="1"/>
    <col min="92" max="92" width="11.75" style="59" bestFit="1" customWidth="1"/>
    <col min="93" max="93" width="10" style="75" bestFit="1" customWidth="1"/>
    <col min="94" max="94" width="13.125" style="48" customWidth="1"/>
    <col min="95" max="95" width="37.875" style="1" customWidth="1"/>
    <col min="96" max="96" width="35.875" style="1" customWidth="1"/>
    <col min="97" max="97" width="11.75" style="59" customWidth="1"/>
    <col min="98" max="98" width="11.25" style="59" bestFit="1" customWidth="1"/>
    <col min="99" max="99" width="13.125" style="59" bestFit="1" customWidth="1"/>
    <col min="100" max="100" width="12.25" style="1" hidden="1"/>
    <col min="101" max="102" width="9.625" style="1" hidden="1"/>
    <col min="103" max="104" width="0" style="1" hidden="1"/>
    <col min="105" max="16384" width="9.625" style="1" hidden="1"/>
  </cols>
  <sheetData>
    <row r="1" spans="1:99" ht="49.5" customHeight="1" x14ac:dyDescent="0.25">
      <c r="A1" s="209"/>
      <c r="B1" s="209"/>
      <c r="C1" s="209"/>
      <c r="D1" s="179" t="s">
        <v>69</v>
      </c>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80"/>
      <c r="BQ1" s="179"/>
      <c r="BR1" s="179"/>
      <c r="BS1" s="179"/>
      <c r="BT1" s="179"/>
      <c r="BU1" s="179"/>
      <c r="BV1" s="179"/>
      <c r="BW1" s="179"/>
      <c r="BX1" s="179"/>
      <c r="BY1" s="179"/>
      <c r="BZ1" s="179"/>
      <c r="CA1" s="179"/>
      <c r="CB1" s="179"/>
      <c r="CC1" s="179"/>
      <c r="CD1" s="179"/>
      <c r="CE1" s="179"/>
      <c r="CF1" s="179"/>
      <c r="CG1" s="179"/>
      <c r="CH1" s="179"/>
      <c r="CI1" s="180"/>
      <c r="CJ1" s="179"/>
      <c r="CK1" s="179"/>
      <c r="CL1" s="179"/>
      <c r="CM1" s="179"/>
      <c r="CN1" s="179"/>
      <c r="CO1" s="180"/>
      <c r="CP1" s="179"/>
      <c r="CQ1" s="179"/>
      <c r="CR1" s="179"/>
      <c r="CS1" s="179"/>
      <c r="CT1" s="179"/>
      <c r="CU1" s="179"/>
    </row>
    <row r="2" spans="1:99" ht="49.5" customHeight="1" x14ac:dyDescent="0.25">
      <c r="A2" s="209"/>
      <c r="B2" s="209"/>
      <c r="C2" s="209"/>
      <c r="D2" s="179" t="s">
        <v>70</v>
      </c>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80"/>
      <c r="BQ2" s="179"/>
      <c r="BR2" s="179"/>
      <c r="BS2" s="179"/>
      <c r="BT2" s="179"/>
      <c r="BU2" s="179"/>
      <c r="BV2" s="179"/>
      <c r="BW2" s="179"/>
      <c r="BX2" s="179"/>
      <c r="BY2" s="179"/>
      <c r="BZ2" s="179"/>
      <c r="CA2" s="179"/>
      <c r="CB2" s="179"/>
      <c r="CC2" s="179"/>
      <c r="CD2" s="179"/>
      <c r="CE2" s="179"/>
      <c r="CF2" s="179"/>
      <c r="CG2" s="179"/>
      <c r="CH2" s="179"/>
      <c r="CI2" s="180"/>
      <c r="CJ2" s="179"/>
      <c r="CK2" s="179"/>
      <c r="CL2" s="179"/>
      <c r="CM2" s="179"/>
      <c r="CN2" s="179"/>
      <c r="CO2" s="180"/>
      <c r="CP2" s="179"/>
      <c r="CQ2" s="179"/>
      <c r="CR2" s="179"/>
      <c r="CS2" s="179"/>
      <c r="CT2" s="179"/>
      <c r="CU2" s="179"/>
    </row>
    <row r="3" spans="1:99" ht="49.5" customHeight="1" x14ac:dyDescent="0.25">
      <c r="A3" s="209"/>
      <c r="B3" s="209"/>
      <c r="C3" s="209"/>
      <c r="D3" s="179" t="s">
        <v>71</v>
      </c>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t="s">
        <v>72</v>
      </c>
      <c r="BF3" s="179"/>
      <c r="BG3" s="179"/>
      <c r="BH3" s="179"/>
      <c r="BI3" s="179"/>
      <c r="BJ3" s="179"/>
      <c r="BK3" s="179"/>
      <c r="BL3" s="179"/>
      <c r="BM3" s="179"/>
      <c r="BN3" s="179"/>
      <c r="BO3" s="179"/>
      <c r="BP3" s="180"/>
      <c r="BQ3" s="179"/>
      <c r="BR3" s="179"/>
      <c r="BS3" s="179"/>
      <c r="BT3" s="179"/>
      <c r="BU3" s="179"/>
      <c r="BV3" s="179"/>
      <c r="BW3" s="179"/>
      <c r="BX3" s="179"/>
      <c r="BY3" s="179"/>
      <c r="BZ3" s="179"/>
      <c r="CA3" s="179"/>
      <c r="CB3" s="179"/>
      <c r="CC3" s="179"/>
      <c r="CD3" s="179"/>
      <c r="CE3" s="179"/>
      <c r="CF3" s="179"/>
      <c r="CG3" s="179"/>
      <c r="CH3" s="179"/>
      <c r="CI3" s="180"/>
      <c r="CJ3" s="179"/>
      <c r="CK3" s="179"/>
      <c r="CL3" s="179"/>
      <c r="CM3" s="179"/>
      <c r="CN3" s="179"/>
      <c r="CO3" s="180"/>
      <c r="CP3" s="179"/>
      <c r="CQ3" s="179"/>
      <c r="CR3" s="179"/>
      <c r="CS3" s="179"/>
      <c r="CT3" s="179"/>
      <c r="CU3" s="179"/>
    </row>
    <row r="4" spans="1:99" ht="49.5" customHeight="1" x14ac:dyDescent="0.25">
      <c r="A4" s="202" t="s">
        <v>73</v>
      </c>
      <c r="B4" s="202"/>
      <c r="C4" s="202"/>
      <c r="D4" s="202"/>
      <c r="E4" s="179">
        <v>2023</v>
      </c>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80"/>
      <c r="BQ4" s="179"/>
      <c r="BR4" s="179"/>
      <c r="BS4" s="179"/>
      <c r="BT4" s="179"/>
      <c r="BU4" s="179"/>
      <c r="BV4" s="179"/>
      <c r="BW4" s="179"/>
      <c r="BX4" s="179"/>
      <c r="BY4" s="179"/>
      <c r="BZ4" s="179"/>
      <c r="CA4" s="179"/>
      <c r="CB4" s="179"/>
      <c r="CC4" s="179"/>
      <c r="CD4" s="179"/>
      <c r="CE4" s="179"/>
      <c r="CF4" s="179"/>
      <c r="CG4" s="179"/>
      <c r="CH4" s="179"/>
      <c r="CI4" s="180"/>
      <c r="CJ4" s="179"/>
      <c r="CK4" s="179"/>
      <c r="CL4" s="179"/>
      <c r="CM4" s="179"/>
      <c r="CN4" s="179"/>
      <c r="CO4" s="180"/>
      <c r="CP4" s="179"/>
      <c r="CQ4" s="179"/>
      <c r="CR4" s="179"/>
      <c r="CS4" s="179"/>
      <c r="CT4" s="179"/>
      <c r="CU4" s="179"/>
    </row>
    <row r="5" spans="1:99" ht="49.5" customHeight="1" x14ac:dyDescent="0.25">
      <c r="A5" s="202" t="s">
        <v>74</v>
      </c>
      <c r="B5" s="202"/>
      <c r="C5" s="202"/>
      <c r="D5" s="202"/>
      <c r="E5" s="202" t="s">
        <v>171</v>
      </c>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t="s">
        <v>172</v>
      </c>
      <c r="BA5" s="202"/>
      <c r="BB5" s="202"/>
      <c r="BC5" s="202"/>
      <c r="BD5" s="202"/>
      <c r="BE5" s="202"/>
      <c r="BF5" s="202"/>
      <c r="BG5" s="202"/>
      <c r="BH5" s="202"/>
      <c r="BI5" s="202"/>
      <c r="BJ5" s="202"/>
      <c r="BK5" s="202"/>
      <c r="BL5" s="202"/>
      <c r="BM5" s="202"/>
      <c r="BN5" s="202"/>
      <c r="BO5" s="202"/>
      <c r="BP5" s="203"/>
      <c r="BQ5" s="202"/>
      <c r="BR5" s="202"/>
      <c r="BS5" s="202"/>
      <c r="BT5" s="202"/>
      <c r="BU5" s="202"/>
      <c r="BV5" s="202"/>
      <c r="BW5" s="202"/>
      <c r="BX5" s="202"/>
      <c r="BY5" s="202"/>
      <c r="BZ5" s="202"/>
      <c r="CA5" s="202"/>
      <c r="CB5" s="202"/>
      <c r="CC5" s="202"/>
      <c r="CD5" s="202"/>
      <c r="CE5" s="202"/>
      <c r="CF5" s="202"/>
      <c r="CG5" s="202"/>
      <c r="CH5" s="202"/>
      <c r="CI5" s="203"/>
      <c r="CJ5" s="202"/>
      <c r="CK5" s="202"/>
      <c r="CL5" s="202"/>
      <c r="CM5" s="202"/>
      <c r="CN5" s="202"/>
      <c r="CO5" s="203"/>
      <c r="CP5" s="202"/>
      <c r="CQ5" s="202"/>
      <c r="CR5" s="202"/>
      <c r="CS5" s="202"/>
      <c r="CT5" s="202"/>
      <c r="CU5" s="179"/>
    </row>
    <row r="6" spans="1:99" s="61" customFormat="1" ht="49.5" customHeight="1" x14ac:dyDescent="0.25">
      <c r="A6" s="180" t="s">
        <v>75</v>
      </c>
      <c r="B6" s="180" t="s">
        <v>76</v>
      </c>
      <c r="C6" s="179" t="s">
        <v>77</v>
      </c>
      <c r="D6" s="179" t="s">
        <v>78</v>
      </c>
      <c r="E6" s="207" t="s">
        <v>79</v>
      </c>
      <c r="F6" s="179" t="s">
        <v>80</v>
      </c>
      <c r="G6" s="179" t="s">
        <v>81</v>
      </c>
      <c r="H6" s="179" t="s">
        <v>82</v>
      </c>
      <c r="I6" s="179" t="s">
        <v>83</v>
      </c>
      <c r="J6" s="179" t="s">
        <v>84</v>
      </c>
      <c r="K6" s="179" t="s">
        <v>85</v>
      </c>
      <c r="L6" s="179" t="s">
        <v>86</v>
      </c>
      <c r="M6" s="179" t="s">
        <v>87</v>
      </c>
      <c r="N6" s="179" t="s">
        <v>88</v>
      </c>
      <c r="O6" s="207" t="s">
        <v>89</v>
      </c>
      <c r="P6" s="179" t="s">
        <v>90</v>
      </c>
      <c r="Q6" s="179" t="s">
        <v>91</v>
      </c>
      <c r="R6" s="179" t="s">
        <v>264</v>
      </c>
      <c r="S6" s="179" t="s">
        <v>92</v>
      </c>
      <c r="T6" s="179" t="s">
        <v>93</v>
      </c>
      <c r="U6" s="179" t="s">
        <v>94</v>
      </c>
      <c r="V6" s="179" t="s">
        <v>95</v>
      </c>
      <c r="W6" s="179" t="s">
        <v>96</v>
      </c>
      <c r="X6" s="179" t="s">
        <v>97</v>
      </c>
      <c r="Y6" s="204" t="s">
        <v>98</v>
      </c>
      <c r="Z6" s="206" t="s">
        <v>99</v>
      </c>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8"/>
      <c r="BQ6" s="206"/>
      <c r="BR6" s="206"/>
      <c r="BS6" s="206"/>
      <c r="BT6" s="206"/>
      <c r="BU6" s="206"/>
      <c r="BV6" s="206"/>
      <c r="BW6" s="206"/>
      <c r="BX6" s="206"/>
      <c r="BY6" s="206"/>
      <c r="BZ6" s="206"/>
      <c r="CA6" s="206"/>
      <c r="CB6" s="206"/>
      <c r="CC6" s="206"/>
      <c r="CD6" s="206"/>
      <c r="CE6" s="206"/>
      <c r="CF6" s="206"/>
      <c r="CG6" s="206"/>
      <c r="CH6" s="206"/>
      <c r="CI6" s="208"/>
      <c r="CJ6" s="206"/>
      <c r="CK6" s="206"/>
      <c r="CL6" s="206"/>
      <c r="CM6" s="206"/>
      <c r="CN6" s="206"/>
      <c r="CO6" s="208"/>
      <c r="CP6" s="206"/>
      <c r="CQ6" s="206"/>
      <c r="CR6" s="206"/>
      <c r="CS6" s="206"/>
      <c r="CT6" s="206"/>
      <c r="CU6" s="206"/>
    </row>
    <row r="7" spans="1:99" s="61" customFormat="1" ht="49.5" customHeight="1" x14ac:dyDescent="0.25">
      <c r="A7" s="180"/>
      <c r="B7" s="180"/>
      <c r="C7" s="179"/>
      <c r="D7" s="179"/>
      <c r="E7" s="207"/>
      <c r="F7" s="179"/>
      <c r="G7" s="179"/>
      <c r="H7" s="179"/>
      <c r="I7" s="179"/>
      <c r="J7" s="179"/>
      <c r="K7" s="179"/>
      <c r="L7" s="179"/>
      <c r="M7" s="179"/>
      <c r="N7" s="179"/>
      <c r="O7" s="207"/>
      <c r="P7" s="179"/>
      <c r="Q7" s="179"/>
      <c r="R7" s="179"/>
      <c r="S7" s="179"/>
      <c r="T7" s="179"/>
      <c r="U7" s="179"/>
      <c r="V7" s="179"/>
      <c r="W7" s="179"/>
      <c r="X7" s="179"/>
      <c r="Y7" s="204"/>
      <c r="Z7" s="206" t="s">
        <v>100</v>
      </c>
      <c r="AA7" s="206"/>
      <c r="AB7" s="206"/>
      <c r="AC7" s="206"/>
      <c r="AD7" s="206"/>
      <c r="AE7" s="206"/>
      <c r="AF7" s="206" t="s">
        <v>101</v>
      </c>
      <c r="AG7" s="206"/>
      <c r="AH7" s="206"/>
      <c r="AI7" s="206"/>
      <c r="AJ7" s="206"/>
      <c r="AK7" s="206"/>
      <c r="AL7" s="206" t="s">
        <v>102</v>
      </c>
      <c r="AM7" s="206"/>
      <c r="AN7" s="206"/>
      <c r="AO7" s="206"/>
      <c r="AP7" s="206"/>
      <c r="AQ7" s="206"/>
      <c r="AR7" s="206" t="s">
        <v>103</v>
      </c>
      <c r="AS7" s="206"/>
      <c r="AT7" s="206"/>
      <c r="AU7" s="206"/>
      <c r="AV7" s="206"/>
      <c r="AW7" s="206"/>
      <c r="AX7" s="206" t="s">
        <v>104</v>
      </c>
      <c r="AY7" s="206"/>
      <c r="AZ7" s="206"/>
      <c r="BA7" s="206"/>
      <c r="BB7" s="206"/>
      <c r="BC7" s="206"/>
      <c r="BD7" s="206" t="s">
        <v>105</v>
      </c>
      <c r="BE7" s="206"/>
      <c r="BF7" s="206"/>
      <c r="BG7" s="206"/>
      <c r="BH7" s="206"/>
      <c r="BI7" s="206"/>
      <c r="BJ7" s="206" t="s">
        <v>106</v>
      </c>
      <c r="BK7" s="206"/>
      <c r="BL7" s="206"/>
      <c r="BM7" s="206"/>
      <c r="BN7" s="206"/>
      <c r="BO7" s="206"/>
      <c r="BP7" s="208" t="s">
        <v>107</v>
      </c>
      <c r="BQ7" s="206"/>
      <c r="BR7" s="206"/>
      <c r="BS7" s="206"/>
      <c r="BT7" s="206"/>
      <c r="BU7" s="206"/>
      <c r="BV7" s="206" t="s">
        <v>108</v>
      </c>
      <c r="BW7" s="206"/>
      <c r="BX7" s="206"/>
      <c r="BY7" s="206"/>
      <c r="BZ7" s="206"/>
      <c r="CA7" s="206"/>
      <c r="CB7" s="206" t="s">
        <v>109</v>
      </c>
      <c r="CC7" s="206"/>
      <c r="CD7" s="206"/>
      <c r="CE7" s="206"/>
      <c r="CF7" s="206"/>
      <c r="CG7" s="206"/>
      <c r="CH7" s="206" t="s">
        <v>110</v>
      </c>
      <c r="CI7" s="208"/>
      <c r="CJ7" s="206"/>
      <c r="CK7" s="206"/>
      <c r="CL7" s="206"/>
      <c r="CM7" s="206"/>
      <c r="CN7" s="206" t="s">
        <v>111</v>
      </c>
      <c r="CO7" s="208"/>
      <c r="CP7" s="206"/>
      <c r="CQ7" s="206"/>
      <c r="CR7" s="206"/>
      <c r="CS7" s="206" t="s">
        <v>112</v>
      </c>
      <c r="CT7" s="206"/>
      <c r="CU7" s="206"/>
    </row>
    <row r="8" spans="1:99" s="61" customFormat="1" ht="12.75" x14ac:dyDescent="0.25">
      <c r="A8" s="180"/>
      <c r="B8" s="180"/>
      <c r="C8" s="179"/>
      <c r="D8" s="179"/>
      <c r="E8" s="207"/>
      <c r="F8" s="179"/>
      <c r="G8" s="179"/>
      <c r="H8" s="179"/>
      <c r="I8" s="179"/>
      <c r="J8" s="179"/>
      <c r="K8" s="179"/>
      <c r="L8" s="179"/>
      <c r="M8" s="179"/>
      <c r="N8" s="179"/>
      <c r="O8" s="207"/>
      <c r="P8" s="179"/>
      <c r="Q8" s="179"/>
      <c r="R8" s="179"/>
      <c r="S8" s="179"/>
      <c r="T8" s="179"/>
      <c r="U8" s="179"/>
      <c r="V8" s="179"/>
      <c r="W8" s="179"/>
      <c r="X8" s="179"/>
      <c r="Y8" s="204"/>
      <c r="Z8" s="55" t="s">
        <v>113</v>
      </c>
      <c r="AA8" s="55" t="s">
        <v>114</v>
      </c>
      <c r="AB8" s="56" t="s">
        <v>115</v>
      </c>
      <c r="AC8" s="205" t="s">
        <v>116</v>
      </c>
      <c r="AD8" s="205"/>
      <c r="AE8" s="205"/>
      <c r="AF8" s="55" t="s">
        <v>113</v>
      </c>
      <c r="AG8" s="55" t="s">
        <v>114</v>
      </c>
      <c r="AH8" s="56" t="s">
        <v>115</v>
      </c>
      <c r="AI8" s="205" t="s">
        <v>116</v>
      </c>
      <c r="AJ8" s="205"/>
      <c r="AK8" s="205"/>
      <c r="AL8" s="55" t="s">
        <v>113</v>
      </c>
      <c r="AM8" s="55" t="s">
        <v>114</v>
      </c>
      <c r="AN8" s="56" t="s">
        <v>115</v>
      </c>
      <c r="AO8" s="205" t="s">
        <v>116</v>
      </c>
      <c r="AP8" s="205"/>
      <c r="AQ8" s="205"/>
      <c r="AR8" s="55" t="s">
        <v>113</v>
      </c>
      <c r="AS8" s="55" t="s">
        <v>114</v>
      </c>
      <c r="AT8" s="56" t="s">
        <v>115</v>
      </c>
      <c r="AU8" s="205" t="s">
        <v>116</v>
      </c>
      <c r="AV8" s="205"/>
      <c r="AW8" s="205"/>
      <c r="AX8" s="55" t="s">
        <v>113</v>
      </c>
      <c r="AY8" s="55" t="s">
        <v>114</v>
      </c>
      <c r="AZ8" s="56" t="s">
        <v>115</v>
      </c>
      <c r="BA8" s="205" t="s">
        <v>116</v>
      </c>
      <c r="BB8" s="205"/>
      <c r="BC8" s="205"/>
      <c r="BD8" s="55" t="s">
        <v>113</v>
      </c>
      <c r="BE8" s="55" t="s">
        <v>114</v>
      </c>
      <c r="BF8" s="56" t="s">
        <v>115</v>
      </c>
      <c r="BG8" s="205" t="s">
        <v>116</v>
      </c>
      <c r="BH8" s="205"/>
      <c r="BI8" s="205"/>
      <c r="BJ8" s="55" t="s">
        <v>113</v>
      </c>
      <c r="BK8" s="55" t="s">
        <v>114</v>
      </c>
      <c r="BL8" s="56" t="s">
        <v>115</v>
      </c>
      <c r="BM8" s="205" t="s">
        <v>116</v>
      </c>
      <c r="BN8" s="205"/>
      <c r="BO8" s="205"/>
      <c r="BP8" s="121" t="s">
        <v>113</v>
      </c>
      <c r="BQ8" s="55" t="s">
        <v>114</v>
      </c>
      <c r="BR8" s="56" t="s">
        <v>115</v>
      </c>
      <c r="BS8" s="205" t="s">
        <v>116</v>
      </c>
      <c r="BT8" s="205"/>
      <c r="BU8" s="205"/>
      <c r="BV8" s="55" t="s">
        <v>113</v>
      </c>
      <c r="BW8" s="55" t="s">
        <v>114</v>
      </c>
      <c r="BX8" s="56" t="s">
        <v>115</v>
      </c>
      <c r="BY8" s="205" t="s">
        <v>116</v>
      </c>
      <c r="BZ8" s="205"/>
      <c r="CA8" s="205"/>
      <c r="CB8" s="121" t="s">
        <v>113</v>
      </c>
      <c r="CC8" s="121" t="s">
        <v>114</v>
      </c>
      <c r="CD8" s="129" t="s">
        <v>115</v>
      </c>
      <c r="CE8" s="205" t="s">
        <v>116</v>
      </c>
      <c r="CF8" s="205"/>
      <c r="CG8" s="205"/>
      <c r="CH8" s="55" t="s">
        <v>113</v>
      </c>
      <c r="CI8" s="121" t="s">
        <v>114</v>
      </c>
      <c r="CJ8" s="56" t="s">
        <v>115</v>
      </c>
      <c r="CK8" s="205" t="s">
        <v>116</v>
      </c>
      <c r="CL8" s="205"/>
      <c r="CM8" s="205"/>
      <c r="CN8" s="55" t="s">
        <v>113</v>
      </c>
      <c r="CO8" s="142" t="s">
        <v>114</v>
      </c>
      <c r="CP8" s="56" t="s">
        <v>115</v>
      </c>
      <c r="CQ8" s="205" t="s">
        <v>116</v>
      </c>
      <c r="CR8" s="205"/>
      <c r="CS8" s="55" t="s">
        <v>117</v>
      </c>
      <c r="CT8" s="55" t="s">
        <v>118</v>
      </c>
      <c r="CU8" s="55" t="s">
        <v>115</v>
      </c>
    </row>
    <row r="9" spans="1:99" s="2" customFormat="1" ht="80.099999999999994" customHeight="1" x14ac:dyDescent="0.25">
      <c r="A9" s="78" t="s">
        <v>170</v>
      </c>
      <c r="B9" s="74">
        <v>7550</v>
      </c>
      <c r="C9" s="50">
        <v>1</v>
      </c>
      <c r="D9" s="50" t="s">
        <v>146</v>
      </c>
      <c r="E9" s="68" t="s">
        <v>145</v>
      </c>
      <c r="F9" s="50" t="s">
        <v>122</v>
      </c>
      <c r="G9" s="50">
        <v>540</v>
      </c>
      <c r="H9" s="50" t="s">
        <v>122</v>
      </c>
      <c r="I9" s="50" t="s">
        <v>122</v>
      </c>
      <c r="J9" s="68" t="s">
        <v>126</v>
      </c>
      <c r="K9" s="50" t="s">
        <v>122</v>
      </c>
      <c r="L9" s="50" t="s">
        <v>120</v>
      </c>
      <c r="M9" s="50" t="s">
        <v>122</v>
      </c>
      <c r="N9" s="50" t="s">
        <v>123</v>
      </c>
      <c r="O9" s="49">
        <v>1</v>
      </c>
      <c r="P9" s="103" t="s">
        <v>269</v>
      </c>
      <c r="Q9" s="103" t="s">
        <v>265</v>
      </c>
      <c r="R9" s="49">
        <v>1</v>
      </c>
      <c r="S9" s="49">
        <v>1</v>
      </c>
      <c r="T9" s="49" t="s">
        <v>119</v>
      </c>
      <c r="U9" s="49" t="s">
        <v>152</v>
      </c>
      <c r="V9" s="49" t="s">
        <v>158</v>
      </c>
      <c r="W9" s="58" t="s">
        <v>266</v>
      </c>
      <c r="X9" s="58" t="s">
        <v>267</v>
      </c>
      <c r="Y9" s="60" t="s">
        <v>268</v>
      </c>
      <c r="Z9" s="62">
        <v>0</v>
      </c>
      <c r="AA9" s="49">
        <v>0</v>
      </c>
      <c r="AB9" s="52">
        <f t="shared" ref="AB9:AB25" si="0">IF(ISERROR(AA9/Z9),0,(AA9/Z9))</f>
        <v>0</v>
      </c>
      <c r="AC9" s="170" t="s">
        <v>473</v>
      </c>
      <c r="AD9" s="170"/>
      <c r="AE9" s="170"/>
      <c r="AF9" s="62">
        <v>0</v>
      </c>
      <c r="AG9" s="49">
        <v>0</v>
      </c>
      <c r="AH9" s="52">
        <f t="shared" ref="AH9:AH22" si="1">IF(ISERROR(AG9/AF9),0,(AG9/AF9))</f>
        <v>0</v>
      </c>
      <c r="AI9" s="170" t="s">
        <v>563</v>
      </c>
      <c r="AJ9" s="170"/>
      <c r="AK9" s="170"/>
      <c r="AL9" s="62">
        <v>0.3</v>
      </c>
      <c r="AM9" s="49">
        <v>0.3</v>
      </c>
      <c r="AN9" s="52">
        <f t="shared" ref="AN9:AN22" si="2">IF(ISERROR(AM9/AL9),0,(AM9/AL9))</f>
        <v>1</v>
      </c>
      <c r="AO9" s="170" t="s">
        <v>639</v>
      </c>
      <c r="AP9" s="170"/>
      <c r="AQ9" s="170"/>
      <c r="AR9" s="62">
        <v>0</v>
      </c>
      <c r="AS9" s="49">
        <v>0</v>
      </c>
      <c r="AT9" s="52">
        <f t="shared" ref="AT9:AT23" si="3">IF(ISERROR(AS9/AR9),0,(AS9/AR9))</f>
        <v>0</v>
      </c>
      <c r="AU9" s="172" t="s">
        <v>742</v>
      </c>
      <c r="AV9" s="173"/>
      <c r="AW9" s="174"/>
      <c r="AX9" s="62">
        <v>0</v>
      </c>
      <c r="AY9" s="49">
        <v>0</v>
      </c>
      <c r="AZ9" s="52">
        <f t="shared" ref="AZ9:AZ21" si="4">IF(ISERROR(AY9/AX9),0,(AY9/AX9))</f>
        <v>0</v>
      </c>
      <c r="BA9" s="212" t="s">
        <v>801</v>
      </c>
      <c r="BB9" s="213"/>
      <c r="BC9" s="214"/>
      <c r="BD9" s="62">
        <v>0.3</v>
      </c>
      <c r="BE9" s="49">
        <v>0.3</v>
      </c>
      <c r="BF9" s="52">
        <f t="shared" ref="BF9:BF21" si="5">IF(ISERROR(BE9/BD9),0,(BE9/BD9))</f>
        <v>1</v>
      </c>
      <c r="BG9" s="162" t="s">
        <v>1011</v>
      </c>
      <c r="BH9" s="162"/>
      <c r="BI9" s="162"/>
      <c r="BJ9" s="62">
        <v>0</v>
      </c>
      <c r="BK9" s="49">
        <v>0</v>
      </c>
      <c r="BL9" s="52">
        <f t="shared" ref="BL9:BL39" si="6">IF(ISERROR(BK9/BJ9),0,(BK9/BJ9))</f>
        <v>0</v>
      </c>
      <c r="BM9" s="167" t="s">
        <v>992</v>
      </c>
      <c r="BN9" s="168"/>
      <c r="BO9" s="169"/>
      <c r="BP9" s="70">
        <v>0</v>
      </c>
      <c r="BQ9" s="49">
        <v>0</v>
      </c>
      <c r="BR9" s="52">
        <f>IF(ISERROR(BQ9/BP9),0,(BQ9/BP9))</f>
        <v>0</v>
      </c>
      <c r="BS9" s="162" t="s">
        <v>1064</v>
      </c>
      <c r="BT9" s="162"/>
      <c r="BU9" s="162"/>
      <c r="BV9" s="62">
        <v>0.4</v>
      </c>
      <c r="BW9" s="77">
        <v>0.4</v>
      </c>
      <c r="BX9" s="52">
        <f t="shared" ref="BX9:BX53" si="7">IF(ISERROR(BW9/BV9),0,(BW9/BV9))</f>
        <v>1</v>
      </c>
      <c r="BY9" s="162" t="s">
        <v>1121</v>
      </c>
      <c r="BZ9" s="162"/>
      <c r="CA9" s="162"/>
      <c r="CB9" s="70">
        <v>0</v>
      </c>
      <c r="CC9" s="77">
        <v>0</v>
      </c>
      <c r="CD9" s="69">
        <f t="shared" ref="CD9:CD42" si="8">IF(ISERROR(CC9/CB9),0,(CC9/CB9))</f>
        <v>0</v>
      </c>
      <c r="CE9" s="162" t="s">
        <v>1211</v>
      </c>
      <c r="CF9" s="162"/>
      <c r="CG9" s="162"/>
      <c r="CH9" s="62">
        <v>0</v>
      </c>
      <c r="CI9" s="77">
        <v>0</v>
      </c>
      <c r="CJ9" s="52">
        <f t="shared" ref="CJ9:CJ55" si="9">IF(ISERROR(CI9/CH9),0,(CI9/CH9))</f>
        <v>0</v>
      </c>
      <c r="CK9" s="162" t="s">
        <v>1262</v>
      </c>
      <c r="CL9" s="162"/>
      <c r="CM9" s="162"/>
      <c r="CN9" s="62">
        <v>0</v>
      </c>
      <c r="CO9" s="77">
        <v>0</v>
      </c>
      <c r="CP9" s="52">
        <f t="shared" ref="CP9:CP53" si="10">IF(ISERROR(CO9/CN9),0,(CO9/CN9))</f>
        <v>0</v>
      </c>
      <c r="CQ9" s="162" t="s">
        <v>1354</v>
      </c>
      <c r="CR9" s="162"/>
      <c r="CS9" s="90">
        <f>IF(T9="SUMA",(Z9+AF9+AL9+AR9+AX9+BD9+BJ9+BP9+CH9+CN9+BV9+CB9),(#REF!))</f>
        <v>1</v>
      </c>
      <c r="CT9" s="101">
        <f>IF(T9="SUMA",(AA9+AG9+AM9+AS9+AY9+BE9+BK9+BQ9+CI9+CO9+BW9+CC9),(AA9))</f>
        <v>1</v>
      </c>
      <c r="CU9" s="66">
        <f>IF(ISERROR(CT9/CS9),0,(CT9/CS9))</f>
        <v>1</v>
      </c>
    </row>
    <row r="10" spans="1:99" s="2" customFormat="1" ht="80.099999999999994" customHeight="1" x14ac:dyDescent="0.25">
      <c r="A10" s="72" t="s">
        <v>169</v>
      </c>
      <c r="B10" s="74">
        <v>7550</v>
      </c>
      <c r="C10" s="50">
        <v>2</v>
      </c>
      <c r="D10" s="57" t="s">
        <v>147</v>
      </c>
      <c r="E10" s="57" t="s">
        <v>145</v>
      </c>
      <c r="F10" s="50" t="s">
        <v>122</v>
      </c>
      <c r="G10" s="50">
        <v>540</v>
      </c>
      <c r="H10" s="50" t="s">
        <v>122</v>
      </c>
      <c r="I10" s="50" t="s">
        <v>122</v>
      </c>
      <c r="J10" s="50" t="s">
        <v>126</v>
      </c>
      <c r="K10" s="50" t="s">
        <v>122</v>
      </c>
      <c r="L10" s="50" t="s">
        <v>120</v>
      </c>
      <c r="M10" s="50" t="s">
        <v>122</v>
      </c>
      <c r="N10" s="50" t="s">
        <v>125</v>
      </c>
      <c r="O10" s="69">
        <v>0.1</v>
      </c>
      <c r="P10" s="104" t="s">
        <v>270</v>
      </c>
      <c r="Q10" s="58" t="s">
        <v>271</v>
      </c>
      <c r="R10" s="49">
        <v>0.6</v>
      </c>
      <c r="S10" s="49">
        <v>0.5</v>
      </c>
      <c r="T10" s="49" t="s">
        <v>161</v>
      </c>
      <c r="U10" s="49" t="s">
        <v>152</v>
      </c>
      <c r="V10" s="49" t="s">
        <v>158</v>
      </c>
      <c r="W10" s="58" t="s">
        <v>272</v>
      </c>
      <c r="X10" s="58" t="s">
        <v>273</v>
      </c>
      <c r="Y10" s="58" t="s">
        <v>274</v>
      </c>
      <c r="Z10" s="62">
        <v>0.5</v>
      </c>
      <c r="AA10" s="49">
        <v>0.17</v>
      </c>
      <c r="AB10" s="52">
        <f t="shared" si="0"/>
        <v>0.34</v>
      </c>
      <c r="AC10" s="170" t="s">
        <v>500</v>
      </c>
      <c r="AD10" s="170"/>
      <c r="AE10" s="170"/>
      <c r="AF10" s="62">
        <v>0.5</v>
      </c>
      <c r="AG10" s="49">
        <v>0.44</v>
      </c>
      <c r="AH10" s="52">
        <v>0.88300000000000001</v>
      </c>
      <c r="AI10" s="170" t="s">
        <v>553</v>
      </c>
      <c r="AJ10" s="170"/>
      <c r="AK10" s="170"/>
      <c r="AL10" s="62">
        <v>0.5</v>
      </c>
      <c r="AM10" s="49">
        <v>0.44</v>
      </c>
      <c r="AN10" s="52">
        <f t="shared" si="2"/>
        <v>0.88</v>
      </c>
      <c r="AO10" s="170" t="s">
        <v>628</v>
      </c>
      <c r="AP10" s="170"/>
      <c r="AQ10" s="170"/>
      <c r="AR10" s="62">
        <v>0.5</v>
      </c>
      <c r="AS10" s="49">
        <v>0.35</v>
      </c>
      <c r="AT10" s="52">
        <f t="shared" si="3"/>
        <v>0.7</v>
      </c>
      <c r="AU10" s="172" t="s">
        <v>703</v>
      </c>
      <c r="AV10" s="173"/>
      <c r="AW10" s="174"/>
      <c r="AX10" s="62">
        <v>0.5</v>
      </c>
      <c r="AY10" s="49">
        <v>0.32</v>
      </c>
      <c r="AZ10" s="52">
        <v>0.64319999999999999</v>
      </c>
      <c r="BA10" s="212" t="s">
        <v>850</v>
      </c>
      <c r="BB10" s="213"/>
      <c r="BC10" s="214"/>
      <c r="BD10" s="62">
        <v>0.5</v>
      </c>
      <c r="BE10" s="110">
        <v>0.32</v>
      </c>
      <c r="BF10" s="52">
        <f t="shared" si="5"/>
        <v>0.64</v>
      </c>
      <c r="BG10" s="228" t="s">
        <v>1012</v>
      </c>
      <c r="BH10" s="229"/>
      <c r="BI10" s="230"/>
      <c r="BJ10" s="62">
        <v>0.5</v>
      </c>
      <c r="BK10" s="49">
        <v>0.47</v>
      </c>
      <c r="BL10" s="52">
        <f t="shared" si="6"/>
        <v>0.94</v>
      </c>
      <c r="BM10" s="231" t="s">
        <v>946</v>
      </c>
      <c r="BN10" s="231"/>
      <c r="BO10" s="231"/>
      <c r="BP10" s="70">
        <v>0.5</v>
      </c>
      <c r="BQ10" s="52">
        <v>0.44140000000000001</v>
      </c>
      <c r="BR10" s="52">
        <f t="shared" ref="BR10:BR21" si="11">IF(ISERROR(BQ10/BP10),0,(BQ10/BP10))</f>
        <v>0.88280000000000003</v>
      </c>
      <c r="BS10" s="162" t="s">
        <v>956</v>
      </c>
      <c r="BT10" s="162"/>
      <c r="BU10" s="162"/>
      <c r="BV10" s="62">
        <v>0.5</v>
      </c>
      <c r="BW10" s="77">
        <v>0.29920000000000002</v>
      </c>
      <c r="BX10" s="52">
        <f t="shared" si="7"/>
        <v>0.59840000000000004</v>
      </c>
      <c r="BY10" s="162" t="s">
        <v>1145</v>
      </c>
      <c r="BZ10" s="162"/>
      <c r="CA10" s="162"/>
      <c r="CB10" s="70">
        <v>0.5</v>
      </c>
      <c r="CC10" s="77">
        <v>0.38779999999999998</v>
      </c>
      <c r="CD10" s="126">
        <f t="shared" si="8"/>
        <v>0.77559999999999996</v>
      </c>
      <c r="CE10" s="162" t="s">
        <v>1165</v>
      </c>
      <c r="CF10" s="162"/>
      <c r="CG10" s="162"/>
      <c r="CH10" s="70">
        <v>0.4</v>
      </c>
      <c r="CI10" s="77">
        <v>0.3382</v>
      </c>
      <c r="CJ10" s="130">
        <f t="shared" si="9"/>
        <v>0.84549999999999992</v>
      </c>
      <c r="CK10" s="247" t="s">
        <v>1246</v>
      </c>
      <c r="CL10" s="247"/>
      <c r="CM10" s="247"/>
      <c r="CN10" s="70">
        <v>0.4</v>
      </c>
      <c r="CO10" s="77">
        <v>0.31230000000000002</v>
      </c>
      <c r="CP10" s="52">
        <f t="shared" si="10"/>
        <v>0.78075000000000006</v>
      </c>
      <c r="CQ10" s="189" t="s">
        <v>1347</v>
      </c>
      <c r="CR10" s="243"/>
      <c r="CS10" s="62">
        <v>0.5</v>
      </c>
      <c r="CT10" s="88">
        <f>+AVERAGE(AS10,AM10,AG10,AA10,AY10,BE10,BK10,BQ10,BW10,CC10,CI10,CO10)</f>
        <v>0.35740833333333333</v>
      </c>
      <c r="CU10" s="66">
        <f>IF(ISERROR(CT10/CS10),0,(CT10/CS10))</f>
        <v>0.71481666666666666</v>
      </c>
    </row>
    <row r="11" spans="1:99" s="2" customFormat="1" ht="80.099999999999994" customHeight="1" x14ac:dyDescent="0.25">
      <c r="A11" s="72" t="s">
        <v>169</v>
      </c>
      <c r="B11" s="74">
        <v>7550</v>
      </c>
      <c r="C11" s="50">
        <v>2</v>
      </c>
      <c r="D11" s="57" t="s">
        <v>147</v>
      </c>
      <c r="E11" s="57" t="s">
        <v>145</v>
      </c>
      <c r="F11" s="50" t="s">
        <v>122</v>
      </c>
      <c r="G11" s="50">
        <v>540</v>
      </c>
      <c r="H11" s="50" t="s">
        <v>122</v>
      </c>
      <c r="I11" s="50" t="s">
        <v>120</v>
      </c>
      <c r="J11" s="50" t="s">
        <v>130</v>
      </c>
      <c r="K11" s="50" t="s">
        <v>122</v>
      </c>
      <c r="L11" s="50" t="s">
        <v>120</v>
      </c>
      <c r="M11" s="50" t="s">
        <v>122</v>
      </c>
      <c r="N11" s="50" t="s">
        <v>125</v>
      </c>
      <c r="O11" s="69">
        <v>0.1</v>
      </c>
      <c r="P11" s="104" t="s">
        <v>275</v>
      </c>
      <c r="Q11" s="58" t="s">
        <v>436</v>
      </c>
      <c r="R11" s="49">
        <v>0.85</v>
      </c>
      <c r="S11" s="49">
        <v>0.85</v>
      </c>
      <c r="T11" s="49" t="s">
        <v>161</v>
      </c>
      <c r="U11" s="49" t="s">
        <v>152</v>
      </c>
      <c r="V11" s="49" t="s">
        <v>158</v>
      </c>
      <c r="W11" s="58" t="s">
        <v>272</v>
      </c>
      <c r="X11" s="49" t="s">
        <v>277</v>
      </c>
      <c r="Y11" s="58" t="s">
        <v>276</v>
      </c>
      <c r="Z11" s="62">
        <v>0.85</v>
      </c>
      <c r="AA11" s="49">
        <v>0.69</v>
      </c>
      <c r="AB11" s="52">
        <f t="shared" si="0"/>
        <v>0.81176470588235294</v>
      </c>
      <c r="AC11" s="170" t="s">
        <v>501</v>
      </c>
      <c r="AD11" s="170"/>
      <c r="AE11" s="170"/>
      <c r="AF11" s="62">
        <v>0.85</v>
      </c>
      <c r="AG11" s="49">
        <v>0.77</v>
      </c>
      <c r="AH11" s="52">
        <v>0.91149999999999998</v>
      </c>
      <c r="AI11" s="170" t="s">
        <v>554</v>
      </c>
      <c r="AJ11" s="170"/>
      <c r="AK11" s="170"/>
      <c r="AL11" s="62">
        <v>0.85</v>
      </c>
      <c r="AM11" s="49">
        <v>0.89</v>
      </c>
      <c r="AN11" s="52">
        <f t="shared" si="2"/>
        <v>1.0470588235294118</v>
      </c>
      <c r="AO11" s="170" t="s">
        <v>629</v>
      </c>
      <c r="AP11" s="170"/>
      <c r="AQ11" s="170"/>
      <c r="AR11" s="62">
        <v>0.85</v>
      </c>
      <c r="AS11" s="49">
        <v>0.87</v>
      </c>
      <c r="AT11" s="52">
        <f t="shared" si="3"/>
        <v>1.0235294117647058</v>
      </c>
      <c r="AU11" s="172" t="s">
        <v>704</v>
      </c>
      <c r="AV11" s="173"/>
      <c r="AW11" s="174"/>
      <c r="AX11" s="62">
        <v>0.85</v>
      </c>
      <c r="AY11" s="49">
        <v>0.3</v>
      </c>
      <c r="AZ11" s="52">
        <f t="shared" si="4"/>
        <v>0.35294117647058826</v>
      </c>
      <c r="BA11" s="212" t="s">
        <v>773</v>
      </c>
      <c r="BB11" s="213"/>
      <c r="BC11" s="214"/>
      <c r="BD11" s="62">
        <v>0.85</v>
      </c>
      <c r="BE11" s="111">
        <v>0.3</v>
      </c>
      <c r="BF11" s="52">
        <f t="shared" si="5"/>
        <v>0.35294117647058826</v>
      </c>
      <c r="BG11" s="228" t="s">
        <v>1013</v>
      </c>
      <c r="BH11" s="229"/>
      <c r="BI11" s="230"/>
      <c r="BJ11" s="62">
        <v>0.85</v>
      </c>
      <c r="BK11" s="49">
        <v>0.68</v>
      </c>
      <c r="BL11" s="52">
        <f t="shared" si="6"/>
        <v>0.8</v>
      </c>
      <c r="BM11" s="231" t="s">
        <v>947</v>
      </c>
      <c r="BN11" s="231"/>
      <c r="BO11" s="231"/>
      <c r="BP11" s="70">
        <v>0.85</v>
      </c>
      <c r="BQ11" s="49">
        <v>0.6744</v>
      </c>
      <c r="BR11" s="52">
        <f t="shared" si="11"/>
        <v>0.79341176470588237</v>
      </c>
      <c r="BS11" s="162" t="s">
        <v>957</v>
      </c>
      <c r="BT11" s="162"/>
      <c r="BU11" s="162"/>
      <c r="BV11" s="62">
        <v>0.85</v>
      </c>
      <c r="BW11" s="77">
        <v>0.75</v>
      </c>
      <c r="BX11" s="52">
        <f t="shared" si="7"/>
        <v>0.88235294117647056</v>
      </c>
      <c r="BY11" s="162" t="s">
        <v>1146</v>
      </c>
      <c r="BZ11" s="162"/>
      <c r="CA11" s="162"/>
      <c r="CB11" s="70">
        <v>0.85</v>
      </c>
      <c r="CC11" s="77">
        <v>0.77659999999999996</v>
      </c>
      <c r="CD11" s="126">
        <f t="shared" si="8"/>
        <v>0.91364705882352937</v>
      </c>
      <c r="CE11" s="162" t="s">
        <v>1166</v>
      </c>
      <c r="CF11" s="162"/>
      <c r="CG11" s="162"/>
      <c r="CH11" s="62">
        <v>0.85</v>
      </c>
      <c r="CI11" s="77">
        <v>0.70909999999999995</v>
      </c>
      <c r="CJ11" s="52">
        <f t="shared" si="9"/>
        <v>0.83423529411764707</v>
      </c>
      <c r="CK11" s="162" t="s">
        <v>1247</v>
      </c>
      <c r="CL11" s="162"/>
      <c r="CM11" s="162"/>
      <c r="CN11" s="62">
        <v>0.85</v>
      </c>
      <c r="CO11" s="77">
        <v>0.88239999999999996</v>
      </c>
      <c r="CP11" s="52">
        <f t="shared" si="10"/>
        <v>1.0381176470588236</v>
      </c>
      <c r="CQ11" s="189" t="s">
        <v>1247</v>
      </c>
      <c r="CR11" s="243"/>
      <c r="CS11" s="62">
        <v>0.85</v>
      </c>
      <c r="CT11" s="88">
        <f>+AVERAGE(AS11,AM11,AG11,AA11,AY11,BE11,BK11,BQ11,BW11,CC11,CI11,CO11)</f>
        <v>0.69104166666666667</v>
      </c>
      <c r="CU11" s="66">
        <f>IF(ISERROR(CT11/CS11),0,(CT11/CS11))</f>
        <v>0.81299019607843137</v>
      </c>
    </row>
    <row r="12" spans="1:99" s="2" customFormat="1" ht="80.099999999999994" customHeight="1" x14ac:dyDescent="0.25">
      <c r="A12" s="72" t="s">
        <v>169</v>
      </c>
      <c r="B12" s="74">
        <v>7550</v>
      </c>
      <c r="C12" s="50">
        <v>2</v>
      </c>
      <c r="D12" s="57" t="s">
        <v>147</v>
      </c>
      <c r="E12" s="57" t="s">
        <v>145</v>
      </c>
      <c r="F12" s="50" t="s">
        <v>122</v>
      </c>
      <c r="G12" s="50">
        <v>540</v>
      </c>
      <c r="H12" s="50" t="s">
        <v>122</v>
      </c>
      <c r="I12" s="50" t="s">
        <v>120</v>
      </c>
      <c r="J12" s="50" t="s">
        <v>130</v>
      </c>
      <c r="K12" s="50" t="s">
        <v>122</v>
      </c>
      <c r="L12" s="50" t="s">
        <v>120</v>
      </c>
      <c r="M12" s="50" t="s">
        <v>122</v>
      </c>
      <c r="N12" s="50" t="s">
        <v>125</v>
      </c>
      <c r="O12" s="69">
        <v>0.1</v>
      </c>
      <c r="P12" s="58" t="s">
        <v>278</v>
      </c>
      <c r="Q12" s="58" t="s">
        <v>279</v>
      </c>
      <c r="R12" s="79">
        <v>3324</v>
      </c>
      <c r="S12" s="79">
        <f>200*12</f>
        <v>2400</v>
      </c>
      <c r="T12" s="49" t="s">
        <v>119</v>
      </c>
      <c r="U12" s="49" t="s">
        <v>154</v>
      </c>
      <c r="V12" s="49" t="s">
        <v>158</v>
      </c>
      <c r="W12" s="58" t="s">
        <v>272</v>
      </c>
      <c r="X12" s="58" t="s">
        <v>280</v>
      </c>
      <c r="Y12" s="58" t="s">
        <v>689</v>
      </c>
      <c r="Z12" s="63">
        <v>200</v>
      </c>
      <c r="AA12" s="51">
        <v>132</v>
      </c>
      <c r="AB12" s="52">
        <f t="shared" si="0"/>
        <v>0.66</v>
      </c>
      <c r="AC12" s="170" t="s">
        <v>502</v>
      </c>
      <c r="AD12" s="170"/>
      <c r="AE12" s="170"/>
      <c r="AF12" s="63">
        <v>200</v>
      </c>
      <c r="AG12" s="51">
        <v>344</v>
      </c>
      <c r="AH12" s="52">
        <f t="shared" si="1"/>
        <v>1.72</v>
      </c>
      <c r="AI12" s="170" t="s">
        <v>555</v>
      </c>
      <c r="AJ12" s="170"/>
      <c r="AK12" s="170"/>
      <c r="AL12" s="63">
        <v>200</v>
      </c>
      <c r="AM12" s="51">
        <v>279</v>
      </c>
      <c r="AN12" s="52">
        <f t="shared" si="2"/>
        <v>1.395</v>
      </c>
      <c r="AO12" s="170" t="s">
        <v>630</v>
      </c>
      <c r="AP12" s="170"/>
      <c r="AQ12" s="170"/>
      <c r="AR12" s="63">
        <v>200</v>
      </c>
      <c r="AS12" s="51">
        <v>145</v>
      </c>
      <c r="AT12" s="52">
        <f t="shared" si="3"/>
        <v>0.72499999999999998</v>
      </c>
      <c r="AU12" s="172" t="s">
        <v>705</v>
      </c>
      <c r="AV12" s="173"/>
      <c r="AW12" s="174"/>
      <c r="AX12" s="63">
        <v>200</v>
      </c>
      <c r="AY12" s="51">
        <v>273</v>
      </c>
      <c r="AZ12" s="52">
        <f t="shared" si="4"/>
        <v>1.365</v>
      </c>
      <c r="BA12" s="212" t="s">
        <v>774</v>
      </c>
      <c r="BB12" s="213"/>
      <c r="BC12" s="214"/>
      <c r="BD12" s="63">
        <v>1000</v>
      </c>
      <c r="BE12" s="112">
        <v>1173</v>
      </c>
      <c r="BF12" s="52">
        <f t="shared" si="5"/>
        <v>1.173</v>
      </c>
      <c r="BG12" s="228" t="s">
        <v>1014</v>
      </c>
      <c r="BH12" s="229"/>
      <c r="BI12" s="230"/>
      <c r="BJ12" s="63">
        <v>200</v>
      </c>
      <c r="BK12" s="51">
        <v>278</v>
      </c>
      <c r="BL12" s="52">
        <f t="shared" si="6"/>
        <v>1.39</v>
      </c>
      <c r="BM12" s="231" t="s">
        <v>948</v>
      </c>
      <c r="BN12" s="231"/>
      <c r="BO12" s="231"/>
      <c r="BP12" s="71">
        <v>200</v>
      </c>
      <c r="BQ12" s="51">
        <v>308</v>
      </c>
      <c r="BR12" s="52">
        <f t="shared" si="11"/>
        <v>1.54</v>
      </c>
      <c r="BS12" s="162" t="s">
        <v>958</v>
      </c>
      <c r="BT12" s="162"/>
      <c r="BU12" s="162"/>
      <c r="BV12" s="63">
        <v>200</v>
      </c>
      <c r="BW12" s="79">
        <v>294</v>
      </c>
      <c r="BX12" s="52">
        <f t="shared" si="7"/>
        <v>1.47</v>
      </c>
      <c r="BY12" s="162" t="s">
        <v>1147</v>
      </c>
      <c r="BZ12" s="162"/>
      <c r="CA12" s="162"/>
      <c r="CB12" s="71">
        <v>200</v>
      </c>
      <c r="CC12" s="79">
        <v>231</v>
      </c>
      <c r="CD12" s="126">
        <f t="shared" si="8"/>
        <v>1.155</v>
      </c>
      <c r="CE12" s="162" t="s">
        <v>1167</v>
      </c>
      <c r="CF12" s="162"/>
      <c r="CG12" s="162"/>
      <c r="CH12" s="71">
        <v>150</v>
      </c>
      <c r="CI12" s="79">
        <v>150</v>
      </c>
      <c r="CJ12" s="130">
        <f t="shared" si="9"/>
        <v>1</v>
      </c>
      <c r="CK12" s="247" t="s">
        <v>1248</v>
      </c>
      <c r="CL12" s="247"/>
      <c r="CM12" s="247"/>
      <c r="CN12" s="71">
        <v>93</v>
      </c>
      <c r="CO12" s="79">
        <v>93</v>
      </c>
      <c r="CP12" s="52">
        <f t="shared" si="10"/>
        <v>1</v>
      </c>
      <c r="CQ12" s="189" t="s">
        <v>1348</v>
      </c>
      <c r="CR12" s="243"/>
      <c r="CS12" s="117">
        <f>IF(T12="SUMA",(Z12+AF12+AL12+AR12+AX12+BD12+BJ12+BP12+CH12+CN12+BV12+CB12),(#REF!))</f>
        <v>3043</v>
      </c>
      <c r="CT12" s="51">
        <f>IF(T12="SUMA",(AA12+AG12+AM12+AS12+AY12+BE12+BK12+BQ12+CI12+CO12+BW12+CC12),(AA12))</f>
        <v>3700</v>
      </c>
      <c r="CU12" s="66">
        <f>IF(ISERROR(CT12/CS12),0,(CT12/CS12))</f>
        <v>1.2159053565560303</v>
      </c>
    </row>
    <row r="13" spans="1:99" s="2" customFormat="1" ht="80.099999999999994" customHeight="1" x14ac:dyDescent="0.25">
      <c r="A13" s="72" t="s">
        <v>169</v>
      </c>
      <c r="B13" s="74">
        <v>7550</v>
      </c>
      <c r="C13" s="50">
        <v>2</v>
      </c>
      <c r="D13" s="57" t="s">
        <v>147</v>
      </c>
      <c r="E13" s="57" t="s">
        <v>145</v>
      </c>
      <c r="F13" s="50" t="s">
        <v>122</v>
      </c>
      <c r="G13" s="50">
        <v>540</v>
      </c>
      <c r="H13" s="50" t="s">
        <v>122</v>
      </c>
      <c r="I13" s="50" t="s">
        <v>122</v>
      </c>
      <c r="J13" s="50" t="s">
        <v>126</v>
      </c>
      <c r="K13" s="50" t="s">
        <v>122</v>
      </c>
      <c r="L13" s="50" t="s">
        <v>120</v>
      </c>
      <c r="M13" s="50" t="s">
        <v>122</v>
      </c>
      <c r="N13" s="50" t="s">
        <v>125</v>
      </c>
      <c r="O13" s="69">
        <v>0.1</v>
      </c>
      <c r="P13" s="58" t="s">
        <v>284</v>
      </c>
      <c r="Q13" s="58" t="s">
        <v>281</v>
      </c>
      <c r="R13" s="77" t="s">
        <v>132</v>
      </c>
      <c r="S13" s="49">
        <v>0.02</v>
      </c>
      <c r="T13" s="49" t="s">
        <v>161</v>
      </c>
      <c r="U13" s="49" t="s">
        <v>152</v>
      </c>
      <c r="V13" s="49" t="s">
        <v>158</v>
      </c>
      <c r="W13" s="58" t="s">
        <v>272</v>
      </c>
      <c r="X13" s="58" t="s">
        <v>282</v>
      </c>
      <c r="Y13" s="58" t="s">
        <v>283</v>
      </c>
      <c r="Z13" s="62">
        <v>0.02</v>
      </c>
      <c r="AA13" s="49">
        <v>0.01</v>
      </c>
      <c r="AB13" s="52">
        <f t="shared" si="0"/>
        <v>0.5</v>
      </c>
      <c r="AC13" s="170" t="s">
        <v>503</v>
      </c>
      <c r="AD13" s="170"/>
      <c r="AE13" s="170"/>
      <c r="AF13" s="62">
        <v>0.02</v>
      </c>
      <c r="AG13" s="49">
        <v>0.02</v>
      </c>
      <c r="AH13" s="52">
        <f t="shared" si="1"/>
        <v>1</v>
      </c>
      <c r="AI13" s="170" t="s">
        <v>556</v>
      </c>
      <c r="AJ13" s="170"/>
      <c r="AK13" s="170"/>
      <c r="AL13" s="62">
        <v>0.02</v>
      </c>
      <c r="AM13" s="49">
        <v>0.03</v>
      </c>
      <c r="AN13" s="52">
        <f t="shared" si="2"/>
        <v>1.5</v>
      </c>
      <c r="AO13" s="170" t="s">
        <v>631</v>
      </c>
      <c r="AP13" s="170"/>
      <c r="AQ13" s="170"/>
      <c r="AR13" s="62">
        <v>0.02</v>
      </c>
      <c r="AS13" s="49">
        <v>0.03</v>
      </c>
      <c r="AT13" s="52">
        <f t="shared" si="3"/>
        <v>1.5</v>
      </c>
      <c r="AU13" s="172" t="s">
        <v>706</v>
      </c>
      <c r="AV13" s="173"/>
      <c r="AW13" s="174"/>
      <c r="AX13" s="62">
        <v>0.02</v>
      </c>
      <c r="AY13" s="49">
        <v>0.02</v>
      </c>
      <c r="AZ13" s="52">
        <f t="shared" si="4"/>
        <v>1</v>
      </c>
      <c r="BA13" s="212" t="s">
        <v>775</v>
      </c>
      <c r="BB13" s="213"/>
      <c r="BC13" s="214"/>
      <c r="BD13" s="62">
        <v>0.02</v>
      </c>
      <c r="BE13" s="111">
        <v>0.02</v>
      </c>
      <c r="BF13" s="52">
        <f t="shared" si="5"/>
        <v>1</v>
      </c>
      <c r="BG13" s="228" t="s">
        <v>1015</v>
      </c>
      <c r="BH13" s="229"/>
      <c r="BI13" s="230"/>
      <c r="BJ13" s="62">
        <v>0.02</v>
      </c>
      <c r="BK13" s="49">
        <v>0.03</v>
      </c>
      <c r="BL13" s="52">
        <f t="shared" si="6"/>
        <v>1.5</v>
      </c>
      <c r="BM13" s="231" t="s">
        <v>949</v>
      </c>
      <c r="BN13" s="231"/>
      <c r="BO13" s="231"/>
      <c r="BP13" s="70">
        <v>0.02</v>
      </c>
      <c r="BQ13" s="49">
        <v>1.8499999999999999E-2</v>
      </c>
      <c r="BR13" s="52">
        <f t="shared" si="11"/>
        <v>0.92499999999999993</v>
      </c>
      <c r="BS13" s="162" t="s">
        <v>959</v>
      </c>
      <c r="BT13" s="162"/>
      <c r="BU13" s="162"/>
      <c r="BV13" s="62">
        <v>0.02</v>
      </c>
      <c r="BW13" s="77">
        <v>1.5699999999999999E-2</v>
      </c>
      <c r="BX13" s="52">
        <f t="shared" si="7"/>
        <v>0.78499999999999992</v>
      </c>
      <c r="BY13" s="162" t="s">
        <v>1148</v>
      </c>
      <c r="BZ13" s="162"/>
      <c r="CA13" s="162"/>
      <c r="CB13" s="70">
        <v>0.02</v>
      </c>
      <c r="CC13" s="77">
        <v>1.41E-2</v>
      </c>
      <c r="CD13" s="126">
        <f t="shared" si="8"/>
        <v>0.70499999999999996</v>
      </c>
      <c r="CE13" s="162" t="s">
        <v>1168</v>
      </c>
      <c r="CF13" s="162"/>
      <c r="CG13" s="162"/>
      <c r="CH13" s="70">
        <v>0.02</v>
      </c>
      <c r="CI13" s="77">
        <v>2.1700000000000001E-2</v>
      </c>
      <c r="CJ13" s="52">
        <f t="shared" si="9"/>
        <v>1.085</v>
      </c>
      <c r="CK13" s="162" t="s">
        <v>1249</v>
      </c>
      <c r="CL13" s="162"/>
      <c r="CM13" s="162"/>
      <c r="CN13" s="62">
        <v>0.02</v>
      </c>
      <c r="CO13" s="77">
        <v>7.7000000000000002E-3</v>
      </c>
      <c r="CP13" s="52">
        <f t="shared" si="10"/>
        <v>0.38500000000000001</v>
      </c>
      <c r="CQ13" s="189" t="s">
        <v>1249</v>
      </c>
      <c r="CR13" s="243"/>
      <c r="CS13" s="62">
        <v>0.02</v>
      </c>
      <c r="CT13" s="88">
        <f>+AVERAGE(AS13,AM13,AG13,AA13,AY13,BE13,BK13,BQ13,BW13,CC13,CI13,CO13)</f>
        <v>1.9808333333333334E-2</v>
      </c>
      <c r="CU13" s="66">
        <f t="shared" ref="CU13:CU19" si="12">IF(ISERROR(CT13/CS13),0,(CT13/CS13))</f>
        <v>0.99041666666666672</v>
      </c>
    </row>
    <row r="14" spans="1:99" s="2" customFormat="1" ht="80.099999999999994" customHeight="1" x14ac:dyDescent="0.25">
      <c r="A14" s="72" t="s">
        <v>169</v>
      </c>
      <c r="B14" s="74">
        <v>7550</v>
      </c>
      <c r="C14" s="50">
        <v>2</v>
      </c>
      <c r="D14" s="57" t="s">
        <v>147</v>
      </c>
      <c r="E14" s="57" t="s">
        <v>145</v>
      </c>
      <c r="F14" s="50" t="s">
        <v>122</v>
      </c>
      <c r="G14" s="50">
        <v>540</v>
      </c>
      <c r="H14" s="50" t="s">
        <v>122</v>
      </c>
      <c r="I14" s="50" t="s">
        <v>122</v>
      </c>
      <c r="J14" s="50" t="s">
        <v>126</v>
      </c>
      <c r="K14" s="50" t="s">
        <v>122</v>
      </c>
      <c r="L14" s="50" t="s">
        <v>120</v>
      </c>
      <c r="M14" s="50" t="s">
        <v>122</v>
      </c>
      <c r="N14" s="50" t="s">
        <v>125</v>
      </c>
      <c r="O14" s="69">
        <v>0.1</v>
      </c>
      <c r="P14" s="58" t="s">
        <v>285</v>
      </c>
      <c r="Q14" s="58" t="s">
        <v>281</v>
      </c>
      <c r="R14" s="77">
        <v>7.0000000000000007E-2</v>
      </c>
      <c r="S14" s="49">
        <v>0.03</v>
      </c>
      <c r="T14" s="49" t="s">
        <v>161</v>
      </c>
      <c r="U14" s="49" t="s">
        <v>152</v>
      </c>
      <c r="V14" s="49" t="s">
        <v>158</v>
      </c>
      <c r="W14" s="58" t="s">
        <v>272</v>
      </c>
      <c r="X14" s="58" t="s">
        <v>282</v>
      </c>
      <c r="Y14" s="58" t="s">
        <v>274</v>
      </c>
      <c r="Z14" s="62">
        <v>0.03</v>
      </c>
      <c r="AA14" s="49">
        <v>0.05</v>
      </c>
      <c r="AB14" s="52">
        <f t="shared" si="0"/>
        <v>1.6666666666666667</v>
      </c>
      <c r="AC14" s="170" t="s">
        <v>504</v>
      </c>
      <c r="AD14" s="170"/>
      <c r="AE14" s="170"/>
      <c r="AF14" s="62">
        <v>0.03</v>
      </c>
      <c r="AG14" s="49">
        <v>0.23</v>
      </c>
      <c r="AH14" s="52">
        <f t="shared" si="1"/>
        <v>7.666666666666667</v>
      </c>
      <c r="AI14" s="170" t="s">
        <v>557</v>
      </c>
      <c r="AJ14" s="170"/>
      <c r="AK14" s="170"/>
      <c r="AL14" s="62">
        <v>0.03</v>
      </c>
      <c r="AM14" s="49">
        <v>0.28000000000000003</v>
      </c>
      <c r="AN14" s="52">
        <f t="shared" si="2"/>
        <v>9.3333333333333339</v>
      </c>
      <c r="AO14" s="170" t="s">
        <v>632</v>
      </c>
      <c r="AP14" s="170"/>
      <c r="AQ14" s="170"/>
      <c r="AR14" s="62">
        <v>0.03</v>
      </c>
      <c r="AS14" s="49">
        <v>0.24</v>
      </c>
      <c r="AT14" s="52">
        <f t="shared" si="3"/>
        <v>8</v>
      </c>
      <c r="AU14" s="172" t="s">
        <v>707</v>
      </c>
      <c r="AV14" s="173"/>
      <c r="AW14" s="174"/>
      <c r="AX14" s="62">
        <v>0.03</v>
      </c>
      <c r="AY14" s="49">
        <v>0.23</v>
      </c>
      <c r="AZ14" s="52">
        <f t="shared" si="4"/>
        <v>7.666666666666667</v>
      </c>
      <c r="BA14" s="212" t="s">
        <v>776</v>
      </c>
      <c r="BB14" s="213"/>
      <c r="BC14" s="214"/>
      <c r="BD14" s="62">
        <v>0.03</v>
      </c>
      <c r="BE14" s="111">
        <v>0.23</v>
      </c>
      <c r="BF14" s="52">
        <f t="shared" si="5"/>
        <v>7.666666666666667</v>
      </c>
      <c r="BG14" s="228" t="s">
        <v>1016</v>
      </c>
      <c r="BH14" s="229"/>
      <c r="BI14" s="230"/>
      <c r="BJ14" s="62">
        <v>0.03</v>
      </c>
      <c r="BK14" s="49">
        <v>0.28999999999999998</v>
      </c>
      <c r="BL14" s="52">
        <f t="shared" si="6"/>
        <v>9.6666666666666661</v>
      </c>
      <c r="BM14" s="231" t="s">
        <v>950</v>
      </c>
      <c r="BN14" s="231"/>
      <c r="BO14" s="231"/>
      <c r="BP14" s="70">
        <v>0.03</v>
      </c>
      <c r="BQ14" s="49">
        <v>0.1303</v>
      </c>
      <c r="BR14" s="52">
        <f t="shared" si="11"/>
        <v>4.3433333333333337</v>
      </c>
      <c r="BS14" s="162" t="s">
        <v>960</v>
      </c>
      <c r="BT14" s="162"/>
      <c r="BU14" s="162"/>
      <c r="BV14" s="62">
        <v>0.03</v>
      </c>
      <c r="BW14" s="77">
        <v>0.1183</v>
      </c>
      <c r="BX14" s="52">
        <f t="shared" si="7"/>
        <v>3.9433333333333334</v>
      </c>
      <c r="BY14" s="162" t="s">
        <v>1149</v>
      </c>
      <c r="BZ14" s="162"/>
      <c r="CA14" s="162"/>
      <c r="CB14" s="70">
        <v>0.03</v>
      </c>
      <c r="CC14" s="77">
        <v>0.31690000000000002</v>
      </c>
      <c r="CD14" s="126">
        <f t="shared" si="8"/>
        <v>10.563333333333334</v>
      </c>
      <c r="CE14" s="162" t="s">
        <v>1169</v>
      </c>
      <c r="CF14" s="162"/>
      <c r="CG14" s="162"/>
      <c r="CH14" s="70">
        <v>0.03</v>
      </c>
      <c r="CI14" s="70">
        <v>0.15490000000000001</v>
      </c>
      <c r="CJ14" s="130">
        <f t="shared" si="9"/>
        <v>5.163333333333334</v>
      </c>
      <c r="CK14" s="247" t="s">
        <v>1250</v>
      </c>
      <c r="CL14" s="247"/>
      <c r="CM14" s="247"/>
      <c r="CN14" s="81">
        <v>0.1</v>
      </c>
      <c r="CO14" s="77">
        <v>0.1406</v>
      </c>
      <c r="CP14" s="52">
        <f t="shared" si="10"/>
        <v>1.4059999999999999</v>
      </c>
      <c r="CQ14" s="189" t="s">
        <v>1349</v>
      </c>
      <c r="CR14" s="243"/>
      <c r="CS14" s="62">
        <v>0.03</v>
      </c>
      <c r="CT14" s="88">
        <f>+AVERAGE(AS14,AM14,AG14,AA14,AY14,BE14,BK14,BQ14,BW14,CC14,CI14,CO14)</f>
        <v>0.20091666666666672</v>
      </c>
      <c r="CU14" s="66">
        <f t="shared" si="12"/>
        <v>6.6972222222222237</v>
      </c>
    </row>
    <row r="15" spans="1:99" s="2" customFormat="1" ht="80.099999999999994" customHeight="1" x14ac:dyDescent="0.25">
      <c r="A15" s="72" t="s">
        <v>169</v>
      </c>
      <c r="B15" s="74">
        <v>7550</v>
      </c>
      <c r="C15" s="50">
        <v>2</v>
      </c>
      <c r="D15" s="57" t="s">
        <v>147</v>
      </c>
      <c r="E15" s="57" t="s">
        <v>145</v>
      </c>
      <c r="F15" s="50" t="s">
        <v>122</v>
      </c>
      <c r="G15" s="50">
        <v>540</v>
      </c>
      <c r="H15" s="50" t="s">
        <v>122</v>
      </c>
      <c r="I15" s="50" t="s">
        <v>122</v>
      </c>
      <c r="J15" s="50" t="s">
        <v>126</v>
      </c>
      <c r="K15" s="50" t="s">
        <v>122</v>
      </c>
      <c r="L15" s="50" t="s">
        <v>120</v>
      </c>
      <c r="M15" s="50" t="s">
        <v>122</v>
      </c>
      <c r="N15" s="50" t="s">
        <v>125</v>
      </c>
      <c r="O15" s="69">
        <v>0.1</v>
      </c>
      <c r="P15" s="58" t="s">
        <v>286</v>
      </c>
      <c r="Q15" s="58" t="s">
        <v>287</v>
      </c>
      <c r="R15" s="77" t="s">
        <v>132</v>
      </c>
      <c r="S15" s="49">
        <v>0.35</v>
      </c>
      <c r="T15" s="49" t="s">
        <v>161</v>
      </c>
      <c r="U15" s="49" t="s">
        <v>152</v>
      </c>
      <c r="V15" s="49" t="s">
        <v>158</v>
      </c>
      <c r="W15" s="58" t="s">
        <v>272</v>
      </c>
      <c r="X15" s="58" t="s">
        <v>282</v>
      </c>
      <c r="Y15" s="58" t="s">
        <v>288</v>
      </c>
      <c r="Z15" s="62">
        <v>0.35</v>
      </c>
      <c r="AA15" s="49">
        <v>0.17</v>
      </c>
      <c r="AB15" s="52">
        <f t="shared" si="0"/>
        <v>0.48571428571428577</v>
      </c>
      <c r="AC15" s="170" t="s">
        <v>505</v>
      </c>
      <c r="AD15" s="170"/>
      <c r="AE15" s="170"/>
      <c r="AF15" s="62">
        <v>0.35</v>
      </c>
      <c r="AG15" s="49">
        <v>0.62</v>
      </c>
      <c r="AH15" s="52">
        <f t="shared" si="1"/>
        <v>1.7714285714285716</v>
      </c>
      <c r="AI15" s="170" t="s">
        <v>558</v>
      </c>
      <c r="AJ15" s="170"/>
      <c r="AK15" s="170"/>
      <c r="AL15" s="62">
        <v>0.35</v>
      </c>
      <c r="AM15" s="49">
        <v>0.44</v>
      </c>
      <c r="AN15" s="52">
        <f t="shared" si="2"/>
        <v>1.2571428571428573</v>
      </c>
      <c r="AO15" s="170" t="s">
        <v>633</v>
      </c>
      <c r="AP15" s="170"/>
      <c r="AQ15" s="170"/>
      <c r="AR15" s="62">
        <v>0.35</v>
      </c>
      <c r="AS15" s="49">
        <v>0.36</v>
      </c>
      <c r="AT15" s="52">
        <f t="shared" si="3"/>
        <v>1.0285714285714287</v>
      </c>
      <c r="AU15" s="172" t="s">
        <v>708</v>
      </c>
      <c r="AV15" s="173"/>
      <c r="AW15" s="174"/>
      <c r="AX15" s="62">
        <v>0.35</v>
      </c>
      <c r="AY15" s="49">
        <v>0.33</v>
      </c>
      <c r="AZ15" s="52">
        <f>IF(ISERROR(AY15/AX15),0,(AY15/AX15))</f>
        <v>0.94285714285714295</v>
      </c>
      <c r="BA15" s="212" t="s">
        <v>708</v>
      </c>
      <c r="BB15" s="213"/>
      <c r="BC15" s="214"/>
      <c r="BD15" s="62">
        <v>0.35</v>
      </c>
      <c r="BE15" s="113">
        <v>0.33</v>
      </c>
      <c r="BF15" s="52">
        <f t="shared" si="5"/>
        <v>0.94285714285714295</v>
      </c>
      <c r="BG15" s="228" t="s">
        <v>1017</v>
      </c>
      <c r="BH15" s="229"/>
      <c r="BI15" s="230"/>
      <c r="BJ15" s="62">
        <v>0.35</v>
      </c>
      <c r="BK15" s="49">
        <v>0.45</v>
      </c>
      <c r="BL15" s="52">
        <f t="shared" si="6"/>
        <v>1.2857142857142858</v>
      </c>
      <c r="BM15" s="231" t="s">
        <v>951</v>
      </c>
      <c r="BN15" s="231"/>
      <c r="BO15" s="231"/>
      <c r="BP15" s="70">
        <v>0.35</v>
      </c>
      <c r="BQ15" s="49">
        <v>0.41060000000000002</v>
      </c>
      <c r="BR15" s="52">
        <f t="shared" si="11"/>
        <v>1.1731428571428573</v>
      </c>
      <c r="BS15" s="162" t="s">
        <v>961</v>
      </c>
      <c r="BT15" s="162"/>
      <c r="BU15" s="162"/>
      <c r="BV15" s="62">
        <v>0.35</v>
      </c>
      <c r="BW15" s="77">
        <v>0.2722</v>
      </c>
      <c r="BX15" s="52">
        <f t="shared" si="7"/>
        <v>0.7777142857142858</v>
      </c>
      <c r="BY15" s="162" t="s">
        <v>1150</v>
      </c>
      <c r="BZ15" s="162"/>
      <c r="CA15" s="162"/>
      <c r="CB15" s="70">
        <v>0.35</v>
      </c>
      <c r="CC15" s="77">
        <v>0.40720000000000001</v>
      </c>
      <c r="CD15" s="126">
        <f t="shared" si="8"/>
        <v>1.1634285714285715</v>
      </c>
      <c r="CE15" s="162" t="s">
        <v>1170</v>
      </c>
      <c r="CF15" s="162"/>
      <c r="CG15" s="162"/>
      <c r="CH15" s="70">
        <v>0.35</v>
      </c>
      <c r="CI15" s="77">
        <v>0.20799999999999999</v>
      </c>
      <c r="CJ15" s="52">
        <f t="shared" si="9"/>
        <v>0.59428571428571431</v>
      </c>
      <c r="CK15" s="162" t="s">
        <v>1251</v>
      </c>
      <c r="CL15" s="162"/>
      <c r="CM15" s="162"/>
      <c r="CN15" s="62">
        <v>0.35</v>
      </c>
      <c r="CO15" s="77">
        <v>0.27460000000000001</v>
      </c>
      <c r="CP15" s="52">
        <f t="shared" si="10"/>
        <v>0.7845714285714287</v>
      </c>
      <c r="CQ15" s="189" t="s">
        <v>1350</v>
      </c>
      <c r="CR15" s="243"/>
      <c r="CS15" s="62">
        <v>0.35</v>
      </c>
      <c r="CT15" s="88">
        <f>+AVERAGE(AS15,AM15,AG15,AA15,AY15,BE15,BK15,BQ15,BW15,CC15,CI15,CO15)</f>
        <v>0.35605000000000003</v>
      </c>
      <c r="CU15" s="66">
        <f t="shared" si="12"/>
        <v>1.0172857142857143</v>
      </c>
    </row>
    <row r="16" spans="1:99" s="2" customFormat="1" ht="80.099999999999994" customHeight="1" x14ac:dyDescent="0.25">
      <c r="A16" s="72" t="s">
        <v>169</v>
      </c>
      <c r="B16" s="74">
        <v>7550</v>
      </c>
      <c r="C16" s="50">
        <v>2</v>
      </c>
      <c r="D16" s="57" t="s">
        <v>147</v>
      </c>
      <c r="E16" s="57" t="s">
        <v>145</v>
      </c>
      <c r="F16" s="50" t="s">
        <v>122</v>
      </c>
      <c r="G16" s="50">
        <v>540</v>
      </c>
      <c r="H16" s="50" t="s">
        <v>122</v>
      </c>
      <c r="I16" s="50" t="s">
        <v>122</v>
      </c>
      <c r="J16" s="50" t="s">
        <v>126</v>
      </c>
      <c r="K16" s="50" t="s">
        <v>122</v>
      </c>
      <c r="L16" s="50" t="s">
        <v>120</v>
      </c>
      <c r="M16" s="50" t="s">
        <v>122</v>
      </c>
      <c r="N16" s="50" t="s">
        <v>125</v>
      </c>
      <c r="O16" s="69">
        <v>0.1</v>
      </c>
      <c r="P16" s="58" t="s">
        <v>289</v>
      </c>
      <c r="Q16" s="58" t="s">
        <v>290</v>
      </c>
      <c r="R16" s="49">
        <v>0.02</v>
      </c>
      <c r="S16" s="49">
        <v>0.02</v>
      </c>
      <c r="T16" s="49" t="s">
        <v>161</v>
      </c>
      <c r="U16" s="49" t="s">
        <v>152</v>
      </c>
      <c r="V16" s="49" t="s">
        <v>158</v>
      </c>
      <c r="W16" s="58" t="s">
        <v>272</v>
      </c>
      <c r="X16" s="58" t="s">
        <v>282</v>
      </c>
      <c r="Y16" s="58" t="s">
        <v>291</v>
      </c>
      <c r="Z16" s="62">
        <v>0.02</v>
      </c>
      <c r="AA16" s="49">
        <v>0.01</v>
      </c>
      <c r="AB16" s="52">
        <f t="shared" si="0"/>
        <v>0.5</v>
      </c>
      <c r="AC16" s="170" t="s">
        <v>506</v>
      </c>
      <c r="AD16" s="170"/>
      <c r="AE16" s="170"/>
      <c r="AF16" s="62">
        <v>0.02</v>
      </c>
      <c r="AG16" s="49">
        <v>0.01</v>
      </c>
      <c r="AH16" s="52">
        <f t="shared" si="1"/>
        <v>0.5</v>
      </c>
      <c r="AI16" s="170" t="s">
        <v>559</v>
      </c>
      <c r="AJ16" s="170"/>
      <c r="AK16" s="170"/>
      <c r="AL16" s="62">
        <v>0.02</v>
      </c>
      <c r="AM16" s="49">
        <v>0.01</v>
      </c>
      <c r="AN16" s="52">
        <f t="shared" si="2"/>
        <v>0.5</v>
      </c>
      <c r="AO16" s="170" t="s">
        <v>634</v>
      </c>
      <c r="AP16" s="170"/>
      <c r="AQ16" s="170"/>
      <c r="AR16" s="62">
        <v>0.02</v>
      </c>
      <c r="AS16" s="49">
        <v>0.01</v>
      </c>
      <c r="AT16" s="52">
        <f t="shared" si="3"/>
        <v>0.5</v>
      </c>
      <c r="AU16" s="172" t="s">
        <v>709</v>
      </c>
      <c r="AV16" s="173"/>
      <c r="AW16" s="174"/>
      <c r="AX16" s="62">
        <v>0.02</v>
      </c>
      <c r="AY16" s="49">
        <v>0.01</v>
      </c>
      <c r="AZ16" s="52">
        <f t="shared" si="4"/>
        <v>0.5</v>
      </c>
      <c r="BA16" s="212" t="s">
        <v>709</v>
      </c>
      <c r="BB16" s="213"/>
      <c r="BC16" s="214"/>
      <c r="BD16" s="62">
        <v>0.02</v>
      </c>
      <c r="BE16" s="111">
        <v>0.01</v>
      </c>
      <c r="BF16" s="52">
        <f t="shared" si="5"/>
        <v>0.5</v>
      </c>
      <c r="BG16" s="228" t="s">
        <v>1018</v>
      </c>
      <c r="BH16" s="229"/>
      <c r="BI16" s="230"/>
      <c r="BJ16" s="62">
        <v>0.02</v>
      </c>
      <c r="BK16" s="49">
        <v>0.01</v>
      </c>
      <c r="BL16" s="52">
        <f t="shared" si="6"/>
        <v>0.5</v>
      </c>
      <c r="BM16" s="231" t="s">
        <v>952</v>
      </c>
      <c r="BN16" s="231"/>
      <c r="BO16" s="231"/>
      <c r="BP16" s="70">
        <v>0.02</v>
      </c>
      <c r="BQ16" s="49">
        <v>7.3000000000000001E-3</v>
      </c>
      <c r="BR16" s="52">
        <f t="shared" si="11"/>
        <v>0.36499999999999999</v>
      </c>
      <c r="BS16" s="162" t="s">
        <v>962</v>
      </c>
      <c r="BT16" s="162"/>
      <c r="BU16" s="162"/>
      <c r="BV16" s="62">
        <v>0.02</v>
      </c>
      <c r="BW16" s="77">
        <v>4.1000000000000003E-3</v>
      </c>
      <c r="BX16" s="52">
        <f t="shared" si="7"/>
        <v>0.20500000000000002</v>
      </c>
      <c r="BY16" s="162" t="s">
        <v>1151</v>
      </c>
      <c r="BZ16" s="162"/>
      <c r="CA16" s="162"/>
      <c r="CB16" s="70">
        <v>0.02</v>
      </c>
      <c r="CC16" s="77">
        <v>9.2999999999999992E-3</v>
      </c>
      <c r="CD16" s="126">
        <f t="shared" si="8"/>
        <v>0.46499999999999997</v>
      </c>
      <c r="CE16" s="162" t="s">
        <v>1171</v>
      </c>
      <c r="CF16" s="162"/>
      <c r="CG16" s="162"/>
      <c r="CH16" s="70">
        <v>1.12E-2</v>
      </c>
      <c r="CI16" s="77">
        <v>1.12E-2</v>
      </c>
      <c r="CJ16" s="130">
        <f t="shared" si="9"/>
        <v>1</v>
      </c>
      <c r="CK16" s="247" t="s">
        <v>1252</v>
      </c>
      <c r="CL16" s="247"/>
      <c r="CM16" s="247"/>
      <c r="CN16" s="81">
        <v>0.01</v>
      </c>
      <c r="CO16" s="249">
        <v>7.4999999999999997E-3</v>
      </c>
      <c r="CP16" s="52">
        <f t="shared" si="10"/>
        <v>0.75</v>
      </c>
      <c r="CQ16" s="189" t="s">
        <v>1351</v>
      </c>
      <c r="CR16" s="243"/>
      <c r="CS16" s="62">
        <v>0.02</v>
      </c>
      <c r="CT16" s="88">
        <f>+AVERAGE(AS16,AM16,AG16,AA16,AY16,BE16,BK16,BQ16,BW16,CC16,CI16,CO16)</f>
        <v>9.1166666666666688E-3</v>
      </c>
      <c r="CU16" s="66">
        <f t="shared" si="12"/>
        <v>0.45583333333333342</v>
      </c>
    </row>
    <row r="17" spans="1:99" s="2" customFormat="1" ht="80.099999999999994" customHeight="1" x14ac:dyDescent="0.25">
      <c r="A17" s="72" t="s">
        <v>169</v>
      </c>
      <c r="B17" s="74">
        <v>7550</v>
      </c>
      <c r="C17" s="50">
        <v>2</v>
      </c>
      <c r="D17" s="57" t="s">
        <v>147</v>
      </c>
      <c r="E17" s="57" t="s">
        <v>145</v>
      </c>
      <c r="F17" s="50" t="s">
        <v>122</v>
      </c>
      <c r="G17" s="50">
        <v>540</v>
      </c>
      <c r="H17" s="50" t="s">
        <v>122</v>
      </c>
      <c r="I17" s="50" t="s">
        <v>122</v>
      </c>
      <c r="J17" s="50" t="s">
        <v>126</v>
      </c>
      <c r="K17" s="50" t="s">
        <v>122</v>
      </c>
      <c r="L17" s="50" t="s">
        <v>120</v>
      </c>
      <c r="M17" s="50" t="s">
        <v>122</v>
      </c>
      <c r="N17" s="50" t="s">
        <v>125</v>
      </c>
      <c r="O17" s="69">
        <v>0.1</v>
      </c>
      <c r="P17" s="58" t="s">
        <v>292</v>
      </c>
      <c r="Q17" s="58" t="s">
        <v>293</v>
      </c>
      <c r="R17" s="52">
        <v>0.13339999999999999</v>
      </c>
      <c r="S17" s="52">
        <v>0.13339999999999999</v>
      </c>
      <c r="T17" s="49" t="s">
        <v>161</v>
      </c>
      <c r="U17" s="49" t="s">
        <v>152</v>
      </c>
      <c r="V17" s="49" t="s">
        <v>158</v>
      </c>
      <c r="W17" s="58" t="s">
        <v>272</v>
      </c>
      <c r="X17" s="58" t="s">
        <v>294</v>
      </c>
      <c r="Y17" s="58" t="s">
        <v>295</v>
      </c>
      <c r="Z17" s="62">
        <v>0.1</v>
      </c>
      <c r="AA17" s="49">
        <v>0.03</v>
      </c>
      <c r="AB17" s="52">
        <f t="shared" si="0"/>
        <v>0.3</v>
      </c>
      <c r="AC17" s="170" t="s">
        <v>508</v>
      </c>
      <c r="AD17" s="170"/>
      <c r="AE17" s="170"/>
      <c r="AF17" s="52">
        <v>0.1</v>
      </c>
      <c r="AG17" s="49">
        <v>0.06</v>
      </c>
      <c r="AH17" s="52">
        <f t="shared" si="1"/>
        <v>0.6</v>
      </c>
      <c r="AI17" s="170" t="s">
        <v>560</v>
      </c>
      <c r="AJ17" s="170"/>
      <c r="AK17" s="170"/>
      <c r="AL17" s="52">
        <v>0.1</v>
      </c>
      <c r="AM17" s="49">
        <v>0.08</v>
      </c>
      <c r="AN17" s="52">
        <f t="shared" si="2"/>
        <v>0.79999999999999993</v>
      </c>
      <c r="AO17" s="170" t="s">
        <v>635</v>
      </c>
      <c r="AP17" s="170"/>
      <c r="AQ17" s="170"/>
      <c r="AR17" s="52">
        <v>0.1</v>
      </c>
      <c r="AS17" s="49">
        <v>0.03</v>
      </c>
      <c r="AT17" s="52">
        <f t="shared" si="3"/>
        <v>0.3</v>
      </c>
      <c r="AU17" s="172" t="s">
        <v>710</v>
      </c>
      <c r="AV17" s="173"/>
      <c r="AW17" s="174"/>
      <c r="AX17" s="52">
        <v>0.1</v>
      </c>
      <c r="AY17" s="49">
        <v>0.08</v>
      </c>
      <c r="AZ17" s="52">
        <f t="shared" si="4"/>
        <v>0.79999999999999993</v>
      </c>
      <c r="BA17" s="212" t="s">
        <v>710</v>
      </c>
      <c r="BB17" s="213"/>
      <c r="BC17" s="214"/>
      <c r="BD17" s="52">
        <v>0.1</v>
      </c>
      <c r="BE17" s="52">
        <v>0.08</v>
      </c>
      <c r="BF17" s="52">
        <f t="shared" si="5"/>
        <v>0.79999999999999993</v>
      </c>
      <c r="BG17" s="228" t="s">
        <v>1019</v>
      </c>
      <c r="BH17" s="229"/>
      <c r="BI17" s="230"/>
      <c r="BJ17" s="52">
        <v>0.1</v>
      </c>
      <c r="BK17" s="49">
        <v>7.0000000000000007E-2</v>
      </c>
      <c r="BL17" s="52">
        <f t="shared" si="6"/>
        <v>0.70000000000000007</v>
      </c>
      <c r="BM17" s="231" t="s">
        <v>953</v>
      </c>
      <c r="BN17" s="231"/>
      <c r="BO17" s="231"/>
      <c r="BP17" s="69">
        <v>0.1</v>
      </c>
      <c r="BQ17" s="49">
        <v>3.04E-2</v>
      </c>
      <c r="BR17" s="52">
        <f t="shared" si="11"/>
        <v>0.30399999999999999</v>
      </c>
      <c r="BS17" s="162" t="s">
        <v>963</v>
      </c>
      <c r="BT17" s="162"/>
      <c r="BU17" s="162"/>
      <c r="BV17" s="52">
        <v>0.1</v>
      </c>
      <c r="BW17" s="77">
        <v>0.1318</v>
      </c>
      <c r="BX17" s="52">
        <f t="shared" si="7"/>
        <v>1.3179999999999998</v>
      </c>
      <c r="BY17" s="162" t="s">
        <v>1152</v>
      </c>
      <c r="BZ17" s="162"/>
      <c r="CA17" s="162"/>
      <c r="CB17" s="69">
        <v>0.1</v>
      </c>
      <c r="CC17" s="77">
        <v>7.9000000000000001E-2</v>
      </c>
      <c r="CD17" s="126">
        <f t="shared" si="8"/>
        <v>0.78999999999999992</v>
      </c>
      <c r="CE17" s="162" t="s">
        <v>1172</v>
      </c>
      <c r="CF17" s="162"/>
      <c r="CG17" s="162"/>
      <c r="CH17" s="52">
        <v>0.1</v>
      </c>
      <c r="CI17" s="77">
        <v>7.3200000000000001E-2</v>
      </c>
      <c r="CJ17" s="52">
        <f t="shared" si="9"/>
        <v>0.73199999999999998</v>
      </c>
      <c r="CK17" s="162" t="s">
        <v>1253</v>
      </c>
      <c r="CL17" s="162"/>
      <c r="CM17" s="162"/>
      <c r="CN17" s="52">
        <v>0.1</v>
      </c>
      <c r="CO17" s="77">
        <v>2.4299999999999999E-2</v>
      </c>
      <c r="CP17" s="52">
        <f t="shared" si="10"/>
        <v>0.24299999999999997</v>
      </c>
      <c r="CQ17" s="189" t="s">
        <v>1352</v>
      </c>
      <c r="CR17" s="243"/>
      <c r="CS17" s="52">
        <v>0.1</v>
      </c>
      <c r="CT17" s="88">
        <f>+AVERAGE(AS17,AM17,AG17,AA17,AY17,BE17,BK17,BQ17,BW17+CC17,CI17,CO17)</f>
        <v>6.9881818181818184E-2</v>
      </c>
      <c r="CU17" s="66">
        <f t="shared" si="12"/>
        <v>0.69881818181818178</v>
      </c>
    </row>
    <row r="18" spans="1:99" s="2" customFormat="1" ht="80.099999999999994" customHeight="1" x14ac:dyDescent="0.25">
      <c r="A18" s="72" t="s">
        <v>169</v>
      </c>
      <c r="B18" s="74">
        <v>7550</v>
      </c>
      <c r="C18" s="50">
        <v>2</v>
      </c>
      <c r="D18" s="57" t="s">
        <v>147</v>
      </c>
      <c r="E18" s="57" t="s">
        <v>145</v>
      </c>
      <c r="F18" s="50" t="s">
        <v>122</v>
      </c>
      <c r="G18" s="50">
        <v>540</v>
      </c>
      <c r="H18" s="50" t="s">
        <v>122</v>
      </c>
      <c r="I18" s="50" t="s">
        <v>122</v>
      </c>
      <c r="J18" s="50" t="s">
        <v>126</v>
      </c>
      <c r="K18" s="50" t="s">
        <v>122</v>
      </c>
      <c r="L18" s="50" t="s">
        <v>120</v>
      </c>
      <c r="M18" s="50" t="s">
        <v>122</v>
      </c>
      <c r="N18" s="50" t="s">
        <v>125</v>
      </c>
      <c r="O18" s="69">
        <v>0.1</v>
      </c>
      <c r="P18" s="58" t="s">
        <v>296</v>
      </c>
      <c r="Q18" s="49" t="s">
        <v>297</v>
      </c>
      <c r="R18" s="77" t="s">
        <v>132</v>
      </c>
      <c r="S18" s="49">
        <v>0.35</v>
      </c>
      <c r="T18" s="49" t="s">
        <v>161</v>
      </c>
      <c r="U18" s="49" t="s">
        <v>152</v>
      </c>
      <c r="V18" s="49" t="s">
        <v>158</v>
      </c>
      <c r="W18" s="49" t="s">
        <v>272</v>
      </c>
      <c r="X18" s="49" t="s">
        <v>298</v>
      </c>
      <c r="Y18" s="58" t="s">
        <v>299</v>
      </c>
      <c r="Z18" s="62">
        <v>0.35</v>
      </c>
      <c r="AA18" s="49">
        <v>0.19</v>
      </c>
      <c r="AB18" s="52">
        <f t="shared" si="0"/>
        <v>0.54285714285714293</v>
      </c>
      <c r="AC18" s="170" t="s">
        <v>509</v>
      </c>
      <c r="AD18" s="170"/>
      <c r="AE18" s="170"/>
      <c r="AF18" s="62">
        <v>0.35</v>
      </c>
      <c r="AG18" s="49">
        <v>0.37</v>
      </c>
      <c r="AH18" s="52">
        <f t="shared" si="1"/>
        <v>1.0571428571428572</v>
      </c>
      <c r="AI18" s="170" t="s">
        <v>561</v>
      </c>
      <c r="AJ18" s="170"/>
      <c r="AK18" s="170"/>
      <c r="AL18" s="62">
        <v>0.35</v>
      </c>
      <c r="AM18" s="49">
        <v>0.49</v>
      </c>
      <c r="AN18" s="52">
        <f t="shared" si="2"/>
        <v>1.4000000000000001</v>
      </c>
      <c r="AO18" s="170" t="s">
        <v>636</v>
      </c>
      <c r="AP18" s="170"/>
      <c r="AQ18" s="170"/>
      <c r="AR18" s="62">
        <v>0.35</v>
      </c>
      <c r="AS18" s="49">
        <v>0.48</v>
      </c>
      <c r="AT18" s="52">
        <f t="shared" si="3"/>
        <v>1.3714285714285714</v>
      </c>
      <c r="AU18" s="172" t="s">
        <v>711</v>
      </c>
      <c r="AV18" s="173"/>
      <c r="AW18" s="174"/>
      <c r="AX18" s="62">
        <v>0.35</v>
      </c>
      <c r="AY18" s="49">
        <v>0.4</v>
      </c>
      <c r="AZ18" s="52">
        <f t="shared" si="4"/>
        <v>1.142857142857143</v>
      </c>
      <c r="BA18" s="212" t="s">
        <v>777</v>
      </c>
      <c r="BB18" s="213"/>
      <c r="BC18" s="214"/>
      <c r="BD18" s="62">
        <v>0.35</v>
      </c>
      <c r="BE18" s="52">
        <v>0.4</v>
      </c>
      <c r="BF18" s="52">
        <f t="shared" si="5"/>
        <v>1.142857142857143</v>
      </c>
      <c r="BG18" s="228" t="s">
        <v>1020</v>
      </c>
      <c r="BH18" s="229"/>
      <c r="BI18" s="230"/>
      <c r="BJ18" s="62">
        <v>0.35</v>
      </c>
      <c r="BK18" s="49">
        <v>0.44</v>
      </c>
      <c r="BL18" s="52">
        <f t="shared" si="6"/>
        <v>1.2571428571428573</v>
      </c>
      <c r="BM18" s="231" t="s">
        <v>954</v>
      </c>
      <c r="BN18" s="231"/>
      <c r="BO18" s="231"/>
      <c r="BP18" s="70">
        <v>0.35</v>
      </c>
      <c r="BQ18" s="49">
        <v>0.38129999999999997</v>
      </c>
      <c r="BR18" s="52">
        <f t="shared" si="11"/>
        <v>1.0894285714285714</v>
      </c>
      <c r="BS18" s="162" t="s">
        <v>964</v>
      </c>
      <c r="BT18" s="162"/>
      <c r="BU18" s="162"/>
      <c r="BV18" s="62">
        <v>0.35</v>
      </c>
      <c r="BW18" s="77">
        <v>0.432</v>
      </c>
      <c r="BX18" s="52">
        <f t="shared" si="7"/>
        <v>1.2342857142857144</v>
      </c>
      <c r="BY18" s="162" t="s">
        <v>1153</v>
      </c>
      <c r="BZ18" s="162"/>
      <c r="CA18" s="162"/>
      <c r="CB18" s="70">
        <v>0.35</v>
      </c>
      <c r="CC18" s="77">
        <v>0.47320000000000001</v>
      </c>
      <c r="CD18" s="126">
        <f t="shared" si="8"/>
        <v>1.3520000000000001</v>
      </c>
      <c r="CE18" s="162" t="s">
        <v>1173</v>
      </c>
      <c r="CF18" s="162"/>
      <c r="CG18" s="162"/>
      <c r="CH18" s="62">
        <v>0.35</v>
      </c>
      <c r="CI18" s="77">
        <v>0.4889</v>
      </c>
      <c r="CJ18" s="52">
        <f t="shared" si="9"/>
        <v>1.396857142857143</v>
      </c>
      <c r="CK18" s="162" t="s">
        <v>1254</v>
      </c>
      <c r="CL18" s="162"/>
      <c r="CM18" s="162"/>
      <c r="CN18" s="62">
        <v>0.35</v>
      </c>
      <c r="CO18" s="77">
        <v>0.65920000000000001</v>
      </c>
      <c r="CP18" s="52">
        <f t="shared" si="10"/>
        <v>1.8834285714285717</v>
      </c>
      <c r="CQ18" s="189" t="s">
        <v>1254</v>
      </c>
      <c r="CR18" s="243"/>
      <c r="CS18" s="62">
        <v>0.35</v>
      </c>
      <c r="CT18" s="88">
        <f>+AVERAGE(AS18,AM18,AG18,AA18,AY18,BE18,BK18,BQ18,BW18,CC18,CI18,CO18)</f>
        <v>0.43371666666666669</v>
      </c>
      <c r="CU18" s="66">
        <f t="shared" si="12"/>
        <v>1.2391904761904764</v>
      </c>
    </row>
    <row r="19" spans="1:99" s="2" customFormat="1" ht="80.099999999999994" customHeight="1" x14ac:dyDescent="0.25">
      <c r="A19" s="72" t="s">
        <v>169</v>
      </c>
      <c r="B19" s="74">
        <v>7550</v>
      </c>
      <c r="C19" s="50">
        <v>2</v>
      </c>
      <c r="D19" s="57" t="s">
        <v>147</v>
      </c>
      <c r="E19" s="57" t="s">
        <v>145</v>
      </c>
      <c r="F19" s="50" t="s">
        <v>122</v>
      </c>
      <c r="G19" s="50">
        <v>540</v>
      </c>
      <c r="H19" s="50" t="s">
        <v>122</v>
      </c>
      <c r="I19" s="50" t="s">
        <v>120</v>
      </c>
      <c r="J19" s="50" t="s">
        <v>130</v>
      </c>
      <c r="K19" s="50" t="s">
        <v>122</v>
      </c>
      <c r="L19" s="50" t="s">
        <v>120</v>
      </c>
      <c r="M19" s="50" t="s">
        <v>122</v>
      </c>
      <c r="N19" s="50" t="s">
        <v>125</v>
      </c>
      <c r="O19" s="69">
        <v>0.1</v>
      </c>
      <c r="P19" s="58" t="s">
        <v>300</v>
      </c>
      <c r="Q19" s="58" t="s">
        <v>301</v>
      </c>
      <c r="R19" s="51">
        <v>12</v>
      </c>
      <c r="S19" s="51">
        <v>11</v>
      </c>
      <c r="T19" s="77" t="s">
        <v>119</v>
      </c>
      <c r="U19" s="49" t="s">
        <v>154</v>
      </c>
      <c r="V19" s="49" t="s">
        <v>158</v>
      </c>
      <c r="W19" s="58" t="s">
        <v>272</v>
      </c>
      <c r="X19" s="58" t="s">
        <v>280</v>
      </c>
      <c r="Y19" s="60" t="s">
        <v>302</v>
      </c>
      <c r="Z19" s="63">
        <v>1</v>
      </c>
      <c r="AA19" s="51">
        <v>1</v>
      </c>
      <c r="AB19" s="52">
        <f t="shared" si="0"/>
        <v>1</v>
      </c>
      <c r="AC19" s="170" t="s">
        <v>510</v>
      </c>
      <c r="AD19" s="170"/>
      <c r="AE19" s="170"/>
      <c r="AF19" s="63">
        <v>1</v>
      </c>
      <c r="AG19" s="51">
        <v>1</v>
      </c>
      <c r="AH19" s="52">
        <f t="shared" si="1"/>
        <v>1</v>
      </c>
      <c r="AI19" s="170" t="s">
        <v>562</v>
      </c>
      <c r="AJ19" s="170"/>
      <c r="AK19" s="170"/>
      <c r="AL19" s="63">
        <v>1</v>
      </c>
      <c r="AM19" s="51">
        <v>1</v>
      </c>
      <c r="AN19" s="52">
        <f t="shared" si="2"/>
        <v>1</v>
      </c>
      <c r="AO19" s="170" t="s">
        <v>637</v>
      </c>
      <c r="AP19" s="170"/>
      <c r="AQ19" s="170"/>
      <c r="AR19" s="63">
        <v>1</v>
      </c>
      <c r="AS19" s="51">
        <v>1</v>
      </c>
      <c r="AT19" s="52">
        <f t="shared" si="3"/>
        <v>1</v>
      </c>
      <c r="AU19" s="172" t="s">
        <v>637</v>
      </c>
      <c r="AV19" s="173"/>
      <c r="AW19" s="174"/>
      <c r="AX19" s="63">
        <v>1</v>
      </c>
      <c r="AY19" s="51">
        <v>1</v>
      </c>
      <c r="AZ19" s="52">
        <f t="shared" si="4"/>
        <v>1</v>
      </c>
      <c r="BA19" s="212" t="s">
        <v>778</v>
      </c>
      <c r="BB19" s="213"/>
      <c r="BC19" s="214"/>
      <c r="BD19" s="63">
        <v>5</v>
      </c>
      <c r="BE19" s="112">
        <v>5</v>
      </c>
      <c r="BF19" s="52">
        <f t="shared" si="5"/>
        <v>1</v>
      </c>
      <c r="BG19" s="228" t="s">
        <v>637</v>
      </c>
      <c r="BH19" s="229"/>
      <c r="BI19" s="230"/>
      <c r="BJ19" s="63">
        <v>1</v>
      </c>
      <c r="BK19" s="51">
        <v>1</v>
      </c>
      <c r="BL19" s="52">
        <f t="shared" si="6"/>
        <v>1</v>
      </c>
      <c r="BM19" s="231" t="s">
        <v>955</v>
      </c>
      <c r="BN19" s="231"/>
      <c r="BO19" s="231"/>
      <c r="BP19" s="71">
        <v>1</v>
      </c>
      <c r="BQ19" s="51">
        <v>1</v>
      </c>
      <c r="BR19" s="52">
        <f t="shared" si="11"/>
        <v>1</v>
      </c>
      <c r="BS19" s="162" t="s">
        <v>965</v>
      </c>
      <c r="BT19" s="162"/>
      <c r="BU19" s="162"/>
      <c r="BV19" s="63">
        <v>1</v>
      </c>
      <c r="BW19" s="79">
        <v>1</v>
      </c>
      <c r="BX19" s="52">
        <f t="shared" si="7"/>
        <v>1</v>
      </c>
      <c r="BY19" s="162" t="s">
        <v>1154</v>
      </c>
      <c r="BZ19" s="162"/>
      <c r="CA19" s="162"/>
      <c r="CB19" s="71">
        <v>1</v>
      </c>
      <c r="CC19" s="79">
        <v>1</v>
      </c>
      <c r="CD19" s="126">
        <f t="shared" si="8"/>
        <v>1</v>
      </c>
      <c r="CE19" s="162" t="s">
        <v>1174</v>
      </c>
      <c r="CF19" s="162"/>
      <c r="CG19" s="162"/>
      <c r="CH19" s="63">
        <v>1</v>
      </c>
      <c r="CI19" s="79">
        <v>1</v>
      </c>
      <c r="CJ19" s="52">
        <f t="shared" si="9"/>
        <v>1</v>
      </c>
      <c r="CK19" s="162" t="s">
        <v>1255</v>
      </c>
      <c r="CL19" s="162"/>
      <c r="CM19" s="162"/>
      <c r="CN19" s="63">
        <v>1</v>
      </c>
      <c r="CO19" s="79">
        <v>1</v>
      </c>
      <c r="CP19" s="52">
        <f t="shared" si="10"/>
        <v>1</v>
      </c>
      <c r="CQ19" s="189" t="s">
        <v>1255</v>
      </c>
      <c r="CR19" s="243"/>
      <c r="CS19" s="95">
        <f>IF(T19="SUMA",(Z19+AF19+AL19+AR19+AX19+BD19+BJ19+BP19+CH19+CN19+BV19+CB19),(#REF!))</f>
        <v>16</v>
      </c>
      <c r="CT19" s="51">
        <f t="shared" ref="CT19:CT25" si="13">IF(T19="SUMA",(AA19+AG19+AM19+AS19+AY19+BE19+BK19+BQ19+CI19+CO19+BW19+CC19),(AA19))</f>
        <v>16</v>
      </c>
      <c r="CU19" s="66">
        <f t="shared" si="12"/>
        <v>1</v>
      </c>
    </row>
    <row r="20" spans="1:99" s="2" customFormat="1" ht="80.099999999999994" customHeight="1" x14ac:dyDescent="0.25">
      <c r="A20" s="72" t="s">
        <v>169</v>
      </c>
      <c r="B20" s="74">
        <v>7550</v>
      </c>
      <c r="C20" s="50">
        <v>3</v>
      </c>
      <c r="D20" s="57" t="s">
        <v>148</v>
      </c>
      <c r="E20" s="57" t="s">
        <v>145</v>
      </c>
      <c r="F20" s="50" t="s">
        <v>122</v>
      </c>
      <c r="G20" s="50">
        <v>540</v>
      </c>
      <c r="H20" s="50" t="s">
        <v>122</v>
      </c>
      <c r="I20" s="50" t="s">
        <v>122</v>
      </c>
      <c r="J20" s="50" t="s">
        <v>124</v>
      </c>
      <c r="K20" s="50" t="s">
        <v>122</v>
      </c>
      <c r="L20" s="50" t="s">
        <v>120</v>
      </c>
      <c r="M20" s="50" t="s">
        <v>122</v>
      </c>
      <c r="N20" s="50" t="s">
        <v>121</v>
      </c>
      <c r="O20" s="52">
        <v>0.6</v>
      </c>
      <c r="P20" s="58" t="s">
        <v>303</v>
      </c>
      <c r="Q20" s="58" t="s">
        <v>304</v>
      </c>
      <c r="R20" s="51">
        <v>76</v>
      </c>
      <c r="S20" s="51">
        <v>76</v>
      </c>
      <c r="T20" s="49" t="s">
        <v>119</v>
      </c>
      <c r="U20" s="49" t="s">
        <v>154</v>
      </c>
      <c r="V20" s="49" t="s">
        <v>158</v>
      </c>
      <c r="W20" s="58" t="s">
        <v>305</v>
      </c>
      <c r="X20" s="58" t="s">
        <v>306</v>
      </c>
      <c r="Y20" s="58" t="s">
        <v>307</v>
      </c>
      <c r="Z20" s="63">
        <v>7</v>
      </c>
      <c r="AA20" s="51">
        <v>7</v>
      </c>
      <c r="AB20" s="52">
        <f t="shared" si="0"/>
        <v>1</v>
      </c>
      <c r="AC20" s="170" t="s">
        <v>511</v>
      </c>
      <c r="AD20" s="170"/>
      <c r="AE20" s="170"/>
      <c r="AF20" s="63">
        <v>6</v>
      </c>
      <c r="AG20" s="51">
        <v>6</v>
      </c>
      <c r="AH20" s="52">
        <f t="shared" si="1"/>
        <v>1</v>
      </c>
      <c r="AI20" s="170" t="s">
        <v>544</v>
      </c>
      <c r="AJ20" s="170"/>
      <c r="AK20" s="170"/>
      <c r="AL20" s="63">
        <v>6</v>
      </c>
      <c r="AM20" s="51">
        <v>6</v>
      </c>
      <c r="AN20" s="52">
        <f t="shared" si="2"/>
        <v>1</v>
      </c>
      <c r="AO20" s="170" t="s">
        <v>640</v>
      </c>
      <c r="AP20" s="170"/>
      <c r="AQ20" s="170"/>
      <c r="AR20" s="63">
        <v>7</v>
      </c>
      <c r="AS20" s="51">
        <v>7</v>
      </c>
      <c r="AT20" s="52">
        <f t="shared" si="3"/>
        <v>1</v>
      </c>
      <c r="AU20" s="172" t="s">
        <v>691</v>
      </c>
      <c r="AV20" s="173"/>
      <c r="AW20" s="174"/>
      <c r="AX20" s="63">
        <v>6</v>
      </c>
      <c r="AY20" s="51">
        <v>6</v>
      </c>
      <c r="AZ20" s="52">
        <f t="shared" si="4"/>
        <v>1</v>
      </c>
      <c r="BA20" s="212" t="s">
        <v>779</v>
      </c>
      <c r="BB20" s="213"/>
      <c r="BC20" s="214"/>
      <c r="BD20" s="63">
        <v>6</v>
      </c>
      <c r="BE20" s="51">
        <v>6</v>
      </c>
      <c r="BF20" s="52">
        <f t="shared" si="5"/>
        <v>1</v>
      </c>
      <c r="BG20" s="212" t="s">
        <v>779</v>
      </c>
      <c r="BH20" s="213"/>
      <c r="BI20" s="214"/>
      <c r="BJ20" s="63">
        <v>7</v>
      </c>
      <c r="BK20" s="51">
        <v>7</v>
      </c>
      <c r="BL20" s="52">
        <f t="shared" si="6"/>
        <v>1</v>
      </c>
      <c r="BM20" s="232" t="s">
        <v>993</v>
      </c>
      <c r="BN20" s="233"/>
      <c r="BO20" s="234"/>
      <c r="BP20" s="71">
        <v>6</v>
      </c>
      <c r="BQ20" s="51">
        <v>6</v>
      </c>
      <c r="BR20" s="52">
        <f t="shared" si="11"/>
        <v>1</v>
      </c>
      <c r="BS20" s="237" t="s">
        <v>969</v>
      </c>
      <c r="BT20" s="237"/>
      <c r="BU20" s="237"/>
      <c r="BV20" s="63">
        <v>6</v>
      </c>
      <c r="BW20" s="79">
        <v>6</v>
      </c>
      <c r="BX20" s="52">
        <f t="shared" si="7"/>
        <v>1</v>
      </c>
      <c r="BY20" s="162" t="s">
        <v>1116</v>
      </c>
      <c r="BZ20" s="162"/>
      <c r="CA20" s="162"/>
      <c r="CB20" s="71">
        <v>7</v>
      </c>
      <c r="CC20" s="79">
        <v>7</v>
      </c>
      <c r="CD20" s="126">
        <f t="shared" si="8"/>
        <v>1</v>
      </c>
      <c r="CE20" s="189" t="s">
        <v>1176</v>
      </c>
      <c r="CF20" s="190"/>
      <c r="CG20" s="243"/>
      <c r="CH20" s="63">
        <v>6</v>
      </c>
      <c r="CI20" s="79">
        <v>6</v>
      </c>
      <c r="CJ20" s="52">
        <f t="shared" si="9"/>
        <v>1</v>
      </c>
      <c r="CK20" s="248" t="s">
        <v>1288</v>
      </c>
      <c r="CL20" s="248"/>
      <c r="CM20" s="248"/>
      <c r="CN20" s="63">
        <v>6</v>
      </c>
      <c r="CO20" s="79">
        <v>6</v>
      </c>
      <c r="CP20" s="52">
        <f t="shared" si="10"/>
        <v>1</v>
      </c>
      <c r="CQ20" s="162" t="s">
        <v>1355</v>
      </c>
      <c r="CR20" s="162"/>
      <c r="CS20" s="95">
        <f>IF(T20="SUMA",(Z20+AF20+AL20+AR20+AX20+BD20+BJ20+BP20+CH20+CN20+BV20+CB20),(#REF!))</f>
        <v>76</v>
      </c>
      <c r="CT20" s="51">
        <f t="shared" si="13"/>
        <v>76</v>
      </c>
      <c r="CU20" s="66">
        <f t="shared" ref="CU20:CU25" si="14">IF(ISERROR(CT20/CS20),0,(CT20/CS20))</f>
        <v>1</v>
      </c>
    </row>
    <row r="21" spans="1:99" s="2" customFormat="1" ht="80.099999999999994" customHeight="1" x14ac:dyDescent="0.25">
      <c r="A21" s="72" t="s">
        <v>169</v>
      </c>
      <c r="B21" s="74">
        <v>7550</v>
      </c>
      <c r="C21" s="50">
        <v>3</v>
      </c>
      <c r="D21" s="57" t="s">
        <v>148</v>
      </c>
      <c r="E21" s="57" t="s">
        <v>145</v>
      </c>
      <c r="F21" s="50" t="s">
        <v>122</v>
      </c>
      <c r="G21" s="50">
        <v>540</v>
      </c>
      <c r="H21" s="50" t="s">
        <v>122</v>
      </c>
      <c r="I21" s="50" t="s">
        <v>122</v>
      </c>
      <c r="J21" s="50" t="s">
        <v>124</v>
      </c>
      <c r="K21" s="50" t="s">
        <v>122</v>
      </c>
      <c r="L21" s="50" t="s">
        <v>120</v>
      </c>
      <c r="M21" s="50" t="s">
        <v>122</v>
      </c>
      <c r="N21" s="50" t="s">
        <v>121</v>
      </c>
      <c r="O21" s="52">
        <v>0.1</v>
      </c>
      <c r="P21" s="58" t="s">
        <v>308</v>
      </c>
      <c r="Q21" s="58" t="s">
        <v>309</v>
      </c>
      <c r="R21" s="49">
        <v>1</v>
      </c>
      <c r="S21" s="49">
        <v>1</v>
      </c>
      <c r="T21" s="49" t="s">
        <v>119</v>
      </c>
      <c r="U21" s="49" t="s">
        <v>152</v>
      </c>
      <c r="V21" s="49" t="s">
        <v>164</v>
      </c>
      <c r="W21" s="58" t="s">
        <v>305</v>
      </c>
      <c r="X21" s="58" t="s">
        <v>310</v>
      </c>
      <c r="Y21" s="58" t="s">
        <v>311</v>
      </c>
      <c r="Z21" s="62">
        <v>0.05</v>
      </c>
      <c r="AA21" s="49">
        <v>0.05</v>
      </c>
      <c r="AB21" s="52">
        <f t="shared" si="0"/>
        <v>1</v>
      </c>
      <c r="AC21" s="170" t="s">
        <v>512</v>
      </c>
      <c r="AD21" s="170"/>
      <c r="AE21" s="170"/>
      <c r="AF21" s="62">
        <v>0</v>
      </c>
      <c r="AG21" s="62">
        <v>0</v>
      </c>
      <c r="AH21" s="52">
        <f t="shared" si="1"/>
        <v>0</v>
      </c>
      <c r="AI21" s="170" t="s">
        <v>545</v>
      </c>
      <c r="AJ21" s="170"/>
      <c r="AK21" s="170"/>
      <c r="AL21" s="62">
        <v>0</v>
      </c>
      <c r="AM21" s="51">
        <v>0</v>
      </c>
      <c r="AN21" s="52">
        <f t="shared" si="2"/>
        <v>0</v>
      </c>
      <c r="AO21" s="170" t="s">
        <v>545</v>
      </c>
      <c r="AP21" s="170"/>
      <c r="AQ21" s="170"/>
      <c r="AR21" s="62">
        <v>0</v>
      </c>
      <c r="AS21" s="51">
        <v>0</v>
      </c>
      <c r="AT21" s="52">
        <f t="shared" si="3"/>
        <v>0</v>
      </c>
      <c r="AU21" s="172" t="s">
        <v>545</v>
      </c>
      <c r="AV21" s="173"/>
      <c r="AW21" s="174"/>
      <c r="AX21" s="62">
        <v>0</v>
      </c>
      <c r="AY21" s="62">
        <v>0</v>
      </c>
      <c r="AZ21" s="52">
        <f t="shared" si="4"/>
        <v>0</v>
      </c>
      <c r="BA21" s="212" t="s">
        <v>780</v>
      </c>
      <c r="BB21" s="213"/>
      <c r="BC21" s="214"/>
      <c r="BD21" s="62">
        <v>0</v>
      </c>
      <c r="BE21" s="51">
        <v>0</v>
      </c>
      <c r="BF21" s="52">
        <f t="shared" si="5"/>
        <v>0</v>
      </c>
      <c r="BG21" s="212" t="s">
        <v>780</v>
      </c>
      <c r="BH21" s="213"/>
      <c r="BI21" s="214"/>
      <c r="BJ21" s="62">
        <v>0.05</v>
      </c>
      <c r="BK21" s="52">
        <v>0.05</v>
      </c>
      <c r="BL21" s="52">
        <f t="shared" si="6"/>
        <v>1</v>
      </c>
      <c r="BM21" s="164" t="s">
        <v>966</v>
      </c>
      <c r="BN21" s="165"/>
      <c r="BO21" s="166"/>
      <c r="BP21" s="70">
        <v>0.2</v>
      </c>
      <c r="BQ21" s="49">
        <v>0.2</v>
      </c>
      <c r="BR21" s="52">
        <f t="shared" si="11"/>
        <v>1</v>
      </c>
      <c r="BS21" s="163" t="s">
        <v>970</v>
      </c>
      <c r="BT21" s="163"/>
      <c r="BU21" s="163"/>
      <c r="BV21" s="62">
        <v>0.05</v>
      </c>
      <c r="BW21" s="79">
        <v>0</v>
      </c>
      <c r="BX21" s="52">
        <f t="shared" si="7"/>
        <v>0</v>
      </c>
      <c r="BY21" s="162" t="s">
        <v>1117</v>
      </c>
      <c r="BZ21" s="162"/>
      <c r="CA21" s="162"/>
      <c r="CB21" s="70">
        <v>0.2</v>
      </c>
      <c r="CC21" s="70">
        <v>0.25</v>
      </c>
      <c r="CD21" s="126">
        <f t="shared" si="8"/>
        <v>1.25</v>
      </c>
      <c r="CE21" s="162" t="s">
        <v>1177</v>
      </c>
      <c r="CF21" s="162"/>
      <c r="CG21" s="162"/>
      <c r="CH21" s="62">
        <v>0.25</v>
      </c>
      <c r="CI21" s="70">
        <v>0.25</v>
      </c>
      <c r="CJ21" s="52">
        <f t="shared" si="9"/>
        <v>1</v>
      </c>
      <c r="CK21" s="248" t="s">
        <v>1289</v>
      </c>
      <c r="CL21" s="248"/>
      <c r="CM21" s="248"/>
      <c r="CN21" s="62">
        <v>0.2</v>
      </c>
      <c r="CO21" s="70">
        <v>0.2</v>
      </c>
      <c r="CP21" s="52">
        <f t="shared" si="10"/>
        <v>1</v>
      </c>
      <c r="CQ21" s="162" t="s">
        <v>1356</v>
      </c>
      <c r="CR21" s="162"/>
      <c r="CS21" s="90">
        <f>IF(T21="SUMA",(Z21+AF21+AL21+AR21+AX21+BD21+BJ21+BP21+CH21+CN21+BV21+CB21),(#REF!))</f>
        <v>1</v>
      </c>
      <c r="CT21" s="101">
        <f t="shared" si="13"/>
        <v>1</v>
      </c>
      <c r="CU21" s="66">
        <f t="shared" si="14"/>
        <v>1</v>
      </c>
    </row>
    <row r="22" spans="1:99" s="2" customFormat="1" ht="80.099999999999994" customHeight="1" x14ac:dyDescent="0.25">
      <c r="A22" s="72" t="s">
        <v>169</v>
      </c>
      <c r="B22" s="74">
        <v>7550</v>
      </c>
      <c r="C22" s="50">
        <v>3</v>
      </c>
      <c r="D22" s="57" t="s">
        <v>148</v>
      </c>
      <c r="E22" s="57" t="s">
        <v>145</v>
      </c>
      <c r="F22" s="50" t="s">
        <v>122</v>
      </c>
      <c r="G22" s="50">
        <v>540</v>
      </c>
      <c r="H22" s="50" t="s">
        <v>120</v>
      </c>
      <c r="I22" s="50" t="s">
        <v>122</v>
      </c>
      <c r="J22" s="50" t="s">
        <v>124</v>
      </c>
      <c r="K22" s="50" t="s">
        <v>122</v>
      </c>
      <c r="L22" s="50" t="s">
        <v>120</v>
      </c>
      <c r="M22" s="50" t="s">
        <v>122</v>
      </c>
      <c r="N22" s="50" t="s">
        <v>121</v>
      </c>
      <c r="O22" s="52">
        <v>0.2</v>
      </c>
      <c r="P22" s="58" t="s">
        <v>312</v>
      </c>
      <c r="Q22" s="58" t="s">
        <v>313</v>
      </c>
      <c r="R22" s="49">
        <v>1</v>
      </c>
      <c r="S22" s="49">
        <v>1</v>
      </c>
      <c r="T22" s="49" t="s">
        <v>119</v>
      </c>
      <c r="U22" s="49" t="s">
        <v>152</v>
      </c>
      <c r="V22" s="49" t="s">
        <v>165</v>
      </c>
      <c r="W22" s="58" t="s">
        <v>305</v>
      </c>
      <c r="X22" s="58" t="s">
        <v>314</v>
      </c>
      <c r="Y22" s="58" t="s">
        <v>315</v>
      </c>
      <c r="Z22" s="66">
        <v>0.1875</v>
      </c>
      <c r="AA22" s="52">
        <v>0.1875</v>
      </c>
      <c r="AB22" s="52">
        <f t="shared" si="0"/>
        <v>1</v>
      </c>
      <c r="AC22" s="170" t="s">
        <v>513</v>
      </c>
      <c r="AD22" s="170"/>
      <c r="AE22" s="170"/>
      <c r="AF22" s="62">
        <v>0</v>
      </c>
      <c r="AG22" s="49">
        <v>0</v>
      </c>
      <c r="AH22" s="52">
        <f t="shared" si="1"/>
        <v>0</v>
      </c>
      <c r="AI22" s="170" t="s">
        <v>546</v>
      </c>
      <c r="AJ22" s="170"/>
      <c r="AK22" s="170"/>
      <c r="AL22" s="62">
        <v>0</v>
      </c>
      <c r="AM22" s="49">
        <v>0</v>
      </c>
      <c r="AN22" s="52">
        <f t="shared" si="2"/>
        <v>0</v>
      </c>
      <c r="AO22" s="170" t="s">
        <v>641</v>
      </c>
      <c r="AP22" s="170"/>
      <c r="AQ22" s="170"/>
      <c r="AR22" s="66">
        <v>0.1875</v>
      </c>
      <c r="AS22" s="52">
        <v>0.1875</v>
      </c>
      <c r="AT22" s="52">
        <f t="shared" si="3"/>
        <v>1</v>
      </c>
      <c r="AU22" s="172" t="s">
        <v>692</v>
      </c>
      <c r="AV22" s="173"/>
      <c r="AW22" s="174"/>
      <c r="AX22" s="62">
        <v>0</v>
      </c>
      <c r="AY22" s="49">
        <v>0</v>
      </c>
      <c r="AZ22" s="52">
        <f t="shared" ref="AZ22:AZ36" si="15">IF(ISERROR(AY22/AX22),0,(AY22/AX22))</f>
        <v>0</v>
      </c>
      <c r="BA22" s="212" t="s">
        <v>781</v>
      </c>
      <c r="BB22" s="213"/>
      <c r="BC22" s="214"/>
      <c r="BD22" s="66">
        <v>0.125</v>
      </c>
      <c r="BE22" s="49">
        <v>0.125</v>
      </c>
      <c r="BF22" s="52">
        <f t="shared" ref="BF22:BF36" si="16">IF(ISERROR(BE22/BD22),0,(BE22/BD22))</f>
        <v>1</v>
      </c>
      <c r="BG22" s="212" t="s">
        <v>781</v>
      </c>
      <c r="BH22" s="213"/>
      <c r="BI22" s="214"/>
      <c r="BJ22" s="66">
        <v>0.1875</v>
      </c>
      <c r="BK22" s="52">
        <v>0.1875</v>
      </c>
      <c r="BL22" s="52">
        <f t="shared" si="6"/>
        <v>1</v>
      </c>
      <c r="BM22" s="164" t="s">
        <v>967</v>
      </c>
      <c r="BN22" s="165"/>
      <c r="BO22" s="166"/>
      <c r="BP22" s="70">
        <v>0</v>
      </c>
      <c r="BQ22" s="49">
        <v>0</v>
      </c>
      <c r="BR22" s="52">
        <f t="shared" ref="BR22:BR36" si="17">IF(ISERROR(BQ22/BP22),0,(BQ22/BP22))</f>
        <v>0</v>
      </c>
      <c r="BS22" s="163" t="s">
        <v>132</v>
      </c>
      <c r="BT22" s="163"/>
      <c r="BU22" s="163"/>
      <c r="BV22" s="62">
        <v>0</v>
      </c>
      <c r="BW22" s="77">
        <v>0</v>
      </c>
      <c r="BX22" s="52">
        <f t="shared" si="7"/>
        <v>0</v>
      </c>
      <c r="BY22" s="162" t="s">
        <v>132</v>
      </c>
      <c r="BZ22" s="162"/>
      <c r="CA22" s="162"/>
      <c r="CB22" s="81">
        <v>0.1875</v>
      </c>
      <c r="CC22" s="81">
        <v>0.1875</v>
      </c>
      <c r="CD22" s="126">
        <f t="shared" si="8"/>
        <v>1</v>
      </c>
      <c r="CE22" s="162" t="s">
        <v>1178</v>
      </c>
      <c r="CF22" s="162"/>
      <c r="CG22" s="162"/>
      <c r="CH22" s="62">
        <v>0</v>
      </c>
      <c r="CI22" s="77">
        <v>0</v>
      </c>
      <c r="CJ22" s="52">
        <f t="shared" si="9"/>
        <v>0</v>
      </c>
      <c r="CK22" s="248" t="s">
        <v>1290</v>
      </c>
      <c r="CL22" s="248"/>
      <c r="CM22" s="248"/>
      <c r="CN22" s="66">
        <v>0.125</v>
      </c>
      <c r="CO22" s="81">
        <v>0.125</v>
      </c>
      <c r="CP22" s="52">
        <f t="shared" si="10"/>
        <v>1</v>
      </c>
      <c r="CQ22" s="162" t="s">
        <v>1357</v>
      </c>
      <c r="CR22" s="162"/>
      <c r="CS22" s="90">
        <f>IF(T22="SUMA",(Z22+AF22+AL22+AR22+AX22+BD22+BJ22+BP22+CH22+CN22+BV22+CB22),(#REF!))</f>
        <v>1</v>
      </c>
      <c r="CT22" s="101">
        <f t="shared" si="13"/>
        <v>1</v>
      </c>
      <c r="CU22" s="66">
        <f t="shared" si="14"/>
        <v>1</v>
      </c>
    </row>
    <row r="23" spans="1:99" s="2" customFormat="1" ht="80.099999999999994" customHeight="1" x14ac:dyDescent="0.25">
      <c r="A23" s="72" t="s">
        <v>169</v>
      </c>
      <c r="B23" s="74">
        <v>7550</v>
      </c>
      <c r="C23" s="50">
        <v>3</v>
      </c>
      <c r="D23" s="57" t="s">
        <v>148</v>
      </c>
      <c r="E23" s="57" t="s">
        <v>145</v>
      </c>
      <c r="F23" s="50" t="s">
        <v>122</v>
      </c>
      <c r="G23" s="50">
        <v>540</v>
      </c>
      <c r="H23" s="50" t="s">
        <v>120</v>
      </c>
      <c r="I23" s="50" t="s">
        <v>122</v>
      </c>
      <c r="J23" s="50" t="s">
        <v>124</v>
      </c>
      <c r="K23" s="50" t="s">
        <v>122</v>
      </c>
      <c r="L23" s="50" t="s">
        <v>120</v>
      </c>
      <c r="M23" s="50" t="s">
        <v>122</v>
      </c>
      <c r="N23" s="50" t="s">
        <v>121</v>
      </c>
      <c r="O23" s="52">
        <v>0.1</v>
      </c>
      <c r="P23" s="58" t="s">
        <v>316</v>
      </c>
      <c r="Q23" s="58" t="s">
        <v>317</v>
      </c>
      <c r="R23" s="49">
        <v>1</v>
      </c>
      <c r="S23" s="49">
        <v>1</v>
      </c>
      <c r="T23" s="49" t="s">
        <v>119</v>
      </c>
      <c r="U23" s="49" t="s">
        <v>152</v>
      </c>
      <c r="V23" s="49" t="s">
        <v>158</v>
      </c>
      <c r="W23" s="58" t="s">
        <v>305</v>
      </c>
      <c r="X23" s="58" t="s">
        <v>318</v>
      </c>
      <c r="Y23" s="58" t="s">
        <v>319</v>
      </c>
      <c r="Z23" s="62">
        <v>0</v>
      </c>
      <c r="AA23" s="49">
        <v>0</v>
      </c>
      <c r="AB23" s="52">
        <f t="shared" si="0"/>
        <v>0</v>
      </c>
      <c r="AC23" s="170" t="s">
        <v>514</v>
      </c>
      <c r="AD23" s="170"/>
      <c r="AE23" s="170"/>
      <c r="AF23" s="62">
        <v>0</v>
      </c>
      <c r="AG23" s="49">
        <v>0</v>
      </c>
      <c r="AH23" s="52">
        <f t="shared" ref="AH23:AH46" si="18">IF(ISERROR(AG23/AF23),0,(AG23/AF23))</f>
        <v>0</v>
      </c>
      <c r="AI23" s="170" t="s">
        <v>547</v>
      </c>
      <c r="AJ23" s="170"/>
      <c r="AK23" s="170"/>
      <c r="AL23" s="62">
        <v>0</v>
      </c>
      <c r="AM23" s="49">
        <v>0</v>
      </c>
      <c r="AN23" s="52">
        <f t="shared" ref="AN23:AN47" si="19">IF(ISERROR(AM23/AL23),0,(AM23/AL23))</f>
        <v>0</v>
      </c>
      <c r="AO23" s="170" t="s">
        <v>642</v>
      </c>
      <c r="AP23" s="170"/>
      <c r="AQ23" s="170"/>
      <c r="AR23" s="62">
        <v>0</v>
      </c>
      <c r="AS23" s="49">
        <v>0</v>
      </c>
      <c r="AT23" s="52">
        <f t="shared" si="3"/>
        <v>0</v>
      </c>
      <c r="AU23" s="172" t="s">
        <v>693</v>
      </c>
      <c r="AV23" s="173"/>
      <c r="AW23" s="174"/>
      <c r="AX23" s="62">
        <v>0</v>
      </c>
      <c r="AY23" s="49">
        <v>0</v>
      </c>
      <c r="AZ23" s="52">
        <f t="shared" si="15"/>
        <v>0</v>
      </c>
      <c r="BA23" s="212" t="s">
        <v>642</v>
      </c>
      <c r="BB23" s="213"/>
      <c r="BC23" s="214"/>
      <c r="BD23" s="62">
        <v>0.2</v>
      </c>
      <c r="BE23" s="49">
        <v>0.2</v>
      </c>
      <c r="BF23" s="52">
        <f t="shared" si="16"/>
        <v>1</v>
      </c>
      <c r="BG23" s="212" t="s">
        <v>781</v>
      </c>
      <c r="BH23" s="213"/>
      <c r="BI23" s="214"/>
      <c r="BJ23" s="62">
        <v>0.2</v>
      </c>
      <c r="BK23" s="49">
        <v>0.2</v>
      </c>
      <c r="BL23" s="52">
        <f t="shared" si="6"/>
        <v>1</v>
      </c>
      <c r="BM23" s="167" t="s">
        <v>968</v>
      </c>
      <c r="BN23" s="168"/>
      <c r="BO23" s="169"/>
      <c r="BP23" s="70">
        <v>0.2</v>
      </c>
      <c r="BQ23" s="49">
        <v>0.2</v>
      </c>
      <c r="BR23" s="52">
        <f t="shared" si="17"/>
        <v>1</v>
      </c>
      <c r="BS23" s="163" t="s">
        <v>971</v>
      </c>
      <c r="BT23" s="163"/>
      <c r="BU23" s="163"/>
      <c r="BV23" s="62">
        <v>0.2</v>
      </c>
      <c r="BW23" s="77">
        <v>0.2</v>
      </c>
      <c r="BX23" s="52">
        <f t="shared" si="7"/>
        <v>1</v>
      </c>
      <c r="BY23" s="238" t="s">
        <v>1118</v>
      </c>
      <c r="BZ23" s="162"/>
      <c r="CA23" s="162"/>
      <c r="CB23" s="70">
        <v>0.2</v>
      </c>
      <c r="CC23" s="70">
        <v>0.2</v>
      </c>
      <c r="CD23" s="126">
        <f t="shared" si="8"/>
        <v>1</v>
      </c>
      <c r="CE23" s="162" t="s">
        <v>1179</v>
      </c>
      <c r="CF23" s="162"/>
      <c r="CG23" s="162"/>
      <c r="CH23" s="62">
        <v>0</v>
      </c>
      <c r="CI23" s="77">
        <v>0</v>
      </c>
      <c r="CJ23" s="52">
        <f t="shared" si="9"/>
        <v>0</v>
      </c>
      <c r="CK23" s="248" t="s">
        <v>437</v>
      </c>
      <c r="CL23" s="248"/>
      <c r="CM23" s="248"/>
      <c r="CN23" s="62">
        <v>0</v>
      </c>
      <c r="CO23" s="77">
        <v>0</v>
      </c>
      <c r="CP23" s="52">
        <f t="shared" si="10"/>
        <v>0</v>
      </c>
      <c r="CQ23" s="162" t="s">
        <v>1290</v>
      </c>
      <c r="CR23" s="162"/>
      <c r="CS23" s="90">
        <f>IF(T23="SUMA",(Z23+AF23+AL23+AR23+AX23+BD23+BJ23+BP23+CH23+CN23+BV23+CB23),(#REF!))</f>
        <v>1</v>
      </c>
      <c r="CT23" s="101">
        <f t="shared" si="13"/>
        <v>1</v>
      </c>
      <c r="CU23" s="66">
        <f t="shared" si="14"/>
        <v>1</v>
      </c>
    </row>
    <row r="24" spans="1:99" s="2" customFormat="1" ht="80.099999999999994" customHeight="1" x14ac:dyDescent="0.25">
      <c r="A24" s="72" t="s">
        <v>169</v>
      </c>
      <c r="B24" s="74">
        <v>7550</v>
      </c>
      <c r="C24" s="50">
        <v>4</v>
      </c>
      <c r="D24" s="57" t="s">
        <v>149</v>
      </c>
      <c r="E24" s="57" t="s">
        <v>145</v>
      </c>
      <c r="F24" s="50" t="s">
        <v>122</v>
      </c>
      <c r="G24" s="50">
        <v>540</v>
      </c>
      <c r="H24" s="50" t="s">
        <v>122</v>
      </c>
      <c r="I24" s="50" t="s">
        <v>122</v>
      </c>
      <c r="J24" s="50" t="s">
        <v>124</v>
      </c>
      <c r="K24" s="50" t="s">
        <v>122</v>
      </c>
      <c r="L24" s="50" t="s">
        <v>120</v>
      </c>
      <c r="M24" s="50" t="s">
        <v>122</v>
      </c>
      <c r="N24" s="50" t="s">
        <v>121</v>
      </c>
      <c r="O24" s="69">
        <v>0.5</v>
      </c>
      <c r="P24" s="58" t="s">
        <v>320</v>
      </c>
      <c r="Q24" s="58" t="s">
        <v>321</v>
      </c>
      <c r="R24" s="49">
        <v>1</v>
      </c>
      <c r="S24" s="49">
        <v>1</v>
      </c>
      <c r="T24" s="49" t="s">
        <v>119</v>
      </c>
      <c r="U24" s="49" t="s">
        <v>152</v>
      </c>
      <c r="V24" s="49" t="s">
        <v>164</v>
      </c>
      <c r="W24" s="58" t="s">
        <v>305</v>
      </c>
      <c r="X24" s="58" t="s">
        <v>322</v>
      </c>
      <c r="Y24" s="60" t="s">
        <v>323</v>
      </c>
      <c r="Z24" s="62">
        <v>0</v>
      </c>
      <c r="AA24" s="49">
        <v>0</v>
      </c>
      <c r="AB24" s="52">
        <f t="shared" si="0"/>
        <v>0</v>
      </c>
      <c r="AC24" s="170" t="s">
        <v>514</v>
      </c>
      <c r="AD24" s="170"/>
      <c r="AE24" s="170"/>
      <c r="AF24" s="62">
        <v>0</v>
      </c>
      <c r="AG24" s="49">
        <v>0</v>
      </c>
      <c r="AH24" s="52">
        <f t="shared" si="18"/>
        <v>0</v>
      </c>
      <c r="AI24" s="170" t="s">
        <v>543</v>
      </c>
      <c r="AJ24" s="170"/>
      <c r="AK24" s="170"/>
      <c r="AL24" s="62">
        <v>0</v>
      </c>
      <c r="AM24" s="49">
        <v>0</v>
      </c>
      <c r="AN24" s="52">
        <f t="shared" si="19"/>
        <v>0</v>
      </c>
      <c r="AO24" s="170" t="s">
        <v>621</v>
      </c>
      <c r="AP24" s="170"/>
      <c r="AQ24" s="170"/>
      <c r="AR24" s="62">
        <v>0</v>
      </c>
      <c r="AS24" s="49">
        <v>0</v>
      </c>
      <c r="AT24" s="52">
        <f t="shared" ref="AT24:AT36" si="20">IF(ISERROR(AS24/AR24),0,(AS24/AR24))</f>
        <v>0</v>
      </c>
      <c r="AU24" s="172" t="s">
        <v>694</v>
      </c>
      <c r="AV24" s="173"/>
      <c r="AW24" s="174"/>
      <c r="AX24" s="62">
        <v>0.3</v>
      </c>
      <c r="AY24" s="49">
        <v>0.3</v>
      </c>
      <c r="AZ24" s="52">
        <f t="shared" si="15"/>
        <v>1</v>
      </c>
      <c r="BA24" s="212" t="s">
        <v>799</v>
      </c>
      <c r="BB24" s="213"/>
      <c r="BC24" s="214"/>
      <c r="BD24" s="62">
        <v>0.25</v>
      </c>
      <c r="BE24" s="49">
        <v>0.25</v>
      </c>
      <c r="BF24" s="52">
        <f t="shared" si="16"/>
        <v>1</v>
      </c>
      <c r="BG24" s="163" t="s">
        <v>1021</v>
      </c>
      <c r="BH24" s="163"/>
      <c r="BI24" s="163"/>
      <c r="BJ24" s="62">
        <v>0.05</v>
      </c>
      <c r="BK24" s="77">
        <v>0.05</v>
      </c>
      <c r="BL24" s="52">
        <f t="shared" si="6"/>
        <v>1</v>
      </c>
      <c r="BM24" s="198" t="s">
        <v>972</v>
      </c>
      <c r="BN24" s="235"/>
      <c r="BO24" s="236"/>
      <c r="BP24" s="70">
        <v>0.05</v>
      </c>
      <c r="BQ24" s="77">
        <v>0.05</v>
      </c>
      <c r="BR24" s="52">
        <f t="shared" si="17"/>
        <v>1</v>
      </c>
      <c r="BS24" s="163" t="s">
        <v>973</v>
      </c>
      <c r="BT24" s="163"/>
      <c r="BU24" s="163"/>
      <c r="BV24" s="62">
        <v>0.05</v>
      </c>
      <c r="BW24" s="77">
        <v>0.05</v>
      </c>
      <c r="BX24" s="52">
        <f t="shared" si="7"/>
        <v>1</v>
      </c>
      <c r="BY24" s="118" t="s">
        <v>1119</v>
      </c>
      <c r="BZ24" s="119"/>
      <c r="CA24" s="120"/>
      <c r="CB24" s="70">
        <v>0.05</v>
      </c>
      <c r="CC24" s="77">
        <v>0.05</v>
      </c>
      <c r="CD24" s="126">
        <f t="shared" si="8"/>
        <v>1</v>
      </c>
      <c r="CE24" s="162" t="s">
        <v>1180</v>
      </c>
      <c r="CF24" s="162"/>
      <c r="CG24" s="162"/>
      <c r="CH24" s="62">
        <v>0.05</v>
      </c>
      <c r="CI24" s="77">
        <v>0.05</v>
      </c>
      <c r="CJ24" s="52">
        <f t="shared" si="9"/>
        <v>1</v>
      </c>
      <c r="CK24" s="248" t="s">
        <v>1287</v>
      </c>
      <c r="CL24" s="248"/>
      <c r="CM24" s="248"/>
      <c r="CN24" s="62">
        <v>0.2</v>
      </c>
      <c r="CO24" s="77">
        <v>0.2</v>
      </c>
      <c r="CP24" s="52">
        <f t="shared" si="10"/>
        <v>1</v>
      </c>
      <c r="CQ24" s="163" t="s">
        <v>1358</v>
      </c>
      <c r="CR24" s="163"/>
      <c r="CS24" s="90">
        <f>IF(T24="SUMA",(Z24+AF24+AL24+AR24+AX24+BD24+BJ24+BP24+CH24+CN24+BV24+CB24),(#REF!))</f>
        <v>1.0000000000000002</v>
      </c>
      <c r="CT24" s="101">
        <f t="shared" si="13"/>
        <v>1.0000000000000002</v>
      </c>
      <c r="CU24" s="66">
        <f t="shared" si="14"/>
        <v>1</v>
      </c>
    </row>
    <row r="25" spans="1:99" s="2" customFormat="1" ht="80.099999999999994" customHeight="1" x14ac:dyDescent="0.25">
      <c r="A25" s="72" t="s">
        <v>169</v>
      </c>
      <c r="B25" s="74">
        <v>7550</v>
      </c>
      <c r="C25" s="50">
        <v>4</v>
      </c>
      <c r="D25" s="57" t="s">
        <v>149</v>
      </c>
      <c r="E25" s="57" t="s">
        <v>145</v>
      </c>
      <c r="F25" s="50" t="s">
        <v>122</v>
      </c>
      <c r="G25" s="50">
        <v>540</v>
      </c>
      <c r="H25" s="50" t="s">
        <v>122</v>
      </c>
      <c r="I25" s="50" t="s">
        <v>120</v>
      </c>
      <c r="J25" s="50" t="s">
        <v>124</v>
      </c>
      <c r="K25" s="50" t="s">
        <v>120</v>
      </c>
      <c r="L25" s="50" t="s">
        <v>120</v>
      </c>
      <c r="M25" s="50" t="s">
        <v>122</v>
      </c>
      <c r="N25" s="50" t="s">
        <v>121</v>
      </c>
      <c r="O25" s="69">
        <v>0.5</v>
      </c>
      <c r="P25" s="58" t="s">
        <v>324</v>
      </c>
      <c r="Q25" s="58" t="s">
        <v>325</v>
      </c>
      <c r="R25" s="49">
        <v>1</v>
      </c>
      <c r="S25" s="49">
        <v>1</v>
      </c>
      <c r="T25" s="49" t="s">
        <v>119</v>
      </c>
      <c r="U25" s="49" t="s">
        <v>152</v>
      </c>
      <c r="V25" s="49" t="s">
        <v>164</v>
      </c>
      <c r="W25" s="58" t="s">
        <v>305</v>
      </c>
      <c r="X25" s="58" t="s">
        <v>326</v>
      </c>
      <c r="Y25" s="60" t="s">
        <v>327</v>
      </c>
      <c r="Z25" s="62">
        <v>0.2</v>
      </c>
      <c r="AA25" s="49">
        <v>0.2</v>
      </c>
      <c r="AB25" s="52">
        <f t="shared" si="0"/>
        <v>1</v>
      </c>
      <c r="AC25" s="170" t="s">
        <v>515</v>
      </c>
      <c r="AD25" s="170"/>
      <c r="AE25" s="170"/>
      <c r="AF25" s="62">
        <v>0</v>
      </c>
      <c r="AG25" s="49">
        <v>0</v>
      </c>
      <c r="AH25" s="52">
        <f t="shared" si="18"/>
        <v>0</v>
      </c>
      <c r="AI25" s="170" t="s">
        <v>543</v>
      </c>
      <c r="AJ25" s="170"/>
      <c r="AK25" s="170"/>
      <c r="AL25" s="62">
        <v>0</v>
      </c>
      <c r="AM25" s="51">
        <v>0</v>
      </c>
      <c r="AN25" s="52">
        <f t="shared" si="19"/>
        <v>0</v>
      </c>
      <c r="AO25" s="170" t="s">
        <v>621</v>
      </c>
      <c r="AP25" s="170"/>
      <c r="AQ25" s="170"/>
      <c r="AR25" s="62">
        <v>0</v>
      </c>
      <c r="AS25" s="51">
        <v>0</v>
      </c>
      <c r="AT25" s="52">
        <f t="shared" si="20"/>
        <v>0</v>
      </c>
      <c r="AU25" s="172" t="s">
        <v>695</v>
      </c>
      <c r="AV25" s="173"/>
      <c r="AW25" s="174"/>
      <c r="AX25" s="62">
        <v>0.3</v>
      </c>
      <c r="AY25" s="49">
        <v>0.3</v>
      </c>
      <c r="AZ25" s="52">
        <f t="shared" si="15"/>
        <v>1</v>
      </c>
      <c r="BA25" s="212" t="s">
        <v>800</v>
      </c>
      <c r="BB25" s="213"/>
      <c r="BC25" s="214"/>
      <c r="BD25" s="62">
        <v>0</v>
      </c>
      <c r="BE25" s="49">
        <v>0</v>
      </c>
      <c r="BF25" s="52">
        <f t="shared" si="16"/>
        <v>0</v>
      </c>
      <c r="BG25" s="163" t="s">
        <v>1022</v>
      </c>
      <c r="BH25" s="163"/>
      <c r="BI25" s="163"/>
      <c r="BJ25" s="62">
        <v>0</v>
      </c>
      <c r="BK25" s="77">
        <v>0</v>
      </c>
      <c r="BL25" s="52">
        <f t="shared" si="6"/>
        <v>0</v>
      </c>
      <c r="BM25" s="163" t="s">
        <v>437</v>
      </c>
      <c r="BN25" s="163"/>
      <c r="BO25" s="163"/>
      <c r="BP25" s="70">
        <v>0</v>
      </c>
      <c r="BQ25" s="77">
        <v>0</v>
      </c>
      <c r="BR25" s="52">
        <f t="shared" si="17"/>
        <v>0</v>
      </c>
      <c r="BS25" s="163" t="s">
        <v>974</v>
      </c>
      <c r="BT25" s="163"/>
      <c r="BU25" s="163"/>
      <c r="BV25" s="62">
        <v>0.3</v>
      </c>
      <c r="BW25" s="77">
        <v>0.3</v>
      </c>
      <c r="BX25" s="52">
        <f t="shared" si="7"/>
        <v>1</v>
      </c>
      <c r="BY25" s="118" t="s">
        <v>1120</v>
      </c>
      <c r="BZ25" s="119"/>
      <c r="CA25" s="120"/>
      <c r="CB25" s="70">
        <v>0</v>
      </c>
      <c r="CC25" s="77">
        <v>0</v>
      </c>
      <c r="CD25" s="126">
        <f t="shared" si="8"/>
        <v>0</v>
      </c>
      <c r="CE25" s="162" t="s">
        <v>437</v>
      </c>
      <c r="CF25" s="162"/>
      <c r="CG25" s="162"/>
      <c r="CH25" s="62">
        <v>0</v>
      </c>
      <c r="CI25" s="77">
        <v>0</v>
      </c>
      <c r="CJ25" s="52">
        <f t="shared" si="9"/>
        <v>0</v>
      </c>
      <c r="CK25" s="248" t="s">
        <v>437</v>
      </c>
      <c r="CL25" s="248"/>
      <c r="CM25" s="248"/>
      <c r="CN25" s="62">
        <v>0.2</v>
      </c>
      <c r="CO25" s="77">
        <v>0.2</v>
      </c>
      <c r="CP25" s="52">
        <f t="shared" si="10"/>
        <v>1</v>
      </c>
      <c r="CQ25" s="163" t="s">
        <v>1359</v>
      </c>
      <c r="CR25" s="163"/>
      <c r="CS25" s="90">
        <f>IF(T25="SUMA",(Z25+AF25+AL25+AR25+AX25+BD25+BJ25+BP25+CH25+CN25+BV25+CB25),(#REF!))</f>
        <v>1</v>
      </c>
      <c r="CT25" s="101">
        <f t="shared" si="13"/>
        <v>1</v>
      </c>
      <c r="CU25" s="66">
        <f t="shared" si="14"/>
        <v>1</v>
      </c>
    </row>
    <row r="26" spans="1:99" s="2" customFormat="1" ht="80.099999999999994" customHeight="1" x14ac:dyDescent="0.25">
      <c r="A26" s="72" t="s">
        <v>170</v>
      </c>
      <c r="B26" s="74">
        <v>7550</v>
      </c>
      <c r="C26" s="50">
        <v>5</v>
      </c>
      <c r="D26" s="57" t="s">
        <v>150</v>
      </c>
      <c r="E26" s="57" t="s">
        <v>145</v>
      </c>
      <c r="F26" s="50" t="s">
        <v>122</v>
      </c>
      <c r="G26" s="50">
        <v>540</v>
      </c>
      <c r="H26" s="50" t="s">
        <v>122</v>
      </c>
      <c r="I26" s="50" t="s">
        <v>122</v>
      </c>
      <c r="J26" s="50" t="s">
        <v>126</v>
      </c>
      <c r="K26" s="50" t="s">
        <v>122</v>
      </c>
      <c r="L26" s="50" t="s">
        <v>120</v>
      </c>
      <c r="M26" s="50" t="s">
        <v>122</v>
      </c>
      <c r="N26" s="50" t="s">
        <v>137</v>
      </c>
      <c r="O26" s="52">
        <v>0.8</v>
      </c>
      <c r="P26" s="58" t="s">
        <v>328</v>
      </c>
      <c r="Q26" s="58" t="s">
        <v>329</v>
      </c>
      <c r="R26" s="49">
        <v>1</v>
      </c>
      <c r="S26" s="49">
        <v>1</v>
      </c>
      <c r="T26" s="49" t="s">
        <v>161</v>
      </c>
      <c r="U26" s="49" t="s">
        <v>152</v>
      </c>
      <c r="V26" s="49" t="s">
        <v>158</v>
      </c>
      <c r="W26" s="58" t="s">
        <v>330</v>
      </c>
      <c r="X26" s="58" t="s">
        <v>331</v>
      </c>
      <c r="Y26" s="58" t="s">
        <v>332</v>
      </c>
      <c r="Z26" s="70">
        <v>1</v>
      </c>
      <c r="AA26" s="49">
        <v>1</v>
      </c>
      <c r="AB26" s="52">
        <f t="shared" ref="AB26:AB38" si="21">IF(ISERROR(AA26/Z26),0,(AA26/Z26))</f>
        <v>1</v>
      </c>
      <c r="AC26" s="170" t="s">
        <v>474</v>
      </c>
      <c r="AD26" s="170"/>
      <c r="AE26" s="170"/>
      <c r="AF26" s="70">
        <v>1</v>
      </c>
      <c r="AG26" s="49">
        <v>1</v>
      </c>
      <c r="AH26" s="52">
        <f t="shared" si="18"/>
        <v>1</v>
      </c>
      <c r="AI26" s="170" t="s">
        <v>564</v>
      </c>
      <c r="AJ26" s="170"/>
      <c r="AK26" s="170"/>
      <c r="AL26" s="70">
        <v>1</v>
      </c>
      <c r="AM26" s="49">
        <v>1</v>
      </c>
      <c r="AN26" s="52">
        <f t="shared" si="19"/>
        <v>1</v>
      </c>
      <c r="AO26" s="170" t="s">
        <v>474</v>
      </c>
      <c r="AP26" s="170"/>
      <c r="AQ26" s="170"/>
      <c r="AR26" s="70">
        <v>1</v>
      </c>
      <c r="AS26" s="49">
        <v>1</v>
      </c>
      <c r="AT26" s="52">
        <f t="shared" si="20"/>
        <v>1</v>
      </c>
      <c r="AU26" s="172" t="s">
        <v>743</v>
      </c>
      <c r="AV26" s="173"/>
      <c r="AW26" s="174"/>
      <c r="AX26" s="70">
        <v>1</v>
      </c>
      <c r="AY26" s="49">
        <v>1</v>
      </c>
      <c r="AZ26" s="52">
        <f t="shared" si="15"/>
        <v>1</v>
      </c>
      <c r="BA26" s="212" t="s">
        <v>743</v>
      </c>
      <c r="BB26" s="213"/>
      <c r="BC26" s="214"/>
      <c r="BD26" s="70">
        <v>1</v>
      </c>
      <c r="BE26" s="49">
        <v>1</v>
      </c>
      <c r="BF26" s="52">
        <f t="shared" si="16"/>
        <v>1</v>
      </c>
      <c r="BG26" s="162" t="s">
        <v>1023</v>
      </c>
      <c r="BH26" s="162"/>
      <c r="BI26" s="162"/>
      <c r="BJ26" s="70">
        <v>1</v>
      </c>
      <c r="BK26" s="49">
        <v>1</v>
      </c>
      <c r="BL26" s="52">
        <f t="shared" si="6"/>
        <v>1</v>
      </c>
      <c r="BM26" s="167" t="s">
        <v>474</v>
      </c>
      <c r="BN26" s="168"/>
      <c r="BO26" s="169"/>
      <c r="BP26" s="70">
        <v>1</v>
      </c>
      <c r="BQ26" s="49">
        <v>1</v>
      </c>
      <c r="BR26" s="52">
        <f t="shared" si="17"/>
        <v>1</v>
      </c>
      <c r="BS26" s="162" t="s">
        <v>474</v>
      </c>
      <c r="BT26" s="162"/>
      <c r="BU26" s="162"/>
      <c r="BV26" s="70">
        <v>1</v>
      </c>
      <c r="BW26" s="77">
        <v>1</v>
      </c>
      <c r="BX26" s="52">
        <f t="shared" si="7"/>
        <v>1</v>
      </c>
      <c r="BY26" s="162" t="s">
        <v>474</v>
      </c>
      <c r="BZ26" s="162"/>
      <c r="CA26" s="162"/>
      <c r="CB26" s="70">
        <v>1</v>
      </c>
      <c r="CC26" s="77">
        <v>1</v>
      </c>
      <c r="CD26" s="126">
        <f t="shared" si="8"/>
        <v>1</v>
      </c>
      <c r="CE26" s="162" t="s">
        <v>1212</v>
      </c>
      <c r="CF26" s="162"/>
      <c r="CG26" s="162"/>
      <c r="CH26" s="70">
        <v>1</v>
      </c>
      <c r="CI26" s="77">
        <v>1</v>
      </c>
      <c r="CJ26" s="52">
        <f t="shared" si="9"/>
        <v>1</v>
      </c>
      <c r="CK26" s="162" t="s">
        <v>474</v>
      </c>
      <c r="CL26" s="162"/>
      <c r="CM26" s="162"/>
      <c r="CN26" s="70">
        <v>1</v>
      </c>
      <c r="CO26" s="77">
        <v>1</v>
      </c>
      <c r="CP26" s="52">
        <f t="shared" si="10"/>
        <v>1</v>
      </c>
      <c r="CQ26" s="162" t="s">
        <v>474</v>
      </c>
      <c r="CR26" s="162"/>
      <c r="CS26" s="90">
        <v>1</v>
      </c>
      <c r="CT26" s="49">
        <v>1</v>
      </c>
      <c r="CU26" s="66">
        <f t="shared" ref="CU26:CU37" si="22">IF(ISERROR(CT26/CS26),0,(CT26/CS26))</f>
        <v>1</v>
      </c>
    </row>
    <row r="27" spans="1:99" s="2" customFormat="1" ht="80.099999999999994" customHeight="1" x14ac:dyDescent="0.25">
      <c r="A27" s="72" t="s">
        <v>170</v>
      </c>
      <c r="B27" s="74">
        <v>7550</v>
      </c>
      <c r="C27" s="50">
        <v>5</v>
      </c>
      <c r="D27" s="57" t="s">
        <v>150</v>
      </c>
      <c r="E27" s="57" t="s">
        <v>145</v>
      </c>
      <c r="F27" s="50" t="s">
        <v>122</v>
      </c>
      <c r="G27" s="50">
        <v>540</v>
      </c>
      <c r="H27" s="50" t="s">
        <v>122</v>
      </c>
      <c r="I27" s="50" t="s">
        <v>122</v>
      </c>
      <c r="J27" s="50" t="s">
        <v>126</v>
      </c>
      <c r="K27" s="50" t="s">
        <v>122</v>
      </c>
      <c r="L27" s="50" t="s">
        <v>120</v>
      </c>
      <c r="M27" s="50" t="s">
        <v>122</v>
      </c>
      <c r="N27" s="50" t="s">
        <v>137</v>
      </c>
      <c r="O27" s="52">
        <v>0.2</v>
      </c>
      <c r="P27" s="58" t="s">
        <v>333</v>
      </c>
      <c r="Q27" s="58" t="s">
        <v>334</v>
      </c>
      <c r="R27" s="49">
        <v>1</v>
      </c>
      <c r="S27" s="49">
        <v>1</v>
      </c>
      <c r="T27" s="49" t="s">
        <v>161</v>
      </c>
      <c r="U27" s="49" t="s">
        <v>152</v>
      </c>
      <c r="V27" s="49" t="s">
        <v>158</v>
      </c>
      <c r="W27" s="58" t="s">
        <v>330</v>
      </c>
      <c r="X27" s="58" t="s">
        <v>331</v>
      </c>
      <c r="Y27" s="58" t="s">
        <v>335</v>
      </c>
      <c r="Z27" s="70">
        <v>1</v>
      </c>
      <c r="AA27" s="49">
        <v>1</v>
      </c>
      <c r="AB27" s="52">
        <f t="shared" si="21"/>
        <v>1</v>
      </c>
      <c r="AC27" s="170" t="s">
        <v>474</v>
      </c>
      <c r="AD27" s="170"/>
      <c r="AE27" s="170"/>
      <c r="AF27" s="70">
        <v>1</v>
      </c>
      <c r="AG27" s="49">
        <v>1</v>
      </c>
      <c r="AH27" s="52">
        <f t="shared" si="18"/>
        <v>1</v>
      </c>
      <c r="AI27" s="170" t="s">
        <v>565</v>
      </c>
      <c r="AJ27" s="170"/>
      <c r="AK27" s="170"/>
      <c r="AL27" s="70">
        <v>1</v>
      </c>
      <c r="AM27" s="49">
        <v>1</v>
      </c>
      <c r="AN27" s="52">
        <f t="shared" si="19"/>
        <v>1</v>
      </c>
      <c r="AO27" s="170" t="s">
        <v>474</v>
      </c>
      <c r="AP27" s="170"/>
      <c r="AQ27" s="170"/>
      <c r="AR27" s="70">
        <v>1</v>
      </c>
      <c r="AS27" s="49">
        <v>1</v>
      </c>
      <c r="AT27" s="52">
        <f t="shared" si="20"/>
        <v>1</v>
      </c>
      <c r="AU27" s="172" t="s">
        <v>474</v>
      </c>
      <c r="AV27" s="173"/>
      <c r="AW27" s="174"/>
      <c r="AX27" s="70">
        <v>1</v>
      </c>
      <c r="AY27" s="49">
        <v>1</v>
      </c>
      <c r="AZ27" s="52">
        <f t="shared" si="15"/>
        <v>1</v>
      </c>
      <c r="BA27" s="212" t="s">
        <v>474</v>
      </c>
      <c r="BB27" s="213"/>
      <c r="BC27" s="214"/>
      <c r="BD27" s="70">
        <v>1</v>
      </c>
      <c r="BE27" s="49">
        <v>1</v>
      </c>
      <c r="BF27" s="52">
        <f t="shared" si="16"/>
        <v>1</v>
      </c>
      <c r="BG27" s="162" t="s">
        <v>1023</v>
      </c>
      <c r="BH27" s="162"/>
      <c r="BI27" s="162"/>
      <c r="BJ27" s="70">
        <v>1</v>
      </c>
      <c r="BK27" s="49">
        <v>1</v>
      </c>
      <c r="BL27" s="52">
        <f t="shared" si="6"/>
        <v>1</v>
      </c>
      <c r="BM27" s="167" t="s">
        <v>474</v>
      </c>
      <c r="BN27" s="168"/>
      <c r="BO27" s="169"/>
      <c r="BP27" s="70">
        <v>1</v>
      </c>
      <c r="BQ27" s="49">
        <v>1</v>
      </c>
      <c r="BR27" s="52">
        <f t="shared" si="17"/>
        <v>1</v>
      </c>
      <c r="BS27" s="162" t="s">
        <v>474</v>
      </c>
      <c r="BT27" s="162"/>
      <c r="BU27" s="162"/>
      <c r="BV27" s="70">
        <v>1</v>
      </c>
      <c r="BW27" s="77">
        <v>1</v>
      </c>
      <c r="BX27" s="52">
        <f t="shared" si="7"/>
        <v>1</v>
      </c>
      <c r="BY27" s="162" t="s">
        <v>474</v>
      </c>
      <c r="BZ27" s="162"/>
      <c r="CA27" s="162"/>
      <c r="CB27" s="70">
        <v>1</v>
      </c>
      <c r="CC27" s="77">
        <v>1</v>
      </c>
      <c r="CD27" s="126">
        <f t="shared" si="8"/>
        <v>1</v>
      </c>
      <c r="CE27" s="162" t="s">
        <v>1212</v>
      </c>
      <c r="CF27" s="162"/>
      <c r="CG27" s="162"/>
      <c r="CH27" s="70">
        <v>1</v>
      </c>
      <c r="CI27" s="77">
        <v>1</v>
      </c>
      <c r="CJ27" s="52">
        <f t="shared" si="9"/>
        <v>1</v>
      </c>
      <c r="CK27" s="162" t="s">
        <v>474</v>
      </c>
      <c r="CL27" s="162"/>
      <c r="CM27" s="162"/>
      <c r="CN27" s="70">
        <v>1</v>
      </c>
      <c r="CO27" s="77">
        <v>1</v>
      </c>
      <c r="CP27" s="52">
        <f t="shared" si="10"/>
        <v>1</v>
      </c>
      <c r="CQ27" s="162" t="s">
        <v>474</v>
      </c>
      <c r="CR27" s="162"/>
      <c r="CS27" s="67">
        <v>1</v>
      </c>
      <c r="CT27" s="49">
        <v>1</v>
      </c>
      <c r="CU27" s="66">
        <f t="shared" si="22"/>
        <v>1</v>
      </c>
    </row>
    <row r="28" spans="1:99" s="2" customFormat="1" ht="80.099999999999994" customHeight="1" x14ac:dyDescent="0.25">
      <c r="A28" s="72" t="s">
        <v>170</v>
      </c>
      <c r="B28" s="74">
        <v>7550</v>
      </c>
      <c r="C28" s="50">
        <v>5</v>
      </c>
      <c r="D28" s="57" t="s">
        <v>150</v>
      </c>
      <c r="E28" s="57" t="s">
        <v>145</v>
      </c>
      <c r="F28" s="50" t="s">
        <v>122</v>
      </c>
      <c r="G28" s="50">
        <v>540</v>
      </c>
      <c r="H28" s="50" t="s">
        <v>122</v>
      </c>
      <c r="I28" s="50" t="s">
        <v>122</v>
      </c>
      <c r="J28" s="50" t="s">
        <v>126</v>
      </c>
      <c r="K28" s="50" t="s">
        <v>122</v>
      </c>
      <c r="L28" s="50" t="s">
        <v>120</v>
      </c>
      <c r="M28" s="50" t="s">
        <v>122</v>
      </c>
      <c r="N28" s="50" t="s">
        <v>137</v>
      </c>
      <c r="O28" s="52">
        <v>0.16666666666666669</v>
      </c>
      <c r="P28" s="58" t="s">
        <v>415</v>
      </c>
      <c r="Q28" s="58" t="s">
        <v>416</v>
      </c>
      <c r="R28" s="49">
        <v>1</v>
      </c>
      <c r="S28" s="49">
        <v>1</v>
      </c>
      <c r="T28" s="49" t="s">
        <v>161</v>
      </c>
      <c r="U28" s="49" t="s">
        <v>152</v>
      </c>
      <c r="V28" s="49" t="s">
        <v>158</v>
      </c>
      <c r="W28" s="58" t="s">
        <v>417</v>
      </c>
      <c r="X28" s="58" t="s">
        <v>418</v>
      </c>
      <c r="Y28" s="58" t="s">
        <v>419</v>
      </c>
      <c r="Z28" s="70">
        <v>1</v>
      </c>
      <c r="AA28" s="49">
        <v>1</v>
      </c>
      <c r="AB28" s="52">
        <f t="shared" si="21"/>
        <v>1</v>
      </c>
      <c r="AC28" s="170" t="s">
        <v>494</v>
      </c>
      <c r="AD28" s="170"/>
      <c r="AE28" s="170"/>
      <c r="AF28" s="70">
        <v>1</v>
      </c>
      <c r="AG28" s="49">
        <v>1</v>
      </c>
      <c r="AH28" s="52">
        <f t="shared" si="18"/>
        <v>1</v>
      </c>
      <c r="AI28" s="170" t="s">
        <v>609</v>
      </c>
      <c r="AJ28" s="170"/>
      <c r="AK28" s="170"/>
      <c r="AL28" s="70">
        <v>1</v>
      </c>
      <c r="AM28" s="49">
        <v>1</v>
      </c>
      <c r="AN28" s="52">
        <f t="shared" si="19"/>
        <v>1</v>
      </c>
      <c r="AO28" s="170" t="s">
        <v>622</v>
      </c>
      <c r="AP28" s="170"/>
      <c r="AQ28" s="170"/>
      <c r="AR28" s="70">
        <v>1</v>
      </c>
      <c r="AS28" s="49">
        <v>1</v>
      </c>
      <c r="AT28" s="52">
        <f t="shared" si="20"/>
        <v>1</v>
      </c>
      <c r="AU28" s="172" t="s">
        <v>696</v>
      </c>
      <c r="AV28" s="173"/>
      <c r="AW28" s="174"/>
      <c r="AX28" s="70">
        <v>1</v>
      </c>
      <c r="AY28" s="49">
        <v>1</v>
      </c>
      <c r="AZ28" s="52">
        <f t="shared" si="15"/>
        <v>1</v>
      </c>
      <c r="BA28" s="212" t="s">
        <v>791</v>
      </c>
      <c r="BB28" s="213"/>
      <c r="BC28" s="214"/>
      <c r="BD28" s="70">
        <v>1</v>
      </c>
      <c r="BE28" s="49">
        <v>1</v>
      </c>
      <c r="BF28" s="52">
        <f t="shared" si="16"/>
        <v>1</v>
      </c>
      <c r="BG28" s="162" t="s">
        <v>1024</v>
      </c>
      <c r="BH28" s="162"/>
      <c r="BI28" s="162"/>
      <c r="BJ28" s="70">
        <v>1</v>
      </c>
      <c r="BK28" s="49">
        <v>1</v>
      </c>
      <c r="BL28" s="52">
        <f t="shared" si="6"/>
        <v>1</v>
      </c>
      <c r="BM28" s="164" t="s">
        <v>933</v>
      </c>
      <c r="BN28" s="165"/>
      <c r="BO28" s="166"/>
      <c r="BP28" s="70">
        <v>1</v>
      </c>
      <c r="BQ28" s="49">
        <v>1</v>
      </c>
      <c r="BR28" s="52">
        <f t="shared" si="17"/>
        <v>1</v>
      </c>
      <c r="BS28" s="163" t="s">
        <v>940</v>
      </c>
      <c r="BT28" s="163"/>
      <c r="BU28" s="163"/>
      <c r="BV28" s="70">
        <v>1</v>
      </c>
      <c r="BW28" s="77">
        <v>1</v>
      </c>
      <c r="BX28" s="52">
        <f t="shared" si="7"/>
        <v>1</v>
      </c>
      <c r="BY28" s="162" t="s">
        <v>1155</v>
      </c>
      <c r="BZ28" s="162"/>
      <c r="CA28" s="162"/>
      <c r="CB28" s="70">
        <v>1</v>
      </c>
      <c r="CC28" s="77">
        <v>1</v>
      </c>
      <c r="CD28" s="126">
        <f t="shared" si="8"/>
        <v>1</v>
      </c>
      <c r="CE28" s="162" t="s">
        <v>1239</v>
      </c>
      <c r="CF28" s="162"/>
      <c r="CG28" s="162"/>
      <c r="CH28" s="70">
        <v>1</v>
      </c>
      <c r="CI28" s="77">
        <v>1</v>
      </c>
      <c r="CJ28" s="52">
        <f t="shared" si="9"/>
        <v>1</v>
      </c>
      <c r="CK28" s="162" t="s">
        <v>1256</v>
      </c>
      <c r="CL28" s="162"/>
      <c r="CM28" s="162"/>
      <c r="CN28" s="70">
        <v>1</v>
      </c>
      <c r="CO28" s="77">
        <v>1</v>
      </c>
      <c r="CP28" s="52">
        <f t="shared" si="10"/>
        <v>1</v>
      </c>
      <c r="CQ28" s="162" t="s">
        <v>1360</v>
      </c>
      <c r="CR28" s="162"/>
      <c r="CS28" s="67">
        <v>1</v>
      </c>
      <c r="CT28" s="91">
        <v>1</v>
      </c>
      <c r="CU28" s="66">
        <f t="shared" si="22"/>
        <v>1</v>
      </c>
    </row>
    <row r="29" spans="1:99" s="2" customFormat="1" ht="80.099999999999994" customHeight="1" x14ac:dyDescent="0.25">
      <c r="A29" s="72" t="s">
        <v>170</v>
      </c>
      <c r="B29" s="74">
        <v>7550</v>
      </c>
      <c r="C29" s="50">
        <v>5</v>
      </c>
      <c r="D29" s="57" t="s">
        <v>150</v>
      </c>
      <c r="E29" s="57" t="s">
        <v>145</v>
      </c>
      <c r="F29" s="50" t="s">
        <v>122</v>
      </c>
      <c r="G29" s="50">
        <v>540</v>
      </c>
      <c r="H29" s="50" t="s">
        <v>122</v>
      </c>
      <c r="I29" s="50" t="s">
        <v>122</v>
      </c>
      <c r="J29" s="50" t="s">
        <v>126</v>
      </c>
      <c r="K29" s="50" t="s">
        <v>122</v>
      </c>
      <c r="L29" s="50" t="s">
        <v>120</v>
      </c>
      <c r="M29" s="50" t="s">
        <v>122</v>
      </c>
      <c r="N29" s="50" t="s">
        <v>137</v>
      </c>
      <c r="O29" s="52">
        <v>0.16666666666666669</v>
      </c>
      <c r="P29" s="58" t="s">
        <v>420</v>
      </c>
      <c r="Q29" s="58" t="s">
        <v>421</v>
      </c>
      <c r="R29" s="49">
        <v>1</v>
      </c>
      <c r="S29" s="49">
        <v>1</v>
      </c>
      <c r="T29" s="49" t="s">
        <v>161</v>
      </c>
      <c r="U29" s="49" t="s">
        <v>152</v>
      </c>
      <c r="V29" s="49" t="s">
        <v>158</v>
      </c>
      <c r="W29" s="58" t="s">
        <v>417</v>
      </c>
      <c r="X29" s="58" t="s">
        <v>422</v>
      </c>
      <c r="Y29" s="58" t="s">
        <v>423</v>
      </c>
      <c r="Z29" s="70">
        <v>1</v>
      </c>
      <c r="AA29" s="49">
        <v>1</v>
      </c>
      <c r="AB29" s="52">
        <f t="shared" si="21"/>
        <v>1</v>
      </c>
      <c r="AC29" s="170" t="s">
        <v>495</v>
      </c>
      <c r="AD29" s="170"/>
      <c r="AE29" s="170"/>
      <c r="AF29" s="70">
        <v>1</v>
      </c>
      <c r="AG29" s="49">
        <v>1</v>
      </c>
      <c r="AH29" s="52">
        <f t="shared" si="18"/>
        <v>1</v>
      </c>
      <c r="AI29" s="170" t="s">
        <v>548</v>
      </c>
      <c r="AJ29" s="170"/>
      <c r="AK29" s="170"/>
      <c r="AL29" s="70">
        <v>1</v>
      </c>
      <c r="AM29" s="49">
        <v>0</v>
      </c>
      <c r="AN29" s="52">
        <f t="shared" si="19"/>
        <v>0</v>
      </c>
      <c r="AO29" s="170" t="s">
        <v>623</v>
      </c>
      <c r="AP29" s="170"/>
      <c r="AQ29" s="170"/>
      <c r="AR29" s="70">
        <v>1</v>
      </c>
      <c r="AS29" s="49">
        <v>1</v>
      </c>
      <c r="AT29" s="52">
        <f t="shared" si="20"/>
        <v>1</v>
      </c>
      <c r="AU29" s="172" t="s">
        <v>697</v>
      </c>
      <c r="AV29" s="173"/>
      <c r="AW29" s="174"/>
      <c r="AX29" s="70">
        <v>1</v>
      </c>
      <c r="AY29" s="49">
        <v>1</v>
      </c>
      <c r="AZ29" s="52">
        <f t="shared" si="15"/>
        <v>1</v>
      </c>
      <c r="BA29" s="212" t="s">
        <v>792</v>
      </c>
      <c r="BB29" s="213"/>
      <c r="BC29" s="214"/>
      <c r="BD29" s="70">
        <v>1</v>
      </c>
      <c r="BE29" s="49">
        <v>1</v>
      </c>
      <c r="BF29" s="52">
        <f t="shared" si="16"/>
        <v>1</v>
      </c>
      <c r="BG29" s="162" t="s">
        <v>1025</v>
      </c>
      <c r="BH29" s="162"/>
      <c r="BI29" s="162"/>
      <c r="BJ29" s="70">
        <v>1</v>
      </c>
      <c r="BK29" s="49">
        <v>1</v>
      </c>
      <c r="BL29" s="52">
        <f t="shared" si="6"/>
        <v>1</v>
      </c>
      <c r="BM29" s="167" t="s">
        <v>934</v>
      </c>
      <c r="BN29" s="168"/>
      <c r="BO29" s="169"/>
      <c r="BP29" s="70">
        <v>1</v>
      </c>
      <c r="BQ29" s="49">
        <v>1</v>
      </c>
      <c r="BR29" s="52">
        <f t="shared" si="17"/>
        <v>1</v>
      </c>
      <c r="BS29" s="163" t="s">
        <v>941</v>
      </c>
      <c r="BT29" s="163"/>
      <c r="BU29" s="163"/>
      <c r="BV29" s="70">
        <v>1</v>
      </c>
      <c r="BW29" s="77">
        <v>1</v>
      </c>
      <c r="BX29" s="52">
        <f t="shared" si="7"/>
        <v>1</v>
      </c>
      <c r="BY29" s="162" t="s">
        <v>1156</v>
      </c>
      <c r="BZ29" s="162"/>
      <c r="CA29" s="162"/>
      <c r="CB29" s="70">
        <v>1</v>
      </c>
      <c r="CC29" s="79">
        <v>1</v>
      </c>
      <c r="CD29" s="126">
        <f t="shared" si="8"/>
        <v>1</v>
      </c>
      <c r="CE29" s="162" t="s">
        <v>1240</v>
      </c>
      <c r="CF29" s="162"/>
      <c r="CG29" s="162"/>
      <c r="CH29" s="70">
        <v>1</v>
      </c>
      <c r="CI29" s="77">
        <v>1</v>
      </c>
      <c r="CJ29" s="52">
        <f t="shared" si="9"/>
        <v>1</v>
      </c>
      <c r="CK29" s="162" t="s">
        <v>1257</v>
      </c>
      <c r="CL29" s="162"/>
      <c r="CM29" s="162"/>
      <c r="CN29" s="70">
        <v>1</v>
      </c>
      <c r="CO29" s="77">
        <v>1</v>
      </c>
      <c r="CP29" s="52">
        <f t="shared" si="10"/>
        <v>1</v>
      </c>
      <c r="CQ29" s="162" t="s">
        <v>1361</v>
      </c>
      <c r="CR29" s="162"/>
      <c r="CS29" s="70">
        <v>1</v>
      </c>
      <c r="CT29" s="77">
        <v>1</v>
      </c>
      <c r="CU29" s="66">
        <f t="shared" si="22"/>
        <v>1</v>
      </c>
    </row>
    <row r="30" spans="1:99" s="2" customFormat="1" ht="80.099999999999994" customHeight="1" x14ac:dyDescent="0.25">
      <c r="A30" s="72" t="s">
        <v>170</v>
      </c>
      <c r="B30" s="74">
        <v>7550</v>
      </c>
      <c r="C30" s="50">
        <v>5</v>
      </c>
      <c r="D30" s="57" t="s">
        <v>150</v>
      </c>
      <c r="E30" s="57" t="s">
        <v>145</v>
      </c>
      <c r="F30" s="50" t="s">
        <v>122</v>
      </c>
      <c r="G30" s="50">
        <v>540</v>
      </c>
      <c r="H30" s="50" t="s">
        <v>122</v>
      </c>
      <c r="I30" s="50" t="s">
        <v>122</v>
      </c>
      <c r="J30" s="50" t="s">
        <v>126</v>
      </c>
      <c r="K30" s="50" t="s">
        <v>122</v>
      </c>
      <c r="L30" s="50" t="s">
        <v>120</v>
      </c>
      <c r="M30" s="50" t="s">
        <v>122</v>
      </c>
      <c r="N30" s="50" t="s">
        <v>137</v>
      </c>
      <c r="O30" s="52">
        <v>0.16666666666666669</v>
      </c>
      <c r="P30" s="58" t="s">
        <v>424</v>
      </c>
      <c r="Q30" s="58" t="s">
        <v>425</v>
      </c>
      <c r="R30" s="49">
        <v>1</v>
      </c>
      <c r="S30" s="49">
        <v>1</v>
      </c>
      <c r="T30" s="49" t="s">
        <v>161</v>
      </c>
      <c r="U30" s="49" t="s">
        <v>152</v>
      </c>
      <c r="V30" s="49" t="s">
        <v>158</v>
      </c>
      <c r="W30" s="58" t="s">
        <v>417</v>
      </c>
      <c r="X30" s="58" t="s">
        <v>426</v>
      </c>
      <c r="Y30" s="58" t="s">
        <v>427</v>
      </c>
      <c r="Z30" s="70">
        <v>1</v>
      </c>
      <c r="AA30" s="49">
        <v>1</v>
      </c>
      <c r="AB30" s="52">
        <f t="shared" si="21"/>
        <v>1</v>
      </c>
      <c r="AC30" s="170" t="s">
        <v>496</v>
      </c>
      <c r="AD30" s="170"/>
      <c r="AE30" s="170"/>
      <c r="AF30" s="70">
        <v>1</v>
      </c>
      <c r="AG30" s="49">
        <v>1</v>
      </c>
      <c r="AH30" s="52">
        <f t="shared" si="18"/>
        <v>1</v>
      </c>
      <c r="AI30" s="170" t="s">
        <v>549</v>
      </c>
      <c r="AJ30" s="170"/>
      <c r="AK30" s="170"/>
      <c r="AL30" s="70">
        <v>1</v>
      </c>
      <c r="AM30" s="49">
        <v>0</v>
      </c>
      <c r="AN30" s="52">
        <f t="shared" si="19"/>
        <v>0</v>
      </c>
      <c r="AO30" s="170" t="s">
        <v>624</v>
      </c>
      <c r="AP30" s="170"/>
      <c r="AQ30" s="170"/>
      <c r="AR30" s="70">
        <v>1</v>
      </c>
      <c r="AS30" s="49">
        <v>1</v>
      </c>
      <c r="AT30" s="52">
        <f t="shared" si="20"/>
        <v>1</v>
      </c>
      <c r="AU30" s="172" t="s">
        <v>698</v>
      </c>
      <c r="AV30" s="173"/>
      <c r="AW30" s="174"/>
      <c r="AX30" s="70">
        <v>1</v>
      </c>
      <c r="AY30" s="49">
        <v>1</v>
      </c>
      <c r="AZ30" s="52">
        <f t="shared" si="15"/>
        <v>1</v>
      </c>
      <c r="BA30" s="212" t="s">
        <v>793</v>
      </c>
      <c r="BB30" s="213"/>
      <c r="BC30" s="214"/>
      <c r="BD30" s="70">
        <v>1</v>
      </c>
      <c r="BE30" s="49">
        <v>1</v>
      </c>
      <c r="BF30" s="52">
        <f t="shared" si="16"/>
        <v>1</v>
      </c>
      <c r="BG30" s="162" t="s">
        <v>1026</v>
      </c>
      <c r="BH30" s="162"/>
      <c r="BI30" s="162"/>
      <c r="BJ30" s="70">
        <v>1</v>
      </c>
      <c r="BK30" s="49">
        <v>1</v>
      </c>
      <c r="BL30" s="52">
        <f t="shared" si="6"/>
        <v>1</v>
      </c>
      <c r="BM30" s="167" t="s">
        <v>935</v>
      </c>
      <c r="BN30" s="168"/>
      <c r="BO30" s="169"/>
      <c r="BP30" s="70">
        <v>1</v>
      </c>
      <c r="BQ30" s="49">
        <v>1</v>
      </c>
      <c r="BR30" s="52">
        <f t="shared" si="17"/>
        <v>1</v>
      </c>
      <c r="BS30" s="163" t="s">
        <v>942</v>
      </c>
      <c r="BT30" s="163"/>
      <c r="BU30" s="163"/>
      <c r="BV30" s="70">
        <v>1</v>
      </c>
      <c r="BW30" s="77">
        <v>1</v>
      </c>
      <c r="BX30" s="52">
        <f t="shared" si="7"/>
        <v>1</v>
      </c>
      <c r="BY30" s="162" t="s">
        <v>1157</v>
      </c>
      <c r="BZ30" s="162"/>
      <c r="CA30" s="162"/>
      <c r="CB30" s="70">
        <v>1</v>
      </c>
      <c r="CC30" s="77">
        <v>1</v>
      </c>
      <c r="CD30" s="126">
        <f t="shared" si="8"/>
        <v>1</v>
      </c>
      <c r="CE30" s="162" t="s">
        <v>1241</v>
      </c>
      <c r="CF30" s="162"/>
      <c r="CG30" s="162"/>
      <c r="CH30" s="70">
        <v>1</v>
      </c>
      <c r="CI30" s="77">
        <v>1</v>
      </c>
      <c r="CJ30" s="52">
        <f t="shared" si="9"/>
        <v>1</v>
      </c>
      <c r="CK30" s="162" t="s">
        <v>1258</v>
      </c>
      <c r="CL30" s="162"/>
      <c r="CM30" s="162"/>
      <c r="CN30" s="70">
        <v>1</v>
      </c>
      <c r="CO30" s="77">
        <v>1</v>
      </c>
      <c r="CP30" s="52">
        <f t="shared" si="10"/>
        <v>1</v>
      </c>
      <c r="CQ30" s="162" t="s">
        <v>1362</v>
      </c>
      <c r="CR30" s="162"/>
      <c r="CS30" s="70">
        <v>1</v>
      </c>
      <c r="CT30" s="77">
        <v>1</v>
      </c>
      <c r="CU30" s="66">
        <f t="shared" si="22"/>
        <v>1</v>
      </c>
    </row>
    <row r="31" spans="1:99" s="2" customFormat="1" ht="80.099999999999994" customHeight="1" x14ac:dyDescent="0.25">
      <c r="A31" s="72" t="s">
        <v>170</v>
      </c>
      <c r="B31" s="74">
        <v>7550</v>
      </c>
      <c r="C31" s="50">
        <v>5</v>
      </c>
      <c r="D31" s="57" t="s">
        <v>150</v>
      </c>
      <c r="E31" s="57" t="s">
        <v>145</v>
      </c>
      <c r="F31" s="50" t="s">
        <v>122</v>
      </c>
      <c r="G31" s="50">
        <v>540</v>
      </c>
      <c r="H31" s="50" t="s">
        <v>122</v>
      </c>
      <c r="I31" s="50" t="s">
        <v>122</v>
      </c>
      <c r="J31" s="50" t="s">
        <v>126</v>
      </c>
      <c r="K31" s="50" t="s">
        <v>122</v>
      </c>
      <c r="L31" s="50" t="s">
        <v>120</v>
      </c>
      <c r="M31" s="50" t="s">
        <v>122</v>
      </c>
      <c r="N31" s="50" t="s">
        <v>137</v>
      </c>
      <c r="O31" s="52">
        <v>0.16666666666666669</v>
      </c>
      <c r="P31" s="58" t="s">
        <v>428</v>
      </c>
      <c r="Q31" s="58" t="s">
        <v>429</v>
      </c>
      <c r="R31" s="49" t="s">
        <v>437</v>
      </c>
      <c r="S31" s="77">
        <v>0.9</v>
      </c>
      <c r="T31" s="49" t="s">
        <v>161</v>
      </c>
      <c r="U31" s="49" t="s">
        <v>152</v>
      </c>
      <c r="V31" s="49" t="s">
        <v>158</v>
      </c>
      <c r="W31" s="58" t="s">
        <v>417</v>
      </c>
      <c r="X31" s="58" t="s">
        <v>430</v>
      </c>
      <c r="Y31" s="58" t="s">
        <v>427</v>
      </c>
      <c r="Z31" s="62">
        <v>0.9</v>
      </c>
      <c r="AA31" s="49">
        <v>0.9</v>
      </c>
      <c r="AB31" s="52">
        <f t="shared" si="21"/>
        <v>1</v>
      </c>
      <c r="AC31" s="170" t="s">
        <v>497</v>
      </c>
      <c r="AD31" s="170"/>
      <c r="AE31" s="170"/>
      <c r="AF31" s="62">
        <v>0.9</v>
      </c>
      <c r="AG31" s="49">
        <v>0.9</v>
      </c>
      <c r="AH31" s="52">
        <f t="shared" si="18"/>
        <v>1</v>
      </c>
      <c r="AI31" s="170" t="s">
        <v>550</v>
      </c>
      <c r="AJ31" s="170"/>
      <c r="AK31" s="170"/>
      <c r="AL31" s="62">
        <v>0.9</v>
      </c>
      <c r="AM31" s="49">
        <v>0.9</v>
      </c>
      <c r="AN31" s="52">
        <f t="shared" si="19"/>
        <v>1</v>
      </c>
      <c r="AO31" s="170" t="s">
        <v>625</v>
      </c>
      <c r="AP31" s="170"/>
      <c r="AQ31" s="170"/>
      <c r="AR31" s="62">
        <v>0.9</v>
      </c>
      <c r="AS31" s="49">
        <v>0.87</v>
      </c>
      <c r="AT31" s="52">
        <f t="shared" si="20"/>
        <v>0.96666666666666667</v>
      </c>
      <c r="AU31" s="172" t="s">
        <v>699</v>
      </c>
      <c r="AV31" s="173"/>
      <c r="AW31" s="174"/>
      <c r="AX31" s="62">
        <v>0.9</v>
      </c>
      <c r="AY31" s="49">
        <v>0.88</v>
      </c>
      <c r="AZ31" s="52">
        <f t="shared" si="15"/>
        <v>0.97777777777777775</v>
      </c>
      <c r="BA31" s="212" t="s">
        <v>794</v>
      </c>
      <c r="BB31" s="213"/>
      <c r="BC31" s="214"/>
      <c r="BD31" s="62">
        <v>0.9</v>
      </c>
      <c r="BE31" s="49">
        <v>0.88</v>
      </c>
      <c r="BF31" s="52">
        <f t="shared" si="16"/>
        <v>0.97777777777777775</v>
      </c>
      <c r="BG31" s="162" t="s">
        <v>794</v>
      </c>
      <c r="BH31" s="162"/>
      <c r="BI31" s="162"/>
      <c r="BJ31" s="62">
        <v>0.9</v>
      </c>
      <c r="BK31" s="49">
        <v>0.88</v>
      </c>
      <c r="BL31" s="52">
        <f t="shared" si="6"/>
        <v>0.97777777777777775</v>
      </c>
      <c r="BM31" s="167" t="s">
        <v>936</v>
      </c>
      <c r="BN31" s="168"/>
      <c r="BO31" s="169"/>
      <c r="BP31" s="70">
        <v>0.9</v>
      </c>
      <c r="BQ31" s="49">
        <v>0.93799999999999994</v>
      </c>
      <c r="BR31" s="52">
        <f t="shared" si="17"/>
        <v>1.0422222222222222</v>
      </c>
      <c r="BS31" s="163" t="s">
        <v>943</v>
      </c>
      <c r="BT31" s="163"/>
      <c r="BU31" s="163"/>
      <c r="BV31" s="62">
        <v>0.9</v>
      </c>
      <c r="BW31" s="77">
        <v>0.91820000000000002</v>
      </c>
      <c r="BX31" s="52">
        <f t="shared" si="7"/>
        <v>1.0202222222222221</v>
      </c>
      <c r="BY31" s="162" t="s">
        <v>1158</v>
      </c>
      <c r="BZ31" s="162"/>
      <c r="CA31" s="162"/>
      <c r="CB31" s="70">
        <v>0.9</v>
      </c>
      <c r="CC31" s="77">
        <v>0.97389999999999999</v>
      </c>
      <c r="CD31" s="126">
        <f t="shared" si="8"/>
        <v>1.082111111111111</v>
      </c>
      <c r="CE31" s="162" t="s">
        <v>1242</v>
      </c>
      <c r="CF31" s="162"/>
      <c r="CG31" s="162"/>
      <c r="CH31" s="62">
        <v>0.9</v>
      </c>
      <c r="CI31" s="77">
        <v>0.94</v>
      </c>
      <c r="CJ31" s="52">
        <f t="shared" si="9"/>
        <v>1.0444444444444443</v>
      </c>
      <c r="CK31" s="162" t="s">
        <v>1259</v>
      </c>
      <c r="CL31" s="162"/>
      <c r="CM31" s="162"/>
      <c r="CN31" s="62">
        <v>0.9</v>
      </c>
      <c r="CO31" s="77">
        <v>0.95</v>
      </c>
      <c r="CP31" s="52">
        <f t="shared" si="10"/>
        <v>1.0555555555555556</v>
      </c>
      <c r="CQ31" s="162" t="s">
        <v>1363</v>
      </c>
      <c r="CR31" s="162"/>
      <c r="CS31" s="62">
        <v>0.9</v>
      </c>
      <c r="CT31" s="88">
        <f>+AVERAGE(AS31,AM31,AG31,AA31,AY31,BE31,BK31,BQ31,BW31,CC31,CI31,CO31)</f>
        <v>0.91084166666666666</v>
      </c>
      <c r="CU31" s="66">
        <f t="shared" si="22"/>
        <v>1.0120462962962962</v>
      </c>
    </row>
    <row r="32" spans="1:99" s="2" customFormat="1" ht="80.099999999999994" customHeight="1" x14ac:dyDescent="0.25">
      <c r="A32" s="72" t="s">
        <v>170</v>
      </c>
      <c r="B32" s="74">
        <v>7550</v>
      </c>
      <c r="C32" s="50">
        <v>5</v>
      </c>
      <c r="D32" s="57" t="s">
        <v>150</v>
      </c>
      <c r="E32" s="57" t="s">
        <v>145</v>
      </c>
      <c r="F32" s="50" t="s">
        <v>122</v>
      </c>
      <c r="G32" s="50">
        <v>540</v>
      </c>
      <c r="H32" s="50" t="s">
        <v>122</v>
      </c>
      <c r="I32" s="50" t="s">
        <v>122</v>
      </c>
      <c r="J32" s="50" t="s">
        <v>126</v>
      </c>
      <c r="K32" s="50" t="s">
        <v>122</v>
      </c>
      <c r="L32" s="50" t="s">
        <v>120</v>
      </c>
      <c r="M32" s="50" t="s">
        <v>122</v>
      </c>
      <c r="N32" s="50" t="s">
        <v>137</v>
      </c>
      <c r="O32" s="52">
        <v>0.16666666666666669</v>
      </c>
      <c r="P32" s="58" t="s">
        <v>431</v>
      </c>
      <c r="Q32" s="58" t="s">
        <v>432</v>
      </c>
      <c r="R32" s="49">
        <v>1</v>
      </c>
      <c r="S32" s="49">
        <v>1</v>
      </c>
      <c r="T32" s="49" t="s">
        <v>161</v>
      </c>
      <c r="U32" s="49" t="s">
        <v>152</v>
      </c>
      <c r="V32" s="49" t="s">
        <v>158</v>
      </c>
      <c r="W32" s="58" t="s">
        <v>417</v>
      </c>
      <c r="X32" s="58" t="s">
        <v>433</v>
      </c>
      <c r="Y32" s="58" t="s">
        <v>427</v>
      </c>
      <c r="Z32" s="62">
        <v>1</v>
      </c>
      <c r="AA32" s="49">
        <v>1</v>
      </c>
      <c r="AB32" s="52">
        <f t="shared" si="21"/>
        <v>1</v>
      </c>
      <c r="AC32" s="170" t="s">
        <v>498</v>
      </c>
      <c r="AD32" s="170"/>
      <c r="AE32" s="170"/>
      <c r="AF32" s="62">
        <v>1</v>
      </c>
      <c r="AG32" s="49">
        <v>1</v>
      </c>
      <c r="AH32" s="52">
        <f t="shared" si="18"/>
        <v>1</v>
      </c>
      <c r="AI32" s="170" t="s">
        <v>551</v>
      </c>
      <c r="AJ32" s="170"/>
      <c r="AK32" s="170"/>
      <c r="AL32" s="62">
        <v>1</v>
      </c>
      <c r="AM32" s="49">
        <v>1</v>
      </c>
      <c r="AN32" s="52">
        <f t="shared" si="19"/>
        <v>1</v>
      </c>
      <c r="AO32" s="170" t="s">
        <v>626</v>
      </c>
      <c r="AP32" s="170"/>
      <c r="AQ32" s="170"/>
      <c r="AR32" s="62">
        <v>1</v>
      </c>
      <c r="AS32" s="49">
        <v>1</v>
      </c>
      <c r="AT32" s="52">
        <f t="shared" si="20"/>
        <v>1</v>
      </c>
      <c r="AU32" s="172" t="s">
        <v>700</v>
      </c>
      <c r="AV32" s="173"/>
      <c r="AW32" s="174"/>
      <c r="AX32" s="62">
        <v>1</v>
      </c>
      <c r="AY32" s="49">
        <v>1</v>
      </c>
      <c r="AZ32" s="52">
        <f t="shared" si="15"/>
        <v>1</v>
      </c>
      <c r="BA32" s="212" t="s">
        <v>795</v>
      </c>
      <c r="BB32" s="213"/>
      <c r="BC32" s="214"/>
      <c r="BD32" s="62">
        <v>1</v>
      </c>
      <c r="BE32" s="49">
        <v>1</v>
      </c>
      <c r="BF32" s="52">
        <f t="shared" si="16"/>
        <v>1</v>
      </c>
      <c r="BG32" s="162" t="s">
        <v>1027</v>
      </c>
      <c r="BH32" s="162"/>
      <c r="BI32" s="162"/>
      <c r="BJ32" s="62">
        <v>1</v>
      </c>
      <c r="BK32" s="49">
        <v>1</v>
      </c>
      <c r="BL32" s="52">
        <f t="shared" si="6"/>
        <v>1</v>
      </c>
      <c r="BM32" s="167" t="s">
        <v>937</v>
      </c>
      <c r="BN32" s="168"/>
      <c r="BO32" s="169"/>
      <c r="BP32" s="70">
        <v>1</v>
      </c>
      <c r="BQ32" s="49">
        <v>1</v>
      </c>
      <c r="BR32" s="52">
        <f t="shared" si="17"/>
        <v>1</v>
      </c>
      <c r="BS32" s="163" t="s">
        <v>944</v>
      </c>
      <c r="BT32" s="163"/>
      <c r="BU32" s="163"/>
      <c r="BV32" s="62">
        <v>1</v>
      </c>
      <c r="BW32" s="77">
        <v>1</v>
      </c>
      <c r="BX32" s="52">
        <f t="shared" si="7"/>
        <v>1</v>
      </c>
      <c r="BY32" s="162" t="s">
        <v>1159</v>
      </c>
      <c r="BZ32" s="162"/>
      <c r="CA32" s="162"/>
      <c r="CB32" s="70">
        <v>1</v>
      </c>
      <c r="CC32" s="77">
        <v>1</v>
      </c>
      <c r="CD32" s="126">
        <f t="shared" si="8"/>
        <v>1</v>
      </c>
      <c r="CE32" s="162" t="s">
        <v>1243</v>
      </c>
      <c r="CF32" s="162"/>
      <c r="CG32" s="162"/>
      <c r="CH32" s="62">
        <v>1</v>
      </c>
      <c r="CI32" s="77">
        <v>1</v>
      </c>
      <c r="CJ32" s="52">
        <f t="shared" si="9"/>
        <v>1</v>
      </c>
      <c r="CK32" s="162" t="s">
        <v>1260</v>
      </c>
      <c r="CL32" s="162"/>
      <c r="CM32" s="162"/>
      <c r="CN32" s="62">
        <v>1</v>
      </c>
      <c r="CO32" s="77">
        <v>1</v>
      </c>
      <c r="CP32" s="52">
        <f t="shared" si="10"/>
        <v>1</v>
      </c>
      <c r="CQ32" s="162" t="s">
        <v>1364</v>
      </c>
      <c r="CR32" s="162"/>
      <c r="CS32" s="62">
        <v>1</v>
      </c>
      <c r="CT32" s="49">
        <v>1</v>
      </c>
      <c r="CU32" s="66">
        <f t="shared" si="22"/>
        <v>1</v>
      </c>
    </row>
    <row r="33" spans="1:99" s="2" customFormat="1" ht="80.099999999999994" customHeight="1" x14ac:dyDescent="0.25">
      <c r="A33" s="72" t="s">
        <v>170</v>
      </c>
      <c r="B33" s="74">
        <v>7550</v>
      </c>
      <c r="C33" s="50">
        <v>5</v>
      </c>
      <c r="D33" s="57" t="s">
        <v>150</v>
      </c>
      <c r="E33" s="57" t="s">
        <v>145</v>
      </c>
      <c r="F33" s="50" t="s">
        <v>122</v>
      </c>
      <c r="G33" s="50">
        <v>540</v>
      </c>
      <c r="H33" s="50" t="s">
        <v>122</v>
      </c>
      <c r="I33" s="50" t="s">
        <v>122</v>
      </c>
      <c r="J33" s="50" t="s">
        <v>126</v>
      </c>
      <c r="K33" s="50" t="s">
        <v>122</v>
      </c>
      <c r="L33" s="50" t="s">
        <v>120</v>
      </c>
      <c r="M33" s="50" t="s">
        <v>122</v>
      </c>
      <c r="N33" s="50" t="s">
        <v>137</v>
      </c>
      <c r="O33" s="52">
        <v>0.16666666666666669</v>
      </c>
      <c r="P33" s="58" t="s">
        <v>434</v>
      </c>
      <c r="Q33" s="58" t="s">
        <v>435</v>
      </c>
      <c r="R33" s="49">
        <v>1</v>
      </c>
      <c r="S33" s="49">
        <v>1</v>
      </c>
      <c r="T33" s="49" t="s">
        <v>161</v>
      </c>
      <c r="U33" s="49" t="s">
        <v>152</v>
      </c>
      <c r="V33" s="49" t="s">
        <v>158</v>
      </c>
      <c r="W33" s="58" t="s">
        <v>417</v>
      </c>
      <c r="X33" s="58" t="s">
        <v>433</v>
      </c>
      <c r="Y33" s="58" t="s">
        <v>419</v>
      </c>
      <c r="Z33" s="62">
        <v>1</v>
      </c>
      <c r="AA33" s="49">
        <v>1</v>
      </c>
      <c r="AB33" s="52">
        <f t="shared" si="21"/>
        <v>1</v>
      </c>
      <c r="AC33" s="170" t="s">
        <v>499</v>
      </c>
      <c r="AD33" s="170"/>
      <c r="AE33" s="170"/>
      <c r="AF33" s="62">
        <v>1</v>
      </c>
      <c r="AG33" s="49">
        <v>1</v>
      </c>
      <c r="AH33" s="52">
        <f t="shared" si="18"/>
        <v>1</v>
      </c>
      <c r="AI33" s="170" t="s">
        <v>552</v>
      </c>
      <c r="AJ33" s="170"/>
      <c r="AK33" s="170"/>
      <c r="AL33" s="62">
        <v>1</v>
      </c>
      <c r="AM33" s="49">
        <v>0</v>
      </c>
      <c r="AN33" s="52">
        <f t="shared" si="19"/>
        <v>0</v>
      </c>
      <c r="AO33" s="170" t="s">
        <v>627</v>
      </c>
      <c r="AP33" s="170"/>
      <c r="AQ33" s="170"/>
      <c r="AR33" s="62">
        <v>1</v>
      </c>
      <c r="AS33" s="49">
        <v>1</v>
      </c>
      <c r="AT33" s="52">
        <f t="shared" si="20"/>
        <v>1</v>
      </c>
      <c r="AU33" s="172" t="s">
        <v>701</v>
      </c>
      <c r="AV33" s="173"/>
      <c r="AW33" s="174"/>
      <c r="AX33" s="62">
        <v>1</v>
      </c>
      <c r="AY33" s="49">
        <v>1</v>
      </c>
      <c r="AZ33" s="52">
        <f t="shared" si="15"/>
        <v>1</v>
      </c>
      <c r="BA33" s="212" t="s">
        <v>796</v>
      </c>
      <c r="BB33" s="213"/>
      <c r="BC33" s="214"/>
      <c r="BD33" s="62">
        <v>1</v>
      </c>
      <c r="BE33" s="49">
        <v>1</v>
      </c>
      <c r="BF33" s="52">
        <f t="shared" si="16"/>
        <v>1</v>
      </c>
      <c r="BG33" s="162" t="s">
        <v>1028</v>
      </c>
      <c r="BH33" s="162"/>
      <c r="BI33" s="162"/>
      <c r="BJ33" s="62">
        <v>1</v>
      </c>
      <c r="BK33" s="49">
        <v>1</v>
      </c>
      <c r="BL33" s="52">
        <f t="shared" si="6"/>
        <v>1</v>
      </c>
      <c r="BM33" s="167" t="s">
        <v>938</v>
      </c>
      <c r="BN33" s="168"/>
      <c r="BO33" s="169"/>
      <c r="BP33" s="70">
        <v>1</v>
      </c>
      <c r="BQ33" s="49">
        <v>1</v>
      </c>
      <c r="BR33" s="52">
        <f t="shared" si="17"/>
        <v>1</v>
      </c>
      <c r="BS33" s="163" t="s">
        <v>945</v>
      </c>
      <c r="BT33" s="163"/>
      <c r="BU33" s="163"/>
      <c r="BV33" s="62">
        <v>1</v>
      </c>
      <c r="BW33" s="77">
        <v>1</v>
      </c>
      <c r="BX33" s="52">
        <f t="shared" si="7"/>
        <v>1</v>
      </c>
      <c r="BY33" s="162" t="s">
        <v>1160</v>
      </c>
      <c r="BZ33" s="162"/>
      <c r="CA33" s="162"/>
      <c r="CB33" s="70">
        <v>1</v>
      </c>
      <c r="CC33" s="77">
        <v>1</v>
      </c>
      <c r="CD33" s="126">
        <f t="shared" si="8"/>
        <v>1</v>
      </c>
      <c r="CE33" s="162" t="s">
        <v>1244</v>
      </c>
      <c r="CF33" s="162"/>
      <c r="CG33" s="162"/>
      <c r="CH33" s="62">
        <v>1</v>
      </c>
      <c r="CI33" s="77">
        <v>1</v>
      </c>
      <c r="CJ33" s="52">
        <f t="shared" si="9"/>
        <v>1</v>
      </c>
      <c r="CK33" s="162" t="s">
        <v>1261</v>
      </c>
      <c r="CL33" s="162"/>
      <c r="CM33" s="162"/>
      <c r="CN33" s="62">
        <v>1</v>
      </c>
      <c r="CO33" s="77">
        <v>1</v>
      </c>
      <c r="CP33" s="52">
        <f t="shared" si="10"/>
        <v>1</v>
      </c>
      <c r="CQ33" s="163" t="s">
        <v>1365</v>
      </c>
      <c r="CR33" s="163"/>
      <c r="CS33" s="62">
        <v>1</v>
      </c>
      <c r="CT33" s="49">
        <v>1</v>
      </c>
      <c r="CU33" s="66">
        <f t="shared" si="22"/>
        <v>1</v>
      </c>
    </row>
    <row r="34" spans="1:99" s="2" customFormat="1" ht="80.099999999999994" customHeight="1" x14ac:dyDescent="0.25">
      <c r="A34" s="72" t="s">
        <v>170</v>
      </c>
      <c r="B34" s="74">
        <v>7550</v>
      </c>
      <c r="C34" s="50">
        <v>5</v>
      </c>
      <c r="D34" s="57" t="s">
        <v>150</v>
      </c>
      <c r="E34" s="57" t="s">
        <v>145</v>
      </c>
      <c r="F34" s="50" t="s">
        <v>122</v>
      </c>
      <c r="G34" s="50">
        <v>540</v>
      </c>
      <c r="H34" s="50" t="s">
        <v>122</v>
      </c>
      <c r="I34" s="50" t="s">
        <v>122</v>
      </c>
      <c r="J34" s="50" t="s">
        <v>126</v>
      </c>
      <c r="K34" s="50" t="s">
        <v>122</v>
      </c>
      <c r="L34" s="50" t="s">
        <v>120</v>
      </c>
      <c r="M34" s="50" t="s">
        <v>122</v>
      </c>
      <c r="N34" s="50" t="s">
        <v>137</v>
      </c>
      <c r="O34" s="52">
        <v>1</v>
      </c>
      <c r="P34" s="58" t="s">
        <v>382</v>
      </c>
      <c r="Q34" s="58" t="s">
        <v>383</v>
      </c>
      <c r="R34" s="49">
        <v>1</v>
      </c>
      <c r="S34" s="49">
        <v>1</v>
      </c>
      <c r="T34" s="49" t="s">
        <v>161</v>
      </c>
      <c r="U34" s="49" t="s">
        <v>152</v>
      </c>
      <c r="V34" s="49" t="s">
        <v>158</v>
      </c>
      <c r="W34" s="58" t="s">
        <v>384</v>
      </c>
      <c r="X34" s="58" t="s">
        <v>385</v>
      </c>
      <c r="Y34" s="58" t="s">
        <v>386</v>
      </c>
      <c r="Z34" s="62">
        <v>1</v>
      </c>
      <c r="AA34" s="49">
        <v>1</v>
      </c>
      <c r="AB34" s="52">
        <f t="shared" si="21"/>
        <v>1</v>
      </c>
      <c r="AC34" s="170" t="s">
        <v>507</v>
      </c>
      <c r="AD34" s="170"/>
      <c r="AE34" s="170"/>
      <c r="AF34" s="62">
        <v>1</v>
      </c>
      <c r="AG34" s="49">
        <v>1</v>
      </c>
      <c r="AH34" s="52">
        <f t="shared" si="18"/>
        <v>1</v>
      </c>
      <c r="AI34" s="170" t="s">
        <v>542</v>
      </c>
      <c r="AJ34" s="170"/>
      <c r="AK34" s="170"/>
      <c r="AL34" s="62">
        <v>1</v>
      </c>
      <c r="AM34" s="49">
        <v>1</v>
      </c>
      <c r="AN34" s="52">
        <f t="shared" si="19"/>
        <v>1</v>
      </c>
      <c r="AO34" s="170" t="s">
        <v>638</v>
      </c>
      <c r="AP34" s="170"/>
      <c r="AQ34" s="170"/>
      <c r="AR34" s="62">
        <v>1</v>
      </c>
      <c r="AS34" s="49">
        <v>1</v>
      </c>
      <c r="AT34" s="52">
        <f t="shared" si="20"/>
        <v>1</v>
      </c>
      <c r="AU34" s="172" t="s">
        <v>702</v>
      </c>
      <c r="AV34" s="173"/>
      <c r="AW34" s="174"/>
      <c r="AX34" s="62">
        <v>1</v>
      </c>
      <c r="AY34" s="49">
        <v>1</v>
      </c>
      <c r="AZ34" s="52">
        <f t="shared" si="15"/>
        <v>1</v>
      </c>
      <c r="BA34" s="212" t="s">
        <v>782</v>
      </c>
      <c r="BB34" s="213"/>
      <c r="BC34" s="214"/>
      <c r="BD34" s="62">
        <v>1</v>
      </c>
      <c r="BE34" s="49">
        <v>1</v>
      </c>
      <c r="BF34" s="52">
        <f t="shared" si="16"/>
        <v>1</v>
      </c>
      <c r="BG34" s="162" t="s">
        <v>1029</v>
      </c>
      <c r="BH34" s="162"/>
      <c r="BI34" s="162"/>
      <c r="BJ34" s="62">
        <v>1</v>
      </c>
      <c r="BK34" s="49">
        <v>1</v>
      </c>
      <c r="BL34" s="52">
        <f t="shared" si="6"/>
        <v>1</v>
      </c>
      <c r="BM34" s="164" t="s">
        <v>939</v>
      </c>
      <c r="BN34" s="165"/>
      <c r="BO34" s="166"/>
      <c r="BP34" s="70">
        <v>1</v>
      </c>
      <c r="BQ34" s="49">
        <v>1</v>
      </c>
      <c r="BR34" s="52">
        <f t="shared" si="17"/>
        <v>1</v>
      </c>
      <c r="BS34" s="162" t="s">
        <v>975</v>
      </c>
      <c r="BT34" s="162"/>
      <c r="BU34" s="162"/>
      <c r="BV34" s="70">
        <v>1</v>
      </c>
      <c r="BW34" s="77">
        <v>1</v>
      </c>
      <c r="BX34" s="69">
        <f t="shared" si="7"/>
        <v>1</v>
      </c>
      <c r="BY34" s="163" t="s">
        <v>1161</v>
      </c>
      <c r="BZ34" s="163"/>
      <c r="CA34" s="239"/>
      <c r="CB34" s="70">
        <v>1</v>
      </c>
      <c r="CC34" s="77">
        <v>1</v>
      </c>
      <c r="CD34" s="126">
        <f t="shared" si="8"/>
        <v>1</v>
      </c>
      <c r="CE34" s="162" t="s">
        <v>1175</v>
      </c>
      <c r="CF34" s="162"/>
      <c r="CG34" s="162"/>
      <c r="CH34" s="62">
        <v>1</v>
      </c>
      <c r="CI34" s="70">
        <v>1</v>
      </c>
      <c r="CJ34" s="52">
        <f t="shared" si="9"/>
        <v>1</v>
      </c>
      <c r="CK34" s="248" t="s">
        <v>1321</v>
      </c>
      <c r="CL34" s="248"/>
      <c r="CM34" s="248"/>
      <c r="CN34" s="62">
        <v>1</v>
      </c>
      <c r="CO34" s="77">
        <v>1</v>
      </c>
      <c r="CP34" s="52">
        <f t="shared" si="10"/>
        <v>1</v>
      </c>
      <c r="CQ34" s="189" t="s">
        <v>1353</v>
      </c>
      <c r="CR34" s="243"/>
      <c r="CS34" s="62">
        <v>1</v>
      </c>
      <c r="CT34" s="49">
        <v>1</v>
      </c>
      <c r="CU34" s="66">
        <f t="shared" si="22"/>
        <v>1</v>
      </c>
    </row>
    <row r="35" spans="1:99" s="2" customFormat="1" ht="80.099999999999994" customHeight="1" x14ac:dyDescent="0.25">
      <c r="A35" s="72" t="s">
        <v>170</v>
      </c>
      <c r="B35" s="74">
        <v>7550</v>
      </c>
      <c r="C35" s="50">
        <v>6</v>
      </c>
      <c r="D35" s="57" t="s">
        <v>151</v>
      </c>
      <c r="E35" s="57" t="s">
        <v>145</v>
      </c>
      <c r="F35" s="50" t="s">
        <v>122</v>
      </c>
      <c r="G35" s="50">
        <v>540</v>
      </c>
      <c r="H35" s="50" t="s">
        <v>122</v>
      </c>
      <c r="I35" s="50" t="s">
        <v>120</v>
      </c>
      <c r="J35" s="50" t="s">
        <v>126</v>
      </c>
      <c r="K35" s="50" t="s">
        <v>122</v>
      </c>
      <c r="L35" s="50" t="s">
        <v>120</v>
      </c>
      <c r="M35" s="50" t="s">
        <v>122</v>
      </c>
      <c r="N35" s="50" t="s">
        <v>136</v>
      </c>
      <c r="O35" s="52">
        <v>0.5</v>
      </c>
      <c r="P35" s="58" t="s">
        <v>336</v>
      </c>
      <c r="Q35" s="58" t="s">
        <v>337</v>
      </c>
      <c r="R35" s="77">
        <v>0.9</v>
      </c>
      <c r="S35" s="77">
        <v>0.9</v>
      </c>
      <c r="T35" s="49" t="s">
        <v>161</v>
      </c>
      <c r="U35" s="49" t="s">
        <v>152</v>
      </c>
      <c r="V35" s="49" t="s">
        <v>158</v>
      </c>
      <c r="W35" s="58" t="s">
        <v>338</v>
      </c>
      <c r="X35" s="58" t="s">
        <v>339</v>
      </c>
      <c r="Y35" s="60" t="s">
        <v>238</v>
      </c>
      <c r="Z35" s="70">
        <v>0.9</v>
      </c>
      <c r="AA35" s="49">
        <v>0.96</v>
      </c>
      <c r="AB35" s="52">
        <f t="shared" si="21"/>
        <v>1.0666666666666667</v>
      </c>
      <c r="AC35" s="175" t="s">
        <v>475</v>
      </c>
      <c r="AD35" s="175"/>
      <c r="AE35" s="175"/>
      <c r="AF35" s="62">
        <v>0.9</v>
      </c>
      <c r="AG35" s="49">
        <v>0.9</v>
      </c>
      <c r="AH35" s="52">
        <f t="shared" si="18"/>
        <v>1</v>
      </c>
      <c r="AI35" s="175" t="s">
        <v>566</v>
      </c>
      <c r="AJ35" s="175"/>
      <c r="AK35" s="175"/>
      <c r="AL35" s="62">
        <v>0.9</v>
      </c>
      <c r="AM35" s="49">
        <v>0.98</v>
      </c>
      <c r="AN35" s="52">
        <f t="shared" si="19"/>
        <v>1.0888888888888888</v>
      </c>
      <c r="AO35" s="170" t="s">
        <v>643</v>
      </c>
      <c r="AP35" s="170"/>
      <c r="AQ35" s="170"/>
      <c r="AR35" s="62">
        <v>0.9</v>
      </c>
      <c r="AS35" s="49">
        <v>0.95</v>
      </c>
      <c r="AT35" s="52">
        <f t="shared" si="20"/>
        <v>1.0555555555555556</v>
      </c>
      <c r="AU35" s="172" t="s">
        <v>744</v>
      </c>
      <c r="AV35" s="173"/>
      <c r="AW35" s="174"/>
      <c r="AX35" s="62">
        <v>0.9</v>
      </c>
      <c r="AY35" s="49">
        <v>0.99</v>
      </c>
      <c r="AZ35" s="52">
        <f t="shared" si="15"/>
        <v>1.0999999999999999</v>
      </c>
      <c r="BA35" s="212" t="s">
        <v>802</v>
      </c>
      <c r="BB35" s="213"/>
      <c r="BC35" s="214"/>
      <c r="BD35" s="62">
        <v>0.9</v>
      </c>
      <c r="BE35" s="49">
        <v>0.98</v>
      </c>
      <c r="BF35" s="52">
        <f t="shared" si="16"/>
        <v>1.0888888888888888</v>
      </c>
      <c r="BG35" s="162" t="s">
        <v>1030</v>
      </c>
      <c r="BH35" s="162"/>
      <c r="BI35" s="162"/>
      <c r="BJ35" s="62">
        <v>0.9</v>
      </c>
      <c r="BK35" s="49">
        <v>0.99</v>
      </c>
      <c r="BL35" s="52">
        <f t="shared" si="6"/>
        <v>1.0999999999999999</v>
      </c>
      <c r="BM35" s="167" t="s">
        <v>994</v>
      </c>
      <c r="BN35" s="168"/>
      <c r="BO35" s="169"/>
      <c r="BP35" s="70">
        <v>0.9</v>
      </c>
      <c r="BQ35" s="49">
        <v>0.99</v>
      </c>
      <c r="BR35" s="52">
        <f t="shared" si="17"/>
        <v>1.0999999999999999</v>
      </c>
      <c r="BS35" s="162" t="s">
        <v>1065</v>
      </c>
      <c r="BT35" s="162"/>
      <c r="BU35" s="162"/>
      <c r="BV35" s="62">
        <v>0.9</v>
      </c>
      <c r="BW35" s="77">
        <v>0.99</v>
      </c>
      <c r="BX35" s="52">
        <f t="shared" si="7"/>
        <v>1.0999999999999999</v>
      </c>
      <c r="BY35" s="162" t="s">
        <v>1122</v>
      </c>
      <c r="BZ35" s="162"/>
      <c r="CA35" s="162"/>
      <c r="CB35" s="70">
        <v>0.9</v>
      </c>
      <c r="CC35" s="77">
        <v>0.99</v>
      </c>
      <c r="CD35" s="126">
        <f t="shared" si="8"/>
        <v>1.0999999999999999</v>
      </c>
      <c r="CE35" s="162" t="s">
        <v>1213</v>
      </c>
      <c r="CF35" s="162"/>
      <c r="CG35" s="162"/>
      <c r="CH35" s="62">
        <v>0.9</v>
      </c>
      <c r="CI35" s="77">
        <v>0.98</v>
      </c>
      <c r="CJ35" s="52">
        <f t="shared" si="9"/>
        <v>1.0888888888888888</v>
      </c>
      <c r="CK35" s="162" t="s">
        <v>1268</v>
      </c>
      <c r="CL35" s="162"/>
      <c r="CM35" s="162"/>
      <c r="CN35" s="62">
        <v>0.9</v>
      </c>
      <c r="CO35" s="77">
        <v>0.98</v>
      </c>
      <c r="CP35" s="52">
        <f t="shared" si="10"/>
        <v>1.0888888888888888</v>
      </c>
      <c r="CQ35" s="162" t="s">
        <v>1366</v>
      </c>
      <c r="CR35" s="162"/>
      <c r="CS35" s="62">
        <v>0.9</v>
      </c>
      <c r="CT35" s="88">
        <f>+AVERAGE(AS35,AM35,AG35,AA35,AY35,BE35,BK35,BQ35,BW35,CC35,CI35,CO35)</f>
        <v>0.97333333333333349</v>
      </c>
      <c r="CU35" s="66">
        <f t="shared" si="22"/>
        <v>1.0814814814814817</v>
      </c>
    </row>
    <row r="36" spans="1:99" s="2" customFormat="1" ht="80.099999999999994" customHeight="1" x14ac:dyDescent="0.25">
      <c r="A36" s="72" t="s">
        <v>170</v>
      </c>
      <c r="B36" s="74">
        <v>7550</v>
      </c>
      <c r="C36" s="50">
        <v>6</v>
      </c>
      <c r="D36" s="57" t="s">
        <v>151</v>
      </c>
      <c r="E36" s="57" t="s">
        <v>145</v>
      </c>
      <c r="F36" s="50" t="s">
        <v>122</v>
      </c>
      <c r="G36" s="50">
        <v>540</v>
      </c>
      <c r="H36" s="50" t="s">
        <v>122</v>
      </c>
      <c r="I36" s="50" t="s">
        <v>120</v>
      </c>
      <c r="J36" s="50" t="s">
        <v>126</v>
      </c>
      <c r="K36" s="50" t="s">
        <v>122</v>
      </c>
      <c r="L36" s="50" t="s">
        <v>120</v>
      </c>
      <c r="M36" s="50" t="s">
        <v>122</v>
      </c>
      <c r="N36" s="58" t="s">
        <v>136</v>
      </c>
      <c r="O36" s="52">
        <v>0.25</v>
      </c>
      <c r="P36" s="58" t="s">
        <v>340</v>
      </c>
      <c r="Q36" s="58" t="s">
        <v>341</v>
      </c>
      <c r="R36" s="49" t="s">
        <v>132</v>
      </c>
      <c r="S36" s="77">
        <v>0.95</v>
      </c>
      <c r="T36" s="49" t="s">
        <v>161</v>
      </c>
      <c r="U36" s="49" t="s">
        <v>152</v>
      </c>
      <c r="V36" s="49" t="s">
        <v>158</v>
      </c>
      <c r="W36" s="58" t="s">
        <v>338</v>
      </c>
      <c r="X36" s="58" t="s">
        <v>342</v>
      </c>
      <c r="Y36" s="58" t="s">
        <v>343</v>
      </c>
      <c r="Z36" s="70">
        <v>0.95</v>
      </c>
      <c r="AA36" s="49">
        <v>0.9</v>
      </c>
      <c r="AB36" s="52">
        <f t="shared" si="21"/>
        <v>0.94736842105263164</v>
      </c>
      <c r="AC36" s="175" t="s">
        <v>476</v>
      </c>
      <c r="AD36" s="175"/>
      <c r="AE36" s="175"/>
      <c r="AF36" s="62">
        <v>0.95</v>
      </c>
      <c r="AG36" s="49">
        <v>0.99</v>
      </c>
      <c r="AH36" s="52">
        <f t="shared" si="18"/>
        <v>1.0421052631578949</v>
      </c>
      <c r="AI36" s="175" t="s">
        <v>567</v>
      </c>
      <c r="AJ36" s="175"/>
      <c r="AK36" s="175"/>
      <c r="AL36" s="62">
        <v>0.95</v>
      </c>
      <c r="AM36" s="49">
        <v>0.95</v>
      </c>
      <c r="AN36" s="52">
        <f t="shared" si="19"/>
        <v>1</v>
      </c>
      <c r="AO36" s="170" t="s">
        <v>644</v>
      </c>
      <c r="AP36" s="170"/>
      <c r="AQ36" s="170"/>
      <c r="AR36" s="62">
        <v>0.95</v>
      </c>
      <c r="AS36" s="49">
        <v>0.95</v>
      </c>
      <c r="AT36" s="52">
        <f t="shared" si="20"/>
        <v>1</v>
      </c>
      <c r="AU36" s="172" t="s">
        <v>745</v>
      </c>
      <c r="AV36" s="173"/>
      <c r="AW36" s="174"/>
      <c r="AX36" s="62">
        <v>0.95</v>
      </c>
      <c r="AY36" s="49">
        <v>0.95</v>
      </c>
      <c r="AZ36" s="52">
        <f t="shared" si="15"/>
        <v>1</v>
      </c>
      <c r="BA36" s="212" t="s">
        <v>803</v>
      </c>
      <c r="BB36" s="213"/>
      <c r="BC36" s="214"/>
      <c r="BD36" s="62">
        <v>0.95</v>
      </c>
      <c r="BE36" s="49">
        <v>0.85</v>
      </c>
      <c r="BF36" s="52">
        <f t="shared" si="16"/>
        <v>0.89473684210526316</v>
      </c>
      <c r="BG36" s="162" t="s">
        <v>1031</v>
      </c>
      <c r="BH36" s="162"/>
      <c r="BI36" s="162"/>
      <c r="BJ36" s="62">
        <v>0.95</v>
      </c>
      <c r="BK36" s="49">
        <v>0.93</v>
      </c>
      <c r="BL36" s="52">
        <f t="shared" si="6"/>
        <v>0.97894736842105268</v>
      </c>
      <c r="BM36" s="167" t="s">
        <v>995</v>
      </c>
      <c r="BN36" s="168"/>
      <c r="BO36" s="169"/>
      <c r="BP36" s="70">
        <v>0.95</v>
      </c>
      <c r="BQ36" s="49">
        <v>0.95</v>
      </c>
      <c r="BR36" s="52">
        <f t="shared" si="17"/>
        <v>1</v>
      </c>
      <c r="BS36" s="162" t="s">
        <v>1066</v>
      </c>
      <c r="BT36" s="162"/>
      <c r="BU36" s="162"/>
      <c r="BV36" s="62">
        <v>0.95</v>
      </c>
      <c r="BW36" s="77">
        <v>0.95</v>
      </c>
      <c r="BX36" s="52">
        <f t="shared" si="7"/>
        <v>1</v>
      </c>
      <c r="BY36" s="162" t="s">
        <v>1123</v>
      </c>
      <c r="BZ36" s="162"/>
      <c r="CA36" s="162"/>
      <c r="CB36" s="70">
        <v>0.95</v>
      </c>
      <c r="CC36" s="77">
        <v>0.9</v>
      </c>
      <c r="CD36" s="126">
        <f t="shared" si="8"/>
        <v>0.94736842105263164</v>
      </c>
      <c r="CE36" s="162" t="s">
        <v>1214</v>
      </c>
      <c r="CF36" s="162"/>
      <c r="CG36" s="162"/>
      <c r="CH36" s="62">
        <v>0.95</v>
      </c>
      <c r="CI36" s="77">
        <v>0.78</v>
      </c>
      <c r="CJ36" s="52">
        <f t="shared" si="9"/>
        <v>0.82105263157894748</v>
      </c>
      <c r="CK36" s="162" t="s">
        <v>1269</v>
      </c>
      <c r="CL36" s="162"/>
      <c r="CM36" s="162"/>
      <c r="CN36" s="62">
        <v>0.95</v>
      </c>
      <c r="CO36" s="77">
        <v>0.85</v>
      </c>
      <c r="CP36" s="52">
        <f t="shared" si="10"/>
        <v>0.89473684210526316</v>
      </c>
      <c r="CQ36" s="162" t="s">
        <v>1367</v>
      </c>
      <c r="CR36" s="162"/>
      <c r="CS36" s="62">
        <v>0.95</v>
      </c>
      <c r="CT36" s="88">
        <f>+AVERAGE(AS36,AM36,AG36,AA36,AY36,BE36,BK36,BQ36,BW36,CC36,CI36,CO36)</f>
        <v>0.91249999999999976</v>
      </c>
      <c r="CU36" s="66">
        <f t="shared" si="22"/>
        <v>0.96052631578947345</v>
      </c>
    </row>
    <row r="37" spans="1:99" s="2" customFormat="1" ht="80.099999999999994" customHeight="1" x14ac:dyDescent="0.25">
      <c r="A37" s="72" t="s">
        <v>170</v>
      </c>
      <c r="B37" s="74">
        <v>7550</v>
      </c>
      <c r="C37" s="50">
        <v>6</v>
      </c>
      <c r="D37" s="57" t="s">
        <v>151</v>
      </c>
      <c r="E37" s="57" t="s">
        <v>145</v>
      </c>
      <c r="F37" s="50" t="s">
        <v>122</v>
      </c>
      <c r="G37" s="50">
        <v>540</v>
      </c>
      <c r="H37" s="50" t="s">
        <v>122</v>
      </c>
      <c r="I37" s="50" t="s">
        <v>120</v>
      </c>
      <c r="J37" s="50" t="s">
        <v>126</v>
      </c>
      <c r="K37" s="50" t="s">
        <v>122</v>
      </c>
      <c r="L37" s="50" t="s">
        <v>120</v>
      </c>
      <c r="M37" s="50" t="s">
        <v>122</v>
      </c>
      <c r="N37" s="50" t="s">
        <v>136</v>
      </c>
      <c r="O37" s="52">
        <v>0.25</v>
      </c>
      <c r="P37" s="58" t="s">
        <v>344</v>
      </c>
      <c r="Q37" s="58" t="s">
        <v>345</v>
      </c>
      <c r="R37" s="49">
        <v>0.73</v>
      </c>
      <c r="S37" s="77">
        <v>0.85</v>
      </c>
      <c r="T37" s="49" t="s">
        <v>161</v>
      </c>
      <c r="U37" s="49" t="s">
        <v>152</v>
      </c>
      <c r="V37" s="49" t="s">
        <v>158</v>
      </c>
      <c r="W37" s="58" t="s">
        <v>338</v>
      </c>
      <c r="X37" s="58" t="s">
        <v>342</v>
      </c>
      <c r="Y37" s="58" t="s">
        <v>346</v>
      </c>
      <c r="Z37" s="62">
        <v>0.85</v>
      </c>
      <c r="AA37" s="49">
        <v>0.67</v>
      </c>
      <c r="AB37" s="52">
        <f t="shared" si="21"/>
        <v>0.78823529411764715</v>
      </c>
      <c r="AC37" s="170" t="s">
        <v>477</v>
      </c>
      <c r="AD37" s="170"/>
      <c r="AE37" s="170"/>
      <c r="AF37" s="62">
        <v>0.85</v>
      </c>
      <c r="AG37" s="49">
        <v>0.64</v>
      </c>
      <c r="AH37" s="52">
        <f t="shared" si="18"/>
        <v>0.75294117647058822</v>
      </c>
      <c r="AI37" s="175" t="s">
        <v>568</v>
      </c>
      <c r="AJ37" s="175"/>
      <c r="AK37" s="175"/>
      <c r="AL37" s="62">
        <v>0.85</v>
      </c>
      <c r="AM37" s="49">
        <v>0.67</v>
      </c>
      <c r="AN37" s="52">
        <f t="shared" si="19"/>
        <v>0.78823529411764715</v>
      </c>
      <c r="AO37" s="170" t="s">
        <v>645</v>
      </c>
      <c r="AP37" s="170"/>
      <c r="AQ37" s="170"/>
      <c r="AR37" s="62">
        <v>0.85</v>
      </c>
      <c r="AS37" s="49">
        <v>0.66</v>
      </c>
      <c r="AT37" s="52">
        <f t="shared" ref="AT37:AT42" si="23">IF(ISERROR(AS37/AR37),0,(AS37/AR37))</f>
        <v>0.77647058823529413</v>
      </c>
      <c r="AU37" s="172" t="s">
        <v>746</v>
      </c>
      <c r="AV37" s="173"/>
      <c r="AW37" s="174"/>
      <c r="AX37" s="62">
        <v>0.85</v>
      </c>
      <c r="AY37" s="49">
        <v>0.75</v>
      </c>
      <c r="AZ37" s="52">
        <f t="shared" ref="AZ37:AZ53" si="24">IF(ISERROR(AY37/AX37),0,(AY37/AX37))</f>
        <v>0.88235294117647056</v>
      </c>
      <c r="BA37" s="212" t="s">
        <v>804</v>
      </c>
      <c r="BB37" s="213"/>
      <c r="BC37" s="214"/>
      <c r="BD37" s="62">
        <v>0.85</v>
      </c>
      <c r="BE37" s="49">
        <v>0.76</v>
      </c>
      <c r="BF37" s="52">
        <f t="shared" ref="BF37:BF42" si="25">IF(ISERROR(BE37/BD37),0,(BE37/BD37))</f>
        <v>0.89411764705882357</v>
      </c>
      <c r="BG37" s="162" t="s">
        <v>1032</v>
      </c>
      <c r="BH37" s="162"/>
      <c r="BI37" s="162"/>
      <c r="BJ37" s="62">
        <v>0.85</v>
      </c>
      <c r="BK37" s="49">
        <v>0.73</v>
      </c>
      <c r="BL37" s="52">
        <f t="shared" si="6"/>
        <v>0.85882352941176465</v>
      </c>
      <c r="BM37" s="167" t="s">
        <v>996</v>
      </c>
      <c r="BN37" s="168"/>
      <c r="BO37" s="169"/>
      <c r="BP37" s="70">
        <v>0.85</v>
      </c>
      <c r="BQ37" s="49">
        <v>0.7</v>
      </c>
      <c r="BR37" s="52">
        <f t="shared" ref="BR37:BR42" si="26">IF(ISERROR(BQ37/BP37),0,(BQ37/BP37))</f>
        <v>0.82352941176470584</v>
      </c>
      <c r="BS37" s="162" t="s">
        <v>1067</v>
      </c>
      <c r="BT37" s="162"/>
      <c r="BU37" s="162"/>
      <c r="BV37" s="62">
        <v>0.85</v>
      </c>
      <c r="BW37" s="77">
        <v>0.6</v>
      </c>
      <c r="BX37" s="52">
        <f t="shared" si="7"/>
        <v>0.70588235294117652</v>
      </c>
      <c r="BY37" s="162" t="s">
        <v>1124</v>
      </c>
      <c r="BZ37" s="162"/>
      <c r="CA37" s="162"/>
      <c r="CB37" s="70">
        <v>0.85</v>
      </c>
      <c r="CC37" s="77">
        <v>0.69</v>
      </c>
      <c r="CD37" s="126">
        <f t="shared" si="8"/>
        <v>0.81176470588235294</v>
      </c>
      <c r="CE37" s="162" t="s">
        <v>1215</v>
      </c>
      <c r="CF37" s="162"/>
      <c r="CG37" s="162"/>
      <c r="CH37" s="62">
        <v>0.85</v>
      </c>
      <c r="CI37" s="77">
        <v>0.64</v>
      </c>
      <c r="CJ37" s="52">
        <f t="shared" si="9"/>
        <v>0.75294117647058822</v>
      </c>
      <c r="CK37" s="162" t="s">
        <v>1263</v>
      </c>
      <c r="CL37" s="162"/>
      <c r="CM37" s="162"/>
      <c r="CN37" s="62">
        <v>0.85</v>
      </c>
      <c r="CO37" s="77">
        <v>0.66</v>
      </c>
      <c r="CP37" s="52">
        <f t="shared" si="10"/>
        <v>0.77647058823529413</v>
      </c>
      <c r="CQ37" s="162" t="s">
        <v>1368</v>
      </c>
      <c r="CR37" s="162"/>
      <c r="CS37" s="62">
        <v>0.85</v>
      </c>
      <c r="CT37" s="88">
        <f>+AVERAGE(AS37,AM37,AG37,AA37,AY37,BE37,BK37,BQ37,BW37,CC37,CI37,CO37)</f>
        <v>0.68083333333333329</v>
      </c>
      <c r="CU37" s="66">
        <f t="shared" si="22"/>
        <v>0.80098039215686268</v>
      </c>
    </row>
    <row r="38" spans="1:99" s="92" customFormat="1" ht="80.099999999999994" customHeight="1" x14ac:dyDescent="0.25">
      <c r="A38" s="72" t="s">
        <v>170</v>
      </c>
      <c r="B38" s="74">
        <v>7550</v>
      </c>
      <c r="C38" s="74">
        <v>6</v>
      </c>
      <c r="D38" s="72" t="s">
        <v>151</v>
      </c>
      <c r="E38" s="72" t="s">
        <v>145</v>
      </c>
      <c r="F38" s="74" t="s">
        <v>122</v>
      </c>
      <c r="G38" s="74">
        <v>540</v>
      </c>
      <c r="H38" s="74" t="s">
        <v>122</v>
      </c>
      <c r="I38" s="74" t="s">
        <v>122</v>
      </c>
      <c r="J38" s="74" t="s">
        <v>123</v>
      </c>
      <c r="K38" s="74" t="s">
        <v>120</v>
      </c>
      <c r="L38" s="74" t="s">
        <v>120</v>
      </c>
      <c r="M38" s="74" t="s">
        <v>122</v>
      </c>
      <c r="N38" s="74" t="s">
        <v>123</v>
      </c>
      <c r="O38" s="69">
        <v>0.33</v>
      </c>
      <c r="P38" s="60" t="s">
        <v>347</v>
      </c>
      <c r="Q38" s="60" t="s">
        <v>348</v>
      </c>
      <c r="R38" s="77">
        <v>1</v>
      </c>
      <c r="S38" s="79">
        <v>110</v>
      </c>
      <c r="T38" s="77" t="s">
        <v>119</v>
      </c>
      <c r="U38" s="77" t="s">
        <v>154</v>
      </c>
      <c r="V38" s="77" t="s">
        <v>158</v>
      </c>
      <c r="W38" s="60" t="s">
        <v>123</v>
      </c>
      <c r="X38" s="60" t="s">
        <v>349</v>
      </c>
      <c r="Y38" s="60" t="s">
        <v>350</v>
      </c>
      <c r="Z38" s="71">
        <v>2</v>
      </c>
      <c r="AA38" s="79">
        <v>2</v>
      </c>
      <c r="AB38" s="69">
        <f t="shared" si="21"/>
        <v>1</v>
      </c>
      <c r="AC38" s="171" t="s">
        <v>531</v>
      </c>
      <c r="AD38" s="171"/>
      <c r="AE38" s="171"/>
      <c r="AF38" s="71">
        <v>12</v>
      </c>
      <c r="AG38" s="79">
        <v>12</v>
      </c>
      <c r="AH38" s="69">
        <f t="shared" si="18"/>
        <v>1</v>
      </c>
      <c r="AI38" s="176" t="s">
        <v>569</v>
      </c>
      <c r="AJ38" s="176"/>
      <c r="AK38" s="176"/>
      <c r="AL38" s="71">
        <v>17</v>
      </c>
      <c r="AM38" s="79">
        <v>17</v>
      </c>
      <c r="AN38" s="69">
        <f t="shared" si="19"/>
        <v>1</v>
      </c>
      <c r="AO38" s="171" t="s">
        <v>646</v>
      </c>
      <c r="AP38" s="171"/>
      <c r="AQ38" s="171"/>
      <c r="AR38" s="71">
        <v>16</v>
      </c>
      <c r="AS38" s="79">
        <v>16</v>
      </c>
      <c r="AT38" s="69">
        <f>IF(ISERROR(AS38/AR38),0,(AS38/AR38))</f>
        <v>1</v>
      </c>
      <c r="AU38" s="225" t="s">
        <v>747</v>
      </c>
      <c r="AV38" s="226"/>
      <c r="AW38" s="227"/>
      <c r="AX38" s="71">
        <v>12</v>
      </c>
      <c r="AY38" s="79">
        <v>12</v>
      </c>
      <c r="AZ38" s="69">
        <f t="shared" si="24"/>
        <v>1</v>
      </c>
      <c r="BA38" s="222" t="s">
        <v>805</v>
      </c>
      <c r="BB38" s="223"/>
      <c r="BC38" s="224"/>
      <c r="BD38" s="71">
        <v>12</v>
      </c>
      <c r="BE38" s="79">
        <v>12</v>
      </c>
      <c r="BF38" s="69">
        <f t="shared" si="25"/>
        <v>1</v>
      </c>
      <c r="BG38" s="163" t="s">
        <v>1033</v>
      </c>
      <c r="BH38" s="163"/>
      <c r="BI38" s="163"/>
      <c r="BJ38" s="71">
        <v>6</v>
      </c>
      <c r="BK38" s="79">
        <v>6</v>
      </c>
      <c r="BL38" s="69">
        <f t="shared" si="6"/>
        <v>1</v>
      </c>
      <c r="BM38" s="198" t="s">
        <v>997</v>
      </c>
      <c r="BN38" s="235"/>
      <c r="BO38" s="236"/>
      <c r="BP38" s="71">
        <v>9</v>
      </c>
      <c r="BQ38" s="79">
        <v>9</v>
      </c>
      <c r="BR38" s="69">
        <f t="shared" si="26"/>
        <v>1</v>
      </c>
      <c r="BS38" s="163" t="s">
        <v>1068</v>
      </c>
      <c r="BT38" s="163"/>
      <c r="BU38" s="163"/>
      <c r="BV38" s="71">
        <v>7</v>
      </c>
      <c r="BW38" s="79">
        <v>7</v>
      </c>
      <c r="BX38" s="69">
        <f t="shared" si="7"/>
        <v>1</v>
      </c>
      <c r="BY38" s="163" t="s">
        <v>1125</v>
      </c>
      <c r="BZ38" s="163"/>
      <c r="CA38" s="163"/>
      <c r="CB38" s="71">
        <v>10</v>
      </c>
      <c r="CC38" s="79">
        <v>9</v>
      </c>
      <c r="CD38" s="69">
        <f t="shared" si="8"/>
        <v>0.9</v>
      </c>
      <c r="CE38" s="163" t="s">
        <v>1216</v>
      </c>
      <c r="CF38" s="163"/>
      <c r="CG38" s="163"/>
      <c r="CH38" s="71">
        <v>5</v>
      </c>
      <c r="CI38" s="79">
        <v>5</v>
      </c>
      <c r="CJ38" s="69">
        <f t="shared" si="9"/>
        <v>1</v>
      </c>
      <c r="CK38" s="163" t="s">
        <v>1264</v>
      </c>
      <c r="CL38" s="163"/>
      <c r="CM38" s="163"/>
      <c r="CN38" s="131">
        <v>19</v>
      </c>
      <c r="CO38" s="79">
        <v>20</v>
      </c>
      <c r="CP38" s="69">
        <f t="shared" si="10"/>
        <v>1.0526315789473684</v>
      </c>
      <c r="CQ38" s="162" t="s">
        <v>1369</v>
      </c>
      <c r="CR38" s="162"/>
      <c r="CS38" s="116">
        <f>IF(T38="SUMA",(Z38+AF38+AL38+AR38+AX38+BD38+BJ38+BP38+CH38+CN38+BV38+CB38),(#REF!))</f>
        <v>127</v>
      </c>
      <c r="CT38" s="79">
        <f>IF(T38="SUMA",(AA38+AG38+AM38+AS38+AY38+BE38+BK38+BQ38+CI38+CO38+BW38+CC38),(AA38))</f>
        <v>127</v>
      </c>
      <c r="CU38" s="81">
        <f t="shared" ref="CU38:CU46" si="27">IF(ISERROR(CT38/CS38),0,(CT38/CS38))</f>
        <v>1</v>
      </c>
    </row>
    <row r="39" spans="1:99" s="92" customFormat="1" ht="80.099999999999994" customHeight="1" x14ac:dyDescent="0.25">
      <c r="A39" s="72" t="s">
        <v>170</v>
      </c>
      <c r="B39" s="74">
        <v>7550</v>
      </c>
      <c r="C39" s="74">
        <v>6</v>
      </c>
      <c r="D39" s="72" t="s">
        <v>151</v>
      </c>
      <c r="E39" s="72" t="s">
        <v>145</v>
      </c>
      <c r="F39" s="74" t="s">
        <v>122</v>
      </c>
      <c r="G39" s="74">
        <v>540</v>
      </c>
      <c r="H39" s="74" t="s">
        <v>122</v>
      </c>
      <c r="I39" s="74" t="s">
        <v>122</v>
      </c>
      <c r="J39" s="74" t="s">
        <v>123</v>
      </c>
      <c r="K39" s="74" t="s">
        <v>120</v>
      </c>
      <c r="L39" s="74" t="s">
        <v>120</v>
      </c>
      <c r="M39" s="74" t="s">
        <v>122</v>
      </c>
      <c r="N39" s="74" t="s">
        <v>123</v>
      </c>
      <c r="O39" s="69">
        <v>0.33</v>
      </c>
      <c r="P39" s="60" t="s">
        <v>351</v>
      </c>
      <c r="Q39" s="60" t="s">
        <v>352</v>
      </c>
      <c r="R39" s="77">
        <v>1</v>
      </c>
      <c r="S39" s="79">
        <v>100</v>
      </c>
      <c r="T39" s="77" t="s">
        <v>119</v>
      </c>
      <c r="U39" s="77" t="s">
        <v>154</v>
      </c>
      <c r="V39" s="77" t="s">
        <v>158</v>
      </c>
      <c r="W39" s="77" t="s">
        <v>123</v>
      </c>
      <c r="X39" s="60" t="s">
        <v>353</v>
      </c>
      <c r="Y39" s="60" t="s">
        <v>354</v>
      </c>
      <c r="Z39" s="71">
        <v>0</v>
      </c>
      <c r="AA39" s="79">
        <v>0</v>
      </c>
      <c r="AB39" s="69">
        <f t="shared" ref="AB39:AB45" si="28">IF(ISERROR(AA39/Z39),0,(AA39/Z39))</f>
        <v>0</v>
      </c>
      <c r="AC39" s="171" t="s">
        <v>478</v>
      </c>
      <c r="AD39" s="171"/>
      <c r="AE39" s="171"/>
      <c r="AF39" s="71">
        <v>4</v>
      </c>
      <c r="AG39" s="79">
        <v>4</v>
      </c>
      <c r="AH39" s="69">
        <f t="shared" si="18"/>
        <v>1</v>
      </c>
      <c r="AI39" s="176" t="s">
        <v>569</v>
      </c>
      <c r="AJ39" s="176"/>
      <c r="AK39" s="176"/>
      <c r="AL39" s="71">
        <v>6</v>
      </c>
      <c r="AM39" s="79">
        <v>6</v>
      </c>
      <c r="AN39" s="69">
        <f t="shared" si="19"/>
        <v>1</v>
      </c>
      <c r="AO39" s="171" t="s">
        <v>647</v>
      </c>
      <c r="AP39" s="171"/>
      <c r="AQ39" s="171"/>
      <c r="AR39" s="71">
        <v>14</v>
      </c>
      <c r="AS39" s="79">
        <v>15</v>
      </c>
      <c r="AT39" s="69">
        <f t="shared" si="23"/>
        <v>1.0714285714285714</v>
      </c>
      <c r="AU39" s="225" t="s">
        <v>748</v>
      </c>
      <c r="AV39" s="226"/>
      <c r="AW39" s="227"/>
      <c r="AX39" s="71">
        <v>12</v>
      </c>
      <c r="AY39" s="79">
        <v>11</v>
      </c>
      <c r="AZ39" s="69">
        <f t="shared" si="24"/>
        <v>0.91666666666666663</v>
      </c>
      <c r="BA39" s="222" t="s">
        <v>806</v>
      </c>
      <c r="BB39" s="223"/>
      <c r="BC39" s="224"/>
      <c r="BD39" s="71">
        <v>12</v>
      </c>
      <c r="BE39" s="79">
        <v>12</v>
      </c>
      <c r="BF39" s="69">
        <f t="shared" si="25"/>
        <v>1</v>
      </c>
      <c r="BG39" s="163" t="s">
        <v>1034</v>
      </c>
      <c r="BH39" s="163"/>
      <c r="BI39" s="163"/>
      <c r="BJ39" s="71">
        <v>9</v>
      </c>
      <c r="BK39" s="79">
        <v>9</v>
      </c>
      <c r="BL39" s="69">
        <f t="shared" si="6"/>
        <v>1</v>
      </c>
      <c r="BM39" s="198" t="s">
        <v>998</v>
      </c>
      <c r="BN39" s="235"/>
      <c r="BO39" s="236"/>
      <c r="BP39" s="71">
        <v>13</v>
      </c>
      <c r="BQ39" s="79">
        <v>13</v>
      </c>
      <c r="BR39" s="69">
        <f t="shared" si="26"/>
        <v>1</v>
      </c>
      <c r="BS39" s="163" t="s">
        <v>1069</v>
      </c>
      <c r="BT39" s="163"/>
      <c r="BU39" s="163"/>
      <c r="BV39" s="71">
        <v>7</v>
      </c>
      <c r="BW39" s="79">
        <v>7</v>
      </c>
      <c r="BX39" s="69">
        <f t="shared" si="7"/>
        <v>1</v>
      </c>
      <c r="BY39" s="163" t="s">
        <v>1162</v>
      </c>
      <c r="BZ39" s="163"/>
      <c r="CA39" s="163"/>
      <c r="CB39" s="71">
        <v>11</v>
      </c>
      <c r="CC39" s="79">
        <v>11</v>
      </c>
      <c r="CD39" s="69">
        <f t="shared" si="8"/>
        <v>1</v>
      </c>
      <c r="CE39" s="163" t="s">
        <v>1217</v>
      </c>
      <c r="CF39" s="163"/>
      <c r="CG39" s="163"/>
      <c r="CH39" s="71">
        <v>9</v>
      </c>
      <c r="CI39" s="79">
        <v>9</v>
      </c>
      <c r="CJ39" s="69">
        <f t="shared" si="9"/>
        <v>1</v>
      </c>
      <c r="CK39" s="163" t="s">
        <v>1265</v>
      </c>
      <c r="CL39" s="163"/>
      <c r="CM39" s="163"/>
      <c r="CN39" s="71">
        <v>11</v>
      </c>
      <c r="CO39" s="79">
        <v>11</v>
      </c>
      <c r="CP39" s="69">
        <f t="shared" si="10"/>
        <v>1</v>
      </c>
      <c r="CQ39" s="162" t="s">
        <v>1370</v>
      </c>
      <c r="CR39" s="162"/>
      <c r="CS39" s="116">
        <f>IF(T39="SUMA",(Z39+AF39+AL39+AR39+AX39+BD39+BJ39+BP39+CH39+CN39+BV39+CB39),(#REF!))</f>
        <v>108</v>
      </c>
      <c r="CT39" s="79">
        <f>IF(T39="SUMA",(AA39+AG39+AM39+AS39+AY39+BE39+BK39+BQ39+CI39+CO39+BW39+CC39),(AA39))</f>
        <v>108</v>
      </c>
      <c r="CU39" s="81">
        <f t="shared" si="27"/>
        <v>1</v>
      </c>
    </row>
    <row r="40" spans="1:99" s="92" customFormat="1" ht="80.099999999999994" customHeight="1" x14ac:dyDescent="0.25">
      <c r="A40" s="78" t="s">
        <v>170</v>
      </c>
      <c r="B40" s="74">
        <v>7550</v>
      </c>
      <c r="C40" s="74">
        <v>6</v>
      </c>
      <c r="D40" s="74" t="s">
        <v>151</v>
      </c>
      <c r="E40" s="78" t="s">
        <v>145</v>
      </c>
      <c r="F40" s="78" t="s">
        <v>122</v>
      </c>
      <c r="G40" s="74">
        <v>540</v>
      </c>
      <c r="H40" s="78" t="s">
        <v>122</v>
      </c>
      <c r="I40" s="78" t="s">
        <v>122</v>
      </c>
      <c r="J40" s="78" t="s">
        <v>123</v>
      </c>
      <c r="K40" s="78" t="s">
        <v>120</v>
      </c>
      <c r="L40" s="78" t="s">
        <v>120</v>
      </c>
      <c r="M40" s="78" t="s">
        <v>122</v>
      </c>
      <c r="N40" s="78" t="s">
        <v>123</v>
      </c>
      <c r="O40" s="77">
        <v>0.2</v>
      </c>
      <c r="P40" s="85" t="s">
        <v>355</v>
      </c>
      <c r="Q40" s="85" t="s">
        <v>356</v>
      </c>
      <c r="R40" s="77">
        <v>1</v>
      </c>
      <c r="S40" s="79">
        <v>122</v>
      </c>
      <c r="T40" s="77" t="s">
        <v>119</v>
      </c>
      <c r="U40" s="77" t="s">
        <v>154</v>
      </c>
      <c r="V40" s="77" t="s">
        <v>158</v>
      </c>
      <c r="W40" s="77" t="s">
        <v>123</v>
      </c>
      <c r="X40" s="77" t="s">
        <v>357</v>
      </c>
      <c r="Y40" s="60" t="s">
        <v>354</v>
      </c>
      <c r="Z40" s="71">
        <v>8</v>
      </c>
      <c r="AA40" s="79">
        <v>8</v>
      </c>
      <c r="AB40" s="69">
        <f t="shared" si="28"/>
        <v>1</v>
      </c>
      <c r="AC40" s="171" t="s">
        <v>479</v>
      </c>
      <c r="AD40" s="171"/>
      <c r="AE40" s="171"/>
      <c r="AF40" s="71">
        <v>9</v>
      </c>
      <c r="AG40" s="79">
        <v>9</v>
      </c>
      <c r="AH40" s="69">
        <f t="shared" si="18"/>
        <v>1</v>
      </c>
      <c r="AI40" s="171" t="s">
        <v>570</v>
      </c>
      <c r="AJ40" s="171"/>
      <c r="AK40" s="171"/>
      <c r="AL40" s="71">
        <v>10</v>
      </c>
      <c r="AM40" s="79">
        <v>10</v>
      </c>
      <c r="AN40" s="69">
        <f t="shared" si="19"/>
        <v>1</v>
      </c>
      <c r="AO40" s="171" t="s">
        <v>648</v>
      </c>
      <c r="AP40" s="171"/>
      <c r="AQ40" s="171"/>
      <c r="AR40" s="71">
        <v>11</v>
      </c>
      <c r="AS40" s="79">
        <v>11</v>
      </c>
      <c r="AT40" s="69">
        <f t="shared" si="23"/>
        <v>1</v>
      </c>
      <c r="AU40" s="225" t="s">
        <v>749</v>
      </c>
      <c r="AV40" s="226"/>
      <c r="AW40" s="227"/>
      <c r="AX40" s="71">
        <v>6</v>
      </c>
      <c r="AY40" s="79">
        <v>6</v>
      </c>
      <c r="AZ40" s="69">
        <f t="shared" si="24"/>
        <v>1</v>
      </c>
      <c r="BA40" s="222" t="s">
        <v>807</v>
      </c>
      <c r="BB40" s="223"/>
      <c r="BC40" s="224"/>
      <c r="BD40" s="71">
        <v>12</v>
      </c>
      <c r="BE40" s="79">
        <v>11</v>
      </c>
      <c r="BF40" s="69">
        <f t="shared" si="25"/>
        <v>0.91666666666666663</v>
      </c>
      <c r="BG40" s="163" t="s">
        <v>1035</v>
      </c>
      <c r="BH40" s="163"/>
      <c r="BI40" s="163"/>
      <c r="BJ40" s="71">
        <v>12</v>
      </c>
      <c r="BK40" s="79">
        <v>12</v>
      </c>
      <c r="BL40" s="69">
        <f t="shared" ref="BL40:BL53" si="29">IF(ISERROR(BK40/BJ40),0,(BK40/BJ40))</f>
        <v>1</v>
      </c>
      <c r="BM40" s="198" t="s">
        <v>999</v>
      </c>
      <c r="BN40" s="235"/>
      <c r="BO40" s="236"/>
      <c r="BP40" s="71">
        <v>12</v>
      </c>
      <c r="BQ40" s="79">
        <v>12</v>
      </c>
      <c r="BR40" s="69">
        <f t="shared" si="26"/>
        <v>1</v>
      </c>
      <c r="BS40" s="163" t="s">
        <v>1070</v>
      </c>
      <c r="BT40" s="163"/>
      <c r="BU40" s="163"/>
      <c r="BV40" s="71">
        <v>11</v>
      </c>
      <c r="BW40" s="79">
        <v>11</v>
      </c>
      <c r="BX40" s="69">
        <f t="shared" si="7"/>
        <v>1</v>
      </c>
      <c r="BY40" s="163" t="s">
        <v>1163</v>
      </c>
      <c r="BZ40" s="163"/>
      <c r="CA40" s="163"/>
      <c r="CB40" s="71">
        <v>11</v>
      </c>
      <c r="CC40" s="79">
        <v>11</v>
      </c>
      <c r="CD40" s="69">
        <f t="shared" si="8"/>
        <v>1</v>
      </c>
      <c r="CE40" s="163" t="s">
        <v>1218</v>
      </c>
      <c r="CF40" s="163"/>
      <c r="CG40" s="163"/>
      <c r="CH40" s="71">
        <v>10</v>
      </c>
      <c r="CI40" s="79">
        <v>10</v>
      </c>
      <c r="CJ40" s="69">
        <f t="shared" si="9"/>
        <v>1</v>
      </c>
      <c r="CK40" s="163" t="s">
        <v>1266</v>
      </c>
      <c r="CL40" s="163"/>
      <c r="CM40" s="163"/>
      <c r="CN40" s="71">
        <v>9</v>
      </c>
      <c r="CO40" s="79">
        <v>10</v>
      </c>
      <c r="CP40" s="69">
        <f t="shared" si="10"/>
        <v>1.1111111111111112</v>
      </c>
      <c r="CQ40" s="162" t="s">
        <v>1371</v>
      </c>
      <c r="CR40" s="162"/>
      <c r="CS40" s="116">
        <f>IF(T40="SUMA",(Z40+AF40+AL40+AR40+AX40+BD40+BJ40+BP40+CH40+CN40+BV40+CB40),(#REF!))</f>
        <v>121</v>
      </c>
      <c r="CT40" s="79">
        <f t="shared" ref="CT40:CT46" si="30">IF(T40="SUMA",(AA40+AG40+AM40+AS40+AY40+BE40+BK40+BQ40+CI40+CO40+BW40+CC40),(AA40))</f>
        <v>121</v>
      </c>
      <c r="CU40" s="81">
        <f t="shared" si="27"/>
        <v>1</v>
      </c>
    </row>
    <row r="41" spans="1:99" s="92" customFormat="1" ht="80.099999999999994" customHeight="1" x14ac:dyDescent="0.25">
      <c r="A41" s="78" t="s">
        <v>170</v>
      </c>
      <c r="B41" s="74">
        <v>7550</v>
      </c>
      <c r="C41" s="74">
        <v>6</v>
      </c>
      <c r="D41" s="74" t="s">
        <v>151</v>
      </c>
      <c r="E41" s="78" t="s">
        <v>145</v>
      </c>
      <c r="F41" s="78" t="s">
        <v>122</v>
      </c>
      <c r="G41" s="74">
        <v>540</v>
      </c>
      <c r="H41" s="78" t="s">
        <v>122</v>
      </c>
      <c r="I41" s="78" t="s">
        <v>122</v>
      </c>
      <c r="J41" s="78" t="s">
        <v>123</v>
      </c>
      <c r="K41" s="78" t="s">
        <v>122</v>
      </c>
      <c r="L41" s="78" t="s">
        <v>120</v>
      </c>
      <c r="M41" s="78" t="s">
        <v>122</v>
      </c>
      <c r="N41" s="78" t="s">
        <v>123</v>
      </c>
      <c r="O41" s="77">
        <v>0.14000000000000001</v>
      </c>
      <c r="P41" s="85" t="s">
        <v>358</v>
      </c>
      <c r="Q41" s="85" t="s">
        <v>358</v>
      </c>
      <c r="R41" s="77" t="s">
        <v>132</v>
      </c>
      <c r="S41" s="79">
        <v>53</v>
      </c>
      <c r="T41" s="77" t="s">
        <v>119</v>
      </c>
      <c r="U41" s="77" t="s">
        <v>154</v>
      </c>
      <c r="V41" s="77" t="s">
        <v>158</v>
      </c>
      <c r="W41" s="77" t="s">
        <v>123</v>
      </c>
      <c r="X41" s="77" t="s">
        <v>359</v>
      </c>
      <c r="Y41" s="60" t="s">
        <v>354</v>
      </c>
      <c r="Z41" s="71">
        <v>2</v>
      </c>
      <c r="AA41" s="79">
        <v>2</v>
      </c>
      <c r="AB41" s="69">
        <f t="shared" si="28"/>
        <v>1</v>
      </c>
      <c r="AC41" s="171" t="s">
        <v>480</v>
      </c>
      <c r="AD41" s="171"/>
      <c r="AE41" s="171"/>
      <c r="AF41" s="71">
        <v>4</v>
      </c>
      <c r="AG41" s="79">
        <v>4</v>
      </c>
      <c r="AH41" s="69">
        <f t="shared" si="18"/>
        <v>1</v>
      </c>
      <c r="AI41" s="171" t="s">
        <v>571</v>
      </c>
      <c r="AJ41" s="171"/>
      <c r="AK41" s="171"/>
      <c r="AL41" s="71">
        <v>6</v>
      </c>
      <c r="AM41" s="79">
        <v>6</v>
      </c>
      <c r="AN41" s="69">
        <f t="shared" si="19"/>
        <v>1</v>
      </c>
      <c r="AO41" s="171" t="s">
        <v>649</v>
      </c>
      <c r="AP41" s="171"/>
      <c r="AQ41" s="171"/>
      <c r="AR41" s="71">
        <v>4</v>
      </c>
      <c r="AS41" s="79">
        <v>4</v>
      </c>
      <c r="AT41" s="69">
        <f t="shared" si="23"/>
        <v>1</v>
      </c>
      <c r="AU41" s="225" t="s">
        <v>750</v>
      </c>
      <c r="AV41" s="226"/>
      <c r="AW41" s="227"/>
      <c r="AX41" s="71">
        <v>4</v>
      </c>
      <c r="AY41" s="79">
        <v>4</v>
      </c>
      <c r="AZ41" s="69">
        <f t="shared" si="24"/>
        <v>1</v>
      </c>
      <c r="BA41" s="222" t="s">
        <v>808</v>
      </c>
      <c r="BB41" s="223"/>
      <c r="BC41" s="224"/>
      <c r="BD41" s="71">
        <v>5</v>
      </c>
      <c r="BE41" s="79">
        <v>4</v>
      </c>
      <c r="BF41" s="69">
        <f t="shared" si="25"/>
        <v>0.8</v>
      </c>
      <c r="BG41" s="163" t="s">
        <v>1036</v>
      </c>
      <c r="BH41" s="163"/>
      <c r="BI41" s="163"/>
      <c r="BJ41" s="71">
        <v>5</v>
      </c>
      <c r="BK41" s="79">
        <v>5</v>
      </c>
      <c r="BL41" s="69">
        <f t="shared" si="29"/>
        <v>1</v>
      </c>
      <c r="BM41" s="198" t="s">
        <v>1000</v>
      </c>
      <c r="BN41" s="235"/>
      <c r="BO41" s="236"/>
      <c r="BP41" s="71">
        <v>7</v>
      </c>
      <c r="BQ41" s="79">
        <v>7</v>
      </c>
      <c r="BR41" s="69">
        <f t="shared" si="26"/>
        <v>1</v>
      </c>
      <c r="BS41" s="163" t="s">
        <v>1071</v>
      </c>
      <c r="BT41" s="163"/>
      <c r="BU41" s="163"/>
      <c r="BV41" s="71">
        <v>5</v>
      </c>
      <c r="BW41" s="79">
        <v>5</v>
      </c>
      <c r="BX41" s="69">
        <f t="shared" si="7"/>
        <v>1</v>
      </c>
      <c r="BY41" s="163" t="s">
        <v>1126</v>
      </c>
      <c r="BZ41" s="163"/>
      <c r="CA41" s="163"/>
      <c r="CB41" s="71">
        <v>4</v>
      </c>
      <c r="CC41" s="79">
        <v>4</v>
      </c>
      <c r="CD41" s="69">
        <f t="shared" si="8"/>
        <v>1</v>
      </c>
      <c r="CE41" s="163" t="s">
        <v>1219</v>
      </c>
      <c r="CF41" s="163"/>
      <c r="CG41" s="163"/>
      <c r="CH41" s="71">
        <v>3</v>
      </c>
      <c r="CI41" s="79">
        <v>3</v>
      </c>
      <c r="CJ41" s="69">
        <f t="shared" si="9"/>
        <v>1</v>
      </c>
      <c r="CK41" s="163" t="s">
        <v>1267</v>
      </c>
      <c r="CL41" s="163"/>
      <c r="CM41" s="163"/>
      <c r="CN41" s="71">
        <v>3</v>
      </c>
      <c r="CO41" s="79">
        <v>4</v>
      </c>
      <c r="CP41" s="69">
        <f t="shared" si="10"/>
        <v>1.3333333333333333</v>
      </c>
      <c r="CQ41" s="163" t="s">
        <v>1372</v>
      </c>
      <c r="CR41" s="163"/>
      <c r="CS41" s="116">
        <f>IF(T41="SUMA",(Z41+AF41+AL41+AR41+AX41+BD41+BJ41+BP41+CH41+CN41+BV41+CB41),(#REF!))</f>
        <v>52</v>
      </c>
      <c r="CT41" s="79">
        <f t="shared" si="30"/>
        <v>52</v>
      </c>
      <c r="CU41" s="81">
        <f t="shared" si="27"/>
        <v>1</v>
      </c>
    </row>
    <row r="42" spans="1:99" s="2" customFormat="1" ht="80.099999999999994" customHeight="1" x14ac:dyDescent="0.25">
      <c r="A42" s="78" t="s">
        <v>170</v>
      </c>
      <c r="B42" s="74">
        <v>7550</v>
      </c>
      <c r="C42" s="50">
        <v>6</v>
      </c>
      <c r="D42" s="50" t="s">
        <v>151</v>
      </c>
      <c r="E42" s="68" t="s">
        <v>145</v>
      </c>
      <c r="F42" s="68" t="s">
        <v>122</v>
      </c>
      <c r="G42" s="50">
        <v>540</v>
      </c>
      <c r="H42" s="68" t="s">
        <v>122</v>
      </c>
      <c r="I42" s="68" t="s">
        <v>122</v>
      </c>
      <c r="J42" s="68" t="s">
        <v>126</v>
      </c>
      <c r="K42" s="68" t="s">
        <v>122</v>
      </c>
      <c r="L42" s="68" t="s">
        <v>120</v>
      </c>
      <c r="M42" s="68" t="s">
        <v>122</v>
      </c>
      <c r="N42" s="68" t="s">
        <v>140</v>
      </c>
      <c r="O42" s="49">
        <v>0.34</v>
      </c>
      <c r="P42" s="84" t="s">
        <v>360</v>
      </c>
      <c r="Q42" s="84" t="s">
        <v>361</v>
      </c>
      <c r="R42" s="49">
        <v>1</v>
      </c>
      <c r="S42" s="49">
        <v>1</v>
      </c>
      <c r="T42" s="49" t="s">
        <v>161</v>
      </c>
      <c r="U42" s="49" t="s">
        <v>152</v>
      </c>
      <c r="V42" s="49" t="s">
        <v>158</v>
      </c>
      <c r="W42" s="49" t="s">
        <v>362</v>
      </c>
      <c r="X42" s="49" t="s">
        <v>363</v>
      </c>
      <c r="Y42" s="58" t="s">
        <v>364</v>
      </c>
      <c r="Z42" s="70">
        <v>1</v>
      </c>
      <c r="AA42" s="80">
        <v>1</v>
      </c>
      <c r="AB42" s="52">
        <f t="shared" si="28"/>
        <v>1</v>
      </c>
      <c r="AC42" s="170" t="s">
        <v>481</v>
      </c>
      <c r="AD42" s="170"/>
      <c r="AE42" s="170"/>
      <c r="AF42" s="70">
        <v>1</v>
      </c>
      <c r="AG42" s="80">
        <v>1</v>
      </c>
      <c r="AH42" s="52">
        <f t="shared" si="18"/>
        <v>1</v>
      </c>
      <c r="AI42" s="170" t="s">
        <v>481</v>
      </c>
      <c r="AJ42" s="170"/>
      <c r="AK42" s="170"/>
      <c r="AL42" s="70">
        <v>1</v>
      </c>
      <c r="AM42" s="80">
        <v>1</v>
      </c>
      <c r="AN42" s="52">
        <f t="shared" si="19"/>
        <v>1</v>
      </c>
      <c r="AO42" s="170" t="s">
        <v>650</v>
      </c>
      <c r="AP42" s="170"/>
      <c r="AQ42" s="170"/>
      <c r="AR42" s="70">
        <v>1</v>
      </c>
      <c r="AS42" s="80">
        <v>1</v>
      </c>
      <c r="AT42" s="52">
        <f t="shared" si="23"/>
        <v>1</v>
      </c>
      <c r="AU42" s="172" t="s">
        <v>751</v>
      </c>
      <c r="AV42" s="173"/>
      <c r="AW42" s="174"/>
      <c r="AX42" s="70">
        <v>1</v>
      </c>
      <c r="AY42" s="80">
        <v>1</v>
      </c>
      <c r="AZ42" s="52">
        <f t="shared" si="24"/>
        <v>1</v>
      </c>
      <c r="BA42" s="212" t="s">
        <v>809</v>
      </c>
      <c r="BB42" s="213"/>
      <c r="BC42" s="214"/>
      <c r="BD42" s="70">
        <v>1</v>
      </c>
      <c r="BE42" s="80">
        <v>1</v>
      </c>
      <c r="BF42" s="52">
        <f t="shared" si="25"/>
        <v>1</v>
      </c>
      <c r="BG42" s="162" t="s">
        <v>1037</v>
      </c>
      <c r="BH42" s="162"/>
      <c r="BI42" s="162"/>
      <c r="BJ42" s="70">
        <v>1</v>
      </c>
      <c r="BK42" s="80">
        <v>1</v>
      </c>
      <c r="BL42" s="52">
        <f t="shared" si="29"/>
        <v>1</v>
      </c>
      <c r="BM42" s="167" t="s">
        <v>1001</v>
      </c>
      <c r="BN42" s="168"/>
      <c r="BO42" s="169"/>
      <c r="BP42" s="70">
        <v>1</v>
      </c>
      <c r="BQ42" s="80">
        <v>1</v>
      </c>
      <c r="BR42" s="52">
        <f t="shared" si="26"/>
        <v>1</v>
      </c>
      <c r="BS42" s="162" t="s">
        <v>1072</v>
      </c>
      <c r="BT42" s="162"/>
      <c r="BU42" s="162"/>
      <c r="BV42" s="70">
        <v>1</v>
      </c>
      <c r="BW42" s="80">
        <v>1</v>
      </c>
      <c r="BX42" s="52">
        <f t="shared" si="7"/>
        <v>1</v>
      </c>
      <c r="BY42" s="162" t="s">
        <v>1127</v>
      </c>
      <c r="BZ42" s="162"/>
      <c r="CA42" s="162"/>
      <c r="CB42" s="70">
        <v>1</v>
      </c>
      <c r="CC42" s="69">
        <v>1</v>
      </c>
      <c r="CD42" s="126">
        <f t="shared" si="8"/>
        <v>1</v>
      </c>
      <c r="CE42" s="240" t="s">
        <v>1220</v>
      </c>
      <c r="CF42" s="241"/>
      <c r="CG42" s="242"/>
      <c r="CH42" s="70">
        <v>1</v>
      </c>
      <c r="CI42" s="70">
        <v>1</v>
      </c>
      <c r="CJ42" s="52">
        <f t="shared" si="9"/>
        <v>1</v>
      </c>
      <c r="CK42" s="162" t="s">
        <v>1127</v>
      </c>
      <c r="CL42" s="162"/>
      <c r="CM42" s="162"/>
      <c r="CN42" s="70">
        <v>1</v>
      </c>
      <c r="CO42" s="70">
        <v>1</v>
      </c>
      <c r="CP42" s="52">
        <f t="shared" si="10"/>
        <v>1</v>
      </c>
      <c r="CQ42" s="252" t="s">
        <v>1373</v>
      </c>
      <c r="CR42" s="253"/>
      <c r="CS42" s="70">
        <v>1</v>
      </c>
      <c r="CT42" s="91">
        <f t="shared" si="30"/>
        <v>1</v>
      </c>
      <c r="CU42" s="66">
        <f t="shared" si="27"/>
        <v>1</v>
      </c>
    </row>
    <row r="43" spans="1:99" s="2" customFormat="1" ht="80.099999999999994" customHeight="1" x14ac:dyDescent="0.25">
      <c r="A43" s="78" t="s">
        <v>170</v>
      </c>
      <c r="B43" s="74">
        <v>7550</v>
      </c>
      <c r="C43" s="50">
        <v>6</v>
      </c>
      <c r="D43" s="50" t="s">
        <v>151</v>
      </c>
      <c r="E43" s="68" t="s">
        <v>145</v>
      </c>
      <c r="F43" s="68" t="s">
        <v>122</v>
      </c>
      <c r="G43" s="50">
        <v>540</v>
      </c>
      <c r="H43" s="68" t="s">
        <v>122</v>
      </c>
      <c r="I43" s="68" t="s">
        <v>122</v>
      </c>
      <c r="J43" s="68" t="s">
        <v>126</v>
      </c>
      <c r="K43" s="68" t="s">
        <v>122</v>
      </c>
      <c r="L43" s="68" t="s">
        <v>120</v>
      </c>
      <c r="M43" s="68" t="s">
        <v>122</v>
      </c>
      <c r="N43" s="68" t="s">
        <v>140</v>
      </c>
      <c r="O43" s="49">
        <v>0.33</v>
      </c>
      <c r="P43" s="84" t="s">
        <v>365</v>
      </c>
      <c r="Q43" s="84" t="s">
        <v>366</v>
      </c>
      <c r="R43" s="49">
        <v>1</v>
      </c>
      <c r="S43" s="49">
        <v>1</v>
      </c>
      <c r="T43" s="49" t="s">
        <v>161</v>
      </c>
      <c r="U43" s="49" t="s">
        <v>152</v>
      </c>
      <c r="V43" s="49" t="s">
        <v>158</v>
      </c>
      <c r="W43" s="49" t="s">
        <v>362</v>
      </c>
      <c r="X43" s="49" t="s">
        <v>363</v>
      </c>
      <c r="Y43" s="58" t="s">
        <v>367</v>
      </c>
      <c r="Z43" s="70">
        <v>1</v>
      </c>
      <c r="AA43" s="80">
        <v>1</v>
      </c>
      <c r="AB43" s="52">
        <f t="shared" si="28"/>
        <v>1</v>
      </c>
      <c r="AC43" s="170" t="s">
        <v>482</v>
      </c>
      <c r="AD43" s="170"/>
      <c r="AE43" s="170"/>
      <c r="AF43" s="70">
        <v>1</v>
      </c>
      <c r="AG43" s="80">
        <v>1</v>
      </c>
      <c r="AH43" s="52">
        <f t="shared" si="18"/>
        <v>1</v>
      </c>
      <c r="AI43" s="170" t="s">
        <v>482</v>
      </c>
      <c r="AJ43" s="170"/>
      <c r="AK43" s="170"/>
      <c r="AL43" s="70">
        <v>1</v>
      </c>
      <c r="AM43" s="80">
        <v>1</v>
      </c>
      <c r="AN43" s="52">
        <f t="shared" si="19"/>
        <v>1</v>
      </c>
      <c r="AO43" s="170" t="s">
        <v>651</v>
      </c>
      <c r="AP43" s="170"/>
      <c r="AQ43" s="170"/>
      <c r="AR43" s="70">
        <v>1</v>
      </c>
      <c r="AS43" s="80">
        <v>1</v>
      </c>
      <c r="AT43" s="52">
        <f t="shared" ref="AT43:AT56" si="31">IF(ISERROR(AS43/AR43),0,(AS43/AR43))</f>
        <v>1</v>
      </c>
      <c r="AU43" s="172" t="s">
        <v>752</v>
      </c>
      <c r="AV43" s="173"/>
      <c r="AW43" s="174"/>
      <c r="AX43" s="70">
        <v>1</v>
      </c>
      <c r="AY43" s="80">
        <v>1</v>
      </c>
      <c r="AZ43" s="52">
        <f t="shared" si="24"/>
        <v>1</v>
      </c>
      <c r="BA43" s="212" t="s">
        <v>810</v>
      </c>
      <c r="BB43" s="213"/>
      <c r="BC43" s="214"/>
      <c r="BD43" s="70">
        <v>1</v>
      </c>
      <c r="BE43" s="80">
        <v>1</v>
      </c>
      <c r="BF43" s="52">
        <f>IF(ISERROR(BE43/BD43),0,(BE43/BD43))</f>
        <v>1</v>
      </c>
      <c r="BG43" s="212" t="s">
        <v>810</v>
      </c>
      <c r="BH43" s="213"/>
      <c r="BI43" s="214"/>
      <c r="BJ43" s="70">
        <v>1</v>
      </c>
      <c r="BK43" s="80">
        <v>1</v>
      </c>
      <c r="BL43" s="52">
        <f t="shared" si="29"/>
        <v>1</v>
      </c>
      <c r="BM43" s="167" t="s">
        <v>1002</v>
      </c>
      <c r="BN43" s="168"/>
      <c r="BO43" s="169"/>
      <c r="BP43" s="70">
        <v>1</v>
      </c>
      <c r="BQ43" s="80">
        <v>1</v>
      </c>
      <c r="BR43" s="52">
        <f>IF(ISERROR(BQ43/BP43),0,(BQ43/BP43))</f>
        <v>1</v>
      </c>
      <c r="BS43" s="162" t="s">
        <v>1073</v>
      </c>
      <c r="BT43" s="162"/>
      <c r="BU43" s="162"/>
      <c r="BV43" s="70">
        <v>1</v>
      </c>
      <c r="BW43" s="80">
        <v>1</v>
      </c>
      <c r="BX43" s="52">
        <f t="shared" si="7"/>
        <v>1</v>
      </c>
      <c r="BY43" s="162" t="s">
        <v>1128</v>
      </c>
      <c r="BZ43" s="162"/>
      <c r="CA43" s="162"/>
      <c r="CB43" s="70">
        <v>1</v>
      </c>
      <c r="CC43" s="69">
        <v>1</v>
      </c>
      <c r="CD43" s="126">
        <f>IF(ISERROR(CC43/CB43),0,(CC43/CB43))</f>
        <v>1</v>
      </c>
      <c r="CE43" s="240" t="s">
        <v>1221</v>
      </c>
      <c r="CF43" s="241"/>
      <c r="CG43" s="242"/>
      <c r="CH43" s="70">
        <v>1</v>
      </c>
      <c r="CI43" s="80">
        <v>1</v>
      </c>
      <c r="CJ43" s="52">
        <f t="shared" si="9"/>
        <v>1</v>
      </c>
      <c r="CK43" s="162" t="s">
        <v>1270</v>
      </c>
      <c r="CL43" s="162"/>
      <c r="CM43" s="162"/>
      <c r="CN43" s="70">
        <v>1</v>
      </c>
      <c r="CO43" s="70">
        <v>1</v>
      </c>
      <c r="CP43" s="52">
        <f t="shared" si="10"/>
        <v>1</v>
      </c>
      <c r="CQ43" s="252" t="s">
        <v>1374</v>
      </c>
      <c r="CR43" s="253"/>
      <c r="CS43" s="70">
        <v>1</v>
      </c>
      <c r="CT43" s="77">
        <v>1</v>
      </c>
      <c r="CU43" s="66">
        <f t="shared" si="27"/>
        <v>1</v>
      </c>
    </row>
    <row r="44" spans="1:99" s="2" customFormat="1" ht="80.099999999999994" customHeight="1" x14ac:dyDescent="0.25">
      <c r="A44" s="78" t="s">
        <v>170</v>
      </c>
      <c r="B44" s="74">
        <v>7550</v>
      </c>
      <c r="C44" s="50">
        <v>6</v>
      </c>
      <c r="D44" s="50" t="s">
        <v>151</v>
      </c>
      <c r="E44" s="68" t="s">
        <v>145</v>
      </c>
      <c r="F44" s="68" t="s">
        <v>122</v>
      </c>
      <c r="G44" s="50">
        <v>540</v>
      </c>
      <c r="H44" s="68" t="s">
        <v>122</v>
      </c>
      <c r="I44" s="68" t="s">
        <v>122</v>
      </c>
      <c r="J44" s="68" t="s">
        <v>126</v>
      </c>
      <c r="K44" s="68" t="s">
        <v>122</v>
      </c>
      <c r="L44" s="68" t="s">
        <v>120</v>
      </c>
      <c r="M44" s="68" t="s">
        <v>122</v>
      </c>
      <c r="N44" s="68" t="s">
        <v>140</v>
      </c>
      <c r="O44" s="49">
        <v>0.33</v>
      </c>
      <c r="P44" s="84" t="s">
        <v>368</v>
      </c>
      <c r="Q44" s="84" t="s">
        <v>369</v>
      </c>
      <c r="R44" s="49">
        <v>1</v>
      </c>
      <c r="S44" s="49">
        <v>1</v>
      </c>
      <c r="T44" s="49" t="s">
        <v>161</v>
      </c>
      <c r="U44" s="49" t="s">
        <v>152</v>
      </c>
      <c r="V44" s="49" t="s">
        <v>158</v>
      </c>
      <c r="W44" s="49" t="s">
        <v>362</v>
      </c>
      <c r="X44" s="49" t="s">
        <v>363</v>
      </c>
      <c r="Y44" s="58" t="s">
        <v>370</v>
      </c>
      <c r="Z44" s="70">
        <v>1</v>
      </c>
      <c r="AA44" s="80">
        <v>1</v>
      </c>
      <c r="AB44" s="52">
        <f t="shared" si="28"/>
        <v>1</v>
      </c>
      <c r="AC44" s="170" t="s">
        <v>483</v>
      </c>
      <c r="AD44" s="170"/>
      <c r="AE44" s="170"/>
      <c r="AF44" s="70">
        <v>1</v>
      </c>
      <c r="AG44" s="80">
        <v>1</v>
      </c>
      <c r="AH44" s="52">
        <f t="shared" si="18"/>
        <v>1</v>
      </c>
      <c r="AI44" s="170" t="s">
        <v>572</v>
      </c>
      <c r="AJ44" s="170"/>
      <c r="AK44" s="170"/>
      <c r="AL44" s="70">
        <v>1</v>
      </c>
      <c r="AM44" s="80">
        <v>1</v>
      </c>
      <c r="AN44" s="52">
        <f t="shared" si="19"/>
        <v>1</v>
      </c>
      <c r="AO44" s="170" t="s">
        <v>652</v>
      </c>
      <c r="AP44" s="170"/>
      <c r="AQ44" s="170"/>
      <c r="AR44" s="70">
        <v>1</v>
      </c>
      <c r="AS44" s="80">
        <v>1</v>
      </c>
      <c r="AT44" s="52">
        <f t="shared" si="31"/>
        <v>1</v>
      </c>
      <c r="AU44" s="172" t="s">
        <v>753</v>
      </c>
      <c r="AV44" s="173"/>
      <c r="AW44" s="174"/>
      <c r="AX44" s="70">
        <v>1</v>
      </c>
      <c r="AY44" s="80">
        <v>1</v>
      </c>
      <c r="AZ44" s="52">
        <f t="shared" si="24"/>
        <v>1</v>
      </c>
      <c r="BA44" s="212" t="s">
        <v>811</v>
      </c>
      <c r="BB44" s="213"/>
      <c r="BC44" s="214"/>
      <c r="BD44" s="70">
        <v>1</v>
      </c>
      <c r="BE44" s="80">
        <v>1</v>
      </c>
      <c r="BF44" s="52">
        <f>IF(ISERROR(BE44/BD44),0,(BE44/BD44))</f>
        <v>1</v>
      </c>
      <c r="BG44" s="162" t="s">
        <v>1038</v>
      </c>
      <c r="BH44" s="162"/>
      <c r="BI44" s="162"/>
      <c r="BJ44" s="70">
        <v>1</v>
      </c>
      <c r="BK44" s="80">
        <v>1</v>
      </c>
      <c r="BL44" s="52">
        <f t="shared" si="29"/>
        <v>1</v>
      </c>
      <c r="BM44" s="167" t="s">
        <v>1003</v>
      </c>
      <c r="BN44" s="168"/>
      <c r="BO44" s="169"/>
      <c r="BP44" s="70">
        <v>1</v>
      </c>
      <c r="BQ44" s="80">
        <v>1</v>
      </c>
      <c r="BR44" s="52">
        <f>IF(ISERROR(BQ44/BP44),0,(BQ44/BP44))</f>
        <v>1</v>
      </c>
      <c r="BS44" s="162" t="s">
        <v>1074</v>
      </c>
      <c r="BT44" s="162"/>
      <c r="BU44" s="162"/>
      <c r="BV44" s="70">
        <v>1</v>
      </c>
      <c r="BW44" s="80">
        <v>1</v>
      </c>
      <c r="BX44" s="52">
        <f t="shared" si="7"/>
        <v>1</v>
      </c>
      <c r="BY44" s="162" t="s">
        <v>1129</v>
      </c>
      <c r="BZ44" s="162"/>
      <c r="CA44" s="162"/>
      <c r="CB44" s="70">
        <v>1</v>
      </c>
      <c r="CC44" s="80">
        <v>1</v>
      </c>
      <c r="CD44" s="126">
        <f>IF(ISERROR(CC44/CB44),0,(CC44/CB44))</f>
        <v>1</v>
      </c>
      <c r="CE44" s="240" t="s">
        <v>1222</v>
      </c>
      <c r="CF44" s="241"/>
      <c r="CG44" s="242"/>
      <c r="CH44" s="70">
        <v>1</v>
      </c>
      <c r="CI44" s="80">
        <v>1</v>
      </c>
      <c r="CJ44" s="52">
        <f t="shared" si="9"/>
        <v>1</v>
      </c>
      <c r="CK44" s="162" t="s">
        <v>1271</v>
      </c>
      <c r="CL44" s="162"/>
      <c r="CM44" s="162"/>
      <c r="CN44" s="70">
        <v>1</v>
      </c>
      <c r="CO44" s="80">
        <v>1</v>
      </c>
      <c r="CP44" s="52">
        <f t="shared" si="10"/>
        <v>1</v>
      </c>
      <c r="CQ44" s="252" t="s">
        <v>1375</v>
      </c>
      <c r="CR44" s="253"/>
      <c r="CS44" s="70">
        <v>1</v>
      </c>
      <c r="CT44" s="77">
        <f t="shared" si="30"/>
        <v>1</v>
      </c>
      <c r="CU44" s="66">
        <f t="shared" si="27"/>
        <v>1</v>
      </c>
    </row>
    <row r="45" spans="1:99" s="2" customFormat="1" ht="80.099999999999994" customHeight="1" x14ac:dyDescent="0.25">
      <c r="A45" s="78" t="s">
        <v>170</v>
      </c>
      <c r="B45" s="74">
        <v>7550</v>
      </c>
      <c r="C45" s="50">
        <v>6</v>
      </c>
      <c r="D45" s="50" t="s">
        <v>151</v>
      </c>
      <c r="E45" s="68" t="s">
        <v>145</v>
      </c>
      <c r="F45" s="68" t="s">
        <v>122</v>
      </c>
      <c r="G45" s="50">
        <v>540</v>
      </c>
      <c r="H45" s="68" t="s">
        <v>122</v>
      </c>
      <c r="I45" s="68" t="s">
        <v>371</v>
      </c>
      <c r="J45" s="68" t="s">
        <v>126</v>
      </c>
      <c r="K45" s="78" t="s">
        <v>122</v>
      </c>
      <c r="L45" s="78" t="s">
        <v>120</v>
      </c>
      <c r="M45" s="78" t="s">
        <v>122</v>
      </c>
      <c r="N45" s="78" t="s">
        <v>140</v>
      </c>
      <c r="O45" s="77">
        <v>1</v>
      </c>
      <c r="P45" s="85" t="s">
        <v>372</v>
      </c>
      <c r="Q45" s="85" t="s">
        <v>373</v>
      </c>
      <c r="R45" s="49">
        <v>1</v>
      </c>
      <c r="S45" s="79">
        <v>110</v>
      </c>
      <c r="T45" s="49" t="s">
        <v>119</v>
      </c>
      <c r="U45" s="49" t="s">
        <v>154</v>
      </c>
      <c r="V45" s="49" t="s">
        <v>158</v>
      </c>
      <c r="W45" s="49" t="s">
        <v>374</v>
      </c>
      <c r="X45" s="49" t="s">
        <v>375</v>
      </c>
      <c r="Y45" s="60" t="s">
        <v>376</v>
      </c>
      <c r="Z45" s="71">
        <v>6</v>
      </c>
      <c r="AA45" s="79">
        <v>6</v>
      </c>
      <c r="AB45" s="52">
        <f t="shared" si="28"/>
        <v>1</v>
      </c>
      <c r="AC45" s="170" t="s">
        <v>484</v>
      </c>
      <c r="AD45" s="170"/>
      <c r="AE45" s="170"/>
      <c r="AF45" s="71">
        <v>9</v>
      </c>
      <c r="AG45" s="79">
        <v>9</v>
      </c>
      <c r="AH45" s="52">
        <f t="shared" si="18"/>
        <v>1</v>
      </c>
      <c r="AI45" s="170" t="s">
        <v>573</v>
      </c>
      <c r="AJ45" s="170"/>
      <c r="AK45" s="170"/>
      <c r="AL45" s="71">
        <v>8</v>
      </c>
      <c r="AM45" s="79">
        <v>8</v>
      </c>
      <c r="AN45" s="52">
        <f t="shared" si="19"/>
        <v>1</v>
      </c>
      <c r="AO45" s="170" t="s">
        <v>653</v>
      </c>
      <c r="AP45" s="170"/>
      <c r="AQ45" s="170"/>
      <c r="AR45" s="71">
        <v>13</v>
      </c>
      <c r="AS45" s="79">
        <v>13</v>
      </c>
      <c r="AT45" s="52">
        <f t="shared" si="31"/>
        <v>1</v>
      </c>
      <c r="AU45" s="172" t="s">
        <v>754</v>
      </c>
      <c r="AV45" s="173"/>
      <c r="AW45" s="174"/>
      <c r="AX45" s="71">
        <v>7</v>
      </c>
      <c r="AY45" s="79">
        <v>7</v>
      </c>
      <c r="AZ45" s="52">
        <f t="shared" si="24"/>
        <v>1</v>
      </c>
      <c r="BA45" s="212" t="s">
        <v>812</v>
      </c>
      <c r="BB45" s="213"/>
      <c r="BC45" s="214"/>
      <c r="BD45" s="71">
        <v>13</v>
      </c>
      <c r="BE45" s="79">
        <v>13</v>
      </c>
      <c r="BF45" s="52">
        <f>IF(ISERROR(BE45/BD45),0,(BE45/BD45))</f>
        <v>1</v>
      </c>
      <c r="BG45" s="162" t="s">
        <v>1039</v>
      </c>
      <c r="BH45" s="162"/>
      <c r="BI45" s="162"/>
      <c r="BJ45" s="71">
        <v>5</v>
      </c>
      <c r="BK45" s="79">
        <v>5</v>
      </c>
      <c r="BL45" s="52">
        <f t="shared" si="29"/>
        <v>1</v>
      </c>
      <c r="BM45" s="167" t="s">
        <v>1004</v>
      </c>
      <c r="BN45" s="168"/>
      <c r="BO45" s="169"/>
      <c r="BP45" s="71">
        <v>15</v>
      </c>
      <c r="BQ45" s="79">
        <v>15</v>
      </c>
      <c r="BR45" s="52">
        <f>IF(ISERROR(BQ45/BP45),0,(BQ45/BP45))</f>
        <v>1</v>
      </c>
      <c r="BS45" s="162" t="s">
        <v>1075</v>
      </c>
      <c r="BT45" s="162"/>
      <c r="BU45" s="162"/>
      <c r="BV45" s="71">
        <v>5</v>
      </c>
      <c r="BW45" s="79">
        <v>5</v>
      </c>
      <c r="BX45" s="52">
        <f t="shared" si="7"/>
        <v>1</v>
      </c>
      <c r="BY45" s="162" t="s">
        <v>1130</v>
      </c>
      <c r="BZ45" s="162"/>
      <c r="CA45" s="162"/>
      <c r="CB45" s="71">
        <v>5</v>
      </c>
      <c r="CC45" s="79">
        <v>5</v>
      </c>
      <c r="CD45" s="126">
        <f>IF(ISERROR(CC45/CB45),0,(CC45/CB45))</f>
        <v>1</v>
      </c>
      <c r="CE45" s="244" t="s">
        <v>1223</v>
      </c>
      <c r="CF45" s="245"/>
      <c r="CG45" s="246"/>
      <c r="CH45" s="71">
        <v>12</v>
      </c>
      <c r="CI45" s="79">
        <v>12</v>
      </c>
      <c r="CJ45" s="52">
        <f t="shared" si="9"/>
        <v>1</v>
      </c>
      <c r="CK45" s="162" t="s">
        <v>1272</v>
      </c>
      <c r="CL45" s="162"/>
      <c r="CM45" s="162"/>
      <c r="CN45" s="71">
        <v>12</v>
      </c>
      <c r="CO45" s="79">
        <v>12</v>
      </c>
      <c r="CP45" s="52">
        <f t="shared" si="10"/>
        <v>1</v>
      </c>
      <c r="CQ45" s="162" t="s">
        <v>1376</v>
      </c>
      <c r="CR45" s="162"/>
      <c r="CS45" s="95">
        <f>IF(T45="SUMA",(Z45+AF45+AL45+AR45+AX45+BD45+BJ45+BP45+CH45+CN45+BV45+CB45),(#REF!))</f>
        <v>110</v>
      </c>
      <c r="CT45" s="51">
        <f t="shared" si="30"/>
        <v>110</v>
      </c>
      <c r="CU45" s="66">
        <f t="shared" si="27"/>
        <v>1</v>
      </c>
    </row>
    <row r="46" spans="1:99" s="2" customFormat="1" ht="80.099999999999994" customHeight="1" x14ac:dyDescent="0.25">
      <c r="A46" s="78" t="s">
        <v>170</v>
      </c>
      <c r="B46" s="74">
        <v>7550</v>
      </c>
      <c r="C46" s="50">
        <v>6</v>
      </c>
      <c r="D46" s="50" t="s">
        <v>151</v>
      </c>
      <c r="E46" s="68" t="s">
        <v>145</v>
      </c>
      <c r="F46" s="68" t="s">
        <v>122</v>
      </c>
      <c r="G46" s="50">
        <v>540</v>
      </c>
      <c r="H46" s="68" t="s">
        <v>122</v>
      </c>
      <c r="I46" s="68" t="s">
        <v>122</v>
      </c>
      <c r="J46" s="68" t="s">
        <v>126</v>
      </c>
      <c r="K46" s="68" t="s">
        <v>122</v>
      </c>
      <c r="L46" s="68" t="s">
        <v>120</v>
      </c>
      <c r="M46" s="68" t="s">
        <v>122</v>
      </c>
      <c r="N46" s="68" t="s">
        <v>143</v>
      </c>
      <c r="O46" s="52">
        <v>0.125</v>
      </c>
      <c r="P46" s="84" t="s">
        <v>377</v>
      </c>
      <c r="Q46" s="84" t="s">
        <v>378</v>
      </c>
      <c r="R46" s="49">
        <v>1</v>
      </c>
      <c r="S46" s="49">
        <v>1</v>
      </c>
      <c r="T46" s="49" t="s">
        <v>161</v>
      </c>
      <c r="U46" s="49" t="s">
        <v>152</v>
      </c>
      <c r="V46" s="49" t="s">
        <v>158</v>
      </c>
      <c r="W46" s="49" t="s">
        <v>379</v>
      </c>
      <c r="X46" s="49" t="s">
        <v>380</v>
      </c>
      <c r="Y46" s="58" t="s">
        <v>381</v>
      </c>
      <c r="Z46" s="70">
        <v>1</v>
      </c>
      <c r="AA46" s="80">
        <v>1</v>
      </c>
      <c r="AB46" s="52">
        <f t="shared" ref="AB46:AB53" si="32">IF(ISERROR(AA46/Z46),0,(AA46/Z46))</f>
        <v>1</v>
      </c>
      <c r="AC46" s="170" t="s">
        <v>485</v>
      </c>
      <c r="AD46" s="170"/>
      <c r="AE46" s="170"/>
      <c r="AF46" s="70">
        <v>1</v>
      </c>
      <c r="AG46" s="80">
        <v>1</v>
      </c>
      <c r="AH46" s="52">
        <f t="shared" si="18"/>
        <v>1</v>
      </c>
      <c r="AI46" s="170" t="s">
        <v>574</v>
      </c>
      <c r="AJ46" s="170"/>
      <c r="AK46" s="170"/>
      <c r="AL46" s="70">
        <v>1</v>
      </c>
      <c r="AM46" s="80">
        <v>1</v>
      </c>
      <c r="AN46" s="52">
        <f t="shared" si="19"/>
        <v>1</v>
      </c>
      <c r="AO46" s="170" t="s">
        <v>654</v>
      </c>
      <c r="AP46" s="170"/>
      <c r="AQ46" s="170"/>
      <c r="AR46" s="70">
        <v>1</v>
      </c>
      <c r="AS46" s="80">
        <v>1</v>
      </c>
      <c r="AT46" s="52">
        <f t="shared" si="31"/>
        <v>1</v>
      </c>
      <c r="AU46" s="172" t="s">
        <v>755</v>
      </c>
      <c r="AV46" s="173"/>
      <c r="AW46" s="174"/>
      <c r="AX46" s="70">
        <v>1</v>
      </c>
      <c r="AY46" s="80">
        <v>1</v>
      </c>
      <c r="AZ46" s="52">
        <f t="shared" si="24"/>
        <v>1</v>
      </c>
      <c r="BA46" s="212" t="s">
        <v>813</v>
      </c>
      <c r="BB46" s="213"/>
      <c r="BC46" s="214"/>
      <c r="BD46" s="70">
        <v>1</v>
      </c>
      <c r="BE46" s="80">
        <v>1</v>
      </c>
      <c r="BF46" s="52">
        <f>IF(ISERROR(BE46/BD46),0,(BE46/BD46))</f>
        <v>1</v>
      </c>
      <c r="BG46" s="162" t="s">
        <v>1040</v>
      </c>
      <c r="BH46" s="162"/>
      <c r="BI46" s="162"/>
      <c r="BJ46" s="70">
        <v>1</v>
      </c>
      <c r="BK46" s="80">
        <v>1</v>
      </c>
      <c r="BL46" s="52">
        <f t="shared" si="29"/>
        <v>1</v>
      </c>
      <c r="BM46" s="167" t="s">
        <v>976</v>
      </c>
      <c r="BN46" s="168"/>
      <c r="BO46" s="169"/>
      <c r="BP46" s="70">
        <v>1</v>
      </c>
      <c r="BQ46" s="80">
        <v>1</v>
      </c>
      <c r="BR46" s="52">
        <f>IF(ISERROR(BQ46/BP46),0,(BQ46/BP46))</f>
        <v>1</v>
      </c>
      <c r="BS46" s="167" t="s">
        <v>984</v>
      </c>
      <c r="BT46" s="168"/>
      <c r="BU46" s="169"/>
      <c r="BV46" s="70">
        <v>1</v>
      </c>
      <c r="BW46" s="80">
        <v>1</v>
      </c>
      <c r="BX46" s="52">
        <f t="shared" si="7"/>
        <v>1</v>
      </c>
      <c r="BY46" s="162" t="s">
        <v>1131</v>
      </c>
      <c r="BZ46" s="162"/>
      <c r="CA46" s="162"/>
      <c r="CB46" s="70">
        <v>1</v>
      </c>
      <c r="CC46" s="80">
        <v>1</v>
      </c>
      <c r="CD46" s="126">
        <f>IF(ISERROR(CC46/CB46),0,(CC46/CB46))</f>
        <v>1</v>
      </c>
      <c r="CE46" s="162" t="s">
        <v>1224</v>
      </c>
      <c r="CF46" s="162"/>
      <c r="CG46" s="162"/>
      <c r="CH46" s="70">
        <v>1</v>
      </c>
      <c r="CI46" s="80">
        <v>1</v>
      </c>
      <c r="CJ46" s="52">
        <f t="shared" si="9"/>
        <v>1</v>
      </c>
      <c r="CK46" s="162" t="s">
        <v>1273</v>
      </c>
      <c r="CL46" s="162"/>
      <c r="CM46" s="162"/>
      <c r="CN46" s="70">
        <v>1</v>
      </c>
      <c r="CO46" s="80">
        <v>1</v>
      </c>
      <c r="CP46" s="52">
        <f t="shared" si="10"/>
        <v>1</v>
      </c>
      <c r="CQ46" s="162" t="s">
        <v>1377</v>
      </c>
      <c r="CR46" s="162"/>
      <c r="CS46" s="70">
        <v>1</v>
      </c>
      <c r="CT46" s="77">
        <f t="shared" si="30"/>
        <v>1</v>
      </c>
      <c r="CU46" s="66">
        <f t="shared" si="27"/>
        <v>1</v>
      </c>
    </row>
    <row r="47" spans="1:99" s="2" customFormat="1" ht="80.099999999999994" customHeight="1" x14ac:dyDescent="0.25">
      <c r="A47" s="78" t="s">
        <v>170</v>
      </c>
      <c r="B47" s="74">
        <v>7550</v>
      </c>
      <c r="C47" s="50">
        <v>6</v>
      </c>
      <c r="D47" s="50" t="s">
        <v>151</v>
      </c>
      <c r="E47" s="68" t="s">
        <v>145</v>
      </c>
      <c r="F47" s="68" t="s">
        <v>122</v>
      </c>
      <c r="G47" s="50">
        <v>540</v>
      </c>
      <c r="H47" s="68" t="s">
        <v>122</v>
      </c>
      <c r="I47" s="68" t="s">
        <v>122</v>
      </c>
      <c r="J47" s="68" t="s">
        <v>126</v>
      </c>
      <c r="K47" s="68" t="s">
        <v>122</v>
      </c>
      <c r="L47" s="68" t="s">
        <v>120</v>
      </c>
      <c r="M47" s="68" t="s">
        <v>122</v>
      </c>
      <c r="N47" s="68" t="s">
        <v>143</v>
      </c>
      <c r="O47" s="52">
        <v>0.125</v>
      </c>
      <c r="P47" s="84" t="s">
        <v>387</v>
      </c>
      <c r="Q47" s="84" t="s">
        <v>388</v>
      </c>
      <c r="R47" s="49">
        <v>1</v>
      </c>
      <c r="S47" s="49">
        <v>1</v>
      </c>
      <c r="T47" s="77" t="s">
        <v>163</v>
      </c>
      <c r="U47" s="77" t="s">
        <v>152</v>
      </c>
      <c r="V47" s="77" t="s">
        <v>158</v>
      </c>
      <c r="W47" s="77" t="s">
        <v>379</v>
      </c>
      <c r="X47" s="77" t="s">
        <v>389</v>
      </c>
      <c r="Y47" s="60" t="s">
        <v>438</v>
      </c>
      <c r="Z47" s="81">
        <v>8.3299999999999999E-2</v>
      </c>
      <c r="AA47" s="81">
        <v>0.01</v>
      </c>
      <c r="AB47" s="69">
        <f t="shared" si="32"/>
        <v>0.12004801920768307</v>
      </c>
      <c r="AC47" s="170" t="s">
        <v>486</v>
      </c>
      <c r="AD47" s="170"/>
      <c r="AE47" s="170"/>
      <c r="AF47" s="62">
        <f>+Z47+8.33%</f>
        <v>0.1666</v>
      </c>
      <c r="AG47" s="62">
        <v>0.04</v>
      </c>
      <c r="AH47" s="52">
        <f t="shared" ref="AH47:AH53" si="33">+AG47/AF47</f>
        <v>0.24009603841536614</v>
      </c>
      <c r="AI47" s="170" t="s">
        <v>575</v>
      </c>
      <c r="AJ47" s="170"/>
      <c r="AK47" s="170"/>
      <c r="AL47" s="62">
        <f>+AF47+8.33%</f>
        <v>0.24990000000000001</v>
      </c>
      <c r="AM47" s="49">
        <v>0.1</v>
      </c>
      <c r="AN47" s="52">
        <f t="shared" si="19"/>
        <v>0.40016006402561027</v>
      </c>
      <c r="AO47" s="170" t="s">
        <v>655</v>
      </c>
      <c r="AP47" s="170"/>
      <c r="AQ47" s="170"/>
      <c r="AR47" s="62">
        <f>+AL47+8.33%</f>
        <v>0.3332</v>
      </c>
      <c r="AS47" s="52">
        <v>0.27529999999999999</v>
      </c>
      <c r="AT47" s="52">
        <f t="shared" si="31"/>
        <v>0.82623049219687872</v>
      </c>
      <c r="AU47" s="172" t="s">
        <v>764</v>
      </c>
      <c r="AV47" s="173"/>
      <c r="AW47" s="174"/>
      <c r="AX47" s="62">
        <f>+AR47+8.33%</f>
        <v>0.41649999999999998</v>
      </c>
      <c r="AY47" s="52">
        <v>0.35110000000000002</v>
      </c>
      <c r="AZ47" s="52">
        <f t="shared" si="24"/>
        <v>0.84297719087635059</v>
      </c>
      <c r="BA47" s="212" t="s">
        <v>826</v>
      </c>
      <c r="BB47" s="213"/>
      <c r="BC47" s="214"/>
      <c r="BD47" s="62">
        <f>+AX47+8.33%</f>
        <v>0.49979999999999997</v>
      </c>
      <c r="BE47" s="52">
        <v>0.35</v>
      </c>
      <c r="BF47" s="52">
        <f t="shared" ref="BF47:BF53" si="34">IF(ISERROR(BE47/BD47),0,(BE47/BD47))</f>
        <v>0.70028011204481788</v>
      </c>
      <c r="BG47" s="162" t="s">
        <v>1041</v>
      </c>
      <c r="BH47" s="162"/>
      <c r="BI47" s="162"/>
      <c r="BJ47" s="62">
        <f>+BD47+8.33%</f>
        <v>0.58309999999999995</v>
      </c>
      <c r="BK47" s="49">
        <v>0.44</v>
      </c>
      <c r="BL47" s="52">
        <f t="shared" si="29"/>
        <v>0.75458754930543648</v>
      </c>
      <c r="BM47" s="167" t="s">
        <v>977</v>
      </c>
      <c r="BN47" s="168"/>
      <c r="BO47" s="169"/>
      <c r="BP47" s="70">
        <f>+BJ47+8.33%</f>
        <v>0.66639999999999999</v>
      </c>
      <c r="BQ47" s="80">
        <v>0.52</v>
      </c>
      <c r="BR47" s="52">
        <f t="shared" ref="BR47:BR53" si="35">IF(ISERROR(BQ47/BP47),0,(BQ47/BP47))</f>
        <v>0.78031212484994006</v>
      </c>
      <c r="BS47" s="167" t="s">
        <v>985</v>
      </c>
      <c r="BT47" s="168"/>
      <c r="BU47" s="169"/>
      <c r="BV47" s="62">
        <f>+BP47+8.33%</f>
        <v>0.74970000000000003</v>
      </c>
      <c r="BW47" s="80">
        <v>0.6</v>
      </c>
      <c r="BX47" s="52">
        <f t="shared" si="7"/>
        <v>0.80032012805122044</v>
      </c>
      <c r="BY47" s="167" t="s">
        <v>1132</v>
      </c>
      <c r="BZ47" s="168"/>
      <c r="CA47" s="169"/>
      <c r="CB47" s="70">
        <f>+BV47+8.33%</f>
        <v>0.83300000000000007</v>
      </c>
      <c r="CC47" s="69">
        <v>0.69</v>
      </c>
      <c r="CD47" s="126">
        <f t="shared" ref="CD47:CD51" si="36">IF(ISERROR(CC47/CB47),0,(CC47/CB47))</f>
        <v>0.82833133253301305</v>
      </c>
      <c r="CE47" s="167" t="s">
        <v>1225</v>
      </c>
      <c r="CF47" s="168"/>
      <c r="CG47" s="169"/>
      <c r="CH47" s="62">
        <f>+CB47+8.33%</f>
        <v>0.91630000000000011</v>
      </c>
      <c r="CI47" s="80">
        <v>0.76619999999999999</v>
      </c>
      <c r="CJ47" s="52">
        <f t="shared" si="9"/>
        <v>0.83618902106297055</v>
      </c>
      <c r="CK47" s="162" t="s">
        <v>1274</v>
      </c>
      <c r="CL47" s="162"/>
      <c r="CM47" s="162"/>
      <c r="CN47" s="62">
        <f>+CH47+8.33%</f>
        <v>0.99960000000000016</v>
      </c>
      <c r="CO47" s="80">
        <v>0.91</v>
      </c>
      <c r="CP47" s="52">
        <f t="shared" si="10"/>
        <v>0.91036414565826318</v>
      </c>
      <c r="CQ47" s="162" t="s">
        <v>1378</v>
      </c>
      <c r="CR47" s="162"/>
      <c r="CS47" s="70">
        <v>1</v>
      </c>
      <c r="CT47" s="69">
        <f t="shared" ref="CT47:CT53" si="37">+CO47</f>
        <v>0.91</v>
      </c>
      <c r="CU47" s="66">
        <f t="shared" ref="CU47:CU53" si="38">IF(ISERROR(CT47/CS47),0,(CT47/CS47))</f>
        <v>0.91</v>
      </c>
    </row>
    <row r="48" spans="1:99" s="2" customFormat="1" ht="80.099999999999994" customHeight="1" x14ac:dyDescent="0.25">
      <c r="A48" s="72" t="s">
        <v>170</v>
      </c>
      <c r="B48" s="74">
        <v>7550</v>
      </c>
      <c r="C48" s="50">
        <v>6</v>
      </c>
      <c r="D48" s="57" t="s">
        <v>151</v>
      </c>
      <c r="E48" s="57" t="s">
        <v>145</v>
      </c>
      <c r="F48" s="50" t="s">
        <v>122</v>
      </c>
      <c r="G48" s="50">
        <v>540</v>
      </c>
      <c r="H48" s="50" t="s">
        <v>122</v>
      </c>
      <c r="I48" s="50" t="s">
        <v>122</v>
      </c>
      <c r="J48" s="50" t="s">
        <v>128</v>
      </c>
      <c r="K48" s="50" t="s">
        <v>122</v>
      </c>
      <c r="L48" s="50" t="s">
        <v>120</v>
      </c>
      <c r="M48" s="50" t="s">
        <v>122</v>
      </c>
      <c r="N48" s="68" t="s">
        <v>143</v>
      </c>
      <c r="O48" s="52">
        <v>0.125</v>
      </c>
      <c r="P48" s="60" t="s">
        <v>440</v>
      </c>
      <c r="Q48" s="60" t="s">
        <v>441</v>
      </c>
      <c r="R48" s="49">
        <v>1</v>
      </c>
      <c r="S48" s="49">
        <v>1</v>
      </c>
      <c r="T48" s="49" t="s">
        <v>163</v>
      </c>
      <c r="U48" s="49" t="s">
        <v>152</v>
      </c>
      <c r="V48" s="49" t="s">
        <v>158</v>
      </c>
      <c r="W48" s="58" t="s">
        <v>379</v>
      </c>
      <c r="X48" s="58" t="s">
        <v>197</v>
      </c>
      <c r="Y48" s="58" t="s">
        <v>198</v>
      </c>
      <c r="Z48" s="70">
        <v>0.8</v>
      </c>
      <c r="AA48" s="49">
        <v>0.64</v>
      </c>
      <c r="AB48" s="52">
        <f t="shared" si="32"/>
        <v>0.79999999999999993</v>
      </c>
      <c r="AC48" s="170" t="s">
        <v>487</v>
      </c>
      <c r="AD48" s="170"/>
      <c r="AE48" s="170"/>
      <c r="AF48" s="70">
        <v>0.8</v>
      </c>
      <c r="AG48" s="49">
        <v>0.71</v>
      </c>
      <c r="AH48" s="52">
        <f t="shared" si="33"/>
        <v>0.88749999999999996</v>
      </c>
      <c r="AI48" s="170" t="s">
        <v>576</v>
      </c>
      <c r="AJ48" s="170"/>
      <c r="AK48" s="170"/>
      <c r="AL48" s="70">
        <v>0.8</v>
      </c>
      <c r="AM48" s="49">
        <v>0.96</v>
      </c>
      <c r="AN48" s="52">
        <f t="shared" ref="AN48:AN53" si="39">+AM48/AL48</f>
        <v>1.2</v>
      </c>
      <c r="AO48" s="170" t="s">
        <v>656</v>
      </c>
      <c r="AP48" s="170"/>
      <c r="AQ48" s="170"/>
      <c r="AR48" s="70">
        <v>0.8</v>
      </c>
      <c r="AS48" s="69">
        <v>0.9677</v>
      </c>
      <c r="AT48" s="52">
        <f t="shared" si="31"/>
        <v>1.209625</v>
      </c>
      <c r="AU48" s="170" t="s">
        <v>765</v>
      </c>
      <c r="AV48" s="170"/>
      <c r="AW48" s="170"/>
      <c r="AX48" s="70">
        <v>0.8</v>
      </c>
      <c r="AY48" s="69">
        <v>0.96787737640472493</v>
      </c>
      <c r="AZ48" s="52">
        <f t="shared" si="24"/>
        <v>1.209846720505906</v>
      </c>
      <c r="BA48" s="170" t="s">
        <v>816</v>
      </c>
      <c r="BB48" s="170"/>
      <c r="BC48" s="170"/>
      <c r="BD48" s="70">
        <v>0.85</v>
      </c>
      <c r="BE48" s="49">
        <v>0.98</v>
      </c>
      <c r="BF48" s="52">
        <f t="shared" si="34"/>
        <v>1.1529411764705881</v>
      </c>
      <c r="BG48" s="162" t="s">
        <v>1042</v>
      </c>
      <c r="BH48" s="162"/>
      <c r="BI48" s="162"/>
      <c r="BJ48" s="70">
        <v>0.85</v>
      </c>
      <c r="BK48" s="49">
        <v>0.98</v>
      </c>
      <c r="BL48" s="52">
        <f t="shared" si="29"/>
        <v>1.1529411764705881</v>
      </c>
      <c r="BM48" s="167" t="s">
        <v>978</v>
      </c>
      <c r="BN48" s="168"/>
      <c r="BO48" s="169"/>
      <c r="BP48" s="70">
        <v>0.85</v>
      </c>
      <c r="BQ48" s="80">
        <v>0.98</v>
      </c>
      <c r="BR48" s="52">
        <f t="shared" si="35"/>
        <v>1.1529411764705881</v>
      </c>
      <c r="BS48" s="167" t="s">
        <v>986</v>
      </c>
      <c r="BT48" s="168"/>
      <c r="BU48" s="169"/>
      <c r="BV48" s="70">
        <v>0.85</v>
      </c>
      <c r="BW48" s="80">
        <v>0.98</v>
      </c>
      <c r="BX48" s="52">
        <f t="shared" si="7"/>
        <v>1.1529411764705881</v>
      </c>
      <c r="BY48" s="167" t="s">
        <v>1133</v>
      </c>
      <c r="BZ48" s="168"/>
      <c r="CA48" s="169"/>
      <c r="CB48" s="70">
        <v>0.99</v>
      </c>
      <c r="CC48" s="69">
        <v>0.98</v>
      </c>
      <c r="CD48" s="126">
        <f t="shared" si="36"/>
        <v>0.98989898989898994</v>
      </c>
      <c r="CE48" s="167" t="s">
        <v>1226</v>
      </c>
      <c r="CF48" s="168"/>
      <c r="CG48" s="169"/>
      <c r="CH48" s="70">
        <v>0.99</v>
      </c>
      <c r="CI48" s="80">
        <v>0.98399999999999999</v>
      </c>
      <c r="CJ48" s="52">
        <f t="shared" si="9"/>
        <v>0.9939393939393939</v>
      </c>
      <c r="CK48" s="162" t="s">
        <v>1275</v>
      </c>
      <c r="CL48" s="162"/>
      <c r="CM48" s="162"/>
      <c r="CN48" s="70">
        <v>1</v>
      </c>
      <c r="CO48" s="80">
        <v>1</v>
      </c>
      <c r="CP48" s="52">
        <f t="shared" si="10"/>
        <v>1</v>
      </c>
      <c r="CQ48" s="162" t="s">
        <v>1379</v>
      </c>
      <c r="CR48" s="162"/>
      <c r="CS48" s="70">
        <v>1</v>
      </c>
      <c r="CT48" s="69">
        <f t="shared" si="37"/>
        <v>1</v>
      </c>
      <c r="CU48" s="66">
        <f t="shared" si="38"/>
        <v>1</v>
      </c>
    </row>
    <row r="49" spans="1:102" s="2" customFormat="1" ht="80.099999999999994" customHeight="1" x14ac:dyDescent="0.25">
      <c r="A49" s="72" t="s">
        <v>170</v>
      </c>
      <c r="B49" s="74">
        <v>7550</v>
      </c>
      <c r="C49" s="50">
        <v>6</v>
      </c>
      <c r="D49" s="57" t="s">
        <v>151</v>
      </c>
      <c r="E49" s="57" t="s">
        <v>145</v>
      </c>
      <c r="F49" s="50" t="s">
        <v>122</v>
      </c>
      <c r="G49" s="50">
        <v>540</v>
      </c>
      <c r="H49" s="50" t="s">
        <v>122</v>
      </c>
      <c r="I49" s="50" t="s">
        <v>122</v>
      </c>
      <c r="J49" s="50" t="s">
        <v>128</v>
      </c>
      <c r="K49" s="50" t="s">
        <v>122</v>
      </c>
      <c r="L49" s="50" t="s">
        <v>120</v>
      </c>
      <c r="M49" s="50" t="s">
        <v>122</v>
      </c>
      <c r="N49" s="68" t="s">
        <v>143</v>
      </c>
      <c r="O49" s="52">
        <v>0.125</v>
      </c>
      <c r="P49" s="60" t="s">
        <v>442</v>
      </c>
      <c r="Q49" s="60" t="s">
        <v>390</v>
      </c>
      <c r="R49" s="49">
        <v>1</v>
      </c>
      <c r="S49" s="49">
        <v>0.84</v>
      </c>
      <c r="T49" s="49" t="s">
        <v>163</v>
      </c>
      <c r="U49" s="49" t="s">
        <v>152</v>
      </c>
      <c r="V49" s="49" t="s">
        <v>158</v>
      </c>
      <c r="W49" s="58" t="s">
        <v>379</v>
      </c>
      <c r="X49" s="58" t="s">
        <v>197</v>
      </c>
      <c r="Y49" s="58" t="s">
        <v>201</v>
      </c>
      <c r="Z49" s="89">
        <v>7.0000000000000007E-2</v>
      </c>
      <c r="AA49" s="52">
        <v>0</v>
      </c>
      <c r="AB49" s="52">
        <v>0</v>
      </c>
      <c r="AC49" s="170" t="s">
        <v>488</v>
      </c>
      <c r="AD49" s="170"/>
      <c r="AE49" s="170"/>
      <c r="AF49" s="62">
        <f>+Z49+7%</f>
        <v>0.14000000000000001</v>
      </c>
      <c r="AG49" s="62">
        <v>0.04</v>
      </c>
      <c r="AH49" s="52">
        <f t="shared" si="33"/>
        <v>0.2857142857142857</v>
      </c>
      <c r="AI49" s="170" t="s">
        <v>577</v>
      </c>
      <c r="AJ49" s="170"/>
      <c r="AK49" s="170"/>
      <c r="AL49" s="62">
        <f>+AF49+7%</f>
        <v>0.21000000000000002</v>
      </c>
      <c r="AM49" s="49">
        <v>0.1</v>
      </c>
      <c r="AN49" s="52">
        <f t="shared" si="39"/>
        <v>0.47619047619047616</v>
      </c>
      <c r="AO49" s="170" t="s">
        <v>657</v>
      </c>
      <c r="AP49" s="170"/>
      <c r="AQ49" s="170"/>
      <c r="AR49" s="62">
        <f>+AL49+7%</f>
        <v>0.28000000000000003</v>
      </c>
      <c r="AS49" s="69">
        <v>0.19320000000000001</v>
      </c>
      <c r="AT49" s="52">
        <f t="shared" si="31"/>
        <v>0.69</v>
      </c>
      <c r="AU49" s="170" t="s">
        <v>766</v>
      </c>
      <c r="AV49" s="170"/>
      <c r="AW49" s="170"/>
      <c r="AX49" s="62">
        <f>+AR49+7%</f>
        <v>0.35000000000000003</v>
      </c>
      <c r="AY49" s="52">
        <v>0.28120406031465806</v>
      </c>
      <c r="AZ49" s="52">
        <f t="shared" si="24"/>
        <v>0.80344017232759435</v>
      </c>
      <c r="BA49" s="170" t="s">
        <v>817</v>
      </c>
      <c r="BB49" s="170"/>
      <c r="BC49" s="170"/>
      <c r="BD49" s="62">
        <f>+AX49+7%</f>
        <v>0.42000000000000004</v>
      </c>
      <c r="BE49" s="49">
        <v>0.36</v>
      </c>
      <c r="BF49" s="52">
        <f t="shared" si="34"/>
        <v>0.85714285714285698</v>
      </c>
      <c r="BG49" s="162" t="s">
        <v>1043</v>
      </c>
      <c r="BH49" s="162"/>
      <c r="BI49" s="162"/>
      <c r="BJ49" s="62">
        <f>+BD49+7%</f>
        <v>0.49000000000000005</v>
      </c>
      <c r="BK49" s="49">
        <v>0.45</v>
      </c>
      <c r="BL49" s="52">
        <f t="shared" si="29"/>
        <v>0.91836734693877542</v>
      </c>
      <c r="BM49" s="167" t="s">
        <v>979</v>
      </c>
      <c r="BN49" s="168"/>
      <c r="BO49" s="169"/>
      <c r="BP49" s="70">
        <f>+BJ49+7%</f>
        <v>0.56000000000000005</v>
      </c>
      <c r="BQ49" s="80">
        <v>0.53</v>
      </c>
      <c r="BR49" s="52">
        <f t="shared" si="35"/>
        <v>0.9464285714285714</v>
      </c>
      <c r="BS49" s="167" t="s">
        <v>987</v>
      </c>
      <c r="BT49" s="168"/>
      <c r="BU49" s="169"/>
      <c r="BV49" s="62">
        <f>+BP49+7%</f>
        <v>0.63000000000000012</v>
      </c>
      <c r="BW49" s="80">
        <v>0.6</v>
      </c>
      <c r="BX49" s="52">
        <f t="shared" si="7"/>
        <v>0.95238095238095222</v>
      </c>
      <c r="BY49" s="167" t="s">
        <v>1134</v>
      </c>
      <c r="BZ49" s="168"/>
      <c r="CA49" s="169"/>
      <c r="CB49" s="70">
        <f>+BV49+7%</f>
        <v>0.70000000000000018</v>
      </c>
      <c r="CC49" s="69">
        <v>0.71</v>
      </c>
      <c r="CD49" s="126">
        <f t="shared" si="36"/>
        <v>1.014285714285714</v>
      </c>
      <c r="CE49" s="167" t="s">
        <v>1227</v>
      </c>
      <c r="CF49" s="168"/>
      <c r="CG49" s="169"/>
      <c r="CH49" s="62">
        <f>+CB49+7%</f>
        <v>0.77000000000000024</v>
      </c>
      <c r="CI49" s="80">
        <v>0.79590000000000005</v>
      </c>
      <c r="CJ49" s="52">
        <f t="shared" si="9"/>
        <v>1.0336363636363635</v>
      </c>
      <c r="CK49" s="162" t="s">
        <v>1276</v>
      </c>
      <c r="CL49" s="162"/>
      <c r="CM49" s="162"/>
      <c r="CN49" s="62">
        <f>+CH49+7%</f>
        <v>0.8400000000000003</v>
      </c>
      <c r="CO49" s="80">
        <v>0.89</v>
      </c>
      <c r="CP49" s="52">
        <f t="shared" si="10"/>
        <v>1.0595238095238091</v>
      </c>
      <c r="CQ49" s="162" t="s">
        <v>1380</v>
      </c>
      <c r="CR49" s="162"/>
      <c r="CS49" s="70">
        <f>+CN49</f>
        <v>0.8400000000000003</v>
      </c>
      <c r="CT49" s="69">
        <f t="shared" si="37"/>
        <v>0.89</v>
      </c>
      <c r="CU49" s="66">
        <f t="shared" si="38"/>
        <v>1.0595238095238091</v>
      </c>
    </row>
    <row r="50" spans="1:102" s="2" customFormat="1" ht="80.099999999999994" customHeight="1" x14ac:dyDescent="0.25">
      <c r="A50" s="72" t="s">
        <v>170</v>
      </c>
      <c r="B50" s="74">
        <v>7550</v>
      </c>
      <c r="C50" s="50">
        <v>6</v>
      </c>
      <c r="D50" s="57" t="s">
        <v>151</v>
      </c>
      <c r="E50" s="57" t="s">
        <v>145</v>
      </c>
      <c r="F50" s="50" t="s">
        <v>122</v>
      </c>
      <c r="G50" s="50">
        <v>540</v>
      </c>
      <c r="H50" s="50" t="s">
        <v>122</v>
      </c>
      <c r="I50" s="50" t="s">
        <v>122</v>
      </c>
      <c r="J50" s="50" t="s">
        <v>128</v>
      </c>
      <c r="K50" s="50" t="s">
        <v>122</v>
      </c>
      <c r="L50" s="50" t="s">
        <v>120</v>
      </c>
      <c r="M50" s="50" t="s">
        <v>122</v>
      </c>
      <c r="N50" s="68" t="s">
        <v>143</v>
      </c>
      <c r="O50" s="52">
        <v>0.125</v>
      </c>
      <c r="P50" s="60" t="s">
        <v>443</v>
      </c>
      <c r="Q50" s="60" t="s">
        <v>444</v>
      </c>
      <c r="R50" s="49">
        <v>1</v>
      </c>
      <c r="S50" s="49">
        <v>1</v>
      </c>
      <c r="T50" s="49" t="s">
        <v>163</v>
      </c>
      <c r="U50" s="49" t="s">
        <v>152</v>
      </c>
      <c r="V50" s="49" t="s">
        <v>158</v>
      </c>
      <c r="W50" s="58" t="s">
        <v>379</v>
      </c>
      <c r="X50" s="58" t="s">
        <v>197</v>
      </c>
      <c r="Y50" s="58" t="s">
        <v>204</v>
      </c>
      <c r="Z50" s="70">
        <v>0.3</v>
      </c>
      <c r="AA50" s="49">
        <v>0.25</v>
      </c>
      <c r="AB50" s="52">
        <f t="shared" si="32"/>
        <v>0.83333333333333337</v>
      </c>
      <c r="AC50" s="170" t="s">
        <v>489</v>
      </c>
      <c r="AD50" s="170"/>
      <c r="AE50" s="170"/>
      <c r="AF50" s="70">
        <v>0.5</v>
      </c>
      <c r="AG50" s="70">
        <v>0.46</v>
      </c>
      <c r="AH50" s="52">
        <f t="shared" si="33"/>
        <v>0.92</v>
      </c>
      <c r="AI50" s="170" t="s">
        <v>578</v>
      </c>
      <c r="AJ50" s="170"/>
      <c r="AK50" s="170"/>
      <c r="AL50" s="70">
        <v>0.75</v>
      </c>
      <c r="AM50" s="49">
        <v>0.94</v>
      </c>
      <c r="AN50" s="52">
        <f t="shared" si="39"/>
        <v>1.2533333333333332</v>
      </c>
      <c r="AO50" s="170" t="s">
        <v>658</v>
      </c>
      <c r="AP50" s="170"/>
      <c r="AQ50" s="170"/>
      <c r="AR50" s="70">
        <v>1</v>
      </c>
      <c r="AS50" s="52">
        <v>0.95109999999999995</v>
      </c>
      <c r="AT50" s="52">
        <f t="shared" si="31"/>
        <v>0.95109999999999995</v>
      </c>
      <c r="AU50" s="170" t="s">
        <v>756</v>
      </c>
      <c r="AV50" s="170"/>
      <c r="AW50" s="170"/>
      <c r="AX50" s="70">
        <v>1</v>
      </c>
      <c r="AY50" s="52">
        <v>0.95655247804288757</v>
      </c>
      <c r="AZ50" s="52">
        <f t="shared" si="24"/>
        <v>0.95655247804288757</v>
      </c>
      <c r="BA50" s="170" t="s">
        <v>818</v>
      </c>
      <c r="BB50" s="170"/>
      <c r="BC50" s="170"/>
      <c r="BD50" s="70">
        <v>1</v>
      </c>
      <c r="BE50" s="49">
        <v>0.96</v>
      </c>
      <c r="BF50" s="52">
        <f t="shared" si="34"/>
        <v>0.96</v>
      </c>
      <c r="BG50" s="162" t="s">
        <v>1044</v>
      </c>
      <c r="BH50" s="162"/>
      <c r="BI50" s="162"/>
      <c r="BJ50" s="70">
        <v>1</v>
      </c>
      <c r="BK50" s="49">
        <v>0.97</v>
      </c>
      <c r="BL50" s="52">
        <f t="shared" si="29"/>
        <v>0.97</v>
      </c>
      <c r="BM50" s="167" t="s">
        <v>980</v>
      </c>
      <c r="BN50" s="168"/>
      <c r="BO50" s="169"/>
      <c r="BP50" s="70">
        <v>1</v>
      </c>
      <c r="BQ50" s="80">
        <v>0.97</v>
      </c>
      <c r="BR50" s="52">
        <f t="shared" si="35"/>
        <v>0.97</v>
      </c>
      <c r="BS50" s="167" t="s">
        <v>988</v>
      </c>
      <c r="BT50" s="168"/>
      <c r="BU50" s="169"/>
      <c r="BV50" s="70">
        <v>1</v>
      </c>
      <c r="BW50" s="80">
        <v>0.97</v>
      </c>
      <c r="BX50" s="52">
        <f t="shared" si="7"/>
        <v>0.97</v>
      </c>
      <c r="BY50" s="167" t="s">
        <v>1135</v>
      </c>
      <c r="BZ50" s="168"/>
      <c r="CA50" s="169"/>
      <c r="CB50" s="70">
        <v>1</v>
      </c>
      <c r="CC50" s="69">
        <v>0.97</v>
      </c>
      <c r="CD50" s="126">
        <f t="shared" si="36"/>
        <v>0.97</v>
      </c>
      <c r="CE50" s="167" t="s">
        <v>1228</v>
      </c>
      <c r="CF50" s="168"/>
      <c r="CG50" s="169"/>
      <c r="CH50" s="70">
        <v>1</v>
      </c>
      <c r="CI50" s="80">
        <v>0.98050000000000004</v>
      </c>
      <c r="CJ50" s="52">
        <f t="shared" si="9"/>
        <v>0.98050000000000004</v>
      </c>
      <c r="CK50" s="162" t="s">
        <v>1277</v>
      </c>
      <c r="CL50" s="162"/>
      <c r="CM50" s="162"/>
      <c r="CN50" s="70">
        <v>1</v>
      </c>
      <c r="CO50" s="80">
        <v>0.98</v>
      </c>
      <c r="CP50" s="52">
        <f t="shared" si="10"/>
        <v>0.98</v>
      </c>
      <c r="CQ50" s="162" t="s">
        <v>1381</v>
      </c>
      <c r="CR50" s="162"/>
      <c r="CS50" s="70">
        <v>1</v>
      </c>
      <c r="CT50" s="52">
        <f t="shared" si="37"/>
        <v>0.98</v>
      </c>
      <c r="CU50" s="66">
        <f t="shared" si="38"/>
        <v>0.98</v>
      </c>
    </row>
    <row r="51" spans="1:102" s="2" customFormat="1" ht="80.099999999999994" customHeight="1" x14ac:dyDescent="0.25">
      <c r="A51" s="72" t="s">
        <v>170</v>
      </c>
      <c r="B51" s="74">
        <v>7550</v>
      </c>
      <c r="C51" s="50">
        <v>6</v>
      </c>
      <c r="D51" s="57" t="s">
        <v>151</v>
      </c>
      <c r="E51" s="57" t="s">
        <v>145</v>
      </c>
      <c r="F51" s="50" t="s">
        <v>122</v>
      </c>
      <c r="G51" s="50">
        <v>540</v>
      </c>
      <c r="H51" s="50" t="s">
        <v>122</v>
      </c>
      <c r="I51" s="50" t="s">
        <v>122</v>
      </c>
      <c r="J51" s="50" t="s">
        <v>128</v>
      </c>
      <c r="K51" s="50" t="s">
        <v>122</v>
      </c>
      <c r="L51" s="50" t="s">
        <v>120</v>
      </c>
      <c r="M51" s="50" t="s">
        <v>120</v>
      </c>
      <c r="N51" s="68" t="s">
        <v>143</v>
      </c>
      <c r="O51" s="52">
        <v>0.125</v>
      </c>
      <c r="P51" s="60" t="s">
        <v>391</v>
      </c>
      <c r="Q51" s="60" t="s">
        <v>392</v>
      </c>
      <c r="R51" s="77">
        <v>1</v>
      </c>
      <c r="S51" s="77">
        <v>1</v>
      </c>
      <c r="T51" s="49" t="s">
        <v>163</v>
      </c>
      <c r="U51" s="77" t="s">
        <v>152</v>
      </c>
      <c r="V51" s="77" t="s">
        <v>158</v>
      </c>
      <c r="W51" s="60" t="s">
        <v>379</v>
      </c>
      <c r="X51" s="60" t="s">
        <v>197</v>
      </c>
      <c r="Y51" s="60" t="s">
        <v>198</v>
      </c>
      <c r="Z51" s="81">
        <v>8.3299999999999999E-2</v>
      </c>
      <c r="AA51" s="62">
        <v>0.13</v>
      </c>
      <c r="AB51" s="52">
        <f t="shared" si="32"/>
        <v>1.5606242496998801</v>
      </c>
      <c r="AC51" s="170" t="s">
        <v>490</v>
      </c>
      <c r="AD51" s="170"/>
      <c r="AE51" s="170"/>
      <c r="AF51" s="62">
        <f>+Z51+8.33%</f>
        <v>0.1666</v>
      </c>
      <c r="AG51" s="62">
        <v>0.19</v>
      </c>
      <c r="AH51" s="52">
        <f t="shared" si="33"/>
        <v>1.1404561824729893</v>
      </c>
      <c r="AI51" s="170" t="s">
        <v>580</v>
      </c>
      <c r="AJ51" s="170"/>
      <c r="AK51" s="170"/>
      <c r="AL51" s="62">
        <f>+AF51+8.33%</f>
        <v>0.24990000000000001</v>
      </c>
      <c r="AM51" s="49">
        <v>0.25</v>
      </c>
      <c r="AN51" s="52">
        <f t="shared" si="39"/>
        <v>1.0004001600640255</v>
      </c>
      <c r="AO51" s="170" t="s">
        <v>659</v>
      </c>
      <c r="AP51" s="170"/>
      <c r="AQ51" s="170"/>
      <c r="AR51" s="62">
        <f>+AL51+8.33%</f>
        <v>0.3332</v>
      </c>
      <c r="AS51" s="52">
        <v>0.38109999999999999</v>
      </c>
      <c r="AT51" s="52">
        <f t="shared" si="31"/>
        <v>1.1437575030012004</v>
      </c>
      <c r="AU51" s="170" t="s">
        <v>767</v>
      </c>
      <c r="AV51" s="170"/>
      <c r="AW51" s="170"/>
      <c r="AX51" s="62">
        <f>+AR51+8.33%</f>
        <v>0.41649999999999998</v>
      </c>
      <c r="AY51" s="52">
        <v>0.44588358383736304</v>
      </c>
      <c r="AZ51" s="52">
        <f t="shared" si="24"/>
        <v>1.0705488207379665</v>
      </c>
      <c r="BA51" s="170" t="s">
        <v>819</v>
      </c>
      <c r="BB51" s="170"/>
      <c r="BC51" s="170"/>
      <c r="BD51" s="62">
        <f>+AX51+8.33%</f>
        <v>0.49979999999999997</v>
      </c>
      <c r="BE51" s="49">
        <v>0.56999999999999995</v>
      </c>
      <c r="BF51" s="52">
        <f t="shared" si="34"/>
        <v>1.1404561824729891</v>
      </c>
      <c r="BG51" s="162" t="s">
        <v>1045</v>
      </c>
      <c r="BH51" s="162"/>
      <c r="BI51" s="162"/>
      <c r="BJ51" s="62">
        <f>+BD51+8.33%</f>
        <v>0.58309999999999995</v>
      </c>
      <c r="BK51" s="49">
        <v>0.62</v>
      </c>
      <c r="BL51" s="52">
        <f t="shared" si="29"/>
        <v>1.0632824558394787</v>
      </c>
      <c r="BM51" s="167" t="s">
        <v>981</v>
      </c>
      <c r="BN51" s="168"/>
      <c r="BO51" s="169"/>
      <c r="BP51" s="70">
        <f>+BJ51+8.33%</f>
        <v>0.66639999999999999</v>
      </c>
      <c r="BQ51" s="80">
        <v>0.67</v>
      </c>
      <c r="BR51" s="52">
        <f t="shared" si="35"/>
        <v>1.0054021608643458</v>
      </c>
      <c r="BS51" s="167" t="s">
        <v>989</v>
      </c>
      <c r="BT51" s="168"/>
      <c r="BU51" s="169"/>
      <c r="BV51" s="62">
        <f>+BP51+8.33%</f>
        <v>0.74970000000000003</v>
      </c>
      <c r="BW51" s="80">
        <v>0.74</v>
      </c>
      <c r="BX51" s="52">
        <f t="shared" si="7"/>
        <v>0.98706149126317189</v>
      </c>
      <c r="BY51" s="167" t="s">
        <v>1136</v>
      </c>
      <c r="BZ51" s="168"/>
      <c r="CA51" s="169"/>
      <c r="CB51" s="70">
        <f>+BV51+8.33%</f>
        <v>0.83300000000000007</v>
      </c>
      <c r="CC51" s="69">
        <v>0.79</v>
      </c>
      <c r="CD51" s="126">
        <f t="shared" si="36"/>
        <v>0.94837935174069621</v>
      </c>
      <c r="CE51" s="167" t="s">
        <v>1229</v>
      </c>
      <c r="CF51" s="168"/>
      <c r="CG51" s="169"/>
      <c r="CH51" s="62">
        <f>+CB51+8.33%</f>
        <v>0.91630000000000011</v>
      </c>
      <c r="CI51" s="80">
        <v>0.80100000000000005</v>
      </c>
      <c r="CJ51" s="52">
        <f t="shared" si="9"/>
        <v>0.87416784895776489</v>
      </c>
      <c r="CK51" s="162" t="s">
        <v>1278</v>
      </c>
      <c r="CL51" s="162"/>
      <c r="CM51" s="162"/>
      <c r="CN51" s="62">
        <f>+CH51+8.33%</f>
        <v>0.99960000000000016</v>
      </c>
      <c r="CO51" s="80">
        <v>0.97</v>
      </c>
      <c r="CP51" s="52">
        <f t="shared" si="10"/>
        <v>0.97038815526210465</v>
      </c>
      <c r="CQ51" s="162" t="s">
        <v>1382</v>
      </c>
      <c r="CR51" s="162"/>
      <c r="CS51" s="70">
        <v>1</v>
      </c>
      <c r="CT51" s="69">
        <f t="shared" si="37"/>
        <v>0.97</v>
      </c>
      <c r="CU51" s="66">
        <f t="shared" si="38"/>
        <v>0.97</v>
      </c>
    </row>
    <row r="52" spans="1:102" s="2" customFormat="1" ht="80.099999999999994" customHeight="1" x14ac:dyDescent="0.25">
      <c r="A52" s="72" t="s">
        <v>170</v>
      </c>
      <c r="B52" s="74">
        <v>7550</v>
      </c>
      <c r="C52" s="50">
        <v>6</v>
      </c>
      <c r="D52" s="57" t="s">
        <v>151</v>
      </c>
      <c r="E52" s="57" t="s">
        <v>145</v>
      </c>
      <c r="F52" s="50" t="s">
        <v>122</v>
      </c>
      <c r="G52" s="50">
        <v>540</v>
      </c>
      <c r="H52" s="50" t="s">
        <v>122</v>
      </c>
      <c r="I52" s="50" t="s">
        <v>122</v>
      </c>
      <c r="J52" s="50" t="s">
        <v>128</v>
      </c>
      <c r="K52" s="50" t="s">
        <v>122</v>
      </c>
      <c r="L52" s="50" t="s">
        <v>120</v>
      </c>
      <c r="M52" s="50" t="s">
        <v>120</v>
      </c>
      <c r="N52" s="68" t="s">
        <v>143</v>
      </c>
      <c r="O52" s="52">
        <v>0.125</v>
      </c>
      <c r="P52" s="60" t="s">
        <v>393</v>
      </c>
      <c r="Q52" s="60" t="s">
        <v>394</v>
      </c>
      <c r="R52" s="77">
        <v>1</v>
      </c>
      <c r="S52" s="77">
        <v>0.84</v>
      </c>
      <c r="T52" s="77" t="s">
        <v>163</v>
      </c>
      <c r="U52" s="77" t="s">
        <v>152</v>
      </c>
      <c r="V52" s="77" t="s">
        <v>158</v>
      </c>
      <c r="W52" s="60" t="s">
        <v>379</v>
      </c>
      <c r="X52" s="60" t="s">
        <v>197</v>
      </c>
      <c r="Y52" s="60" t="s">
        <v>201</v>
      </c>
      <c r="Z52" s="70">
        <v>7.0000000000000007E-2</v>
      </c>
      <c r="AA52" s="49">
        <v>0.05</v>
      </c>
      <c r="AB52" s="52">
        <f t="shared" si="32"/>
        <v>0.7142857142857143</v>
      </c>
      <c r="AC52" s="170" t="s">
        <v>491</v>
      </c>
      <c r="AD52" s="170"/>
      <c r="AE52" s="170"/>
      <c r="AF52" s="62">
        <f>+Z52+7%</f>
        <v>0.14000000000000001</v>
      </c>
      <c r="AG52" s="62">
        <v>0.1</v>
      </c>
      <c r="AH52" s="52">
        <f t="shared" si="33"/>
        <v>0.7142857142857143</v>
      </c>
      <c r="AI52" s="170" t="s">
        <v>581</v>
      </c>
      <c r="AJ52" s="170"/>
      <c r="AK52" s="170"/>
      <c r="AL52" s="62">
        <f>+AF52+7%</f>
        <v>0.21000000000000002</v>
      </c>
      <c r="AM52" s="49">
        <v>0.15</v>
      </c>
      <c r="AN52" s="52">
        <f t="shared" si="39"/>
        <v>0.71428571428571419</v>
      </c>
      <c r="AO52" s="170" t="s">
        <v>660</v>
      </c>
      <c r="AP52" s="170"/>
      <c r="AQ52" s="170"/>
      <c r="AR52" s="62">
        <f>+AL52+7%</f>
        <v>0.28000000000000003</v>
      </c>
      <c r="AS52" s="52">
        <v>0.55679999999999996</v>
      </c>
      <c r="AT52" s="52">
        <f t="shared" si="31"/>
        <v>1.9885714285714282</v>
      </c>
      <c r="AU52" s="170" t="s">
        <v>772</v>
      </c>
      <c r="AV52" s="170"/>
      <c r="AW52" s="170"/>
      <c r="AX52" s="62">
        <f>+AR52+7%</f>
        <v>0.35000000000000003</v>
      </c>
      <c r="AY52" s="52">
        <v>0.65419071879253166</v>
      </c>
      <c r="AZ52" s="52">
        <f t="shared" si="24"/>
        <v>1.8691163394072332</v>
      </c>
      <c r="BA52" s="170" t="s">
        <v>814</v>
      </c>
      <c r="BB52" s="170"/>
      <c r="BC52" s="170"/>
      <c r="BD52" s="62">
        <f>+AX52+7%</f>
        <v>0.42000000000000004</v>
      </c>
      <c r="BE52" s="49">
        <v>0.41</v>
      </c>
      <c r="BF52" s="52">
        <f t="shared" si="34"/>
        <v>0.97619047619047605</v>
      </c>
      <c r="BG52" s="162" t="s">
        <v>1046</v>
      </c>
      <c r="BH52" s="162"/>
      <c r="BI52" s="162"/>
      <c r="BJ52" s="62">
        <f>+BD52+7%</f>
        <v>0.49000000000000005</v>
      </c>
      <c r="BK52" s="49">
        <v>0.49</v>
      </c>
      <c r="BL52" s="52">
        <f t="shared" si="29"/>
        <v>0.99999999999999989</v>
      </c>
      <c r="BM52" s="167" t="s">
        <v>982</v>
      </c>
      <c r="BN52" s="168"/>
      <c r="BO52" s="169"/>
      <c r="BP52" s="70">
        <f>+BJ52+7%</f>
        <v>0.56000000000000005</v>
      </c>
      <c r="BQ52" s="80">
        <v>0.56000000000000005</v>
      </c>
      <c r="BR52" s="52">
        <f t="shared" si="35"/>
        <v>1</v>
      </c>
      <c r="BS52" s="167" t="s">
        <v>990</v>
      </c>
      <c r="BT52" s="168"/>
      <c r="BU52" s="169"/>
      <c r="BV52" s="62">
        <f>+BP52+7%</f>
        <v>0.63000000000000012</v>
      </c>
      <c r="BW52" s="80">
        <v>0.64</v>
      </c>
      <c r="BX52" s="52">
        <f t="shared" si="7"/>
        <v>1.0158730158730158</v>
      </c>
      <c r="BY52" s="167" t="s">
        <v>1137</v>
      </c>
      <c r="BZ52" s="168"/>
      <c r="CA52" s="169"/>
      <c r="CB52" s="70">
        <f>+BV52+7%</f>
        <v>0.70000000000000018</v>
      </c>
      <c r="CC52" s="69">
        <v>0.72</v>
      </c>
      <c r="CD52" s="126">
        <f t="shared" ref="CD52" si="40">IF(ISERROR(CC52/CB52),0,(CC52/CB52))</f>
        <v>1.0285714285714282</v>
      </c>
      <c r="CE52" s="167" t="s">
        <v>1230</v>
      </c>
      <c r="CF52" s="168"/>
      <c r="CG52" s="169"/>
      <c r="CH52" s="62">
        <f>+CB52+7%</f>
        <v>0.77000000000000024</v>
      </c>
      <c r="CI52" s="80">
        <v>0.74650000000000005</v>
      </c>
      <c r="CJ52" s="52">
        <f t="shared" si="9"/>
        <v>0.96948051948051928</v>
      </c>
      <c r="CK52" s="162" t="s">
        <v>1279</v>
      </c>
      <c r="CL52" s="162"/>
      <c r="CM52" s="162"/>
      <c r="CN52" s="62">
        <f>+CH52+7%</f>
        <v>0.8400000000000003</v>
      </c>
      <c r="CO52" s="80">
        <v>0.94</v>
      </c>
      <c r="CP52" s="52">
        <f t="shared" si="10"/>
        <v>1.1190476190476186</v>
      </c>
      <c r="CQ52" s="162" t="s">
        <v>1383</v>
      </c>
      <c r="CR52" s="162"/>
      <c r="CS52" s="70">
        <f>CN52</f>
        <v>0.8400000000000003</v>
      </c>
      <c r="CT52" s="69">
        <f t="shared" si="37"/>
        <v>0.94</v>
      </c>
      <c r="CU52" s="66">
        <f t="shared" si="38"/>
        <v>1.1190476190476186</v>
      </c>
    </row>
    <row r="53" spans="1:102" s="2" customFormat="1" ht="80.099999999999994" customHeight="1" x14ac:dyDescent="0.25">
      <c r="A53" s="72" t="s">
        <v>170</v>
      </c>
      <c r="B53" s="74">
        <v>7550</v>
      </c>
      <c r="C53" s="50">
        <v>6</v>
      </c>
      <c r="D53" s="57" t="s">
        <v>151</v>
      </c>
      <c r="E53" s="57" t="s">
        <v>145</v>
      </c>
      <c r="F53" s="50" t="s">
        <v>122</v>
      </c>
      <c r="G53" s="50">
        <v>540</v>
      </c>
      <c r="H53" s="50" t="s">
        <v>122</v>
      </c>
      <c r="I53" s="50" t="s">
        <v>122</v>
      </c>
      <c r="J53" s="50" t="s">
        <v>128</v>
      </c>
      <c r="K53" s="50" t="s">
        <v>122</v>
      </c>
      <c r="L53" s="50" t="s">
        <v>120</v>
      </c>
      <c r="M53" s="50" t="s">
        <v>120</v>
      </c>
      <c r="N53" s="68" t="s">
        <v>143</v>
      </c>
      <c r="O53" s="52">
        <v>0.125</v>
      </c>
      <c r="P53" s="60" t="s">
        <v>395</v>
      </c>
      <c r="Q53" s="60" t="s">
        <v>396</v>
      </c>
      <c r="R53" s="77">
        <v>1</v>
      </c>
      <c r="S53" s="77">
        <v>1</v>
      </c>
      <c r="T53" s="77" t="s">
        <v>161</v>
      </c>
      <c r="U53" s="77" t="s">
        <v>152</v>
      </c>
      <c r="V53" s="77" t="s">
        <v>158</v>
      </c>
      <c r="W53" s="60" t="s">
        <v>379</v>
      </c>
      <c r="X53" s="60" t="s">
        <v>197</v>
      </c>
      <c r="Y53" s="60" t="s">
        <v>204</v>
      </c>
      <c r="Z53" s="70">
        <v>0.15</v>
      </c>
      <c r="AA53" s="49">
        <v>0.13</v>
      </c>
      <c r="AB53" s="52">
        <f t="shared" si="32"/>
        <v>0.8666666666666667</v>
      </c>
      <c r="AC53" s="170" t="s">
        <v>492</v>
      </c>
      <c r="AD53" s="170"/>
      <c r="AE53" s="170"/>
      <c r="AF53" s="62">
        <f>+Z53+15%</f>
        <v>0.3</v>
      </c>
      <c r="AG53" s="49">
        <v>0.4</v>
      </c>
      <c r="AH53" s="52">
        <f t="shared" si="33"/>
        <v>1.3333333333333335</v>
      </c>
      <c r="AI53" s="170" t="s">
        <v>579</v>
      </c>
      <c r="AJ53" s="170"/>
      <c r="AK53" s="170"/>
      <c r="AL53" s="62">
        <f>+AF53+15%</f>
        <v>0.44999999999999996</v>
      </c>
      <c r="AM53" s="49">
        <v>0.73</v>
      </c>
      <c r="AN53" s="52">
        <f t="shared" si="39"/>
        <v>1.6222222222222222</v>
      </c>
      <c r="AO53" s="170" t="s">
        <v>661</v>
      </c>
      <c r="AP53" s="170"/>
      <c r="AQ53" s="170"/>
      <c r="AR53" s="62">
        <f>+AL53+15%</f>
        <v>0.6</v>
      </c>
      <c r="AS53" s="52">
        <v>0.81930000000000003</v>
      </c>
      <c r="AT53" s="52">
        <f t="shared" si="31"/>
        <v>1.3655000000000002</v>
      </c>
      <c r="AU53" s="170" t="s">
        <v>768</v>
      </c>
      <c r="AV53" s="170"/>
      <c r="AW53" s="170"/>
      <c r="AX53" s="62">
        <f>+AR53+15%</f>
        <v>0.75</v>
      </c>
      <c r="AY53" s="52">
        <v>0.87049152186295642</v>
      </c>
      <c r="AZ53" s="52">
        <f t="shared" si="24"/>
        <v>1.160655362483942</v>
      </c>
      <c r="BA53" s="170" t="s">
        <v>815</v>
      </c>
      <c r="BB53" s="170"/>
      <c r="BC53" s="170"/>
      <c r="BD53" s="62">
        <f>+AX53+10%</f>
        <v>0.85</v>
      </c>
      <c r="BE53" s="49">
        <v>0.91</v>
      </c>
      <c r="BF53" s="52">
        <f t="shared" si="34"/>
        <v>1.0705882352941176</v>
      </c>
      <c r="BG53" s="162" t="s">
        <v>1047</v>
      </c>
      <c r="BH53" s="162"/>
      <c r="BI53" s="162"/>
      <c r="BJ53" s="62">
        <f>+BD53+15%</f>
        <v>1</v>
      </c>
      <c r="BK53" s="49">
        <v>0.96</v>
      </c>
      <c r="BL53" s="52">
        <f t="shared" si="29"/>
        <v>0.96</v>
      </c>
      <c r="BM53" s="167" t="s">
        <v>983</v>
      </c>
      <c r="BN53" s="168"/>
      <c r="BO53" s="169"/>
      <c r="BP53" s="70">
        <v>1</v>
      </c>
      <c r="BQ53" s="80">
        <v>0.97</v>
      </c>
      <c r="BR53" s="52">
        <f t="shared" si="35"/>
        <v>0.97</v>
      </c>
      <c r="BS53" s="167" t="s">
        <v>991</v>
      </c>
      <c r="BT53" s="168"/>
      <c r="BU53" s="169"/>
      <c r="BV53" s="62">
        <v>1</v>
      </c>
      <c r="BW53" s="80">
        <v>0.97</v>
      </c>
      <c r="BX53" s="52">
        <f t="shared" si="7"/>
        <v>0.97</v>
      </c>
      <c r="BY53" s="167" t="s">
        <v>1138</v>
      </c>
      <c r="BZ53" s="168"/>
      <c r="CA53" s="169"/>
      <c r="CB53" s="70">
        <v>1</v>
      </c>
      <c r="CC53" s="69">
        <v>0.97</v>
      </c>
      <c r="CD53" s="126">
        <f>IF(ISERROR(CC53/CB53),0,(CC53/CB53))</f>
        <v>0.97</v>
      </c>
      <c r="CE53" s="167" t="s">
        <v>1231</v>
      </c>
      <c r="CF53" s="168"/>
      <c r="CG53" s="169"/>
      <c r="CH53" s="62">
        <v>1</v>
      </c>
      <c r="CI53" s="80">
        <v>0.97629999999999995</v>
      </c>
      <c r="CJ53" s="52">
        <f t="shared" si="9"/>
        <v>0.97629999999999995</v>
      </c>
      <c r="CK53" s="162" t="s">
        <v>1280</v>
      </c>
      <c r="CL53" s="162"/>
      <c r="CM53" s="162"/>
      <c r="CN53" s="62">
        <v>1</v>
      </c>
      <c r="CO53" s="80">
        <v>1</v>
      </c>
      <c r="CP53" s="52">
        <f t="shared" si="10"/>
        <v>1</v>
      </c>
      <c r="CQ53" s="162" t="s">
        <v>1384</v>
      </c>
      <c r="CR53" s="162"/>
      <c r="CS53" s="70">
        <v>1</v>
      </c>
      <c r="CT53" s="69">
        <f t="shared" si="37"/>
        <v>1</v>
      </c>
      <c r="CU53" s="66">
        <f t="shared" si="38"/>
        <v>1</v>
      </c>
    </row>
    <row r="54" spans="1:102" s="92" customFormat="1" ht="80.099999999999994" customHeight="1" x14ac:dyDescent="0.25">
      <c r="A54" s="72" t="s">
        <v>170</v>
      </c>
      <c r="B54" s="74">
        <v>7550</v>
      </c>
      <c r="C54" s="74">
        <v>6</v>
      </c>
      <c r="D54" s="72" t="s">
        <v>151</v>
      </c>
      <c r="E54" s="72" t="s">
        <v>145</v>
      </c>
      <c r="F54" s="74" t="s">
        <v>122</v>
      </c>
      <c r="G54" s="74">
        <v>540</v>
      </c>
      <c r="H54" s="74" t="s">
        <v>122</v>
      </c>
      <c r="I54" s="74" t="s">
        <v>122</v>
      </c>
      <c r="J54" s="74" t="s">
        <v>130</v>
      </c>
      <c r="K54" s="74" t="s">
        <v>120</v>
      </c>
      <c r="L54" s="74" t="s">
        <v>120</v>
      </c>
      <c r="M54" s="74" t="s">
        <v>122</v>
      </c>
      <c r="N54" s="60" t="s">
        <v>140</v>
      </c>
      <c r="O54" s="69">
        <v>0.9</v>
      </c>
      <c r="P54" s="60" t="s">
        <v>397</v>
      </c>
      <c r="Q54" s="60" t="s">
        <v>398</v>
      </c>
      <c r="R54" s="77" t="s">
        <v>132</v>
      </c>
      <c r="S54" s="79">
        <v>86</v>
      </c>
      <c r="T54" s="77" t="s">
        <v>119</v>
      </c>
      <c r="U54" s="77" t="s">
        <v>154</v>
      </c>
      <c r="V54" s="77" t="s">
        <v>158</v>
      </c>
      <c r="W54" s="60" t="s">
        <v>399</v>
      </c>
      <c r="X54" s="60" t="s">
        <v>400</v>
      </c>
      <c r="Y54" s="60" t="s">
        <v>401</v>
      </c>
      <c r="Z54" s="71">
        <v>3</v>
      </c>
      <c r="AA54" s="79">
        <v>3</v>
      </c>
      <c r="AB54" s="69">
        <f t="shared" ref="AB54:AB61" si="41">IF(ISERROR(AA54/Z54),0,(AA54/Z54))</f>
        <v>1</v>
      </c>
      <c r="AC54" s="171" t="s">
        <v>529</v>
      </c>
      <c r="AD54" s="171"/>
      <c r="AE54" s="171"/>
      <c r="AF54" s="71">
        <v>7</v>
      </c>
      <c r="AG54" s="79">
        <v>7</v>
      </c>
      <c r="AH54" s="69">
        <f>IF(ISERROR(AG54/AF54),0,(AG54/AF54))</f>
        <v>1</v>
      </c>
      <c r="AI54" s="171" t="s">
        <v>584</v>
      </c>
      <c r="AJ54" s="171"/>
      <c r="AK54" s="171"/>
      <c r="AL54" s="71">
        <v>7</v>
      </c>
      <c r="AM54" s="79">
        <v>7</v>
      </c>
      <c r="AN54" s="69">
        <f>IF(ISERROR(AM54/AL54),0,(AM54/AL54))</f>
        <v>1</v>
      </c>
      <c r="AO54" s="170" t="s">
        <v>662</v>
      </c>
      <c r="AP54" s="170"/>
      <c r="AQ54" s="170"/>
      <c r="AR54" s="71">
        <v>6</v>
      </c>
      <c r="AS54" s="79">
        <v>5</v>
      </c>
      <c r="AT54" s="69">
        <f t="shared" si="31"/>
        <v>0.83333333333333337</v>
      </c>
      <c r="AU54" s="170" t="s">
        <v>757</v>
      </c>
      <c r="AV54" s="170"/>
      <c r="AW54" s="170"/>
      <c r="AX54" s="71">
        <v>7</v>
      </c>
      <c r="AY54" s="79">
        <v>7</v>
      </c>
      <c r="AZ54" s="69">
        <f>IF(ISERROR(AY54/AX54),0,(AY54/AX54))</f>
        <v>1</v>
      </c>
      <c r="BA54" s="170" t="s">
        <v>820</v>
      </c>
      <c r="BB54" s="170"/>
      <c r="BC54" s="170"/>
      <c r="BD54" s="71">
        <v>7</v>
      </c>
      <c r="BE54" s="79">
        <v>7</v>
      </c>
      <c r="BF54" s="69">
        <f>IF(ISERROR(BE54/BD54),0,(BE54/BD54))</f>
        <v>1</v>
      </c>
      <c r="BG54" s="162" t="s">
        <v>1048</v>
      </c>
      <c r="BH54" s="162"/>
      <c r="BI54" s="162"/>
      <c r="BJ54" s="71">
        <v>5</v>
      </c>
      <c r="BK54" s="79">
        <v>4</v>
      </c>
      <c r="BL54" s="69">
        <f>IF(ISERROR(BK54/BJ54),0,(BK54/BJ54))</f>
        <v>0.8</v>
      </c>
      <c r="BM54" s="167" t="s">
        <v>1005</v>
      </c>
      <c r="BN54" s="168"/>
      <c r="BO54" s="169"/>
      <c r="BP54" s="71">
        <v>5</v>
      </c>
      <c r="BQ54" s="79">
        <v>4</v>
      </c>
      <c r="BR54" s="69">
        <f>IF(ISERROR(BQ54/BP54),0,(BQ54/BP54))</f>
        <v>0.8</v>
      </c>
      <c r="BS54" s="162" t="s">
        <v>1076</v>
      </c>
      <c r="BT54" s="162"/>
      <c r="BU54" s="162"/>
      <c r="BV54" s="71">
        <v>6</v>
      </c>
      <c r="BW54" s="79">
        <v>6</v>
      </c>
      <c r="BX54" s="69">
        <f>IF(ISERROR(BW54/BV54),0,(BW54/BV54))</f>
        <v>1</v>
      </c>
      <c r="BY54" s="162" t="s">
        <v>1139</v>
      </c>
      <c r="BZ54" s="162"/>
      <c r="CA54" s="162"/>
      <c r="CB54" s="71">
        <v>7</v>
      </c>
      <c r="CC54" s="79">
        <v>7</v>
      </c>
      <c r="CD54" s="126">
        <f>IF(ISERROR(CC54/CB54),0,(CC54/CB54))</f>
        <v>1</v>
      </c>
      <c r="CE54" s="189" t="s">
        <v>1232</v>
      </c>
      <c r="CF54" s="190"/>
      <c r="CG54" s="243"/>
      <c r="CH54" s="71">
        <v>6</v>
      </c>
      <c r="CI54" s="79">
        <v>5</v>
      </c>
      <c r="CJ54" s="69">
        <f t="shared" si="9"/>
        <v>0.83333333333333337</v>
      </c>
      <c r="CK54" s="162" t="s">
        <v>1281</v>
      </c>
      <c r="CL54" s="162"/>
      <c r="CM54" s="162"/>
      <c r="CN54" s="71">
        <v>5</v>
      </c>
      <c r="CO54" s="79">
        <v>5</v>
      </c>
      <c r="CP54" s="69">
        <f>IF(ISERROR(CO54/CN54),0,(CO54/CN54))</f>
        <v>1</v>
      </c>
      <c r="CQ54" s="254" t="s">
        <v>1385</v>
      </c>
      <c r="CR54" s="255"/>
      <c r="CS54" s="116">
        <f>IF(T54="SUMA",(Z54+AF54+AL54+AR54+AX54+BD54+BJ54+BP54+CH54+CN54+BV54+CB54),(#REF!))</f>
        <v>71</v>
      </c>
      <c r="CT54" s="79">
        <f>IF(T54="SUMA",(AA54+AG54+AM54+AS54+AY54+BE54+BK54+BQ54+CI54+CO54+BW54+CC54),(AA54))</f>
        <v>67</v>
      </c>
      <c r="CU54" s="81">
        <f t="shared" ref="CU54:CU73" si="42">IF(ISERROR(CT54/CS54),0,(CT54/CS54))</f>
        <v>0.94366197183098588</v>
      </c>
    </row>
    <row r="55" spans="1:102" s="2" customFormat="1" ht="80.099999999999994" customHeight="1" x14ac:dyDescent="0.25">
      <c r="A55" s="72" t="s">
        <v>170</v>
      </c>
      <c r="B55" s="74">
        <v>7550</v>
      </c>
      <c r="C55" s="50">
        <v>6</v>
      </c>
      <c r="D55" s="57" t="s">
        <v>151</v>
      </c>
      <c r="E55" s="57" t="s">
        <v>145</v>
      </c>
      <c r="F55" s="50" t="s">
        <v>122</v>
      </c>
      <c r="G55" s="50">
        <v>540</v>
      </c>
      <c r="H55" s="50" t="s">
        <v>122</v>
      </c>
      <c r="I55" s="50" t="s">
        <v>122</v>
      </c>
      <c r="J55" s="50" t="s">
        <v>130</v>
      </c>
      <c r="K55" s="50" t="s">
        <v>122</v>
      </c>
      <c r="L55" s="50" t="s">
        <v>120</v>
      </c>
      <c r="M55" s="50" t="s">
        <v>122</v>
      </c>
      <c r="N55" s="58" t="s">
        <v>140</v>
      </c>
      <c r="O55" s="52">
        <v>0.1</v>
      </c>
      <c r="P55" s="60" t="s">
        <v>439</v>
      </c>
      <c r="Q55" s="58" t="s">
        <v>402</v>
      </c>
      <c r="R55" s="49">
        <v>0.9</v>
      </c>
      <c r="S55" s="49">
        <v>0.9</v>
      </c>
      <c r="T55" s="77" t="s">
        <v>119</v>
      </c>
      <c r="U55" s="77" t="s">
        <v>152</v>
      </c>
      <c r="V55" s="77" t="s">
        <v>158</v>
      </c>
      <c r="W55" s="60" t="s">
        <v>399</v>
      </c>
      <c r="X55" s="60" t="s">
        <v>403</v>
      </c>
      <c r="Y55" s="60" t="s">
        <v>354</v>
      </c>
      <c r="Z55" s="82">
        <v>0</v>
      </c>
      <c r="AA55" s="80">
        <v>0</v>
      </c>
      <c r="AB55" s="52">
        <f t="shared" si="41"/>
        <v>0</v>
      </c>
      <c r="AC55" s="170" t="s">
        <v>493</v>
      </c>
      <c r="AD55" s="170"/>
      <c r="AE55" s="170"/>
      <c r="AF55" s="82">
        <v>0</v>
      </c>
      <c r="AG55" s="80">
        <v>0</v>
      </c>
      <c r="AH55" s="52">
        <f>IF(ISERROR(AG55/AF55),0,(AG55/AF55))</f>
        <v>0</v>
      </c>
      <c r="AI55" s="170" t="s">
        <v>585</v>
      </c>
      <c r="AJ55" s="170"/>
      <c r="AK55" s="170"/>
      <c r="AL55" s="82">
        <v>0</v>
      </c>
      <c r="AM55" s="80">
        <v>0</v>
      </c>
      <c r="AN55" s="80">
        <v>0</v>
      </c>
      <c r="AO55" s="170" t="s">
        <v>663</v>
      </c>
      <c r="AP55" s="170"/>
      <c r="AQ55" s="170"/>
      <c r="AR55" s="82">
        <v>0.11</v>
      </c>
      <c r="AS55" s="49">
        <v>0.11</v>
      </c>
      <c r="AT55" s="52">
        <f t="shared" si="31"/>
        <v>1</v>
      </c>
      <c r="AU55" s="170" t="s">
        <v>758</v>
      </c>
      <c r="AV55" s="170"/>
      <c r="AW55" s="170"/>
      <c r="AX55" s="82">
        <v>0.11</v>
      </c>
      <c r="AY55" s="49">
        <v>7.0000000000000007E-2</v>
      </c>
      <c r="AZ55" s="52">
        <f>IF(ISERROR(AY55/AX55),0,(AY55/AX55))</f>
        <v>0.63636363636363646</v>
      </c>
      <c r="BA55" s="170" t="s">
        <v>821</v>
      </c>
      <c r="BB55" s="170"/>
      <c r="BC55" s="170"/>
      <c r="BD55" s="82">
        <v>0.11</v>
      </c>
      <c r="BE55" s="49">
        <v>0.05</v>
      </c>
      <c r="BF55" s="52">
        <f t="shared" ref="BF55:BF56" si="43">IF(ISERROR(BE55/BD55),0,(BE55/BD55))</f>
        <v>0.45454545454545459</v>
      </c>
      <c r="BG55" s="162" t="s">
        <v>1049</v>
      </c>
      <c r="BH55" s="162"/>
      <c r="BI55" s="162"/>
      <c r="BJ55" s="82">
        <v>0.11</v>
      </c>
      <c r="BK55" s="49">
        <v>0.11</v>
      </c>
      <c r="BL55" s="52">
        <f>IF(ISERROR(BK55/BJ55),0,(BK55/BJ55))</f>
        <v>1</v>
      </c>
      <c r="BM55" s="167" t="s">
        <v>1006</v>
      </c>
      <c r="BN55" s="168"/>
      <c r="BO55" s="169"/>
      <c r="BP55" s="82">
        <v>0.11</v>
      </c>
      <c r="BQ55" s="80">
        <v>0.11</v>
      </c>
      <c r="BR55" s="52">
        <f>IF(ISERROR(BQ55/BP55),0,(BQ55/BP55))</f>
        <v>1</v>
      </c>
      <c r="BS55" s="162" t="s">
        <v>1077</v>
      </c>
      <c r="BT55" s="162"/>
      <c r="BU55" s="162"/>
      <c r="BV55" s="82">
        <v>0.11</v>
      </c>
      <c r="BW55" s="80">
        <v>0.06</v>
      </c>
      <c r="BX55" s="52">
        <f>IF(ISERROR(BW55/BV55),0,(BW55/BV55))</f>
        <v>0.54545454545454541</v>
      </c>
      <c r="BY55" s="162" t="s">
        <v>1140</v>
      </c>
      <c r="BZ55" s="162"/>
      <c r="CA55" s="162"/>
      <c r="CB55" s="82">
        <v>0.11</v>
      </c>
      <c r="CC55" s="69">
        <v>0.11</v>
      </c>
      <c r="CD55" s="126">
        <f>IF(ISERROR(CC55/CB55),0,(CC55/CB55))</f>
        <v>1</v>
      </c>
      <c r="CE55" s="189" t="s">
        <v>1233</v>
      </c>
      <c r="CF55" s="190"/>
      <c r="CG55" s="243"/>
      <c r="CH55" s="82">
        <v>0.11</v>
      </c>
      <c r="CI55" s="80">
        <v>0</v>
      </c>
      <c r="CJ55" s="52">
        <f t="shared" si="9"/>
        <v>0</v>
      </c>
      <c r="CK55" s="162" t="s">
        <v>1282</v>
      </c>
      <c r="CL55" s="162"/>
      <c r="CM55" s="162"/>
      <c r="CN55" s="82">
        <v>0.11</v>
      </c>
      <c r="CO55" s="82">
        <v>0.11</v>
      </c>
      <c r="CP55" s="52">
        <f t="shared" ref="CP55:CP56" si="44">IF(ISERROR(CO55/CN55),0,(CO55/CN55))</f>
        <v>1</v>
      </c>
      <c r="CQ55" s="256" t="s">
        <v>1386</v>
      </c>
      <c r="CR55" s="257"/>
      <c r="CS55" s="90">
        <v>1</v>
      </c>
      <c r="CT55" s="49">
        <f>IF(T55="SUMA",(AA55+AG55+AM55+AS55+AY55+BE55+BK55+BQ55+CI55+CO55+BW55+CC55),(AA55))</f>
        <v>0.72999999999999987</v>
      </c>
      <c r="CU55" s="66">
        <f>IF(ISERROR(CT55/CS55),0,(CT55/CS55))</f>
        <v>0.72999999999999987</v>
      </c>
    </row>
    <row r="56" spans="1:102" s="2" customFormat="1" ht="80.099999999999994" customHeight="1" x14ac:dyDescent="0.25">
      <c r="A56" s="72" t="s">
        <v>168</v>
      </c>
      <c r="B56" s="74">
        <v>7550</v>
      </c>
      <c r="C56" s="50">
        <v>7</v>
      </c>
      <c r="D56" s="57" t="s">
        <v>153</v>
      </c>
      <c r="E56" s="57" t="s">
        <v>145</v>
      </c>
      <c r="F56" s="50" t="s">
        <v>122</v>
      </c>
      <c r="G56" s="50">
        <v>540</v>
      </c>
      <c r="H56" s="50" t="s">
        <v>122</v>
      </c>
      <c r="I56" s="50" t="s">
        <v>120</v>
      </c>
      <c r="J56" s="50" t="s">
        <v>126</v>
      </c>
      <c r="K56" s="50" t="s">
        <v>120</v>
      </c>
      <c r="L56" s="50" t="s">
        <v>120</v>
      </c>
      <c r="M56" s="50" t="s">
        <v>122</v>
      </c>
      <c r="N56" s="50" t="s">
        <v>141</v>
      </c>
      <c r="O56" s="52">
        <v>0.2</v>
      </c>
      <c r="P56" s="58" t="s">
        <v>404</v>
      </c>
      <c r="Q56" s="58" t="s">
        <v>405</v>
      </c>
      <c r="R56" s="49">
        <v>1</v>
      </c>
      <c r="S56" s="63">
        <v>5</v>
      </c>
      <c r="T56" s="49" t="s">
        <v>119</v>
      </c>
      <c r="U56" s="77" t="s">
        <v>154</v>
      </c>
      <c r="V56" s="77" t="s">
        <v>158</v>
      </c>
      <c r="W56" s="60" t="s">
        <v>406</v>
      </c>
      <c r="X56" s="60" t="s">
        <v>407</v>
      </c>
      <c r="Y56" s="60" t="s">
        <v>354</v>
      </c>
      <c r="Z56" s="95">
        <v>0</v>
      </c>
      <c r="AA56" s="96">
        <v>0</v>
      </c>
      <c r="AB56" s="52">
        <f t="shared" si="41"/>
        <v>0</v>
      </c>
      <c r="AC56" s="170" t="s">
        <v>530</v>
      </c>
      <c r="AD56" s="170"/>
      <c r="AE56" s="170"/>
      <c r="AF56" s="63">
        <v>0</v>
      </c>
      <c r="AG56" s="79">
        <v>0</v>
      </c>
      <c r="AH56" s="52">
        <f>IF(ISERROR(AG56/AF56),0,(AG56/AF56))</f>
        <v>0</v>
      </c>
      <c r="AI56" s="170" t="s">
        <v>610</v>
      </c>
      <c r="AJ56" s="170"/>
      <c r="AK56" s="170"/>
      <c r="AL56" s="63">
        <v>1</v>
      </c>
      <c r="AM56" s="63">
        <v>1</v>
      </c>
      <c r="AN56" s="52">
        <f>IF(ISERROR(AM56/AL56),0,(AM56/AL56))</f>
        <v>1</v>
      </c>
      <c r="AO56" s="170" t="s">
        <v>664</v>
      </c>
      <c r="AP56" s="170"/>
      <c r="AQ56" s="170"/>
      <c r="AR56" s="63">
        <v>0</v>
      </c>
      <c r="AS56" s="80">
        <v>0</v>
      </c>
      <c r="AT56" s="52">
        <f t="shared" si="31"/>
        <v>0</v>
      </c>
      <c r="AU56" s="170" t="s">
        <v>759</v>
      </c>
      <c r="AV56" s="170"/>
      <c r="AW56" s="170"/>
      <c r="AX56" s="63">
        <v>0</v>
      </c>
      <c r="AY56" s="80">
        <v>0</v>
      </c>
      <c r="AZ56" s="52">
        <f>IF(ISERROR(AY56/AX56),0,(AY56/AX56))</f>
        <v>0</v>
      </c>
      <c r="BA56" s="170" t="s">
        <v>822</v>
      </c>
      <c r="BB56" s="170"/>
      <c r="BC56" s="170"/>
      <c r="BD56" s="63">
        <v>1</v>
      </c>
      <c r="BE56" s="114">
        <v>1</v>
      </c>
      <c r="BF56" s="52">
        <f t="shared" si="43"/>
        <v>1</v>
      </c>
      <c r="BG56" s="162" t="s">
        <v>1050</v>
      </c>
      <c r="BH56" s="162"/>
      <c r="BI56" s="162"/>
      <c r="BJ56" s="63">
        <v>1</v>
      </c>
      <c r="BK56" s="109">
        <v>1</v>
      </c>
      <c r="BL56" s="52">
        <f>IF(ISERROR(BK56/BJ56),0,(BK56/BJ56))</f>
        <v>1</v>
      </c>
      <c r="BM56" s="167" t="s">
        <v>1007</v>
      </c>
      <c r="BN56" s="168"/>
      <c r="BO56" s="169"/>
      <c r="BP56" s="71">
        <v>0</v>
      </c>
      <c r="BQ56" s="80">
        <v>0</v>
      </c>
      <c r="BR56" s="52">
        <f>IF(ISERROR(BQ56/BP56),0,(BQ56/BP56))</f>
        <v>0</v>
      </c>
      <c r="BS56" s="162" t="s">
        <v>1078</v>
      </c>
      <c r="BT56" s="162"/>
      <c r="BU56" s="162"/>
      <c r="BV56" s="63">
        <v>1</v>
      </c>
      <c r="BW56" s="125">
        <v>1</v>
      </c>
      <c r="BX56" s="52">
        <f>IF(ISERROR(BW56/BV56),0,(BW56/BV56))</f>
        <v>1</v>
      </c>
      <c r="BY56" s="162" t="s">
        <v>1141</v>
      </c>
      <c r="BZ56" s="162"/>
      <c r="CA56" s="162"/>
      <c r="CB56" s="71">
        <v>0</v>
      </c>
      <c r="CC56" s="80">
        <v>0</v>
      </c>
      <c r="CD56" s="126">
        <f>IF(ISERROR(CC56/CB56),0,(CC56/CB56))</f>
        <v>0</v>
      </c>
      <c r="CE56" s="198" t="s">
        <v>1234</v>
      </c>
      <c r="CF56" s="235"/>
      <c r="CG56" s="236"/>
      <c r="CH56" s="63">
        <v>0</v>
      </c>
      <c r="CI56" s="80">
        <v>0</v>
      </c>
      <c r="CJ56" s="52">
        <v>0</v>
      </c>
      <c r="CK56" s="162" t="s">
        <v>1283</v>
      </c>
      <c r="CL56" s="162"/>
      <c r="CM56" s="162"/>
      <c r="CN56" s="63">
        <v>1</v>
      </c>
      <c r="CO56" s="71">
        <v>1</v>
      </c>
      <c r="CP56" s="52">
        <f t="shared" si="44"/>
        <v>1</v>
      </c>
      <c r="CQ56" s="231" t="s">
        <v>1387</v>
      </c>
      <c r="CR56" s="231"/>
      <c r="CS56" s="95">
        <f>IF(T56="SUMA",(Z56+AF56+AL56+AR56+AX56+BD56+BJ56+BP56+CH56+CN56+BV56+CB56),(#REF!))</f>
        <v>5</v>
      </c>
      <c r="CT56" s="51">
        <f>IF(T56="SUMA",(AA56+AG56+AM56+AS56+AY56+BE56+BK56+BQ56+CI56+CO56+BW56+CC56),(AA56))</f>
        <v>5</v>
      </c>
      <c r="CU56" s="66">
        <f t="shared" si="42"/>
        <v>1</v>
      </c>
    </row>
    <row r="57" spans="1:102" s="2" customFormat="1" ht="80.099999999999994" customHeight="1" x14ac:dyDescent="0.25">
      <c r="A57" s="72" t="s">
        <v>168</v>
      </c>
      <c r="B57" s="74">
        <v>7550</v>
      </c>
      <c r="C57" s="50">
        <v>7</v>
      </c>
      <c r="D57" s="57" t="s">
        <v>153</v>
      </c>
      <c r="E57" s="57" t="s">
        <v>145</v>
      </c>
      <c r="F57" s="50" t="s">
        <v>122</v>
      </c>
      <c r="G57" s="50">
        <v>540</v>
      </c>
      <c r="H57" s="50" t="s">
        <v>122</v>
      </c>
      <c r="I57" s="50" t="s">
        <v>120</v>
      </c>
      <c r="J57" s="50" t="s">
        <v>126</v>
      </c>
      <c r="K57" s="50" t="s">
        <v>120</v>
      </c>
      <c r="L57" s="50" t="s">
        <v>120</v>
      </c>
      <c r="M57" s="50" t="s">
        <v>122</v>
      </c>
      <c r="N57" s="50" t="s">
        <v>141</v>
      </c>
      <c r="O57" s="52">
        <v>0.3</v>
      </c>
      <c r="P57" s="58" t="s">
        <v>408</v>
      </c>
      <c r="Q57" s="58" t="s">
        <v>409</v>
      </c>
      <c r="R57" s="49">
        <v>1</v>
      </c>
      <c r="S57" s="51">
        <v>5</v>
      </c>
      <c r="T57" s="49" t="s">
        <v>119</v>
      </c>
      <c r="U57" s="49" t="s">
        <v>154</v>
      </c>
      <c r="V57" s="49" t="s">
        <v>158</v>
      </c>
      <c r="W57" s="58" t="s">
        <v>406</v>
      </c>
      <c r="X57" s="58" t="s">
        <v>407</v>
      </c>
      <c r="Y57" s="60" t="s">
        <v>354</v>
      </c>
      <c r="Z57" s="71">
        <v>0</v>
      </c>
      <c r="AA57" s="79">
        <v>0</v>
      </c>
      <c r="AB57" s="52">
        <f t="shared" si="41"/>
        <v>0</v>
      </c>
      <c r="AC57" s="171" t="s">
        <v>516</v>
      </c>
      <c r="AD57" s="171"/>
      <c r="AE57" s="171"/>
      <c r="AF57" s="71">
        <v>0</v>
      </c>
      <c r="AG57" s="79">
        <v>0</v>
      </c>
      <c r="AH57" s="52">
        <f t="shared" ref="AH57:AH82" si="45">IF(ISERROR(AG57/AF57),0,(AG57/AF57))</f>
        <v>0</v>
      </c>
      <c r="AI57" s="171" t="s">
        <v>582</v>
      </c>
      <c r="AJ57" s="171"/>
      <c r="AK57" s="171"/>
      <c r="AL57" s="71">
        <v>1</v>
      </c>
      <c r="AM57" s="79">
        <v>1</v>
      </c>
      <c r="AN57" s="52">
        <f t="shared" ref="AN57:AN82" si="46">IF(ISERROR(AM57/AL57),0,(AM57/AL57))</f>
        <v>1</v>
      </c>
      <c r="AO57" s="171" t="s">
        <v>666</v>
      </c>
      <c r="AP57" s="171"/>
      <c r="AQ57" s="171"/>
      <c r="AR57" s="71">
        <v>0</v>
      </c>
      <c r="AS57" s="79">
        <v>0</v>
      </c>
      <c r="AT57" s="52">
        <f t="shared" ref="AT57:AT82" si="47">IF(ISERROR(AS57/AR57),0,(AS57/AR57))</f>
        <v>0</v>
      </c>
      <c r="AU57" s="171" t="s">
        <v>760</v>
      </c>
      <c r="AV57" s="171"/>
      <c r="AW57" s="171"/>
      <c r="AX57" s="71">
        <v>0</v>
      </c>
      <c r="AY57" s="79">
        <v>0</v>
      </c>
      <c r="AZ57" s="52">
        <f t="shared" ref="AZ57:AZ82" si="48">IF(ISERROR(AY57/AX57),0,(AY57/AX57))</f>
        <v>0</v>
      </c>
      <c r="BA57" s="170" t="s">
        <v>823</v>
      </c>
      <c r="BB57" s="170"/>
      <c r="BC57" s="170"/>
      <c r="BD57" s="71">
        <v>1</v>
      </c>
      <c r="BE57" s="79">
        <v>1</v>
      </c>
      <c r="BF57" s="52">
        <f t="shared" ref="BF57:BF80" si="49">IF(ISERROR(BE57/BD57),0,(BE57/BD57))</f>
        <v>1</v>
      </c>
      <c r="BG57" s="162" t="s">
        <v>1051</v>
      </c>
      <c r="BH57" s="162"/>
      <c r="BI57" s="162"/>
      <c r="BJ57" s="71">
        <v>1</v>
      </c>
      <c r="BK57" s="79">
        <v>1</v>
      </c>
      <c r="BL57" s="52">
        <f t="shared" ref="BL57:BL72" si="50">IF(ISERROR(BK57/BJ57),0,(BK57/BJ57))</f>
        <v>1</v>
      </c>
      <c r="BM57" s="167" t="s">
        <v>1008</v>
      </c>
      <c r="BN57" s="168"/>
      <c r="BO57" s="169"/>
      <c r="BP57" s="71">
        <v>0</v>
      </c>
      <c r="BQ57" s="79">
        <v>0</v>
      </c>
      <c r="BR57" s="52">
        <f>IF(ISERROR(BQ57/BP57),0,(BQ57/BP57))</f>
        <v>0</v>
      </c>
      <c r="BS57" s="162" t="s">
        <v>1079</v>
      </c>
      <c r="BT57" s="162"/>
      <c r="BU57" s="162"/>
      <c r="BV57" s="71">
        <v>1</v>
      </c>
      <c r="BW57" s="79">
        <v>1</v>
      </c>
      <c r="BX57" s="52">
        <f t="shared" ref="BX57:BX72" si="51">IF(ISERROR(BW57/BV57),0,(BW57/BV57))</f>
        <v>1</v>
      </c>
      <c r="BY57" s="162" t="s">
        <v>1142</v>
      </c>
      <c r="BZ57" s="162"/>
      <c r="CA57" s="162"/>
      <c r="CB57" s="71">
        <v>0</v>
      </c>
      <c r="CC57" s="79">
        <v>0</v>
      </c>
      <c r="CD57" s="126">
        <f>IF(ISERROR(CC57/CB57),0,(CC57/CB57))</f>
        <v>0</v>
      </c>
      <c r="CE57" s="167" t="s">
        <v>1235</v>
      </c>
      <c r="CF57" s="168"/>
      <c r="CG57" s="169"/>
      <c r="CH57" s="71">
        <v>0</v>
      </c>
      <c r="CI57" s="79">
        <v>0</v>
      </c>
      <c r="CJ57" s="52">
        <f t="shared" ref="CJ57:CJ71" si="52">IF(ISERROR(CI57/CH57),0,(CI57/CH57))</f>
        <v>0</v>
      </c>
      <c r="CK57" s="162" t="s">
        <v>1284</v>
      </c>
      <c r="CL57" s="162"/>
      <c r="CM57" s="162"/>
      <c r="CN57" s="71">
        <v>1</v>
      </c>
      <c r="CO57" s="250">
        <v>0.5</v>
      </c>
      <c r="CP57" s="52">
        <f t="shared" ref="CP57:CP71" si="53">IF(ISERROR(CO57/CN57),0,(CO57/CN57))</f>
        <v>0.5</v>
      </c>
      <c r="CQ57" s="231" t="s">
        <v>1388</v>
      </c>
      <c r="CR57" s="231"/>
      <c r="CS57" s="95">
        <f>IF(T57="SUMA",(Z57+AF57+AL57+AR57+AX57+BD57+BJ57+BP57+CH57+CN57+BV57+CB57),(#REF!))</f>
        <v>5</v>
      </c>
      <c r="CT57" s="51">
        <f>IF(T57="SUMA",(AA57+AG57+AM57+AS57+AY57+BE57+BK57+BQ57+CI57+CO57+BW57+CC57),(AA57))</f>
        <v>4.5</v>
      </c>
      <c r="CU57" s="66">
        <f t="shared" si="42"/>
        <v>0.9</v>
      </c>
    </row>
    <row r="58" spans="1:102" s="2" customFormat="1" ht="80.099999999999994" customHeight="1" x14ac:dyDescent="0.25">
      <c r="A58" s="72" t="s">
        <v>168</v>
      </c>
      <c r="B58" s="74">
        <v>7550</v>
      </c>
      <c r="C58" s="50">
        <v>7</v>
      </c>
      <c r="D58" s="57" t="s">
        <v>153</v>
      </c>
      <c r="E58" s="57" t="s">
        <v>145</v>
      </c>
      <c r="F58" s="50" t="s">
        <v>122</v>
      </c>
      <c r="G58" s="50">
        <v>540</v>
      </c>
      <c r="H58" s="50" t="s">
        <v>122</v>
      </c>
      <c r="I58" s="50" t="s">
        <v>120</v>
      </c>
      <c r="J58" s="50" t="s">
        <v>126</v>
      </c>
      <c r="K58" s="50" t="s">
        <v>120</v>
      </c>
      <c r="L58" s="50" t="s">
        <v>120</v>
      </c>
      <c r="M58" s="50" t="s">
        <v>122</v>
      </c>
      <c r="N58" s="50" t="s">
        <v>141</v>
      </c>
      <c r="O58" s="52">
        <v>0.3</v>
      </c>
      <c r="P58" s="58" t="s">
        <v>410</v>
      </c>
      <c r="Q58" s="58" t="s">
        <v>411</v>
      </c>
      <c r="R58" s="49">
        <v>1</v>
      </c>
      <c r="S58" s="49">
        <v>1</v>
      </c>
      <c r="T58" s="49" t="s">
        <v>119</v>
      </c>
      <c r="U58" s="49" t="s">
        <v>154</v>
      </c>
      <c r="V58" s="49" t="s">
        <v>158</v>
      </c>
      <c r="W58" s="58" t="s">
        <v>406</v>
      </c>
      <c r="X58" s="58" t="s">
        <v>407</v>
      </c>
      <c r="Y58" s="60" t="s">
        <v>354</v>
      </c>
      <c r="Z58" s="71">
        <v>0</v>
      </c>
      <c r="AA58" s="79">
        <v>0</v>
      </c>
      <c r="AB58" s="52">
        <f t="shared" si="41"/>
        <v>0</v>
      </c>
      <c r="AC58" s="171" t="s">
        <v>517</v>
      </c>
      <c r="AD58" s="171"/>
      <c r="AE58" s="171"/>
      <c r="AF58" s="63">
        <v>0</v>
      </c>
      <c r="AG58" s="79">
        <v>0</v>
      </c>
      <c r="AH58" s="52">
        <f t="shared" si="45"/>
        <v>0</v>
      </c>
      <c r="AI58" s="171" t="s">
        <v>611</v>
      </c>
      <c r="AJ58" s="171"/>
      <c r="AK58" s="171"/>
      <c r="AL58" s="63">
        <v>0</v>
      </c>
      <c r="AM58" s="79">
        <v>0</v>
      </c>
      <c r="AN58" s="52">
        <f t="shared" si="46"/>
        <v>0</v>
      </c>
      <c r="AO58" s="171" t="s">
        <v>665</v>
      </c>
      <c r="AP58" s="171"/>
      <c r="AQ58" s="171"/>
      <c r="AR58" s="63">
        <v>0</v>
      </c>
      <c r="AS58" s="79">
        <v>0</v>
      </c>
      <c r="AT58" s="52">
        <f t="shared" si="47"/>
        <v>0</v>
      </c>
      <c r="AU58" s="171" t="s">
        <v>761</v>
      </c>
      <c r="AV58" s="171"/>
      <c r="AW58" s="171"/>
      <c r="AX58" s="63">
        <v>0</v>
      </c>
      <c r="AY58" s="79">
        <v>0</v>
      </c>
      <c r="AZ58" s="52">
        <f t="shared" si="48"/>
        <v>0</v>
      </c>
      <c r="BA58" s="170" t="s">
        <v>824</v>
      </c>
      <c r="BB58" s="170"/>
      <c r="BC58" s="170"/>
      <c r="BD58" s="63">
        <v>0</v>
      </c>
      <c r="BE58" s="79">
        <v>0</v>
      </c>
      <c r="BF58" s="52">
        <f t="shared" si="49"/>
        <v>0</v>
      </c>
      <c r="BG58" s="162" t="s">
        <v>1052</v>
      </c>
      <c r="BH58" s="162"/>
      <c r="BI58" s="162"/>
      <c r="BJ58" s="63">
        <v>0</v>
      </c>
      <c r="BK58" s="79">
        <v>0</v>
      </c>
      <c r="BL58" s="52">
        <f t="shared" si="50"/>
        <v>0</v>
      </c>
      <c r="BM58" s="167" t="s">
        <v>1009</v>
      </c>
      <c r="BN58" s="168"/>
      <c r="BO58" s="169"/>
      <c r="BP58" s="71">
        <v>0</v>
      </c>
      <c r="BQ58" s="79">
        <v>0</v>
      </c>
      <c r="BR58" s="52">
        <f t="shared" ref="BR58:BR72" si="54">IF(ISERROR(BQ58/BP58),0,(BQ58/BP58))</f>
        <v>0</v>
      </c>
      <c r="BS58" s="162" t="s">
        <v>1080</v>
      </c>
      <c r="BT58" s="162"/>
      <c r="BU58" s="162"/>
      <c r="BV58" s="71">
        <v>0</v>
      </c>
      <c r="BW58" s="79">
        <v>0</v>
      </c>
      <c r="BX58" s="52">
        <f t="shared" si="51"/>
        <v>0</v>
      </c>
      <c r="BY58" s="162" t="s">
        <v>1143</v>
      </c>
      <c r="BZ58" s="162"/>
      <c r="CA58" s="162"/>
      <c r="CB58" s="71">
        <v>1</v>
      </c>
      <c r="CC58" s="79">
        <v>1</v>
      </c>
      <c r="CD58" s="126">
        <f t="shared" ref="CD58:CD72" si="55">IF(ISERROR(CC58/CB58),0,(CC58/CB58))</f>
        <v>1</v>
      </c>
      <c r="CE58" s="167" t="s">
        <v>1236</v>
      </c>
      <c r="CF58" s="168"/>
      <c r="CG58" s="169"/>
      <c r="CH58" s="63">
        <v>1</v>
      </c>
      <c r="CI58" s="79">
        <v>1</v>
      </c>
      <c r="CJ58" s="52">
        <f t="shared" si="52"/>
        <v>1</v>
      </c>
      <c r="CK58" s="162" t="s">
        <v>1285</v>
      </c>
      <c r="CL58" s="162"/>
      <c r="CM58" s="162"/>
      <c r="CN58" s="63">
        <v>3</v>
      </c>
      <c r="CO58" s="79">
        <v>3</v>
      </c>
      <c r="CP58" s="52">
        <f t="shared" si="53"/>
        <v>1</v>
      </c>
      <c r="CQ58" s="231" t="s">
        <v>1389</v>
      </c>
      <c r="CR58" s="231"/>
      <c r="CS58" s="95">
        <f>IF(T58="SUMA",(Z58+AF58+AL58+AR58+AX58+BD58+BJ58+BP58+CH58+CN58+BV58+CB58),(#REF!))</f>
        <v>5</v>
      </c>
      <c r="CT58" s="51">
        <f>IF(T58="SUMA",(AA58+AG58+AM58+AS58+AY58+BE58+BK58+BQ58+CI58+CO58+BW58+CC58),(AA58))</f>
        <v>5</v>
      </c>
      <c r="CU58" s="66">
        <f>IF(ISERROR(CT58/CS58),0,(CT58/CS58))</f>
        <v>1</v>
      </c>
    </row>
    <row r="59" spans="1:102" s="2" customFormat="1" ht="80.099999999999994" customHeight="1" x14ac:dyDescent="0.25">
      <c r="A59" s="72" t="s">
        <v>168</v>
      </c>
      <c r="B59" s="74">
        <v>7550</v>
      </c>
      <c r="C59" s="50">
        <v>7</v>
      </c>
      <c r="D59" s="57" t="s">
        <v>153</v>
      </c>
      <c r="E59" s="57" t="s">
        <v>145</v>
      </c>
      <c r="F59" s="50" t="s">
        <v>122</v>
      </c>
      <c r="G59" s="50">
        <v>540</v>
      </c>
      <c r="H59" s="50" t="s">
        <v>122</v>
      </c>
      <c r="I59" s="50" t="s">
        <v>120</v>
      </c>
      <c r="J59" s="50" t="s">
        <v>126</v>
      </c>
      <c r="K59" s="50" t="s">
        <v>122</v>
      </c>
      <c r="L59" s="50" t="s">
        <v>120</v>
      </c>
      <c r="M59" s="50" t="s">
        <v>122</v>
      </c>
      <c r="N59" s="50" t="s">
        <v>141</v>
      </c>
      <c r="O59" s="52">
        <v>0.2</v>
      </c>
      <c r="P59" s="58" t="s">
        <v>412</v>
      </c>
      <c r="Q59" s="58" t="s">
        <v>413</v>
      </c>
      <c r="R59" s="49">
        <v>1</v>
      </c>
      <c r="S59" s="49">
        <v>1</v>
      </c>
      <c r="T59" s="49" t="s">
        <v>161</v>
      </c>
      <c r="U59" s="49" t="s">
        <v>152</v>
      </c>
      <c r="V59" s="49" t="s">
        <v>158</v>
      </c>
      <c r="W59" s="58" t="s">
        <v>406</v>
      </c>
      <c r="X59" s="58" t="s">
        <v>407</v>
      </c>
      <c r="Y59" s="58" t="s">
        <v>414</v>
      </c>
      <c r="Z59" s="70">
        <v>1</v>
      </c>
      <c r="AA59" s="80">
        <v>0.75</v>
      </c>
      <c r="AB59" s="52">
        <f t="shared" si="41"/>
        <v>0.75</v>
      </c>
      <c r="AC59" s="170" t="s">
        <v>518</v>
      </c>
      <c r="AD59" s="170"/>
      <c r="AE59" s="170"/>
      <c r="AF59" s="70">
        <v>1</v>
      </c>
      <c r="AG59" s="80">
        <v>1</v>
      </c>
      <c r="AH59" s="52">
        <f t="shared" si="45"/>
        <v>1</v>
      </c>
      <c r="AI59" s="171" t="s">
        <v>583</v>
      </c>
      <c r="AJ59" s="171"/>
      <c r="AK59" s="171"/>
      <c r="AL59" s="70">
        <v>1</v>
      </c>
      <c r="AM59" s="80">
        <v>0.88</v>
      </c>
      <c r="AN59" s="52">
        <f t="shared" si="46"/>
        <v>0.88</v>
      </c>
      <c r="AO59" s="170" t="s">
        <v>667</v>
      </c>
      <c r="AP59" s="170"/>
      <c r="AQ59" s="170"/>
      <c r="AR59" s="70">
        <v>1</v>
      </c>
      <c r="AS59" s="80">
        <v>1</v>
      </c>
      <c r="AT59" s="52">
        <f t="shared" si="47"/>
        <v>1</v>
      </c>
      <c r="AU59" s="171" t="s">
        <v>762</v>
      </c>
      <c r="AV59" s="171"/>
      <c r="AW59" s="171"/>
      <c r="AX59" s="70">
        <v>1</v>
      </c>
      <c r="AY59" s="80">
        <v>1</v>
      </c>
      <c r="AZ59" s="52">
        <f t="shared" si="48"/>
        <v>1</v>
      </c>
      <c r="BA59" s="170" t="s">
        <v>825</v>
      </c>
      <c r="BB59" s="170"/>
      <c r="BC59" s="170"/>
      <c r="BD59" s="70">
        <v>1</v>
      </c>
      <c r="BE59" s="80">
        <v>1</v>
      </c>
      <c r="BF59" s="52">
        <f t="shared" si="49"/>
        <v>1</v>
      </c>
      <c r="BG59" s="162" t="s">
        <v>1053</v>
      </c>
      <c r="BH59" s="162"/>
      <c r="BI59" s="162"/>
      <c r="BJ59" s="70">
        <v>1</v>
      </c>
      <c r="BK59" s="80">
        <v>1</v>
      </c>
      <c r="BL59" s="52">
        <f t="shared" si="50"/>
        <v>1</v>
      </c>
      <c r="BM59" s="167" t="s">
        <v>1010</v>
      </c>
      <c r="BN59" s="168"/>
      <c r="BO59" s="169"/>
      <c r="BP59" s="70">
        <v>1</v>
      </c>
      <c r="BQ59" s="80">
        <v>0.9</v>
      </c>
      <c r="BR59" s="52">
        <f t="shared" si="54"/>
        <v>0.9</v>
      </c>
      <c r="BS59" s="162" t="s">
        <v>1081</v>
      </c>
      <c r="BT59" s="162"/>
      <c r="BU59" s="162"/>
      <c r="BV59" s="70">
        <v>1</v>
      </c>
      <c r="BW59" s="80">
        <v>0.84</v>
      </c>
      <c r="BX59" s="52">
        <f t="shared" si="51"/>
        <v>0.84</v>
      </c>
      <c r="BY59" s="162" t="s">
        <v>1144</v>
      </c>
      <c r="BZ59" s="162"/>
      <c r="CA59" s="162"/>
      <c r="CB59" s="70">
        <v>1</v>
      </c>
      <c r="CC59" s="80">
        <v>0.88</v>
      </c>
      <c r="CD59" s="126">
        <f t="shared" si="55"/>
        <v>0.88</v>
      </c>
      <c r="CE59" s="167" t="s">
        <v>1237</v>
      </c>
      <c r="CF59" s="168"/>
      <c r="CG59" s="169"/>
      <c r="CH59" s="70">
        <v>1</v>
      </c>
      <c r="CI59" s="70">
        <v>1</v>
      </c>
      <c r="CJ59" s="52">
        <f t="shared" si="52"/>
        <v>1</v>
      </c>
      <c r="CK59" s="162" t="s">
        <v>1286</v>
      </c>
      <c r="CL59" s="162"/>
      <c r="CM59" s="162"/>
      <c r="CN59" s="70">
        <v>1</v>
      </c>
      <c r="CO59" s="80">
        <v>1</v>
      </c>
      <c r="CP59" s="140">
        <f t="shared" si="53"/>
        <v>1</v>
      </c>
      <c r="CQ59" s="231" t="s">
        <v>1390</v>
      </c>
      <c r="CR59" s="231"/>
      <c r="CS59" s="70">
        <v>1</v>
      </c>
      <c r="CT59" s="88">
        <f>+AVERAGE(AS59,AM59,AG59,AA59,AY59,BE59,BK59,BQ59,BW59,CC59,CI59,CO59)</f>
        <v>0.93750000000000011</v>
      </c>
      <c r="CU59" s="66">
        <f t="shared" si="42"/>
        <v>0.93750000000000011</v>
      </c>
    </row>
    <row r="60" spans="1:102" s="92" customFormat="1" ht="80.099999999999994" customHeight="1" x14ac:dyDescent="0.25">
      <c r="A60" s="72" t="s">
        <v>166</v>
      </c>
      <c r="B60" s="74">
        <v>7551</v>
      </c>
      <c r="C60" s="74">
        <v>1</v>
      </c>
      <c r="D60" s="72" t="s">
        <v>134</v>
      </c>
      <c r="E60" s="72" t="s">
        <v>138</v>
      </c>
      <c r="F60" s="74" t="s">
        <v>120</v>
      </c>
      <c r="G60" s="74">
        <v>257</v>
      </c>
      <c r="H60" s="74" t="s">
        <v>120</v>
      </c>
      <c r="I60" s="74" t="s">
        <v>122</v>
      </c>
      <c r="J60" s="74" t="s">
        <v>128</v>
      </c>
      <c r="K60" s="74" t="s">
        <v>122</v>
      </c>
      <c r="L60" s="74" t="s">
        <v>120</v>
      </c>
      <c r="M60" s="74" t="s">
        <v>122</v>
      </c>
      <c r="N60" s="74" t="s">
        <v>127</v>
      </c>
      <c r="O60" s="77">
        <v>0.5</v>
      </c>
      <c r="P60" s="258" t="s">
        <v>211</v>
      </c>
      <c r="Q60" s="60" t="s">
        <v>212</v>
      </c>
      <c r="R60" s="79">
        <v>96</v>
      </c>
      <c r="S60" s="79">
        <v>96</v>
      </c>
      <c r="T60" s="77" t="s">
        <v>119</v>
      </c>
      <c r="U60" s="77" t="s">
        <v>154</v>
      </c>
      <c r="V60" s="77" t="s">
        <v>158</v>
      </c>
      <c r="W60" s="60" t="s">
        <v>208</v>
      </c>
      <c r="X60" s="60" t="s">
        <v>209</v>
      </c>
      <c r="Y60" s="60" t="s">
        <v>213</v>
      </c>
      <c r="Z60" s="71">
        <v>8</v>
      </c>
      <c r="AA60" s="79">
        <v>7</v>
      </c>
      <c r="AB60" s="69">
        <f t="shared" si="41"/>
        <v>0.875</v>
      </c>
      <c r="AC60" s="171" t="s">
        <v>451</v>
      </c>
      <c r="AD60" s="171"/>
      <c r="AE60" s="171"/>
      <c r="AF60" s="71">
        <v>8</v>
      </c>
      <c r="AG60" s="79">
        <v>8</v>
      </c>
      <c r="AH60" s="69">
        <f t="shared" si="45"/>
        <v>1</v>
      </c>
      <c r="AI60" s="171" t="s">
        <v>595</v>
      </c>
      <c r="AJ60" s="171"/>
      <c r="AK60" s="171"/>
      <c r="AL60" s="71">
        <v>8</v>
      </c>
      <c r="AM60" s="79">
        <v>8</v>
      </c>
      <c r="AN60" s="69">
        <f t="shared" si="46"/>
        <v>1</v>
      </c>
      <c r="AO60" s="171" t="s">
        <v>595</v>
      </c>
      <c r="AP60" s="171"/>
      <c r="AQ60" s="171"/>
      <c r="AR60" s="71">
        <v>8</v>
      </c>
      <c r="AS60" s="79">
        <v>10</v>
      </c>
      <c r="AT60" s="69">
        <f t="shared" si="47"/>
        <v>1.25</v>
      </c>
      <c r="AU60" s="171" t="s">
        <v>722</v>
      </c>
      <c r="AV60" s="171"/>
      <c r="AW60" s="171"/>
      <c r="AX60" s="71">
        <v>8</v>
      </c>
      <c r="AY60" s="79">
        <v>8</v>
      </c>
      <c r="AZ60" s="69">
        <f t="shared" si="48"/>
        <v>1</v>
      </c>
      <c r="BA60" s="171" t="s">
        <v>827</v>
      </c>
      <c r="BB60" s="171"/>
      <c r="BC60" s="171"/>
      <c r="BD60" s="71">
        <v>8</v>
      </c>
      <c r="BE60" s="79">
        <v>8</v>
      </c>
      <c r="BF60" s="69">
        <f t="shared" si="49"/>
        <v>1</v>
      </c>
      <c r="BG60" s="171" t="s">
        <v>827</v>
      </c>
      <c r="BH60" s="171"/>
      <c r="BI60" s="171"/>
      <c r="BJ60" s="71">
        <v>8</v>
      </c>
      <c r="BK60" s="106">
        <v>10</v>
      </c>
      <c r="BL60" s="69">
        <f t="shared" si="50"/>
        <v>1.25</v>
      </c>
      <c r="BM60" s="171" t="s">
        <v>881</v>
      </c>
      <c r="BN60" s="171"/>
      <c r="BO60" s="171"/>
      <c r="BP60" s="71">
        <v>8</v>
      </c>
      <c r="BQ60" s="79">
        <v>8</v>
      </c>
      <c r="BR60" s="69">
        <f t="shared" si="54"/>
        <v>1</v>
      </c>
      <c r="BS60" s="171" t="s">
        <v>827</v>
      </c>
      <c r="BT60" s="171"/>
      <c r="BU60" s="171"/>
      <c r="BV60" s="71">
        <v>8</v>
      </c>
      <c r="BW60" s="79">
        <v>8</v>
      </c>
      <c r="BX60" s="69">
        <f t="shared" si="51"/>
        <v>1</v>
      </c>
      <c r="BY60" s="171" t="s">
        <v>1103</v>
      </c>
      <c r="BZ60" s="171"/>
      <c r="CA60" s="171"/>
      <c r="CB60" s="71">
        <v>8</v>
      </c>
      <c r="CC60" s="79">
        <v>8</v>
      </c>
      <c r="CD60" s="69">
        <f t="shared" si="55"/>
        <v>1</v>
      </c>
      <c r="CE60" s="219" t="s">
        <v>827</v>
      </c>
      <c r="CF60" s="220"/>
      <c r="CG60" s="221"/>
      <c r="CH60" s="71">
        <v>8</v>
      </c>
      <c r="CI60" s="79">
        <v>8</v>
      </c>
      <c r="CJ60" s="69">
        <f t="shared" si="52"/>
        <v>1</v>
      </c>
      <c r="CK60" s="163" t="s">
        <v>827</v>
      </c>
      <c r="CL60" s="163"/>
      <c r="CM60" s="163"/>
      <c r="CN60" s="71">
        <v>8</v>
      </c>
      <c r="CO60" s="79">
        <v>8</v>
      </c>
      <c r="CP60" s="69">
        <f t="shared" si="53"/>
        <v>1</v>
      </c>
      <c r="CQ60" s="177" t="s">
        <v>1322</v>
      </c>
      <c r="CR60" s="177"/>
      <c r="CS60" s="71">
        <f>IF(T60="SUMA",(Z60+AF60+AL60+AR60+AX60+BD60+BJ60+BP60+CH60+CN60+BV60+CB60),(#REF!))</f>
        <v>96</v>
      </c>
      <c r="CT60" s="79">
        <f>IF(T60="SUMA",(AA60+AG60+AM60+AS60+AY60+BE60+BK60+BQ60+CI60+CO60+BW60+CC60),(AA60))</f>
        <v>99</v>
      </c>
      <c r="CU60" s="81">
        <f t="shared" si="42"/>
        <v>1.03125</v>
      </c>
      <c r="CV60" s="92" t="e">
        <f>CS60=#REF!</f>
        <v>#REF!</v>
      </c>
    </row>
    <row r="61" spans="1:102" s="2" customFormat="1" ht="80.099999999999994" customHeight="1" x14ac:dyDescent="0.25">
      <c r="A61" s="72" t="s">
        <v>166</v>
      </c>
      <c r="B61" s="74">
        <v>7551</v>
      </c>
      <c r="C61" s="50">
        <v>1</v>
      </c>
      <c r="D61" s="57" t="s">
        <v>134</v>
      </c>
      <c r="E61" s="57" t="s">
        <v>138</v>
      </c>
      <c r="F61" s="50" t="s">
        <v>120</v>
      </c>
      <c r="G61" s="50">
        <v>257</v>
      </c>
      <c r="H61" s="50" t="s">
        <v>120</v>
      </c>
      <c r="I61" s="50" t="s">
        <v>122</v>
      </c>
      <c r="J61" s="50" t="s">
        <v>128</v>
      </c>
      <c r="K61" s="50" t="s">
        <v>122</v>
      </c>
      <c r="L61" s="50" t="s">
        <v>120</v>
      </c>
      <c r="M61" s="50" t="s">
        <v>122</v>
      </c>
      <c r="N61" s="50" t="s">
        <v>127</v>
      </c>
      <c r="O61" s="49">
        <v>0.5</v>
      </c>
      <c r="P61" s="60" t="s">
        <v>206</v>
      </c>
      <c r="Q61" s="58" t="s">
        <v>207</v>
      </c>
      <c r="R61" s="51">
        <v>120</v>
      </c>
      <c r="S61" s="51">
        <v>120</v>
      </c>
      <c r="T61" s="49" t="s">
        <v>119</v>
      </c>
      <c r="U61" s="49" t="s">
        <v>154</v>
      </c>
      <c r="V61" s="49" t="s">
        <v>158</v>
      </c>
      <c r="W61" s="58" t="s">
        <v>208</v>
      </c>
      <c r="X61" s="58" t="s">
        <v>209</v>
      </c>
      <c r="Y61" s="58" t="s">
        <v>210</v>
      </c>
      <c r="Z61" s="64">
        <v>10</v>
      </c>
      <c r="AA61" s="51">
        <v>0</v>
      </c>
      <c r="AB61" s="52">
        <f t="shared" si="41"/>
        <v>0</v>
      </c>
      <c r="AC61" s="170" t="s">
        <v>452</v>
      </c>
      <c r="AD61" s="170"/>
      <c r="AE61" s="170"/>
      <c r="AF61" s="63">
        <v>10</v>
      </c>
      <c r="AG61" s="79">
        <v>17</v>
      </c>
      <c r="AH61" s="52">
        <f t="shared" si="45"/>
        <v>1.7</v>
      </c>
      <c r="AI61" s="170" t="s">
        <v>596</v>
      </c>
      <c r="AJ61" s="170"/>
      <c r="AK61" s="170"/>
      <c r="AL61" s="64">
        <v>10</v>
      </c>
      <c r="AM61" s="79">
        <v>26</v>
      </c>
      <c r="AN61" s="52">
        <f t="shared" si="46"/>
        <v>2.6</v>
      </c>
      <c r="AO61" s="171" t="s">
        <v>668</v>
      </c>
      <c r="AP61" s="171">
        <v>10</v>
      </c>
      <c r="AQ61" s="171">
        <v>10</v>
      </c>
      <c r="AR61" s="64">
        <v>10</v>
      </c>
      <c r="AS61" s="79">
        <v>11</v>
      </c>
      <c r="AT61" s="52">
        <f t="shared" si="47"/>
        <v>1.1000000000000001</v>
      </c>
      <c r="AU61" s="171" t="s">
        <v>723</v>
      </c>
      <c r="AV61" s="171">
        <v>10</v>
      </c>
      <c r="AW61" s="171">
        <v>10</v>
      </c>
      <c r="AX61" s="64">
        <v>10</v>
      </c>
      <c r="AY61" s="79">
        <v>32</v>
      </c>
      <c r="AZ61" s="52">
        <f t="shared" si="48"/>
        <v>3.2</v>
      </c>
      <c r="BA61" s="170" t="s">
        <v>828</v>
      </c>
      <c r="BB61" s="170">
        <v>10</v>
      </c>
      <c r="BC61" s="170">
        <v>10</v>
      </c>
      <c r="BD61" s="64">
        <v>10</v>
      </c>
      <c r="BE61" s="79">
        <v>10</v>
      </c>
      <c r="BF61" s="52">
        <f t="shared" si="49"/>
        <v>1</v>
      </c>
      <c r="BG61" s="170" t="s">
        <v>860</v>
      </c>
      <c r="BH61" s="170">
        <v>10</v>
      </c>
      <c r="BI61" s="170">
        <v>10</v>
      </c>
      <c r="BJ61" s="64">
        <v>10</v>
      </c>
      <c r="BK61" s="106">
        <v>10</v>
      </c>
      <c r="BL61" s="52">
        <f t="shared" si="50"/>
        <v>1</v>
      </c>
      <c r="BM61" s="170" t="s">
        <v>860</v>
      </c>
      <c r="BN61" s="170"/>
      <c r="BO61" s="170"/>
      <c r="BP61" s="122">
        <v>10</v>
      </c>
      <c r="BQ61" s="79">
        <v>16</v>
      </c>
      <c r="BR61" s="52">
        <f t="shared" si="54"/>
        <v>1.6</v>
      </c>
      <c r="BS61" s="170" t="s">
        <v>894</v>
      </c>
      <c r="BT61" s="170"/>
      <c r="BU61" s="170"/>
      <c r="BV61" s="64">
        <v>10</v>
      </c>
      <c r="BW61" s="79">
        <v>12</v>
      </c>
      <c r="BX61" s="52">
        <f t="shared" si="51"/>
        <v>1.2</v>
      </c>
      <c r="BY61" s="170" t="s">
        <v>1085</v>
      </c>
      <c r="BZ61" s="170"/>
      <c r="CA61" s="170"/>
      <c r="CB61" s="127">
        <v>10</v>
      </c>
      <c r="CC61" s="79">
        <v>17</v>
      </c>
      <c r="CD61" s="126">
        <f t="shared" si="55"/>
        <v>1.7</v>
      </c>
      <c r="CE61" s="177" t="s">
        <v>1189</v>
      </c>
      <c r="CF61" s="177"/>
      <c r="CG61" s="177"/>
      <c r="CH61" s="64">
        <v>10</v>
      </c>
      <c r="CI61" s="79">
        <v>10</v>
      </c>
      <c r="CJ61" s="52">
        <f t="shared" si="52"/>
        <v>1</v>
      </c>
      <c r="CK61" s="162" t="s">
        <v>860</v>
      </c>
      <c r="CL61" s="162"/>
      <c r="CM61" s="162"/>
      <c r="CN61" s="64">
        <v>10</v>
      </c>
      <c r="CO61" s="79">
        <v>9</v>
      </c>
      <c r="CP61" s="52">
        <f t="shared" si="53"/>
        <v>0.9</v>
      </c>
      <c r="CQ61" s="177" t="s">
        <v>1323</v>
      </c>
      <c r="CR61" s="177"/>
      <c r="CS61" s="71">
        <f>IF(T61="SUMA",(Z61+AF61+AL61+AR61+AX61+BD61+BJ61+BP61+CH61+CN61+BV61+CB61),(#REF!))</f>
        <v>120</v>
      </c>
      <c r="CT61" s="79">
        <f>IF(T61="SUMA",(AA61+AG61+AM61+AS61+AY61+BE61+BK61+BQ61+CI61+CO61+BW61+CC61),(AA61))</f>
        <v>170</v>
      </c>
      <c r="CU61" s="66">
        <f t="shared" si="42"/>
        <v>1.4166666666666667</v>
      </c>
      <c r="CV61" s="92" t="e">
        <f>CS61=#REF!</f>
        <v>#REF!</v>
      </c>
    </row>
    <row r="62" spans="1:102" s="2" customFormat="1" ht="80.099999999999994" customHeight="1" x14ac:dyDescent="0.25">
      <c r="A62" s="72" t="s">
        <v>166</v>
      </c>
      <c r="B62" s="74">
        <v>7551</v>
      </c>
      <c r="C62" s="50">
        <v>2</v>
      </c>
      <c r="D62" s="57" t="s">
        <v>135</v>
      </c>
      <c r="E62" s="57" t="s">
        <v>138</v>
      </c>
      <c r="F62" s="50" t="s">
        <v>120</v>
      </c>
      <c r="G62" s="50">
        <v>260</v>
      </c>
      <c r="H62" s="50" t="s">
        <v>120</v>
      </c>
      <c r="I62" s="50" t="s">
        <v>122</v>
      </c>
      <c r="J62" s="50" t="s">
        <v>128</v>
      </c>
      <c r="K62" s="50" t="s">
        <v>122</v>
      </c>
      <c r="L62" s="50" t="s">
        <v>120</v>
      </c>
      <c r="M62" s="50" t="s">
        <v>122</v>
      </c>
      <c r="N62" s="50" t="s">
        <v>127</v>
      </c>
      <c r="O62" s="77">
        <v>0.41</v>
      </c>
      <c r="P62" s="60" t="s">
        <v>1082</v>
      </c>
      <c r="Q62" s="58" t="s">
        <v>214</v>
      </c>
      <c r="R62" s="98">
        <v>6427</v>
      </c>
      <c r="S62" s="99">
        <v>4118</v>
      </c>
      <c r="T62" s="49" t="s">
        <v>119</v>
      </c>
      <c r="U62" s="49" t="s">
        <v>154</v>
      </c>
      <c r="V62" s="49" t="s">
        <v>158</v>
      </c>
      <c r="W62" s="58" t="s">
        <v>208</v>
      </c>
      <c r="X62" s="58" t="s">
        <v>209</v>
      </c>
      <c r="Y62" s="58" t="s">
        <v>215</v>
      </c>
      <c r="Z62" s="65">
        <v>392</v>
      </c>
      <c r="AA62" s="51">
        <v>703</v>
      </c>
      <c r="AB62" s="52">
        <f t="shared" ref="AB62:AB67" si="56">IF(ISERROR(AA62/Z62),0,(AA62/Z62))</f>
        <v>1.7933673469387754</v>
      </c>
      <c r="AC62" s="170" t="s">
        <v>453</v>
      </c>
      <c r="AD62" s="170"/>
      <c r="AE62" s="170"/>
      <c r="AF62" s="65">
        <v>392</v>
      </c>
      <c r="AG62" s="79">
        <v>704</v>
      </c>
      <c r="AH62" s="52">
        <f t="shared" si="45"/>
        <v>1.7959183673469388</v>
      </c>
      <c r="AI62" s="170" t="s">
        <v>597</v>
      </c>
      <c r="AJ62" s="170"/>
      <c r="AK62" s="170"/>
      <c r="AL62" s="65">
        <v>393</v>
      </c>
      <c r="AM62" s="79">
        <v>1301</v>
      </c>
      <c r="AN62" s="52">
        <f t="shared" si="46"/>
        <v>3.3104325699745547</v>
      </c>
      <c r="AO62" s="171" t="s">
        <v>669</v>
      </c>
      <c r="AP62" s="171">
        <v>10</v>
      </c>
      <c r="AQ62" s="171">
        <v>10</v>
      </c>
      <c r="AR62" s="65">
        <v>392</v>
      </c>
      <c r="AS62" s="79">
        <v>585</v>
      </c>
      <c r="AT62" s="52">
        <f t="shared" si="47"/>
        <v>1.4923469387755102</v>
      </c>
      <c r="AU62" s="171" t="s">
        <v>724</v>
      </c>
      <c r="AV62" s="171"/>
      <c r="AW62" s="171"/>
      <c r="AX62" s="65">
        <v>392</v>
      </c>
      <c r="AY62" s="79">
        <v>567</v>
      </c>
      <c r="AZ62" s="52">
        <f t="shared" si="48"/>
        <v>1.4464285714285714</v>
      </c>
      <c r="BA62" s="170" t="s">
        <v>829</v>
      </c>
      <c r="BB62" s="170"/>
      <c r="BC62" s="170"/>
      <c r="BD62" s="65">
        <v>392</v>
      </c>
      <c r="BE62" s="79">
        <v>23</v>
      </c>
      <c r="BF62" s="52">
        <f t="shared" si="49"/>
        <v>5.8673469387755105E-2</v>
      </c>
      <c r="BG62" s="170" t="s">
        <v>861</v>
      </c>
      <c r="BH62" s="170"/>
      <c r="BI62" s="170"/>
      <c r="BJ62" s="65">
        <v>100</v>
      </c>
      <c r="BK62" s="106">
        <v>37</v>
      </c>
      <c r="BL62" s="52">
        <f t="shared" si="50"/>
        <v>0.37</v>
      </c>
      <c r="BM62" s="170" t="s">
        <v>887</v>
      </c>
      <c r="BN62" s="170"/>
      <c r="BO62" s="170"/>
      <c r="BP62" s="123">
        <v>40</v>
      </c>
      <c r="BQ62" s="79">
        <v>98</v>
      </c>
      <c r="BR62" s="52">
        <f t="shared" si="54"/>
        <v>2.4500000000000002</v>
      </c>
      <c r="BS62" s="170" t="s">
        <v>1083</v>
      </c>
      <c r="BT62" s="170"/>
      <c r="BU62" s="170"/>
      <c r="BV62" s="83">
        <v>38</v>
      </c>
      <c r="BW62" s="79">
        <v>79</v>
      </c>
      <c r="BX62" s="52">
        <f t="shared" si="51"/>
        <v>2.0789473684210527</v>
      </c>
      <c r="BY62" s="170" t="s">
        <v>1086</v>
      </c>
      <c r="BZ62" s="170"/>
      <c r="CA62" s="170"/>
      <c r="CB62" s="83">
        <v>40</v>
      </c>
      <c r="CC62" s="79">
        <v>42</v>
      </c>
      <c r="CD62" s="126">
        <f t="shared" si="55"/>
        <v>1.05</v>
      </c>
      <c r="CE62" s="177" t="s">
        <v>1190</v>
      </c>
      <c r="CF62" s="177"/>
      <c r="CG62" s="177"/>
      <c r="CH62" s="65">
        <v>40</v>
      </c>
      <c r="CI62" s="79">
        <v>24</v>
      </c>
      <c r="CJ62" s="52">
        <f t="shared" si="52"/>
        <v>0.6</v>
      </c>
      <c r="CK62" s="162" t="s">
        <v>1291</v>
      </c>
      <c r="CL62" s="162"/>
      <c r="CM62" s="162"/>
      <c r="CN62" s="65">
        <v>40</v>
      </c>
      <c r="CO62" s="79">
        <v>1</v>
      </c>
      <c r="CP62" s="52">
        <f t="shared" si="53"/>
        <v>2.5000000000000001E-2</v>
      </c>
      <c r="CQ62" s="177" t="s">
        <v>1324</v>
      </c>
      <c r="CR62" s="177"/>
      <c r="CS62" s="71">
        <f>+AA62+AG62+AM62+AS62+AY62+BE62+BK62+BP62+BV62+CB62+CH62+CN62</f>
        <v>4118</v>
      </c>
      <c r="CT62" s="79">
        <f t="shared" ref="CT62:CT69" si="57">IF(T62="SUMA",(AA62+AG62+AM62+AS62+AY62+BE62+BK62+BQ62+CI62+CO62+BW62+CC62),(AA62))</f>
        <v>4164</v>
      </c>
      <c r="CU62" s="66">
        <f t="shared" si="42"/>
        <v>1.0111704711024769</v>
      </c>
      <c r="CV62" s="92" t="e">
        <f>CS62=#REF!</f>
        <v>#REF!</v>
      </c>
    </row>
    <row r="63" spans="1:102" s="2" customFormat="1" ht="80.099999999999994" customHeight="1" x14ac:dyDescent="0.25">
      <c r="A63" s="72" t="s">
        <v>166</v>
      </c>
      <c r="B63" s="74">
        <v>7551</v>
      </c>
      <c r="C63" s="50">
        <v>2</v>
      </c>
      <c r="D63" s="57" t="s">
        <v>135</v>
      </c>
      <c r="E63" s="57" t="s">
        <v>138</v>
      </c>
      <c r="F63" s="50" t="s">
        <v>120</v>
      </c>
      <c r="G63" s="50">
        <v>260</v>
      </c>
      <c r="H63" s="50" t="s">
        <v>120</v>
      </c>
      <c r="I63" s="50" t="s">
        <v>122</v>
      </c>
      <c r="J63" s="50" t="s">
        <v>128</v>
      </c>
      <c r="K63" s="50" t="s">
        <v>122</v>
      </c>
      <c r="L63" s="50" t="s">
        <v>120</v>
      </c>
      <c r="M63" s="50" t="s">
        <v>122</v>
      </c>
      <c r="N63" s="139" t="s">
        <v>127</v>
      </c>
      <c r="O63" s="77">
        <v>0.15</v>
      </c>
      <c r="P63" s="60" t="s">
        <v>216</v>
      </c>
      <c r="Q63" s="58" t="s">
        <v>217</v>
      </c>
      <c r="R63" s="98">
        <v>1905</v>
      </c>
      <c r="S63" s="99">
        <v>1373</v>
      </c>
      <c r="T63" s="49" t="s">
        <v>119</v>
      </c>
      <c r="U63" s="49" t="s">
        <v>154</v>
      </c>
      <c r="V63" s="49" t="s">
        <v>158</v>
      </c>
      <c r="W63" s="58" t="s">
        <v>208</v>
      </c>
      <c r="X63" s="58" t="s">
        <v>209</v>
      </c>
      <c r="Y63" s="58" t="s">
        <v>218</v>
      </c>
      <c r="Z63" s="63">
        <v>114</v>
      </c>
      <c r="AA63" s="51">
        <v>85</v>
      </c>
      <c r="AB63" s="52">
        <f t="shared" si="56"/>
        <v>0.74561403508771928</v>
      </c>
      <c r="AC63" s="170" t="s">
        <v>454</v>
      </c>
      <c r="AD63" s="170"/>
      <c r="AE63" s="170"/>
      <c r="AF63" s="65">
        <v>114</v>
      </c>
      <c r="AG63" s="79">
        <v>96</v>
      </c>
      <c r="AH63" s="52">
        <f t="shared" si="45"/>
        <v>0.84210526315789469</v>
      </c>
      <c r="AI63" s="170" t="s">
        <v>598</v>
      </c>
      <c r="AJ63" s="170"/>
      <c r="AK63" s="170"/>
      <c r="AL63" s="63">
        <v>114</v>
      </c>
      <c r="AM63" s="79">
        <v>110</v>
      </c>
      <c r="AN63" s="52">
        <f t="shared" si="46"/>
        <v>0.96491228070175439</v>
      </c>
      <c r="AO63" s="171" t="s">
        <v>670</v>
      </c>
      <c r="AP63" s="171">
        <v>10</v>
      </c>
      <c r="AQ63" s="171">
        <v>10</v>
      </c>
      <c r="AR63" s="63">
        <v>114</v>
      </c>
      <c r="AS63" s="79">
        <v>107</v>
      </c>
      <c r="AT63" s="52">
        <f t="shared" si="47"/>
        <v>0.93859649122807021</v>
      </c>
      <c r="AU63" s="171" t="s">
        <v>725</v>
      </c>
      <c r="AV63" s="171">
        <v>10</v>
      </c>
      <c r="AW63" s="171">
        <v>10</v>
      </c>
      <c r="AX63" s="63">
        <v>114</v>
      </c>
      <c r="AY63" s="79">
        <v>170</v>
      </c>
      <c r="AZ63" s="52">
        <f t="shared" si="48"/>
        <v>1.4912280701754386</v>
      </c>
      <c r="BA63" s="170" t="s">
        <v>830</v>
      </c>
      <c r="BB63" s="170">
        <v>10</v>
      </c>
      <c r="BC63" s="170">
        <v>10</v>
      </c>
      <c r="BD63" s="63">
        <v>114</v>
      </c>
      <c r="BE63" s="79">
        <v>189</v>
      </c>
      <c r="BF63" s="52">
        <f t="shared" si="49"/>
        <v>1.6578947368421053</v>
      </c>
      <c r="BG63" s="170" t="s">
        <v>862</v>
      </c>
      <c r="BH63" s="170">
        <v>10</v>
      </c>
      <c r="BI63" s="170">
        <v>10</v>
      </c>
      <c r="BJ63" s="63">
        <v>163</v>
      </c>
      <c r="BK63" s="106">
        <v>203</v>
      </c>
      <c r="BL63" s="52">
        <f t="shared" si="50"/>
        <v>1.2453987730061349</v>
      </c>
      <c r="BM63" s="170" t="s">
        <v>888</v>
      </c>
      <c r="BN63" s="170"/>
      <c r="BO63" s="170"/>
      <c r="BP63" s="71">
        <v>117</v>
      </c>
      <c r="BQ63" s="79">
        <v>151</v>
      </c>
      <c r="BR63" s="52">
        <f t="shared" si="54"/>
        <v>1.2905982905982907</v>
      </c>
      <c r="BS63" s="170" t="s">
        <v>895</v>
      </c>
      <c r="BT63" s="170"/>
      <c r="BU63" s="170"/>
      <c r="BV63" s="63">
        <v>90</v>
      </c>
      <c r="BW63" s="79">
        <v>76</v>
      </c>
      <c r="BX63" s="52">
        <f t="shared" si="51"/>
        <v>0.84444444444444444</v>
      </c>
      <c r="BY63" s="170" t="s">
        <v>1087</v>
      </c>
      <c r="BZ63" s="170"/>
      <c r="CA63" s="170"/>
      <c r="CB63" s="71">
        <v>90</v>
      </c>
      <c r="CC63" s="79">
        <v>79</v>
      </c>
      <c r="CD63" s="126">
        <f t="shared" si="55"/>
        <v>0.87777777777777777</v>
      </c>
      <c r="CE63" s="177" t="s">
        <v>1191</v>
      </c>
      <c r="CF63" s="177"/>
      <c r="CG63" s="177"/>
      <c r="CH63" s="63">
        <v>80</v>
      </c>
      <c r="CI63" s="79">
        <v>73</v>
      </c>
      <c r="CJ63" s="52">
        <f t="shared" si="52"/>
        <v>0.91249999999999998</v>
      </c>
      <c r="CK63" s="162" t="s">
        <v>1292</v>
      </c>
      <c r="CL63" s="162"/>
      <c r="CM63" s="162"/>
      <c r="CN63" s="63">
        <v>76</v>
      </c>
      <c r="CO63" s="79">
        <v>77</v>
      </c>
      <c r="CP63" s="52">
        <f t="shared" si="53"/>
        <v>1.013157894736842</v>
      </c>
      <c r="CQ63" s="177" t="s">
        <v>1325</v>
      </c>
      <c r="CR63" s="177"/>
      <c r="CS63" s="71">
        <f>+AA63+AG63+AM63+AS63+AY63+BE63+BJ63+BP63+BV63+CB63+CH63+CN63</f>
        <v>1373</v>
      </c>
      <c r="CT63" s="79">
        <f t="shared" si="57"/>
        <v>1416</v>
      </c>
      <c r="CU63" s="66">
        <f t="shared" si="42"/>
        <v>1.0313182811361981</v>
      </c>
      <c r="CV63" s="92" t="e">
        <f>CS63=#REF!</f>
        <v>#REF!</v>
      </c>
    </row>
    <row r="64" spans="1:102" s="2" customFormat="1" ht="80.099999999999994" customHeight="1" x14ac:dyDescent="0.25">
      <c r="A64" s="72" t="s">
        <v>166</v>
      </c>
      <c r="B64" s="74">
        <v>7551</v>
      </c>
      <c r="C64" s="50">
        <v>2</v>
      </c>
      <c r="D64" s="57" t="s">
        <v>135</v>
      </c>
      <c r="E64" s="57" t="s">
        <v>138</v>
      </c>
      <c r="F64" s="50" t="s">
        <v>120</v>
      </c>
      <c r="G64" s="50">
        <v>260</v>
      </c>
      <c r="H64" s="50" t="s">
        <v>120</v>
      </c>
      <c r="I64" s="50" t="s">
        <v>122</v>
      </c>
      <c r="J64" s="50" t="s">
        <v>128</v>
      </c>
      <c r="K64" s="50" t="s">
        <v>122</v>
      </c>
      <c r="L64" s="50" t="s">
        <v>120</v>
      </c>
      <c r="M64" s="50" t="s">
        <v>122</v>
      </c>
      <c r="N64" s="139" t="s">
        <v>127</v>
      </c>
      <c r="O64" s="77">
        <v>0.26666666666666666</v>
      </c>
      <c r="P64" s="60" t="s">
        <v>1341</v>
      </c>
      <c r="Q64" s="58" t="s">
        <v>219</v>
      </c>
      <c r="R64" s="98">
        <v>5888</v>
      </c>
      <c r="S64" s="99">
        <v>3333</v>
      </c>
      <c r="T64" s="49" t="s">
        <v>119</v>
      </c>
      <c r="U64" s="49" t="s">
        <v>154</v>
      </c>
      <c r="V64" s="49" t="s">
        <v>158</v>
      </c>
      <c r="W64" s="58" t="s">
        <v>208</v>
      </c>
      <c r="X64" s="58" t="s">
        <v>209</v>
      </c>
      <c r="Y64" s="58" t="s">
        <v>220</v>
      </c>
      <c r="Z64" s="63">
        <v>100</v>
      </c>
      <c r="AA64" s="51">
        <v>64</v>
      </c>
      <c r="AB64" s="52">
        <f t="shared" si="56"/>
        <v>0.64</v>
      </c>
      <c r="AC64" s="170" t="s">
        <v>455</v>
      </c>
      <c r="AD64" s="170"/>
      <c r="AE64" s="170"/>
      <c r="AF64" s="63">
        <v>200</v>
      </c>
      <c r="AG64" s="79">
        <v>144</v>
      </c>
      <c r="AH64" s="52">
        <f t="shared" si="45"/>
        <v>0.72</v>
      </c>
      <c r="AI64" s="170" t="s">
        <v>599</v>
      </c>
      <c r="AJ64" s="170"/>
      <c r="AK64" s="170"/>
      <c r="AL64" s="63">
        <v>229</v>
      </c>
      <c r="AM64" s="79">
        <v>312</v>
      </c>
      <c r="AN64" s="52">
        <f t="shared" si="46"/>
        <v>1.3624454148471616</v>
      </c>
      <c r="AO64" s="171" t="s">
        <v>671</v>
      </c>
      <c r="AP64" s="171">
        <v>10</v>
      </c>
      <c r="AQ64" s="171">
        <v>10</v>
      </c>
      <c r="AR64" s="63">
        <v>229</v>
      </c>
      <c r="AS64" s="79">
        <v>352</v>
      </c>
      <c r="AT64" s="52">
        <f t="shared" si="47"/>
        <v>1.537117903930131</v>
      </c>
      <c r="AU64" s="171" t="s">
        <v>726</v>
      </c>
      <c r="AV64" s="171">
        <v>10</v>
      </c>
      <c r="AW64" s="171">
        <v>10</v>
      </c>
      <c r="AX64" s="63">
        <v>230</v>
      </c>
      <c r="AY64" s="79">
        <v>774</v>
      </c>
      <c r="AZ64" s="52">
        <f t="shared" si="48"/>
        <v>3.3652173913043479</v>
      </c>
      <c r="BA64" s="170" t="s">
        <v>831</v>
      </c>
      <c r="BB64" s="170">
        <v>10</v>
      </c>
      <c r="BC64" s="170">
        <v>10</v>
      </c>
      <c r="BD64" s="63">
        <v>230</v>
      </c>
      <c r="BE64" s="79">
        <v>579</v>
      </c>
      <c r="BF64" s="52">
        <f t="shared" si="49"/>
        <v>2.517391304347826</v>
      </c>
      <c r="BG64" s="170" t="s">
        <v>863</v>
      </c>
      <c r="BH64" s="170">
        <v>10</v>
      </c>
      <c r="BI64" s="170">
        <v>10</v>
      </c>
      <c r="BJ64" s="63">
        <v>150</v>
      </c>
      <c r="BK64" s="106">
        <v>428</v>
      </c>
      <c r="BL64" s="52">
        <f t="shared" si="50"/>
        <v>2.8533333333333335</v>
      </c>
      <c r="BM64" s="170" t="s">
        <v>889</v>
      </c>
      <c r="BN64" s="170"/>
      <c r="BO64" s="170"/>
      <c r="BP64" s="71">
        <v>510</v>
      </c>
      <c r="BQ64" s="79">
        <v>304</v>
      </c>
      <c r="BR64" s="52">
        <f t="shared" si="54"/>
        <v>0.59607843137254901</v>
      </c>
      <c r="BS64" s="170" t="s">
        <v>1084</v>
      </c>
      <c r="BT64" s="170"/>
      <c r="BU64" s="170"/>
      <c r="BV64" s="63">
        <v>50</v>
      </c>
      <c r="BW64" s="79">
        <v>54</v>
      </c>
      <c r="BX64" s="52">
        <f t="shared" si="51"/>
        <v>1.08</v>
      </c>
      <c r="BY64" s="170" t="s">
        <v>1088</v>
      </c>
      <c r="BZ64" s="170"/>
      <c r="CA64" s="170"/>
      <c r="CB64" s="71">
        <v>40</v>
      </c>
      <c r="CC64" s="79">
        <v>329</v>
      </c>
      <c r="CD64" s="126">
        <f t="shared" si="55"/>
        <v>8.2249999999999996</v>
      </c>
      <c r="CE64" s="177" t="s">
        <v>1192</v>
      </c>
      <c r="CF64" s="177"/>
      <c r="CG64" s="177"/>
      <c r="CH64" s="63">
        <v>40</v>
      </c>
      <c r="CI64" s="79">
        <v>26</v>
      </c>
      <c r="CJ64" s="52">
        <f t="shared" si="52"/>
        <v>0.65</v>
      </c>
      <c r="CK64" s="162" t="s">
        <v>1293</v>
      </c>
      <c r="CL64" s="162"/>
      <c r="CM64" s="162"/>
      <c r="CN64" s="63">
        <v>116</v>
      </c>
      <c r="CO64" s="79">
        <v>0</v>
      </c>
      <c r="CP64" s="52">
        <f t="shared" si="53"/>
        <v>0</v>
      </c>
      <c r="CQ64" s="177" t="s">
        <v>1345</v>
      </c>
      <c r="CR64" s="177"/>
      <c r="CS64" s="71">
        <f>+AA64+AG64+AM64+AS64+AY64+BE64+BK64+BP64+BV64+CB64+CH64+CN64</f>
        <v>3409</v>
      </c>
      <c r="CT64" s="79">
        <f t="shared" si="57"/>
        <v>3366</v>
      </c>
      <c r="CU64" s="66">
        <f t="shared" si="42"/>
        <v>0.9873863303021414</v>
      </c>
      <c r="CV64" s="92" t="e">
        <f>CS64=#REF!</f>
        <v>#REF!</v>
      </c>
      <c r="CX64" s="138"/>
    </row>
    <row r="65" spans="1:100" s="2" customFormat="1" ht="80.099999999999994" customHeight="1" x14ac:dyDescent="0.25">
      <c r="A65" s="72" t="s">
        <v>166</v>
      </c>
      <c r="B65" s="74">
        <v>7551</v>
      </c>
      <c r="C65" s="50">
        <v>2</v>
      </c>
      <c r="D65" s="57" t="s">
        <v>135</v>
      </c>
      <c r="E65" s="57" t="s">
        <v>138</v>
      </c>
      <c r="F65" s="50" t="s">
        <v>120</v>
      </c>
      <c r="G65" s="50">
        <v>260</v>
      </c>
      <c r="H65" s="50" t="s">
        <v>120</v>
      </c>
      <c r="I65" s="50" t="s">
        <v>122</v>
      </c>
      <c r="J65" s="50" t="s">
        <v>128</v>
      </c>
      <c r="K65" s="50" t="s">
        <v>122</v>
      </c>
      <c r="L65" s="50" t="s">
        <v>120</v>
      </c>
      <c r="M65" s="50" t="s">
        <v>122</v>
      </c>
      <c r="N65" s="139" t="s">
        <v>127</v>
      </c>
      <c r="O65" s="77">
        <v>0.02</v>
      </c>
      <c r="P65" s="60" t="s">
        <v>1342</v>
      </c>
      <c r="Q65" s="58" t="s">
        <v>221</v>
      </c>
      <c r="R65" s="98">
        <v>326</v>
      </c>
      <c r="S65" s="99">
        <v>196</v>
      </c>
      <c r="T65" s="49" t="s">
        <v>119</v>
      </c>
      <c r="U65" s="49" t="s">
        <v>154</v>
      </c>
      <c r="V65" s="49" t="s">
        <v>158</v>
      </c>
      <c r="W65" s="58" t="s">
        <v>208</v>
      </c>
      <c r="X65" s="58" t="s">
        <v>209</v>
      </c>
      <c r="Y65" s="58" t="s">
        <v>222</v>
      </c>
      <c r="Z65" s="63">
        <v>16</v>
      </c>
      <c r="AA65" s="51">
        <v>23</v>
      </c>
      <c r="AB65" s="52">
        <f>IF(ISERROR(AA65/Z65),0,(AA65/Z65))</f>
        <v>1.4375</v>
      </c>
      <c r="AC65" s="170" t="s">
        <v>456</v>
      </c>
      <c r="AD65" s="170"/>
      <c r="AE65" s="170"/>
      <c r="AF65" s="63">
        <v>17</v>
      </c>
      <c r="AG65" s="79">
        <v>22</v>
      </c>
      <c r="AH65" s="52">
        <f t="shared" si="45"/>
        <v>1.2941176470588236</v>
      </c>
      <c r="AI65" s="170" t="s">
        <v>600</v>
      </c>
      <c r="AJ65" s="170"/>
      <c r="AK65" s="170"/>
      <c r="AL65" s="63">
        <v>17</v>
      </c>
      <c r="AM65" s="79">
        <v>22</v>
      </c>
      <c r="AN65" s="52">
        <f t="shared" si="46"/>
        <v>1.2941176470588236</v>
      </c>
      <c r="AO65" s="171" t="s">
        <v>672</v>
      </c>
      <c r="AP65" s="171">
        <v>10</v>
      </c>
      <c r="AQ65" s="171">
        <v>10</v>
      </c>
      <c r="AR65" s="63">
        <v>16</v>
      </c>
      <c r="AS65" s="79">
        <v>23</v>
      </c>
      <c r="AT65" s="52">
        <f t="shared" si="47"/>
        <v>1.4375</v>
      </c>
      <c r="AU65" s="171" t="s">
        <v>727</v>
      </c>
      <c r="AV65" s="171"/>
      <c r="AW65" s="171"/>
      <c r="AX65" s="63">
        <v>17</v>
      </c>
      <c r="AY65" s="79">
        <v>27</v>
      </c>
      <c r="AZ65" s="52">
        <f t="shared" si="48"/>
        <v>1.588235294117647</v>
      </c>
      <c r="BA65" s="170" t="s">
        <v>832</v>
      </c>
      <c r="BB65" s="170"/>
      <c r="BC65" s="170"/>
      <c r="BD65" s="63">
        <v>17</v>
      </c>
      <c r="BE65" s="79">
        <v>25</v>
      </c>
      <c r="BF65" s="52">
        <f t="shared" si="49"/>
        <v>1.4705882352941178</v>
      </c>
      <c r="BG65" s="170" t="s">
        <v>864</v>
      </c>
      <c r="BH65" s="170"/>
      <c r="BI65" s="170"/>
      <c r="BJ65" s="63">
        <v>16</v>
      </c>
      <c r="BK65" s="106">
        <v>18</v>
      </c>
      <c r="BL65" s="52">
        <f t="shared" si="50"/>
        <v>1.125</v>
      </c>
      <c r="BM65" s="170" t="s">
        <v>890</v>
      </c>
      <c r="BN65" s="170"/>
      <c r="BO65" s="170"/>
      <c r="BP65" s="71">
        <v>10</v>
      </c>
      <c r="BQ65" s="79">
        <v>26</v>
      </c>
      <c r="BR65" s="52">
        <f t="shared" si="54"/>
        <v>2.6</v>
      </c>
      <c r="BS65" s="170" t="s">
        <v>896</v>
      </c>
      <c r="BT65" s="170"/>
      <c r="BU65" s="170"/>
      <c r="BV65" s="63">
        <v>8</v>
      </c>
      <c r="BW65" s="79">
        <v>35</v>
      </c>
      <c r="BX65" s="52">
        <f t="shared" si="51"/>
        <v>4.375</v>
      </c>
      <c r="BY65" s="170" t="s">
        <v>1089</v>
      </c>
      <c r="BZ65" s="170"/>
      <c r="CA65" s="170"/>
      <c r="CB65" s="71">
        <v>6</v>
      </c>
      <c r="CC65" s="79">
        <v>44</v>
      </c>
      <c r="CD65" s="126">
        <f t="shared" si="55"/>
        <v>7.333333333333333</v>
      </c>
      <c r="CE65" s="177" t="s">
        <v>1193</v>
      </c>
      <c r="CF65" s="177"/>
      <c r="CG65" s="177"/>
      <c r="CH65" s="63">
        <v>8</v>
      </c>
      <c r="CI65" s="79">
        <v>22</v>
      </c>
      <c r="CJ65" s="52">
        <f t="shared" si="52"/>
        <v>2.75</v>
      </c>
      <c r="CK65" s="162" t="s">
        <v>1294</v>
      </c>
      <c r="CL65" s="162"/>
      <c r="CM65" s="162"/>
      <c r="CN65" s="63">
        <v>130</v>
      </c>
      <c r="CO65" s="79">
        <v>0</v>
      </c>
      <c r="CP65" s="52">
        <f t="shared" si="53"/>
        <v>0</v>
      </c>
      <c r="CQ65" s="177" t="s">
        <v>1346</v>
      </c>
      <c r="CR65" s="177"/>
      <c r="CS65" s="71">
        <f>+AA65+AG65+AM65+AS65+AY65+BE65+BJ65+BP65+BV65+CB65+CH65+CN65</f>
        <v>320</v>
      </c>
      <c r="CT65" s="79">
        <f t="shared" si="57"/>
        <v>287</v>
      </c>
      <c r="CU65" s="66">
        <f t="shared" si="42"/>
        <v>0.89687499999999998</v>
      </c>
      <c r="CV65" s="92" t="e">
        <f>CS65=#REF!</f>
        <v>#REF!</v>
      </c>
    </row>
    <row r="66" spans="1:100" s="2" customFormat="1" ht="80.099999999999994" customHeight="1" x14ac:dyDescent="0.25">
      <c r="A66" s="72" t="s">
        <v>166</v>
      </c>
      <c r="B66" s="74">
        <v>7551</v>
      </c>
      <c r="C66" s="50">
        <v>2</v>
      </c>
      <c r="D66" s="57" t="s">
        <v>135</v>
      </c>
      <c r="E66" s="57" t="s">
        <v>138</v>
      </c>
      <c r="F66" s="50" t="s">
        <v>120</v>
      </c>
      <c r="G66" s="50">
        <v>260</v>
      </c>
      <c r="H66" s="50" t="s">
        <v>120</v>
      </c>
      <c r="I66" s="50" t="s">
        <v>122</v>
      </c>
      <c r="J66" s="50" t="s">
        <v>128</v>
      </c>
      <c r="K66" s="50" t="s">
        <v>122</v>
      </c>
      <c r="L66" s="50" t="s">
        <v>120</v>
      </c>
      <c r="M66" s="50" t="s">
        <v>122</v>
      </c>
      <c r="N66" s="139" t="s">
        <v>127</v>
      </c>
      <c r="O66" s="77">
        <v>0.08</v>
      </c>
      <c r="P66" s="60" t="s">
        <v>223</v>
      </c>
      <c r="Q66" s="58" t="s">
        <v>224</v>
      </c>
      <c r="R66" s="98">
        <v>992</v>
      </c>
      <c r="S66" s="99">
        <v>784</v>
      </c>
      <c r="T66" s="49" t="s">
        <v>119</v>
      </c>
      <c r="U66" s="49" t="s">
        <v>154</v>
      </c>
      <c r="V66" s="49" t="s">
        <v>158</v>
      </c>
      <c r="W66" s="58" t="s">
        <v>208</v>
      </c>
      <c r="X66" s="58" t="s">
        <v>209</v>
      </c>
      <c r="Y66" s="58" t="s">
        <v>225</v>
      </c>
      <c r="Z66" s="63">
        <v>65</v>
      </c>
      <c r="AA66" s="51">
        <v>0</v>
      </c>
      <c r="AB66" s="52">
        <f>IF(ISERROR(AA66/Z66),0,(AA66/Z66))</f>
        <v>0</v>
      </c>
      <c r="AC66" s="170" t="s">
        <v>452</v>
      </c>
      <c r="AD66" s="170"/>
      <c r="AE66" s="170"/>
      <c r="AF66" s="63">
        <v>65</v>
      </c>
      <c r="AG66" s="79">
        <v>118</v>
      </c>
      <c r="AH66" s="52">
        <f t="shared" si="45"/>
        <v>1.8153846153846154</v>
      </c>
      <c r="AI66" s="170" t="s">
        <v>601</v>
      </c>
      <c r="AJ66" s="170"/>
      <c r="AK66" s="170"/>
      <c r="AL66" s="63">
        <v>66</v>
      </c>
      <c r="AM66" s="79">
        <v>136</v>
      </c>
      <c r="AN66" s="52">
        <f t="shared" si="46"/>
        <v>2.0606060606060606</v>
      </c>
      <c r="AO66" s="171" t="s">
        <v>673</v>
      </c>
      <c r="AP66" s="171">
        <v>10</v>
      </c>
      <c r="AQ66" s="171">
        <v>10</v>
      </c>
      <c r="AR66" s="63">
        <v>65</v>
      </c>
      <c r="AS66" s="79">
        <v>46</v>
      </c>
      <c r="AT66" s="52">
        <f t="shared" si="47"/>
        <v>0.70769230769230773</v>
      </c>
      <c r="AU66" s="171" t="s">
        <v>728</v>
      </c>
      <c r="AV66" s="171">
        <v>10</v>
      </c>
      <c r="AW66" s="171">
        <v>10</v>
      </c>
      <c r="AX66" s="63">
        <v>65</v>
      </c>
      <c r="AY66" s="79">
        <v>82</v>
      </c>
      <c r="AZ66" s="52">
        <f t="shared" si="48"/>
        <v>1.2615384615384615</v>
      </c>
      <c r="BA66" s="170" t="s">
        <v>833</v>
      </c>
      <c r="BB66" s="170">
        <v>10</v>
      </c>
      <c r="BC66" s="170">
        <v>10</v>
      </c>
      <c r="BD66" s="63">
        <v>66</v>
      </c>
      <c r="BE66" s="79">
        <v>47</v>
      </c>
      <c r="BF66" s="52">
        <f t="shared" si="49"/>
        <v>0.71212121212121215</v>
      </c>
      <c r="BG66" s="170" t="s">
        <v>865</v>
      </c>
      <c r="BH66" s="170">
        <v>10</v>
      </c>
      <c r="BI66" s="170">
        <v>10</v>
      </c>
      <c r="BJ66" s="63">
        <v>59</v>
      </c>
      <c r="BK66" s="106">
        <v>112</v>
      </c>
      <c r="BL66" s="52">
        <f t="shared" si="50"/>
        <v>1.8983050847457628</v>
      </c>
      <c r="BM66" s="170" t="s">
        <v>891</v>
      </c>
      <c r="BN66" s="170"/>
      <c r="BO66" s="170"/>
      <c r="BP66" s="71">
        <v>60</v>
      </c>
      <c r="BQ66" s="79">
        <v>79</v>
      </c>
      <c r="BR66" s="52">
        <f t="shared" si="54"/>
        <v>1.3166666666666667</v>
      </c>
      <c r="BS66" s="170" t="s">
        <v>897</v>
      </c>
      <c r="BT66" s="170"/>
      <c r="BU66" s="170"/>
      <c r="BV66" s="63">
        <v>60</v>
      </c>
      <c r="BW66" s="79">
        <v>128</v>
      </c>
      <c r="BX66" s="52">
        <f t="shared" si="51"/>
        <v>2.1333333333333333</v>
      </c>
      <c r="BY66" s="170" t="s">
        <v>1090</v>
      </c>
      <c r="BZ66" s="170"/>
      <c r="CA66" s="170"/>
      <c r="CB66" s="71">
        <v>60</v>
      </c>
      <c r="CC66" s="79">
        <v>3</v>
      </c>
      <c r="CD66" s="126">
        <f t="shared" si="55"/>
        <v>0.05</v>
      </c>
      <c r="CE66" s="177" t="s">
        <v>1194</v>
      </c>
      <c r="CF66" s="177"/>
      <c r="CG66" s="177"/>
      <c r="CH66" s="63">
        <v>60</v>
      </c>
      <c r="CI66" s="79">
        <v>20</v>
      </c>
      <c r="CJ66" s="52">
        <f t="shared" si="52"/>
        <v>0.33333333333333331</v>
      </c>
      <c r="CK66" s="162" t="s">
        <v>1295</v>
      </c>
      <c r="CL66" s="162"/>
      <c r="CM66" s="162"/>
      <c r="CN66" s="63">
        <v>56</v>
      </c>
      <c r="CO66" s="79">
        <v>0</v>
      </c>
      <c r="CP66" s="52">
        <f t="shared" si="53"/>
        <v>0</v>
      </c>
      <c r="CQ66" s="177" t="s">
        <v>1326</v>
      </c>
      <c r="CR66" s="177"/>
      <c r="CS66" s="71">
        <f t="shared" ref="CS66" si="58">+AA66+AG66+AM66+AS66+AY66+BE66+BJ66+BP66+BV66+CB66+CH66+CN66</f>
        <v>784</v>
      </c>
      <c r="CT66" s="79">
        <f t="shared" si="57"/>
        <v>771</v>
      </c>
      <c r="CU66" s="66">
        <f t="shared" si="42"/>
        <v>0.98341836734693877</v>
      </c>
      <c r="CV66" s="92" t="e">
        <f>CS66=#REF!</f>
        <v>#REF!</v>
      </c>
    </row>
    <row r="67" spans="1:100" s="2" customFormat="1" ht="80.099999999999994" customHeight="1" x14ac:dyDescent="0.25">
      <c r="A67" s="72" t="s">
        <v>166</v>
      </c>
      <c r="B67" s="74">
        <v>7551</v>
      </c>
      <c r="C67" s="50">
        <v>2</v>
      </c>
      <c r="D67" s="57" t="s">
        <v>135</v>
      </c>
      <c r="E67" s="57" t="s">
        <v>138</v>
      </c>
      <c r="F67" s="50" t="s">
        <v>120</v>
      </c>
      <c r="G67" s="50">
        <v>260</v>
      </c>
      <c r="H67" s="50" t="s">
        <v>120</v>
      </c>
      <c r="I67" s="50" t="s">
        <v>120</v>
      </c>
      <c r="J67" s="50" t="s">
        <v>128</v>
      </c>
      <c r="K67" s="50" t="s">
        <v>122</v>
      </c>
      <c r="L67" s="50" t="s">
        <v>120</v>
      </c>
      <c r="M67" s="50" t="s">
        <v>122</v>
      </c>
      <c r="N67" s="139" t="s">
        <v>127</v>
      </c>
      <c r="O67" s="77">
        <v>7.0000000000000007E-2</v>
      </c>
      <c r="P67" s="60" t="s">
        <v>226</v>
      </c>
      <c r="Q67" s="58" t="s">
        <v>227</v>
      </c>
      <c r="R67" s="98">
        <v>600</v>
      </c>
      <c r="S67" s="99">
        <v>500</v>
      </c>
      <c r="T67" s="49" t="s">
        <v>119</v>
      </c>
      <c r="U67" s="49" t="s">
        <v>154</v>
      </c>
      <c r="V67" s="49" t="s">
        <v>158</v>
      </c>
      <c r="W67" s="58" t="s">
        <v>208</v>
      </c>
      <c r="X67" s="58" t="s">
        <v>209</v>
      </c>
      <c r="Y67" s="58" t="s">
        <v>228</v>
      </c>
      <c r="Z67" s="63">
        <v>41</v>
      </c>
      <c r="AA67" s="51">
        <v>11</v>
      </c>
      <c r="AB67" s="52">
        <f t="shared" si="56"/>
        <v>0.26829268292682928</v>
      </c>
      <c r="AC67" s="170" t="s">
        <v>457</v>
      </c>
      <c r="AD67" s="170"/>
      <c r="AE67" s="170"/>
      <c r="AF67" s="63">
        <v>41</v>
      </c>
      <c r="AG67" s="79">
        <v>76</v>
      </c>
      <c r="AH67" s="52">
        <f t="shared" si="45"/>
        <v>1.8536585365853659</v>
      </c>
      <c r="AI67" s="170" t="s">
        <v>602</v>
      </c>
      <c r="AJ67" s="170"/>
      <c r="AK67" s="170"/>
      <c r="AL67" s="63">
        <v>43</v>
      </c>
      <c r="AM67" s="79">
        <v>62</v>
      </c>
      <c r="AN67" s="52">
        <f t="shared" si="46"/>
        <v>1.441860465116279</v>
      </c>
      <c r="AO67" s="171" t="s">
        <v>674</v>
      </c>
      <c r="AP67" s="171">
        <v>10</v>
      </c>
      <c r="AQ67" s="171">
        <v>10</v>
      </c>
      <c r="AR67" s="63">
        <v>41</v>
      </c>
      <c r="AS67" s="79">
        <v>78</v>
      </c>
      <c r="AT67" s="52">
        <f t="shared" si="47"/>
        <v>1.9024390243902438</v>
      </c>
      <c r="AU67" s="171" t="s">
        <v>729</v>
      </c>
      <c r="AV67" s="171">
        <v>10</v>
      </c>
      <c r="AW67" s="171">
        <v>10</v>
      </c>
      <c r="AX67" s="63">
        <v>41</v>
      </c>
      <c r="AY67" s="79">
        <v>48</v>
      </c>
      <c r="AZ67" s="52">
        <f t="shared" si="48"/>
        <v>1.1707317073170731</v>
      </c>
      <c r="BA67" s="170" t="s">
        <v>834</v>
      </c>
      <c r="BB67" s="170">
        <v>10</v>
      </c>
      <c r="BC67" s="170">
        <v>10</v>
      </c>
      <c r="BD67" s="63">
        <v>44</v>
      </c>
      <c r="BE67" s="79">
        <v>33</v>
      </c>
      <c r="BF67" s="52">
        <f t="shared" si="49"/>
        <v>0.75</v>
      </c>
      <c r="BG67" s="170" t="s">
        <v>866</v>
      </c>
      <c r="BH67" s="170">
        <v>10</v>
      </c>
      <c r="BI67" s="170">
        <v>10</v>
      </c>
      <c r="BJ67" s="63">
        <v>41</v>
      </c>
      <c r="BK67" s="106">
        <v>58</v>
      </c>
      <c r="BL67" s="52">
        <f t="shared" si="50"/>
        <v>1.4146341463414633</v>
      </c>
      <c r="BM67" s="170" t="s">
        <v>882</v>
      </c>
      <c r="BN67" s="170"/>
      <c r="BO67" s="170"/>
      <c r="BP67" s="71">
        <v>41</v>
      </c>
      <c r="BQ67" s="79">
        <v>55</v>
      </c>
      <c r="BR67" s="52">
        <f t="shared" si="54"/>
        <v>1.3414634146341464</v>
      </c>
      <c r="BS67" s="170" t="s">
        <v>898</v>
      </c>
      <c r="BT67" s="170"/>
      <c r="BU67" s="170"/>
      <c r="BV67" s="63">
        <v>44</v>
      </c>
      <c r="BW67" s="79">
        <v>53</v>
      </c>
      <c r="BX67" s="52">
        <f t="shared" si="51"/>
        <v>1.2045454545454546</v>
      </c>
      <c r="BY67" s="170" t="s">
        <v>1104</v>
      </c>
      <c r="BZ67" s="170"/>
      <c r="CA67" s="170"/>
      <c r="CB67" s="71">
        <v>41</v>
      </c>
      <c r="CC67" s="79">
        <v>50</v>
      </c>
      <c r="CD67" s="126">
        <f t="shared" si="55"/>
        <v>1.2195121951219512</v>
      </c>
      <c r="CE67" s="177" t="s">
        <v>1195</v>
      </c>
      <c r="CF67" s="177"/>
      <c r="CG67" s="177"/>
      <c r="CH67" s="63">
        <v>41</v>
      </c>
      <c r="CI67" s="79">
        <v>37</v>
      </c>
      <c r="CJ67" s="52">
        <f t="shared" si="52"/>
        <v>0.90243902439024393</v>
      </c>
      <c r="CK67" s="162" t="s">
        <v>1296</v>
      </c>
      <c r="CL67" s="162"/>
      <c r="CM67" s="162"/>
      <c r="CN67" s="63">
        <v>41</v>
      </c>
      <c r="CO67" s="79">
        <v>77</v>
      </c>
      <c r="CP67" s="52">
        <f t="shared" si="53"/>
        <v>1.8780487804878048</v>
      </c>
      <c r="CQ67" s="177" t="s">
        <v>1327</v>
      </c>
      <c r="CR67" s="177"/>
      <c r="CS67" s="71">
        <f>IF(T67="SUMA",(Z67+AF67+AL67+AR67+AX67+BD67+BJ67+BP67+CH67+CN67+BV67+CB67),(#REF!))</f>
        <v>500</v>
      </c>
      <c r="CT67" s="79">
        <f t="shared" si="57"/>
        <v>638</v>
      </c>
      <c r="CU67" s="66">
        <f t="shared" si="42"/>
        <v>1.276</v>
      </c>
      <c r="CV67" s="92" t="e">
        <f>CS67=#REF!</f>
        <v>#REF!</v>
      </c>
    </row>
    <row r="68" spans="1:100" s="2" customFormat="1" ht="80.099999999999994" customHeight="1" x14ac:dyDescent="0.25">
      <c r="A68" s="72" t="s">
        <v>166</v>
      </c>
      <c r="B68" s="74">
        <v>7551</v>
      </c>
      <c r="C68" s="50">
        <v>4</v>
      </c>
      <c r="D68" s="57" t="s">
        <v>139</v>
      </c>
      <c r="E68" s="57" t="s">
        <v>138</v>
      </c>
      <c r="F68" s="50" t="s">
        <v>120</v>
      </c>
      <c r="G68" s="50">
        <v>261</v>
      </c>
      <c r="H68" s="50" t="s">
        <v>120</v>
      </c>
      <c r="I68" s="50" t="s">
        <v>120</v>
      </c>
      <c r="J68" s="50" t="s">
        <v>128</v>
      </c>
      <c r="K68" s="50" t="s">
        <v>122</v>
      </c>
      <c r="L68" s="50" t="s">
        <v>120</v>
      </c>
      <c r="M68" s="50" t="s">
        <v>122</v>
      </c>
      <c r="N68" s="139" t="s">
        <v>127</v>
      </c>
      <c r="O68" s="49">
        <v>0.3</v>
      </c>
      <c r="P68" s="60" t="s">
        <v>1343</v>
      </c>
      <c r="Q68" s="58" t="s">
        <v>229</v>
      </c>
      <c r="R68" s="99">
        <v>88763</v>
      </c>
      <c r="S68" s="99">
        <v>51233</v>
      </c>
      <c r="T68" s="49" t="s">
        <v>119</v>
      </c>
      <c r="U68" s="49" t="s">
        <v>154</v>
      </c>
      <c r="V68" s="49" t="s">
        <v>158</v>
      </c>
      <c r="W68" s="58" t="s">
        <v>208</v>
      </c>
      <c r="X68" s="58" t="s">
        <v>209</v>
      </c>
      <c r="Y68" s="58" t="s">
        <v>230</v>
      </c>
      <c r="Z68" s="65">
        <v>4437</v>
      </c>
      <c r="AA68" s="51">
        <v>4393</v>
      </c>
      <c r="AB68" s="52">
        <f t="shared" ref="AB68:AB76" si="59">IF(ISERROR(AA68/Z68),0,(AA68/Z68))</f>
        <v>0.99008338967771015</v>
      </c>
      <c r="AC68" s="170" t="s">
        <v>458</v>
      </c>
      <c r="AD68" s="170"/>
      <c r="AE68" s="170"/>
      <c r="AF68" s="65">
        <v>4385</v>
      </c>
      <c r="AG68" s="79">
        <v>4292</v>
      </c>
      <c r="AH68" s="52">
        <f t="shared" si="45"/>
        <v>0.97879133409350061</v>
      </c>
      <c r="AI68" s="170" t="s">
        <v>608</v>
      </c>
      <c r="AJ68" s="170"/>
      <c r="AK68" s="170"/>
      <c r="AL68" s="65">
        <v>6747</v>
      </c>
      <c r="AM68" s="79">
        <v>5244</v>
      </c>
      <c r="AN68" s="52">
        <f t="shared" si="46"/>
        <v>0.7772343263672743</v>
      </c>
      <c r="AO68" s="171" t="s">
        <v>690</v>
      </c>
      <c r="AP68" s="171">
        <v>10</v>
      </c>
      <c r="AQ68" s="171">
        <v>10</v>
      </c>
      <c r="AR68" s="65">
        <v>3500</v>
      </c>
      <c r="AS68" s="79">
        <v>2410</v>
      </c>
      <c r="AT68" s="52">
        <f t="shared" si="47"/>
        <v>0.68857142857142861</v>
      </c>
      <c r="AU68" s="171" t="s">
        <v>730</v>
      </c>
      <c r="AV68" s="171"/>
      <c r="AW68" s="171"/>
      <c r="AX68" s="65">
        <v>4249</v>
      </c>
      <c r="AY68" s="79">
        <v>2832</v>
      </c>
      <c r="AZ68" s="52">
        <f t="shared" si="48"/>
        <v>0.66650976700400089</v>
      </c>
      <c r="BA68" s="170" t="s">
        <v>835</v>
      </c>
      <c r="BB68" s="170"/>
      <c r="BC68" s="170"/>
      <c r="BD68" s="65">
        <v>4249</v>
      </c>
      <c r="BE68" s="79">
        <v>2652</v>
      </c>
      <c r="BF68" s="52">
        <f t="shared" si="49"/>
        <v>0.62414685808425507</v>
      </c>
      <c r="BG68" s="170" t="s">
        <v>867</v>
      </c>
      <c r="BH68" s="170"/>
      <c r="BI68" s="170"/>
      <c r="BJ68" s="65">
        <v>3999</v>
      </c>
      <c r="BK68" s="106">
        <v>2909</v>
      </c>
      <c r="BL68" s="52">
        <f t="shared" si="50"/>
        <v>0.72743185796449117</v>
      </c>
      <c r="BM68" s="170" t="s">
        <v>886</v>
      </c>
      <c r="BN68" s="170"/>
      <c r="BO68" s="170"/>
      <c r="BP68" s="123">
        <v>3999</v>
      </c>
      <c r="BQ68" s="79">
        <v>2738</v>
      </c>
      <c r="BR68" s="52">
        <f t="shared" si="54"/>
        <v>0.68467116779194803</v>
      </c>
      <c r="BS68" s="170" t="s">
        <v>899</v>
      </c>
      <c r="BT68" s="170"/>
      <c r="BU68" s="170"/>
      <c r="BV68" s="65">
        <v>3999</v>
      </c>
      <c r="BW68" s="79">
        <v>2443</v>
      </c>
      <c r="BX68" s="52">
        <f t="shared" si="51"/>
        <v>0.61090272568142034</v>
      </c>
      <c r="BY68" s="170" t="s">
        <v>1092</v>
      </c>
      <c r="BZ68" s="170"/>
      <c r="CA68" s="170"/>
      <c r="CB68" s="123">
        <v>4249</v>
      </c>
      <c r="CC68" s="79">
        <v>2385</v>
      </c>
      <c r="CD68" s="126">
        <f t="shared" si="55"/>
        <v>0.56130854318663215</v>
      </c>
      <c r="CE68" s="177" t="s">
        <v>1196</v>
      </c>
      <c r="CF68" s="177"/>
      <c r="CG68" s="177"/>
      <c r="CH68" s="65">
        <v>4249</v>
      </c>
      <c r="CI68" s="79">
        <v>2242</v>
      </c>
      <c r="CJ68" s="52">
        <f t="shared" si="52"/>
        <v>0.52765356554483411</v>
      </c>
      <c r="CK68" s="162" t="s">
        <v>1297</v>
      </c>
      <c r="CL68" s="162"/>
      <c r="CM68" s="162"/>
      <c r="CN68" s="65">
        <v>1526</v>
      </c>
      <c r="CO68" s="79">
        <v>1526</v>
      </c>
      <c r="CP68" s="52">
        <f t="shared" si="53"/>
        <v>1</v>
      </c>
      <c r="CQ68" s="177" t="s">
        <v>1344</v>
      </c>
      <c r="CR68" s="177"/>
      <c r="CS68" s="71">
        <f>IF(T68="SUMA",(AA68+AG68+AM68+AS68+AY68+BE68+BK68+BQ68+CI68+CN68+BW68+CC68),(#REF!))</f>
        <v>36066</v>
      </c>
      <c r="CT68" s="79">
        <f t="shared" si="57"/>
        <v>36066</v>
      </c>
      <c r="CU68" s="66">
        <f>IF(ISERROR(CT68/CS68),0,(CT68/CS68))</f>
        <v>1</v>
      </c>
      <c r="CV68" s="92" t="e">
        <f>CS68=#REF!</f>
        <v>#REF!</v>
      </c>
    </row>
    <row r="69" spans="1:100" s="2" customFormat="1" ht="80.099999999999994" customHeight="1" x14ac:dyDescent="0.25">
      <c r="A69" s="72" t="s">
        <v>166</v>
      </c>
      <c r="B69" s="74">
        <v>7551</v>
      </c>
      <c r="C69" s="50">
        <v>4</v>
      </c>
      <c r="D69" s="57" t="s">
        <v>139</v>
      </c>
      <c r="E69" s="57" t="s">
        <v>138</v>
      </c>
      <c r="F69" s="50" t="s">
        <v>120</v>
      </c>
      <c r="G69" s="50">
        <v>261</v>
      </c>
      <c r="H69" s="50" t="s">
        <v>120</v>
      </c>
      <c r="I69" s="50" t="s">
        <v>122</v>
      </c>
      <c r="J69" s="50" t="s">
        <v>128</v>
      </c>
      <c r="K69" s="50" t="s">
        <v>122</v>
      </c>
      <c r="L69" s="50" t="s">
        <v>120</v>
      </c>
      <c r="M69" s="50" t="s">
        <v>122</v>
      </c>
      <c r="N69" s="50" t="s">
        <v>127</v>
      </c>
      <c r="O69" s="49">
        <v>0.7</v>
      </c>
      <c r="P69" s="60" t="s">
        <v>231</v>
      </c>
      <c r="Q69" s="58" t="s">
        <v>232</v>
      </c>
      <c r="R69" s="99">
        <v>806</v>
      </c>
      <c r="S69" s="99">
        <v>432</v>
      </c>
      <c r="T69" s="49" t="s">
        <v>119</v>
      </c>
      <c r="U69" s="49" t="s">
        <v>154</v>
      </c>
      <c r="V69" s="49" t="s">
        <v>158</v>
      </c>
      <c r="W69" s="58" t="s">
        <v>208</v>
      </c>
      <c r="X69" s="58" t="s">
        <v>209</v>
      </c>
      <c r="Y69" s="58" t="s">
        <v>233</v>
      </c>
      <c r="Z69" s="65">
        <v>36</v>
      </c>
      <c r="AA69" s="51">
        <v>33</v>
      </c>
      <c r="AB69" s="52">
        <f t="shared" si="59"/>
        <v>0.91666666666666663</v>
      </c>
      <c r="AC69" s="170" t="s">
        <v>459</v>
      </c>
      <c r="AD69" s="170"/>
      <c r="AE69" s="170"/>
      <c r="AF69" s="65">
        <v>36</v>
      </c>
      <c r="AG69" s="79">
        <v>36</v>
      </c>
      <c r="AH69" s="52">
        <f t="shared" si="45"/>
        <v>1</v>
      </c>
      <c r="AI69" s="170" t="s">
        <v>603</v>
      </c>
      <c r="AJ69" s="170"/>
      <c r="AK69" s="170"/>
      <c r="AL69" s="65">
        <v>36</v>
      </c>
      <c r="AM69" s="79">
        <v>56</v>
      </c>
      <c r="AN69" s="52">
        <f t="shared" si="46"/>
        <v>1.5555555555555556</v>
      </c>
      <c r="AO69" s="171" t="s">
        <v>675</v>
      </c>
      <c r="AP69" s="171">
        <v>10</v>
      </c>
      <c r="AQ69" s="171">
        <v>10</v>
      </c>
      <c r="AR69" s="65">
        <v>36</v>
      </c>
      <c r="AS69" s="79">
        <v>42</v>
      </c>
      <c r="AT69" s="52">
        <f t="shared" si="47"/>
        <v>1.1666666666666667</v>
      </c>
      <c r="AU69" s="171" t="s">
        <v>731</v>
      </c>
      <c r="AV69" s="171"/>
      <c r="AW69" s="171"/>
      <c r="AX69" s="65">
        <v>36</v>
      </c>
      <c r="AY69" s="79">
        <v>55</v>
      </c>
      <c r="AZ69" s="52">
        <f t="shared" si="48"/>
        <v>1.5277777777777777</v>
      </c>
      <c r="BA69" s="170" t="s">
        <v>836</v>
      </c>
      <c r="BB69" s="170"/>
      <c r="BC69" s="170"/>
      <c r="BD69" s="65">
        <v>36</v>
      </c>
      <c r="BE69" s="79">
        <v>41</v>
      </c>
      <c r="BF69" s="52">
        <f t="shared" si="49"/>
        <v>1.1388888888888888</v>
      </c>
      <c r="BG69" s="170" t="s">
        <v>868</v>
      </c>
      <c r="BH69" s="170"/>
      <c r="BI69" s="170"/>
      <c r="BJ69" s="65">
        <v>36</v>
      </c>
      <c r="BK69" s="106">
        <v>42</v>
      </c>
      <c r="BL69" s="52">
        <f t="shared" si="50"/>
        <v>1.1666666666666667</v>
      </c>
      <c r="BM69" s="170" t="s">
        <v>883</v>
      </c>
      <c r="BN69" s="170"/>
      <c r="BO69" s="170"/>
      <c r="BP69" s="123">
        <v>36</v>
      </c>
      <c r="BQ69" s="79">
        <v>43</v>
      </c>
      <c r="BR69" s="52">
        <f t="shared" si="54"/>
        <v>1.1944444444444444</v>
      </c>
      <c r="BS69" s="170" t="s">
        <v>900</v>
      </c>
      <c r="BT69" s="170"/>
      <c r="BU69" s="170"/>
      <c r="BV69" s="65">
        <v>36</v>
      </c>
      <c r="BW69" s="79">
        <v>39</v>
      </c>
      <c r="BX69" s="52">
        <f t="shared" si="51"/>
        <v>1.0833333333333333</v>
      </c>
      <c r="BY69" s="170" t="s">
        <v>1105</v>
      </c>
      <c r="BZ69" s="170"/>
      <c r="CA69" s="170"/>
      <c r="CB69" s="123">
        <v>36</v>
      </c>
      <c r="CC69" s="79">
        <v>39</v>
      </c>
      <c r="CD69" s="126">
        <f t="shared" si="55"/>
        <v>1.0833333333333333</v>
      </c>
      <c r="CE69" s="177" t="s">
        <v>1210</v>
      </c>
      <c r="CF69" s="177"/>
      <c r="CG69" s="177"/>
      <c r="CH69" s="65">
        <v>36</v>
      </c>
      <c r="CI69" s="79">
        <v>39</v>
      </c>
      <c r="CJ69" s="52">
        <f t="shared" si="52"/>
        <v>1.0833333333333333</v>
      </c>
      <c r="CK69" s="162" t="s">
        <v>1298</v>
      </c>
      <c r="CL69" s="162"/>
      <c r="CM69" s="162"/>
      <c r="CN69" s="65">
        <v>36</v>
      </c>
      <c r="CO69" s="79">
        <v>30</v>
      </c>
      <c r="CP69" s="52">
        <f t="shared" si="53"/>
        <v>0.83333333333333337</v>
      </c>
      <c r="CQ69" s="177" t="s">
        <v>1328</v>
      </c>
      <c r="CR69" s="177"/>
      <c r="CS69" s="71">
        <f>IF(T69="SUMA",(Z69+AF69+AL69+AR69+AX69+BD69+BJ69+BP69+CH69+CN69+BV69+CB69),(#REF!))</f>
        <v>432</v>
      </c>
      <c r="CT69" s="79">
        <f t="shared" si="57"/>
        <v>495</v>
      </c>
      <c r="CU69" s="66">
        <f t="shared" si="42"/>
        <v>1.1458333333333333</v>
      </c>
      <c r="CV69" s="92" t="e">
        <f>CS69=#REF!</f>
        <v>#REF!</v>
      </c>
    </row>
    <row r="70" spans="1:100" s="2" customFormat="1" ht="80.099999999999994" customHeight="1" x14ac:dyDescent="0.25">
      <c r="A70" s="72" t="s">
        <v>166</v>
      </c>
      <c r="B70" s="74" t="s">
        <v>189</v>
      </c>
      <c r="C70" s="50" t="s">
        <v>234</v>
      </c>
      <c r="D70" s="57" t="s">
        <v>191</v>
      </c>
      <c r="E70" s="57" t="s">
        <v>138</v>
      </c>
      <c r="F70" s="50" t="s">
        <v>120</v>
      </c>
      <c r="G70" s="50" t="s">
        <v>235</v>
      </c>
      <c r="H70" s="50" t="s">
        <v>120</v>
      </c>
      <c r="I70" s="50" t="s">
        <v>122</v>
      </c>
      <c r="J70" s="50" t="s">
        <v>128</v>
      </c>
      <c r="K70" s="50" t="s">
        <v>122</v>
      </c>
      <c r="L70" s="50" t="s">
        <v>120</v>
      </c>
      <c r="M70" s="50" t="s">
        <v>122</v>
      </c>
      <c r="N70" s="50" t="s">
        <v>127</v>
      </c>
      <c r="O70" s="49">
        <v>0.25</v>
      </c>
      <c r="P70" s="60" t="s">
        <v>236</v>
      </c>
      <c r="Q70" s="58" t="s">
        <v>193</v>
      </c>
      <c r="R70" s="49">
        <v>1</v>
      </c>
      <c r="S70" s="49">
        <v>1</v>
      </c>
      <c r="T70" s="49" t="s">
        <v>161</v>
      </c>
      <c r="U70" s="49" t="s">
        <v>152</v>
      </c>
      <c r="V70" s="49" t="s">
        <v>158</v>
      </c>
      <c r="W70" s="58" t="s">
        <v>208</v>
      </c>
      <c r="X70" s="58" t="s">
        <v>237</v>
      </c>
      <c r="Y70" s="58" t="s">
        <v>238</v>
      </c>
      <c r="Z70" s="66">
        <v>1</v>
      </c>
      <c r="AA70" s="86">
        <v>0.94</v>
      </c>
      <c r="AB70" s="52">
        <f t="shared" si="59"/>
        <v>0.94</v>
      </c>
      <c r="AC70" s="170" t="s">
        <v>460</v>
      </c>
      <c r="AD70" s="170"/>
      <c r="AE70" s="170"/>
      <c r="AF70" s="66">
        <v>1</v>
      </c>
      <c r="AG70" s="88">
        <v>0.99</v>
      </c>
      <c r="AH70" s="52">
        <f t="shared" si="45"/>
        <v>0.99</v>
      </c>
      <c r="AI70" s="170" t="s">
        <v>604</v>
      </c>
      <c r="AJ70" s="170"/>
      <c r="AK70" s="170"/>
      <c r="AL70" s="66">
        <v>1</v>
      </c>
      <c r="AM70" s="80">
        <v>1</v>
      </c>
      <c r="AN70" s="52">
        <f t="shared" si="46"/>
        <v>1</v>
      </c>
      <c r="AO70" s="171" t="s">
        <v>676</v>
      </c>
      <c r="AP70" s="171">
        <v>10</v>
      </c>
      <c r="AQ70" s="171">
        <v>10</v>
      </c>
      <c r="AR70" s="66">
        <v>1</v>
      </c>
      <c r="AS70" s="88">
        <v>0.9415</v>
      </c>
      <c r="AT70" s="52">
        <f t="shared" si="47"/>
        <v>0.9415</v>
      </c>
      <c r="AU70" s="171" t="s">
        <v>741</v>
      </c>
      <c r="AV70" s="171"/>
      <c r="AW70" s="171"/>
      <c r="AX70" s="66">
        <v>1</v>
      </c>
      <c r="AY70" s="88">
        <v>0.94</v>
      </c>
      <c r="AZ70" s="52">
        <f t="shared" si="48"/>
        <v>0.94</v>
      </c>
      <c r="BA70" s="170" t="s">
        <v>837</v>
      </c>
      <c r="BB70" s="170"/>
      <c r="BC70" s="170"/>
      <c r="BD70" s="66">
        <v>1</v>
      </c>
      <c r="BE70" s="88">
        <v>0.98</v>
      </c>
      <c r="BF70" s="52">
        <f t="shared" si="49"/>
        <v>0.98</v>
      </c>
      <c r="BG70" s="170" t="s">
        <v>869</v>
      </c>
      <c r="BH70" s="170"/>
      <c r="BI70" s="170"/>
      <c r="BJ70" s="66">
        <v>1</v>
      </c>
      <c r="BK70" s="88">
        <v>1</v>
      </c>
      <c r="BL70" s="52">
        <f t="shared" si="50"/>
        <v>1</v>
      </c>
      <c r="BM70" s="170" t="s">
        <v>892</v>
      </c>
      <c r="BN70" s="170"/>
      <c r="BO70" s="170"/>
      <c r="BP70" s="81">
        <v>1</v>
      </c>
      <c r="BQ70" s="88">
        <v>0.99809999999999999</v>
      </c>
      <c r="BR70" s="52">
        <f t="shared" si="54"/>
        <v>0.99809999999999999</v>
      </c>
      <c r="BS70" s="170" t="s">
        <v>912</v>
      </c>
      <c r="BT70" s="170"/>
      <c r="BU70" s="170"/>
      <c r="BV70" s="66">
        <v>1</v>
      </c>
      <c r="BW70" s="88">
        <v>1</v>
      </c>
      <c r="BX70" s="52">
        <f t="shared" si="51"/>
        <v>1</v>
      </c>
      <c r="BY70" s="170" t="s">
        <v>1106</v>
      </c>
      <c r="BZ70" s="170"/>
      <c r="CA70" s="170"/>
      <c r="CB70" s="81">
        <v>1</v>
      </c>
      <c r="CC70" s="80">
        <v>1</v>
      </c>
      <c r="CD70" s="126">
        <f t="shared" si="55"/>
        <v>1</v>
      </c>
      <c r="CE70" s="177" t="s">
        <v>1197</v>
      </c>
      <c r="CF70" s="177"/>
      <c r="CG70" s="177"/>
      <c r="CH70" s="66">
        <v>1</v>
      </c>
      <c r="CI70" s="88">
        <v>0.98</v>
      </c>
      <c r="CJ70" s="52">
        <f t="shared" si="52"/>
        <v>0.98</v>
      </c>
      <c r="CK70" s="162" t="s">
        <v>1299</v>
      </c>
      <c r="CL70" s="162"/>
      <c r="CM70" s="162"/>
      <c r="CN70" s="66">
        <v>1</v>
      </c>
      <c r="CO70" s="80">
        <v>1</v>
      </c>
      <c r="CP70" s="52">
        <f t="shared" si="53"/>
        <v>1</v>
      </c>
      <c r="CQ70" s="177" t="s">
        <v>1329</v>
      </c>
      <c r="CR70" s="177"/>
      <c r="CS70" s="81">
        <v>1</v>
      </c>
      <c r="CT70" s="88">
        <f>+AVERAGE(AS70,AM70,AG70,AA70,AY70,BE70,BK70,BQ70,BW70,CC70,CI70,CO70)</f>
        <v>0.98080000000000001</v>
      </c>
      <c r="CU70" s="66">
        <f t="shared" si="42"/>
        <v>0.98080000000000001</v>
      </c>
      <c r="CV70" s="92" t="e">
        <f>CS70=#REF!</f>
        <v>#REF!</v>
      </c>
    </row>
    <row r="71" spans="1:100" s="2" customFormat="1" ht="80.099999999999994" customHeight="1" x14ac:dyDescent="0.25">
      <c r="A71" s="72" t="s">
        <v>166</v>
      </c>
      <c r="B71" s="74" t="s">
        <v>189</v>
      </c>
      <c r="C71" s="50" t="s">
        <v>234</v>
      </c>
      <c r="D71" s="57" t="s">
        <v>191</v>
      </c>
      <c r="E71" s="57" t="s">
        <v>138</v>
      </c>
      <c r="F71" s="50" t="s">
        <v>120</v>
      </c>
      <c r="G71" s="50" t="s">
        <v>235</v>
      </c>
      <c r="H71" s="50" t="s">
        <v>120</v>
      </c>
      <c r="I71" s="50" t="s">
        <v>122</v>
      </c>
      <c r="J71" s="50" t="s">
        <v>128</v>
      </c>
      <c r="K71" s="50" t="s">
        <v>122</v>
      </c>
      <c r="L71" s="50" t="s">
        <v>120</v>
      </c>
      <c r="M71" s="50" t="s">
        <v>122</v>
      </c>
      <c r="N71" s="50" t="s">
        <v>127</v>
      </c>
      <c r="O71" s="49">
        <v>0.25</v>
      </c>
      <c r="P71" s="60" t="s">
        <v>241</v>
      </c>
      <c r="Q71" s="58" t="s">
        <v>242</v>
      </c>
      <c r="R71" s="49">
        <v>1</v>
      </c>
      <c r="S71" s="49">
        <v>1</v>
      </c>
      <c r="T71" s="49" t="s">
        <v>163</v>
      </c>
      <c r="U71" s="49" t="s">
        <v>152</v>
      </c>
      <c r="V71" s="49" t="s">
        <v>158</v>
      </c>
      <c r="W71" s="58" t="s">
        <v>208</v>
      </c>
      <c r="X71" s="58" t="s">
        <v>197</v>
      </c>
      <c r="Y71" s="58" t="s">
        <v>198</v>
      </c>
      <c r="Z71" s="66">
        <v>0.38</v>
      </c>
      <c r="AA71" s="86">
        <v>0.26</v>
      </c>
      <c r="AB71" s="52">
        <f t="shared" si="59"/>
        <v>0.68421052631578949</v>
      </c>
      <c r="AC71" s="170" t="s">
        <v>461</v>
      </c>
      <c r="AD71" s="170"/>
      <c r="AE71" s="170"/>
      <c r="AF71" s="66">
        <v>0.42</v>
      </c>
      <c r="AG71" s="88">
        <v>0.47199999999999998</v>
      </c>
      <c r="AH71" s="52">
        <f t="shared" si="45"/>
        <v>1.1238095238095238</v>
      </c>
      <c r="AI71" s="170" t="s">
        <v>605</v>
      </c>
      <c r="AJ71" s="170"/>
      <c r="AK71" s="170"/>
      <c r="AL71" s="66">
        <v>0.6</v>
      </c>
      <c r="AM71" s="88">
        <v>0.53</v>
      </c>
      <c r="AN71" s="52">
        <f t="shared" si="46"/>
        <v>0.88333333333333341</v>
      </c>
      <c r="AO71" s="171" t="s">
        <v>677</v>
      </c>
      <c r="AP71" s="171">
        <v>10</v>
      </c>
      <c r="AQ71" s="171">
        <v>10</v>
      </c>
      <c r="AR71" s="66">
        <v>0.62</v>
      </c>
      <c r="AS71" s="88">
        <v>0.6976</v>
      </c>
      <c r="AT71" s="52">
        <f t="shared" si="47"/>
        <v>1.1251612903225807</v>
      </c>
      <c r="AU71" s="171" t="s">
        <v>769</v>
      </c>
      <c r="AV71" s="171">
        <v>10</v>
      </c>
      <c r="AW71" s="171">
        <v>10</v>
      </c>
      <c r="AX71" s="66">
        <v>0.64</v>
      </c>
      <c r="AY71" s="88">
        <v>0.8135</v>
      </c>
      <c r="AZ71" s="52">
        <f t="shared" si="48"/>
        <v>1.2710937499999999</v>
      </c>
      <c r="BA71" s="170" t="s">
        <v>838</v>
      </c>
      <c r="BB71" s="170">
        <v>10</v>
      </c>
      <c r="BC71" s="170">
        <v>10</v>
      </c>
      <c r="BD71" s="66">
        <v>0.77</v>
      </c>
      <c r="BE71" s="88">
        <v>0.84289999999999998</v>
      </c>
      <c r="BF71" s="52">
        <f t="shared" si="49"/>
        <v>1.0946753246753247</v>
      </c>
      <c r="BG71" s="170" t="s">
        <v>870</v>
      </c>
      <c r="BH71" s="170">
        <v>10</v>
      </c>
      <c r="BI71" s="170">
        <v>10</v>
      </c>
      <c r="BJ71" s="66">
        <v>0.91</v>
      </c>
      <c r="BK71" s="88">
        <v>0.87260000000000004</v>
      </c>
      <c r="BL71" s="52">
        <f t="shared" si="50"/>
        <v>0.95890109890109887</v>
      </c>
      <c r="BM71" s="170" t="s">
        <v>884</v>
      </c>
      <c r="BN71" s="170"/>
      <c r="BO71" s="170"/>
      <c r="BP71" s="81">
        <v>0.91</v>
      </c>
      <c r="BQ71" s="88">
        <v>0.89349999999999996</v>
      </c>
      <c r="BR71" s="52">
        <f t="shared" si="54"/>
        <v>0.98186813186813182</v>
      </c>
      <c r="BS71" s="170" t="s">
        <v>901</v>
      </c>
      <c r="BT71" s="170"/>
      <c r="BU71" s="170"/>
      <c r="BV71" s="66">
        <v>0.92</v>
      </c>
      <c r="BW71" s="88">
        <v>0.90100000000000002</v>
      </c>
      <c r="BX71" s="52">
        <f t="shared" si="51"/>
        <v>0.97934782608695647</v>
      </c>
      <c r="BY71" s="170" t="s">
        <v>1091</v>
      </c>
      <c r="BZ71" s="170"/>
      <c r="CA71" s="170"/>
      <c r="CB71" s="81">
        <v>0.97</v>
      </c>
      <c r="CC71" s="88">
        <v>0.96299999999999997</v>
      </c>
      <c r="CD71" s="126">
        <f t="shared" si="55"/>
        <v>0.9927835051546392</v>
      </c>
      <c r="CE71" s="177" t="s">
        <v>1198</v>
      </c>
      <c r="CF71" s="177"/>
      <c r="CG71" s="177"/>
      <c r="CH71" s="66">
        <v>0.98</v>
      </c>
      <c r="CI71" s="88">
        <v>0.97319999999999995</v>
      </c>
      <c r="CJ71" s="52">
        <f t="shared" si="52"/>
        <v>0.99306122448979584</v>
      </c>
      <c r="CK71" s="162" t="s">
        <v>1300</v>
      </c>
      <c r="CL71" s="162"/>
      <c r="CM71" s="162"/>
      <c r="CN71" s="66">
        <v>1</v>
      </c>
      <c r="CO71" s="88">
        <v>0.99950000000000006</v>
      </c>
      <c r="CP71" s="52">
        <f t="shared" si="53"/>
        <v>0.99950000000000006</v>
      </c>
      <c r="CQ71" s="177" t="s">
        <v>1330</v>
      </c>
      <c r="CR71" s="177"/>
      <c r="CS71" s="81">
        <f>CN71</f>
        <v>1</v>
      </c>
      <c r="CT71" s="141">
        <f>+CO71</f>
        <v>0.99950000000000006</v>
      </c>
      <c r="CU71" s="132">
        <f t="shared" si="42"/>
        <v>0.99950000000000006</v>
      </c>
      <c r="CV71" s="92" t="e">
        <f>CS71=#REF!</f>
        <v>#REF!</v>
      </c>
    </row>
    <row r="72" spans="1:100" s="2" customFormat="1" ht="80.099999999999994" customHeight="1" x14ac:dyDescent="0.25">
      <c r="A72" s="72" t="s">
        <v>166</v>
      </c>
      <c r="B72" s="74" t="s">
        <v>189</v>
      </c>
      <c r="C72" s="50" t="s">
        <v>234</v>
      </c>
      <c r="D72" s="57" t="s">
        <v>191</v>
      </c>
      <c r="E72" s="57" t="s">
        <v>138</v>
      </c>
      <c r="F72" s="50" t="s">
        <v>120</v>
      </c>
      <c r="G72" s="50" t="s">
        <v>235</v>
      </c>
      <c r="H72" s="50" t="s">
        <v>120</v>
      </c>
      <c r="I72" s="50" t="s">
        <v>122</v>
      </c>
      <c r="J72" s="50" t="s">
        <v>128</v>
      </c>
      <c r="K72" s="50" t="s">
        <v>122</v>
      </c>
      <c r="L72" s="50" t="s">
        <v>120</v>
      </c>
      <c r="M72" s="50" t="s">
        <v>122</v>
      </c>
      <c r="N72" s="50" t="s">
        <v>127</v>
      </c>
      <c r="O72" s="49">
        <v>0.25</v>
      </c>
      <c r="P72" s="60" t="s">
        <v>239</v>
      </c>
      <c r="Q72" s="58" t="s">
        <v>240</v>
      </c>
      <c r="R72" s="77">
        <v>0.9</v>
      </c>
      <c r="S72" s="49">
        <v>0.9</v>
      </c>
      <c r="T72" s="49" t="s">
        <v>163</v>
      </c>
      <c r="U72" s="49" t="s">
        <v>152</v>
      </c>
      <c r="V72" s="49" t="s">
        <v>158</v>
      </c>
      <c r="W72" s="58" t="s">
        <v>208</v>
      </c>
      <c r="X72" s="58" t="s">
        <v>197</v>
      </c>
      <c r="Y72" s="58" t="s">
        <v>201</v>
      </c>
      <c r="Z72" s="66">
        <v>0</v>
      </c>
      <c r="AA72" s="87">
        <v>1.1000000000000001E-3</v>
      </c>
      <c r="AB72" s="52">
        <f t="shared" si="59"/>
        <v>0</v>
      </c>
      <c r="AC72" s="170" t="s">
        <v>462</v>
      </c>
      <c r="AD72" s="170"/>
      <c r="AE72" s="170"/>
      <c r="AF72" s="66">
        <v>0.01</v>
      </c>
      <c r="AG72" s="88">
        <v>5.0999999999999997E-2</v>
      </c>
      <c r="AH72" s="52">
        <f t="shared" si="45"/>
        <v>5.0999999999999996</v>
      </c>
      <c r="AI72" s="170" t="s">
        <v>606</v>
      </c>
      <c r="AJ72" s="170"/>
      <c r="AK72" s="170"/>
      <c r="AL72" s="66">
        <v>0.06</v>
      </c>
      <c r="AM72" s="88">
        <v>0.15609999999999999</v>
      </c>
      <c r="AN72" s="52">
        <f t="shared" si="46"/>
        <v>2.6016666666666666</v>
      </c>
      <c r="AO72" s="171" t="s">
        <v>678</v>
      </c>
      <c r="AP72" s="171">
        <v>10</v>
      </c>
      <c r="AQ72" s="171">
        <v>10</v>
      </c>
      <c r="AR72" s="66">
        <v>0.12</v>
      </c>
      <c r="AS72" s="88">
        <v>0.24740000000000001</v>
      </c>
      <c r="AT72" s="52">
        <f t="shared" si="47"/>
        <v>2.061666666666667</v>
      </c>
      <c r="AU72" s="171" t="s">
        <v>763</v>
      </c>
      <c r="AV72" s="171">
        <v>10</v>
      </c>
      <c r="AW72" s="171">
        <v>10</v>
      </c>
      <c r="AX72" s="66">
        <v>0.19</v>
      </c>
      <c r="AY72" s="88">
        <v>0.30349999999999999</v>
      </c>
      <c r="AZ72" s="52">
        <f t="shared" si="48"/>
        <v>1.5973684210526315</v>
      </c>
      <c r="BA72" s="170" t="s">
        <v>839</v>
      </c>
      <c r="BB72" s="170">
        <v>10</v>
      </c>
      <c r="BC72" s="170">
        <v>10</v>
      </c>
      <c r="BD72" s="66">
        <v>0.3</v>
      </c>
      <c r="BE72" s="88">
        <v>0.38379999999999997</v>
      </c>
      <c r="BF72" s="52">
        <f t="shared" si="49"/>
        <v>1.2793333333333332</v>
      </c>
      <c r="BG72" s="170" t="s">
        <v>871</v>
      </c>
      <c r="BH72" s="170">
        <v>10</v>
      </c>
      <c r="BI72" s="170">
        <v>10</v>
      </c>
      <c r="BJ72" s="66">
        <v>0.45</v>
      </c>
      <c r="BK72" s="88">
        <v>0.46970000000000001</v>
      </c>
      <c r="BL72" s="52">
        <f t="shared" si="50"/>
        <v>1.0437777777777777</v>
      </c>
      <c r="BM72" s="170" t="s">
        <v>893</v>
      </c>
      <c r="BN72" s="170"/>
      <c r="BO72" s="170"/>
      <c r="BP72" s="81">
        <v>0.65</v>
      </c>
      <c r="BQ72" s="88">
        <v>0.56089999999999995</v>
      </c>
      <c r="BR72" s="52">
        <f t="shared" si="54"/>
        <v>0.86292307692307679</v>
      </c>
      <c r="BS72" s="170" t="s">
        <v>911</v>
      </c>
      <c r="BT72" s="170"/>
      <c r="BU72" s="170"/>
      <c r="BV72" s="66">
        <v>0.7</v>
      </c>
      <c r="BW72" s="88">
        <v>0.65090000000000003</v>
      </c>
      <c r="BX72" s="52">
        <f t="shared" si="51"/>
        <v>0.92985714285714294</v>
      </c>
      <c r="BY72" s="170" t="s">
        <v>1101</v>
      </c>
      <c r="BZ72" s="170"/>
      <c r="CA72" s="170"/>
      <c r="CB72" s="81">
        <v>0.8</v>
      </c>
      <c r="CC72" s="88">
        <v>0.69720000000000004</v>
      </c>
      <c r="CD72" s="126">
        <f t="shared" si="55"/>
        <v>0.87150000000000005</v>
      </c>
      <c r="CE72" s="177" t="s">
        <v>1199</v>
      </c>
      <c r="CF72" s="177"/>
      <c r="CG72" s="177"/>
      <c r="CH72" s="81">
        <v>0.9</v>
      </c>
      <c r="CI72" s="69">
        <v>0.78049999999999997</v>
      </c>
      <c r="CJ72" s="69">
        <f t="shared" ref="CJ72:CJ82" si="60">IF(ISERROR(CI72/CH72),0,(CI72/CH72))</f>
        <v>0.86722222222222212</v>
      </c>
      <c r="CK72" s="163" t="s">
        <v>1301</v>
      </c>
      <c r="CL72" s="163"/>
      <c r="CM72" s="163"/>
      <c r="CN72" s="81">
        <v>0.9</v>
      </c>
      <c r="CO72" s="69">
        <v>0.88470000000000004</v>
      </c>
      <c r="CP72" s="69">
        <f t="shared" ref="CP72:CP82" si="61">IF(ISERROR(CO72/CN72),0,(CO72/CN72))</f>
        <v>0.98299999999999998</v>
      </c>
      <c r="CQ72" s="177" t="s">
        <v>1331</v>
      </c>
      <c r="CR72" s="177"/>
      <c r="CS72" s="81">
        <f>+CN72</f>
        <v>0.9</v>
      </c>
      <c r="CT72" s="141">
        <f>+CO72</f>
        <v>0.88470000000000004</v>
      </c>
      <c r="CU72" s="66">
        <f>IF(ISERROR(CT72/CS72),0,(CT72/CS72))</f>
        <v>0.98299999999999998</v>
      </c>
      <c r="CV72" s="92" t="e">
        <f>CS72=#REF!</f>
        <v>#REF!</v>
      </c>
    </row>
    <row r="73" spans="1:100" s="2" customFormat="1" ht="80.099999999999994" customHeight="1" x14ac:dyDescent="0.25">
      <c r="A73" s="72" t="s">
        <v>166</v>
      </c>
      <c r="B73" s="74" t="s">
        <v>189</v>
      </c>
      <c r="C73" s="50" t="s">
        <v>234</v>
      </c>
      <c r="D73" s="57" t="s">
        <v>191</v>
      </c>
      <c r="E73" s="57" t="s">
        <v>138</v>
      </c>
      <c r="F73" s="50" t="s">
        <v>120</v>
      </c>
      <c r="G73" s="50" t="s">
        <v>235</v>
      </c>
      <c r="H73" s="50" t="s">
        <v>120</v>
      </c>
      <c r="I73" s="50" t="s">
        <v>122</v>
      </c>
      <c r="J73" s="50" t="s">
        <v>128</v>
      </c>
      <c r="K73" s="50" t="s">
        <v>122</v>
      </c>
      <c r="L73" s="50" t="s">
        <v>120</v>
      </c>
      <c r="M73" s="50" t="s">
        <v>122</v>
      </c>
      <c r="N73" s="50" t="s">
        <v>127</v>
      </c>
      <c r="O73" s="49">
        <v>0.25</v>
      </c>
      <c r="P73" s="60" t="s">
        <v>243</v>
      </c>
      <c r="Q73" s="58" t="s">
        <v>244</v>
      </c>
      <c r="R73" s="49">
        <v>1</v>
      </c>
      <c r="S73" s="49">
        <v>1</v>
      </c>
      <c r="T73" s="49" t="s">
        <v>163</v>
      </c>
      <c r="U73" s="49" t="s">
        <v>152</v>
      </c>
      <c r="V73" s="49" t="s">
        <v>158</v>
      </c>
      <c r="W73" s="58" t="s">
        <v>208</v>
      </c>
      <c r="X73" s="58" t="s">
        <v>197</v>
      </c>
      <c r="Y73" s="58" t="s">
        <v>204</v>
      </c>
      <c r="Z73" s="66">
        <v>0.09</v>
      </c>
      <c r="AA73" s="86">
        <v>0.12</v>
      </c>
      <c r="AB73" s="52">
        <f t="shared" si="59"/>
        <v>1.3333333333333333</v>
      </c>
      <c r="AC73" s="170" t="s">
        <v>463</v>
      </c>
      <c r="AD73" s="170"/>
      <c r="AE73" s="170"/>
      <c r="AF73" s="66">
        <v>0.2</v>
      </c>
      <c r="AG73" s="88">
        <v>0.52180000000000004</v>
      </c>
      <c r="AH73" s="52">
        <f t="shared" si="45"/>
        <v>2.609</v>
      </c>
      <c r="AI73" s="170" t="s">
        <v>607</v>
      </c>
      <c r="AJ73" s="170"/>
      <c r="AK73" s="170"/>
      <c r="AL73" s="66">
        <v>0.43</v>
      </c>
      <c r="AM73" s="88">
        <v>0.75770000000000004</v>
      </c>
      <c r="AN73" s="52">
        <f t="shared" si="46"/>
        <v>1.7620930232558141</v>
      </c>
      <c r="AO73" s="171" t="s">
        <v>679</v>
      </c>
      <c r="AP73" s="171">
        <v>10</v>
      </c>
      <c r="AQ73" s="171">
        <v>10</v>
      </c>
      <c r="AR73" s="66">
        <v>0.82</v>
      </c>
      <c r="AS73" s="88">
        <v>0.86339999999999995</v>
      </c>
      <c r="AT73" s="52">
        <f t="shared" si="47"/>
        <v>1.0529268292682927</v>
      </c>
      <c r="AU73" s="171" t="s">
        <v>770</v>
      </c>
      <c r="AV73" s="171">
        <v>10</v>
      </c>
      <c r="AW73" s="171">
        <v>10</v>
      </c>
      <c r="AX73" s="66">
        <v>0.9</v>
      </c>
      <c r="AY73" s="105">
        <v>0.92800000000000005</v>
      </c>
      <c r="AZ73" s="52">
        <f t="shared" si="48"/>
        <v>1.0311111111111111</v>
      </c>
      <c r="BA73" s="170" t="s">
        <v>849</v>
      </c>
      <c r="BB73" s="170">
        <v>10</v>
      </c>
      <c r="BC73" s="170">
        <v>10</v>
      </c>
      <c r="BD73" s="66">
        <v>1</v>
      </c>
      <c r="BE73" s="88">
        <v>0.96679999999999999</v>
      </c>
      <c r="BF73" s="52">
        <f t="shared" si="49"/>
        <v>0.96679999999999999</v>
      </c>
      <c r="BG73" s="170" t="s">
        <v>872</v>
      </c>
      <c r="BH73" s="170">
        <v>10</v>
      </c>
      <c r="BI73" s="170">
        <v>10</v>
      </c>
      <c r="BJ73" s="81">
        <v>1</v>
      </c>
      <c r="BK73" s="88">
        <v>0.98380000000000001</v>
      </c>
      <c r="BL73" s="69">
        <f t="shared" ref="BL73:BL82" si="62">IF(ISERROR(BK73/BJ73),0,(BK73/BJ73))</f>
        <v>0.98380000000000001</v>
      </c>
      <c r="BM73" s="170" t="s">
        <v>885</v>
      </c>
      <c r="BN73" s="170"/>
      <c r="BO73" s="170"/>
      <c r="BP73" s="81">
        <v>1</v>
      </c>
      <c r="BQ73" s="69">
        <v>0.99309999999999998</v>
      </c>
      <c r="BR73" s="69">
        <f t="shared" ref="BR73:BR82" si="63">IF(ISERROR(BQ73/BP73),0,(BQ73/BP73))</f>
        <v>0.99309999999999998</v>
      </c>
      <c r="BS73" s="170" t="s">
        <v>902</v>
      </c>
      <c r="BT73" s="170"/>
      <c r="BU73" s="170"/>
      <c r="BV73" s="81">
        <v>1</v>
      </c>
      <c r="BW73" s="69">
        <v>0.99309999999999998</v>
      </c>
      <c r="BX73" s="69">
        <f t="shared" ref="BX73:BX82" si="64">IF(ISERROR(BW73/BV73),0,(BW73/BV73))</f>
        <v>0.99309999999999998</v>
      </c>
      <c r="BY73" s="170" t="s">
        <v>1102</v>
      </c>
      <c r="BZ73" s="170"/>
      <c r="CA73" s="170"/>
      <c r="CB73" s="81">
        <v>1</v>
      </c>
      <c r="CC73" s="69">
        <v>0.99460000000000004</v>
      </c>
      <c r="CD73" s="126">
        <f t="shared" ref="CD73:CD82" si="65">IF(ISERROR(CC73/CB73),0,(CC73/CB73))</f>
        <v>0.99460000000000004</v>
      </c>
      <c r="CE73" s="178" t="s">
        <v>1200</v>
      </c>
      <c r="CF73" s="178"/>
      <c r="CG73" s="178"/>
      <c r="CH73" s="81">
        <v>1</v>
      </c>
      <c r="CI73" s="69">
        <v>0.99460000000000004</v>
      </c>
      <c r="CJ73" s="69">
        <f t="shared" si="60"/>
        <v>0.99460000000000004</v>
      </c>
      <c r="CK73" s="163" t="s">
        <v>1302</v>
      </c>
      <c r="CL73" s="163"/>
      <c r="CM73" s="163"/>
      <c r="CN73" s="81">
        <v>1</v>
      </c>
      <c r="CO73" s="69">
        <v>0.99309999999999998</v>
      </c>
      <c r="CP73" s="69">
        <f t="shared" si="61"/>
        <v>0.99309999999999998</v>
      </c>
      <c r="CQ73" s="177" t="s">
        <v>1332</v>
      </c>
      <c r="CR73" s="177"/>
      <c r="CS73" s="81">
        <f>BD73</f>
        <v>1</v>
      </c>
      <c r="CT73" s="141">
        <f>+CO73</f>
        <v>0.99309999999999998</v>
      </c>
      <c r="CU73" s="81">
        <f t="shared" si="42"/>
        <v>0.99309999999999998</v>
      </c>
      <c r="CV73" s="92" t="e">
        <f>CS73=#REF!</f>
        <v>#REF!</v>
      </c>
    </row>
    <row r="74" spans="1:100" s="2" customFormat="1" ht="80.099999999999994" customHeight="1" x14ac:dyDescent="0.25">
      <c r="A74" s="72" t="s">
        <v>168</v>
      </c>
      <c r="B74" s="74">
        <v>7555</v>
      </c>
      <c r="C74" s="50">
        <v>1</v>
      </c>
      <c r="D74" s="57" t="s">
        <v>155</v>
      </c>
      <c r="E74" s="57" t="s">
        <v>144</v>
      </c>
      <c r="F74" s="50" t="s">
        <v>120</v>
      </c>
      <c r="G74" s="50">
        <v>505</v>
      </c>
      <c r="H74" s="50" t="s">
        <v>120</v>
      </c>
      <c r="I74" s="50" t="s">
        <v>120</v>
      </c>
      <c r="J74" s="50" t="s">
        <v>131</v>
      </c>
      <c r="K74" s="50" t="s">
        <v>122</v>
      </c>
      <c r="L74" s="50" t="s">
        <v>120</v>
      </c>
      <c r="M74" s="50" t="s">
        <v>122</v>
      </c>
      <c r="N74" s="50" t="s">
        <v>133</v>
      </c>
      <c r="O74" s="52">
        <v>1</v>
      </c>
      <c r="P74" s="60" t="s">
        <v>245</v>
      </c>
      <c r="Q74" s="58" t="s">
        <v>246</v>
      </c>
      <c r="R74" s="77">
        <v>1</v>
      </c>
      <c r="S74" s="77">
        <v>1</v>
      </c>
      <c r="T74" s="49" t="s">
        <v>119</v>
      </c>
      <c r="U74" s="49" t="s">
        <v>152</v>
      </c>
      <c r="V74" s="49" t="s">
        <v>158</v>
      </c>
      <c r="W74" s="58" t="s">
        <v>175</v>
      </c>
      <c r="X74" s="58" t="s">
        <v>263</v>
      </c>
      <c r="Y74" s="58" t="s">
        <v>179</v>
      </c>
      <c r="Z74" s="66">
        <v>0.1125</v>
      </c>
      <c r="AA74" s="88">
        <v>0.1125</v>
      </c>
      <c r="AB74" s="52">
        <f t="shared" si="59"/>
        <v>1</v>
      </c>
      <c r="AC74" s="170" t="s">
        <v>464</v>
      </c>
      <c r="AD74" s="170"/>
      <c r="AE74" s="170"/>
      <c r="AF74" s="66">
        <v>8.7499999999999994E-2</v>
      </c>
      <c r="AG74" s="88">
        <v>8.7499999999999994E-2</v>
      </c>
      <c r="AH74" s="52">
        <f t="shared" si="45"/>
        <v>1</v>
      </c>
      <c r="AI74" s="170" t="s">
        <v>586</v>
      </c>
      <c r="AJ74" s="170"/>
      <c r="AK74" s="170"/>
      <c r="AL74" s="66">
        <v>0.05</v>
      </c>
      <c r="AM74" s="80">
        <v>0.05</v>
      </c>
      <c r="AN74" s="52">
        <f t="shared" si="46"/>
        <v>1</v>
      </c>
      <c r="AO74" s="171" t="s">
        <v>680</v>
      </c>
      <c r="AP74" s="171"/>
      <c r="AQ74" s="171"/>
      <c r="AR74" s="66">
        <v>0.1125</v>
      </c>
      <c r="AS74" s="88">
        <v>0.1125</v>
      </c>
      <c r="AT74" s="52">
        <f t="shared" si="47"/>
        <v>1</v>
      </c>
      <c r="AU74" s="171" t="s">
        <v>732</v>
      </c>
      <c r="AV74" s="171"/>
      <c r="AW74" s="171"/>
      <c r="AX74" s="66">
        <v>8.7499999999999994E-2</v>
      </c>
      <c r="AY74" s="88">
        <v>8.7499999999999994E-2</v>
      </c>
      <c r="AZ74" s="52">
        <f t="shared" si="48"/>
        <v>1</v>
      </c>
      <c r="BA74" s="170" t="s">
        <v>840</v>
      </c>
      <c r="BB74" s="170"/>
      <c r="BC74" s="170"/>
      <c r="BD74" s="66">
        <v>0.05</v>
      </c>
      <c r="BE74" s="88">
        <v>0.05</v>
      </c>
      <c r="BF74" s="52">
        <f t="shared" si="49"/>
        <v>1</v>
      </c>
      <c r="BG74" s="170" t="s">
        <v>851</v>
      </c>
      <c r="BH74" s="170"/>
      <c r="BI74" s="170"/>
      <c r="BJ74" s="66">
        <v>0.1125</v>
      </c>
      <c r="BK74" s="88">
        <v>0.1125</v>
      </c>
      <c r="BL74" s="52">
        <f t="shared" si="62"/>
        <v>1</v>
      </c>
      <c r="BM74" s="170" t="s">
        <v>873</v>
      </c>
      <c r="BN74" s="170"/>
      <c r="BO74" s="170"/>
      <c r="BP74" s="81">
        <v>8.7499999999999994E-2</v>
      </c>
      <c r="BQ74" s="88">
        <v>8.7499999999999994E-2</v>
      </c>
      <c r="BR74" s="52">
        <f t="shared" si="63"/>
        <v>1</v>
      </c>
      <c r="BS74" s="170" t="s">
        <v>903</v>
      </c>
      <c r="BT74" s="170"/>
      <c r="BU74" s="170"/>
      <c r="BV74" s="66">
        <v>0.05</v>
      </c>
      <c r="BW74" s="88">
        <v>0.05</v>
      </c>
      <c r="BX74" s="52">
        <f t="shared" si="64"/>
        <v>1</v>
      </c>
      <c r="BY74" s="170" t="s">
        <v>1093</v>
      </c>
      <c r="BZ74" s="170"/>
      <c r="CA74" s="170"/>
      <c r="CB74" s="81">
        <v>0.1125</v>
      </c>
      <c r="CC74" s="88">
        <v>0.1125</v>
      </c>
      <c r="CD74" s="126">
        <f t="shared" si="65"/>
        <v>1</v>
      </c>
      <c r="CE74" s="177" t="s">
        <v>1209</v>
      </c>
      <c r="CF74" s="177"/>
      <c r="CG74" s="177"/>
      <c r="CH74" s="66">
        <v>8.7499999999999994E-2</v>
      </c>
      <c r="CI74" s="88">
        <v>8.7499999999999994E-2</v>
      </c>
      <c r="CJ74" s="52">
        <f t="shared" si="60"/>
        <v>1</v>
      </c>
      <c r="CK74" s="162" t="s">
        <v>1303</v>
      </c>
      <c r="CL74" s="162"/>
      <c r="CM74" s="162"/>
      <c r="CN74" s="66">
        <v>0.05</v>
      </c>
      <c r="CO74" s="88">
        <v>0.05</v>
      </c>
      <c r="CP74" s="52">
        <f t="shared" si="61"/>
        <v>1</v>
      </c>
      <c r="CQ74" s="177" t="s">
        <v>1333</v>
      </c>
      <c r="CR74" s="177"/>
      <c r="CS74" s="89">
        <f>IF(T74="SUMA",(Z74+AF74+AL74+AR74+AX74+BD74+BJ74+BP74+CH74+CN74+BV74+CB74),(#REF!))</f>
        <v>1</v>
      </c>
      <c r="CT74" s="141">
        <f t="shared" ref="CT74:CT79" si="66">IF(T74="SUMA",(AA74+AG74+AM74+AS74+AY74+BE74+BK74+BQ74+CI74+CO74+BW74+CC74),(AA74))</f>
        <v>1</v>
      </c>
      <c r="CU74" s="66">
        <f>IF(ISERROR(CT74/CS74),0,(CT74/CS74))</f>
        <v>1</v>
      </c>
      <c r="CV74" s="92" t="e">
        <f>CS74=#REF!</f>
        <v>#REF!</v>
      </c>
    </row>
    <row r="75" spans="1:100" s="2" customFormat="1" ht="80.099999999999994" customHeight="1" x14ac:dyDescent="0.25">
      <c r="A75" s="72" t="s">
        <v>168</v>
      </c>
      <c r="B75" s="74">
        <v>7555</v>
      </c>
      <c r="C75" s="50">
        <v>2</v>
      </c>
      <c r="D75" s="57" t="s">
        <v>156</v>
      </c>
      <c r="E75" s="57" t="s">
        <v>144</v>
      </c>
      <c r="F75" s="50" t="s">
        <v>120</v>
      </c>
      <c r="G75" s="50">
        <v>505</v>
      </c>
      <c r="H75" s="50" t="s">
        <v>120</v>
      </c>
      <c r="I75" s="50" t="s">
        <v>122</v>
      </c>
      <c r="J75" s="50" t="s">
        <v>131</v>
      </c>
      <c r="K75" s="50" t="s">
        <v>122</v>
      </c>
      <c r="L75" s="50" t="s">
        <v>120</v>
      </c>
      <c r="M75" s="50" t="s">
        <v>122</v>
      </c>
      <c r="N75" s="50" t="s">
        <v>133</v>
      </c>
      <c r="O75" s="52">
        <v>1</v>
      </c>
      <c r="P75" s="60" t="s">
        <v>247</v>
      </c>
      <c r="Q75" s="58" t="s">
        <v>248</v>
      </c>
      <c r="R75" s="77">
        <v>1</v>
      </c>
      <c r="S75" s="77">
        <v>1</v>
      </c>
      <c r="T75" s="49" t="s">
        <v>119</v>
      </c>
      <c r="U75" s="49" t="s">
        <v>152</v>
      </c>
      <c r="V75" s="49" t="s">
        <v>158</v>
      </c>
      <c r="W75" s="58" t="s">
        <v>175</v>
      </c>
      <c r="X75" s="58" t="s">
        <v>263</v>
      </c>
      <c r="Y75" s="58" t="s">
        <v>179</v>
      </c>
      <c r="Z75" s="66">
        <v>4.7100000000000003E-2</v>
      </c>
      <c r="AA75" s="88">
        <v>4.7100000000000003E-2</v>
      </c>
      <c r="AB75" s="52">
        <f t="shared" si="59"/>
        <v>1</v>
      </c>
      <c r="AC75" s="170" t="s">
        <v>465</v>
      </c>
      <c r="AD75" s="170"/>
      <c r="AE75" s="170"/>
      <c r="AF75" s="66">
        <v>0.28239999999999998</v>
      </c>
      <c r="AG75" s="88">
        <v>0.28239999999999998</v>
      </c>
      <c r="AH75" s="52">
        <f t="shared" si="45"/>
        <v>1</v>
      </c>
      <c r="AI75" s="170" t="s">
        <v>587</v>
      </c>
      <c r="AJ75" s="170"/>
      <c r="AK75" s="170"/>
      <c r="AL75" s="66">
        <v>0.14119999999999999</v>
      </c>
      <c r="AM75" s="80">
        <v>0.14119999999999999</v>
      </c>
      <c r="AN75" s="52">
        <f t="shared" si="46"/>
        <v>1</v>
      </c>
      <c r="AO75" s="171" t="s">
        <v>681</v>
      </c>
      <c r="AP75" s="171"/>
      <c r="AQ75" s="171"/>
      <c r="AR75" s="66">
        <v>4.41E-2</v>
      </c>
      <c r="AS75" s="88">
        <v>4.41E-2</v>
      </c>
      <c r="AT75" s="52">
        <f t="shared" si="47"/>
        <v>1</v>
      </c>
      <c r="AU75" s="171" t="s">
        <v>733</v>
      </c>
      <c r="AV75" s="171"/>
      <c r="AW75" s="171"/>
      <c r="AX75" s="66">
        <v>4.41E-2</v>
      </c>
      <c r="AY75" s="88">
        <v>4.41E-2</v>
      </c>
      <c r="AZ75" s="52">
        <f t="shared" si="48"/>
        <v>1</v>
      </c>
      <c r="BA75" s="170" t="s">
        <v>841</v>
      </c>
      <c r="BB75" s="170"/>
      <c r="BC75" s="170"/>
      <c r="BD75" s="66">
        <v>5.8799999999999998E-2</v>
      </c>
      <c r="BE75" s="88">
        <v>5.8799999999999998E-2</v>
      </c>
      <c r="BF75" s="52">
        <f t="shared" si="49"/>
        <v>1</v>
      </c>
      <c r="BG75" s="170" t="s">
        <v>852</v>
      </c>
      <c r="BH75" s="170"/>
      <c r="BI75" s="170"/>
      <c r="BJ75" s="66">
        <v>5.8799999999999998E-2</v>
      </c>
      <c r="BK75" s="88">
        <v>5.8799999999999998E-2</v>
      </c>
      <c r="BL75" s="52">
        <f t="shared" si="62"/>
        <v>1</v>
      </c>
      <c r="BM75" s="170" t="s">
        <v>874</v>
      </c>
      <c r="BN75" s="170"/>
      <c r="BO75" s="170"/>
      <c r="BP75" s="81">
        <v>4.41E-2</v>
      </c>
      <c r="BQ75" s="88">
        <v>4.41E-2</v>
      </c>
      <c r="BR75" s="52">
        <f t="shared" si="63"/>
        <v>1</v>
      </c>
      <c r="BS75" s="170" t="s">
        <v>904</v>
      </c>
      <c r="BT75" s="170"/>
      <c r="BU75" s="170"/>
      <c r="BV75" s="66">
        <v>4.41E-2</v>
      </c>
      <c r="BW75" s="88">
        <v>4.41E-2</v>
      </c>
      <c r="BX75" s="52">
        <f t="shared" si="64"/>
        <v>1</v>
      </c>
      <c r="BY75" s="170" t="s">
        <v>1094</v>
      </c>
      <c r="BZ75" s="170"/>
      <c r="CA75" s="170"/>
      <c r="CB75" s="81">
        <v>7.8399999999999997E-2</v>
      </c>
      <c r="CC75" s="88">
        <v>7.8399999999999997E-2</v>
      </c>
      <c r="CD75" s="126">
        <f t="shared" si="65"/>
        <v>1</v>
      </c>
      <c r="CE75" s="177" t="s">
        <v>1201</v>
      </c>
      <c r="CF75" s="177"/>
      <c r="CG75" s="177"/>
      <c r="CH75" s="66">
        <v>7.8399999999999997E-2</v>
      </c>
      <c r="CI75" s="88">
        <v>7.8399999999999997E-2</v>
      </c>
      <c r="CJ75" s="52">
        <f t="shared" si="60"/>
        <v>1</v>
      </c>
      <c r="CK75" s="162" t="s">
        <v>1304</v>
      </c>
      <c r="CL75" s="162"/>
      <c r="CM75" s="162"/>
      <c r="CN75" s="66">
        <v>7.85E-2</v>
      </c>
      <c r="CO75" s="88">
        <v>7.85E-2</v>
      </c>
      <c r="CP75" s="52">
        <f t="shared" si="61"/>
        <v>1</v>
      </c>
      <c r="CQ75" s="177" t="s">
        <v>1334</v>
      </c>
      <c r="CR75" s="177"/>
      <c r="CS75" s="89">
        <f>IF(T75="SUMA",(Z75+AF75+AL75+AR75+AX75+BD75+BJ75+BP75+CH75+CN75+BV75+CB75),(#REF!))</f>
        <v>1</v>
      </c>
      <c r="CT75" s="141">
        <f t="shared" si="66"/>
        <v>1</v>
      </c>
      <c r="CU75" s="66">
        <f>IF(ISERROR(CT75/CS75),0,(CT75/CS75))</f>
        <v>1</v>
      </c>
      <c r="CV75" s="92" t="e">
        <f>CS75=#REF!</f>
        <v>#REF!</v>
      </c>
    </row>
    <row r="76" spans="1:100" s="2" customFormat="1" ht="80.099999999999994" customHeight="1" x14ac:dyDescent="0.25">
      <c r="A76" s="72" t="s">
        <v>168</v>
      </c>
      <c r="B76" s="74">
        <v>7555</v>
      </c>
      <c r="C76" s="50">
        <v>3</v>
      </c>
      <c r="D76" s="57" t="s">
        <v>157</v>
      </c>
      <c r="E76" s="57" t="s">
        <v>144</v>
      </c>
      <c r="F76" s="50" t="s">
        <v>120</v>
      </c>
      <c r="G76" s="50">
        <v>505</v>
      </c>
      <c r="H76" s="50" t="s">
        <v>120</v>
      </c>
      <c r="I76" s="50" t="s">
        <v>122</v>
      </c>
      <c r="J76" s="50" t="s">
        <v>131</v>
      </c>
      <c r="K76" s="50" t="s">
        <v>122</v>
      </c>
      <c r="L76" s="50" t="s">
        <v>120</v>
      </c>
      <c r="M76" s="50" t="s">
        <v>122</v>
      </c>
      <c r="N76" s="50" t="s">
        <v>133</v>
      </c>
      <c r="O76" s="52">
        <v>1</v>
      </c>
      <c r="P76" s="60" t="s">
        <v>249</v>
      </c>
      <c r="Q76" s="58" t="s">
        <v>250</v>
      </c>
      <c r="R76" s="77">
        <v>1</v>
      </c>
      <c r="S76" s="77">
        <v>1</v>
      </c>
      <c r="T76" s="49" t="s">
        <v>119</v>
      </c>
      <c r="U76" s="49" t="s">
        <v>152</v>
      </c>
      <c r="V76" s="49" t="s">
        <v>158</v>
      </c>
      <c r="W76" s="58" t="s">
        <v>175</v>
      </c>
      <c r="X76" s="58" t="s">
        <v>263</v>
      </c>
      <c r="Y76" s="58" t="s">
        <v>179</v>
      </c>
      <c r="Z76" s="66">
        <v>8.3400000000000002E-2</v>
      </c>
      <c r="AA76" s="88">
        <v>8.3400000000000002E-2</v>
      </c>
      <c r="AB76" s="52">
        <f t="shared" si="59"/>
        <v>1</v>
      </c>
      <c r="AC76" s="170" t="s">
        <v>466</v>
      </c>
      <c r="AD76" s="170"/>
      <c r="AE76" s="170"/>
      <c r="AF76" s="66">
        <v>8.3299999999999999E-2</v>
      </c>
      <c r="AG76" s="88">
        <v>8.3299999999999999E-2</v>
      </c>
      <c r="AH76" s="52">
        <f t="shared" si="45"/>
        <v>1</v>
      </c>
      <c r="AI76" s="170" t="s">
        <v>588</v>
      </c>
      <c r="AJ76" s="170"/>
      <c r="AK76" s="170"/>
      <c r="AL76" s="66">
        <v>0.11459999999999999</v>
      </c>
      <c r="AM76" s="80">
        <v>0.11459999999999999</v>
      </c>
      <c r="AN76" s="52">
        <f t="shared" si="46"/>
        <v>1</v>
      </c>
      <c r="AO76" s="171" t="s">
        <v>682</v>
      </c>
      <c r="AP76" s="171"/>
      <c r="AQ76" s="171"/>
      <c r="AR76" s="66">
        <v>7.0300000000000001E-2</v>
      </c>
      <c r="AS76" s="88">
        <v>7.0300000000000001E-2</v>
      </c>
      <c r="AT76" s="52">
        <f t="shared" si="47"/>
        <v>1</v>
      </c>
      <c r="AU76" s="171" t="s">
        <v>734</v>
      </c>
      <c r="AV76" s="171"/>
      <c r="AW76" s="171"/>
      <c r="AX76" s="66">
        <v>7.0300000000000001E-2</v>
      </c>
      <c r="AY76" s="88">
        <v>7.0300000000000001E-2</v>
      </c>
      <c r="AZ76" s="52">
        <f t="shared" si="48"/>
        <v>1</v>
      </c>
      <c r="BA76" s="170" t="s">
        <v>842</v>
      </c>
      <c r="BB76" s="170"/>
      <c r="BC76" s="170"/>
      <c r="BD76" s="66">
        <v>7.0300000000000001E-2</v>
      </c>
      <c r="BE76" s="88">
        <v>7.0300000000000001E-2</v>
      </c>
      <c r="BF76" s="52">
        <f t="shared" si="49"/>
        <v>1</v>
      </c>
      <c r="BG76" s="170" t="s">
        <v>853</v>
      </c>
      <c r="BH76" s="170"/>
      <c r="BI76" s="170"/>
      <c r="BJ76" s="66">
        <v>7.0300000000000001E-2</v>
      </c>
      <c r="BK76" s="88">
        <v>7.0300000000000001E-2</v>
      </c>
      <c r="BL76" s="52">
        <f t="shared" si="62"/>
        <v>1</v>
      </c>
      <c r="BM76" s="170" t="s">
        <v>875</v>
      </c>
      <c r="BN76" s="170"/>
      <c r="BO76" s="170"/>
      <c r="BP76" s="81">
        <v>7.0300000000000001E-2</v>
      </c>
      <c r="BQ76" s="88">
        <v>7.0300000000000001E-2</v>
      </c>
      <c r="BR76" s="52">
        <f t="shared" si="63"/>
        <v>1</v>
      </c>
      <c r="BS76" s="170" t="s">
        <v>905</v>
      </c>
      <c r="BT76" s="170"/>
      <c r="BU76" s="170"/>
      <c r="BV76" s="66">
        <v>9.7600000000000006E-2</v>
      </c>
      <c r="BW76" s="88">
        <v>9.7600000000000006E-2</v>
      </c>
      <c r="BX76" s="52">
        <f t="shared" si="64"/>
        <v>1</v>
      </c>
      <c r="BY76" s="170" t="s">
        <v>1095</v>
      </c>
      <c r="BZ76" s="170"/>
      <c r="CA76" s="170"/>
      <c r="CB76" s="81">
        <v>7.0300000000000001E-2</v>
      </c>
      <c r="CC76" s="88">
        <v>7.0300000000000001E-2</v>
      </c>
      <c r="CD76" s="126">
        <f t="shared" si="65"/>
        <v>1</v>
      </c>
      <c r="CE76" s="177" t="s">
        <v>1202</v>
      </c>
      <c r="CF76" s="177"/>
      <c r="CG76" s="177"/>
      <c r="CH76" s="66">
        <v>0.1055</v>
      </c>
      <c r="CI76" s="88">
        <v>0.1055</v>
      </c>
      <c r="CJ76" s="52">
        <f t="shared" si="60"/>
        <v>1</v>
      </c>
      <c r="CK76" s="162" t="s">
        <v>1305</v>
      </c>
      <c r="CL76" s="162"/>
      <c r="CM76" s="162"/>
      <c r="CN76" s="66">
        <v>9.3799999999999994E-2</v>
      </c>
      <c r="CO76" s="88">
        <v>9.375E-2</v>
      </c>
      <c r="CP76" s="52">
        <f t="shared" si="61"/>
        <v>0.99946695095948834</v>
      </c>
      <c r="CQ76" s="177" t="s">
        <v>1335</v>
      </c>
      <c r="CR76" s="177"/>
      <c r="CS76" s="89">
        <f>IF(T76="SUMA",(Z76+AF76+AL76+AR76+AX76+BD76+BJ76+BP76+CH76+CN76+BV76+CB76),(#REF!))</f>
        <v>1.0000000000000002</v>
      </c>
      <c r="CT76" s="141">
        <f>IF(T76="SUMA",(AA76+AG76+AM76+AS76+AY76+BE76+BK76+BQ76+CI76+CO76+BW76+CC76),(AA76))</f>
        <v>0.99995000000000023</v>
      </c>
      <c r="CU76" s="66">
        <f>IF(ISERROR(CT76/CS76),0,(CT76/CS76))</f>
        <v>0.99995000000000001</v>
      </c>
      <c r="CV76" s="92" t="e">
        <f>CS76=#REF!</f>
        <v>#REF!</v>
      </c>
    </row>
    <row r="77" spans="1:100" s="2" customFormat="1" ht="80.099999999999994" customHeight="1" x14ac:dyDescent="0.25">
      <c r="A77" s="72" t="s">
        <v>168</v>
      </c>
      <c r="B77" s="74">
        <v>7555</v>
      </c>
      <c r="C77" s="50">
        <v>4</v>
      </c>
      <c r="D77" s="57" t="s">
        <v>159</v>
      </c>
      <c r="E77" s="57" t="s">
        <v>144</v>
      </c>
      <c r="F77" s="50" t="s">
        <v>120</v>
      </c>
      <c r="G77" s="50">
        <v>505</v>
      </c>
      <c r="H77" s="50" t="s">
        <v>120</v>
      </c>
      <c r="I77" s="50" t="s">
        <v>122</v>
      </c>
      <c r="J77" s="50" t="s">
        <v>131</v>
      </c>
      <c r="K77" s="50" t="s">
        <v>122</v>
      </c>
      <c r="L77" s="50" t="s">
        <v>120</v>
      </c>
      <c r="M77" s="50" t="s">
        <v>122</v>
      </c>
      <c r="N77" s="50" t="s">
        <v>133</v>
      </c>
      <c r="O77" s="52">
        <v>1</v>
      </c>
      <c r="P77" s="60" t="s">
        <v>251</v>
      </c>
      <c r="Q77" s="58" t="s">
        <v>252</v>
      </c>
      <c r="R77" s="77">
        <v>1</v>
      </c>
      <c r="S77" s="77">
        <v>1</v>
      </c>
      <c r="T77" s="49" t="s">
        <v>119</v>
      </c>
      <c r="U77" s="49" t="s">
        <v>152</v>
      </c>
      <c r="V77" s="49" t="s">
        <v>158</v>
      </c>
      <c r="W77" s="58" t="s">
        <v>175</v>
      </c>
      <c r="X77" s="58" t="s">
        <v>263</v>
      </c>
      <c r="Y77" s="58" t="s">
        <v>179</v>
      </c>
      <c r="Z77" s="66">
        <v>1.46E-2</v>
      </c>
      <c r="AA77" s="88">
        <v>1.46E-2</v>
      </c>
      <c r="AB77" s="52">
        <f t="shared" ref="AB77:AB82" si="67">IF(ISERROR(AA77/Z77),0,(AA77/Z77))</f>
        <v>1</v>
      </c>
      <c r="AC77" s="170" t="s">
        <v>467</v>
      </c>
      <c r="AD77" s="170"/>
      <c r="AE77" s="170"/>
      <c r="AF77" s="66">
        <v>0.13220000000000001</v>
      </c>
      <c r="AG77" s="88">
        <v>0</v>
      </c>
      <c r="AH77" s="52">
        <f t="shared" si="45"/>
        <v>0</v>
      </c>
      <c r="AI77" s="170" t="s">
        <v>589</v>
      </c>
      <c r="AJ77" s="170"/>
      <c r="AK77" s="170"/>
      <c r="AL77" s="66">
        <v>0.13220000000000001</v>
      </c>
      <c r="AM77" s="80">
        <v>0.26440000000000002</v>
      </c>
      <c r="AN77" s="52">
        <f t="shared" si="46"/>
        <v>2</v>
      </c>
      <c r="AO77" s="171" t="s">
        <v>683</v>
      </c>
      <c r="AP77" s="171"/>
      <c r="AQ77" s="171"/>
      <c r="AR77" s="66">
        <v>0.13250000000000001</v>
      </c>
      <c r="AS77" s="88">
        <v>0.13250000000000001</v>
      </c>
      <c r="AT77" s="52">
        <f t="shared" si="47"/>
        <v>1</v>
      </c>
      <c r="AU77" s="171" t="s">
        <v>735</v>
      </c>
      <c r="AV77" s="171"/>
      <c r="AW77" s="171"/>
      <c r="AX77" s="66">
        <v>9.3399999999999997E-2</v>
      </c>
      <c r="AY77" s="88">
        <v>9.3399999999999997E-2</v>
      </c>
      <c r="AZ77" s="52">
        <f t="shared" si="48"/>
        <v>1</v>
      </c>
      <c r="BA77" s="170" t="s">
        <v>843</v>
      </c>
      <c r="BB77" s="170"/>
      <c r="BC77" s="170"/>
      <c r="BD77" s="66">
        <v>9.3399999999999997E-2</v>
      </c>
      <c r="BE77" s="88">
        <v>9.3399999999999997E-2</v>
      </c>
      <c r="BF77" s="52">
        <f t="shared" si="49"/>
        <v>1</v>
      </c>
      <c r="BG77" s="170" t="s">
        <v>854</v>
      </c>
      <c r="BH77" s="170"/>
      <c r="BI77" s="170"/>
      <c r="BJ77" s="66">
        <v>9.3399999999999997E-2</v>
      </c>
      <c r="BK77" s="88">
        <v>9.3399999999999997E-2</v>
      </c>
      <c r="BL77" s="52">
        <f t="shared" si="62"/>
        <v>1</v>
      </c>
      <c r="BM77" s="170" t="s">
        <v>876</v>
      </c>
      <c r="BN77" s="170"/>
      <c r="BO77" s="170"/>
      <c r="BP77" s="81">
        <v>9.3399999999999997E-2</v>
      </c>
      <c r="BQ77" s="88">
        <v>9.3399999999999997E-2</v>
      </c>
      <c r="BR77" s="52">
        <f t="shared" si="63"/>
        <v>1</v>
      </c>
      <c r="BS77" s="170" t="s">
        <v>906</v>
      </c>
      <c r="BT77" s="170"/>
      <c r="BU77" s="170"/>
      <c r="BV77" s="66">
        <v>9.2799999999999994E-2</v>
      </c>
      <c r="BW77" s="88">
        <v>9.2799999999999994E-2</v>
      </c>
      <c r="BX77" s="52">
        <f t="shared" si="64"/>
        <v>1</v>
      </c>
      <c r="BY77" s="170" t="s">
        <v>1096</v>
      </c>
      <c r="BZ77" s="170"/>
      <c r="CA77" s="170"/>
      <c r="CB77" s="81">
        <v>9.2799999999999994E-2</v>
      </c>
      <c r="CC77" s="88">
        <v>9.2799999999999994E-2</v>
      </c>
      <c r="CD77" s="126">
        <f t="shared" si="65"/>
        <v>1</v>
      </c>
      <c r="CE77" s="177" t="s">
        <v>1203</v>
      </c>
      <c r="CF77" s="177"/>
      <c r="CG77" s="177"/>
      <c r="CH77" s="66">
        <v>1.46E-2</v>
      </c>
      <c r="CI77" s="88">
        <v>1.46E-2</v>
      </c>
      <c r="CJ77" s="52">
        <f t="shared" si="60"/>
        <v>1</v>
      </c>
      <c r="CK77" s="162" t="s">
        <v>1306</v>
      </c>
      <c r="CL77" s="162"/>
      <c r="CM77" s="162"/>
      <c r="CN77" s="66">
        <v>1.47E-2</v>
      </c>
      <c r="CO77" s="88">
        <v>1.47E-2</v>
      </c>
      <c r="CP77" s="52">
        <f t="shared" si="61"/>
        <v>1</v>
      </c>
      <c r="CQ77" s="177" t="s">
        <v>1336</v>
      </c>
      <c r="CR77" s="177"/>
      <c r="CS77" s="89">
        <f>IF(T77="SUMA",(Z77+AF77+AL77+AR77+AX77+BD77+BJ77+BP77+CH77+CN77+BV77+CB77),(#REF!))</f>
        <v>1</v>
      </c>
      <c r="CT77" s="141">
        <f t="shared" si="66"/>
        <v>1</v>
      </c>
      <c r="CU77" s="66">
        <f t="shared" ref="CU77:CU79" si="68">IF(ISERROR(CT77/CS77),0,(CT77/CS77))</f>
        <v>1</v>
      </c>
      <c r="CV77" s="92" t="e">
        <f>CS77=#REF!</f>
        <v>#REF!</v>
      </c>
    </row>
    <row r="78" spans="1:100" s="2" customFormat="1" ht="80.099999999999994" customHeight="1" x14ac:dyDescent="0.25">
      <c r="A78" s="72" t="s">
        <v>168</v>
      </c>
      <c r="B78" s="74">
        <v>7555</v>
      </c>
      <c r="C78" s="50">
        <v>5</v>
      </c>
      <c r="D78" s="57" t="s">
        <v>160</v>
      </c>
      <c r="E78" s="57" t="s">
        <v>144</v>
      </c>
      <c r="F78" s="50" t="s">
        <v>120</v>
      </c>
      <c r="G78" s="50">
        <v>505</v>
      </c>
      <c r="H78" s="50" t="s">
        <v>120</v>
      </c>
      <c r="I78" s="50" t="s">
        <v>122</v>
      </c>
      <c r="J78" s="50" t="s">
        <v>131</v>
      </c>
      <c r="K78" s="50" t="s">
        <v>122</v>
      </c>
      <c r="L78" s="50" t="s">
        <v>120</v>
      </c>
      <c r="M78" s="50" t="s">
        <v>122</v>
      </c>
      <c r="N78" s="50" t="s">
        <v>133</v>
      </c>
      <c r="O78" s="52">
        <v>1</v>
      </c>
      <c r="P78" s="60" t="s">
        <v>253</v>
      </c>
      <c r="Q78" s="58" t="s">
        <v>254</v>
      </c>
      <c r="R78" s="77">
        <v>1</v>
      </c>
      <c r="S78" s="77">
        <v>1</v>
      </c>
      <c r="T78" s="49" t="s">
        <v>119</v>
      </c>
      <c r="U78" s="49" t="s">
        <v>152</v>
      </c>
      <c r="V78" s="49" t="s">
        <v>158</v>
      </c>
      <c r="W78" s="58" t="s">
        <v>175</v>
      </c>
      <c r="X78" s="58" t="s">
        <v>263</v>
      </c>
      <c r="Y78" s="58" t="s">
        <v>179</v>
      </c>
      <c r="Z78" s="66">
        <v>0.1176</v>
      </c>
      <c r="AA78" s="88">
        <v>0.1176</v>
      </c>
      <c r="AB78" s="52">
        <f t="shared" si="67"/>
        <v>1</v>
      </c>
      <c r="AC78" s="170" t="s">
        <v>468</v>
      </c>
      <c r="AD78" s="170"/>
      <c r="AE78" s="170"/>
      <c r="AF78" s="66">
        <v>7.3499999999999996E-2</v>
      </c>
      <c r="AG78" s="88">
        <v>7.3499999999999996E-2</v>
      </c>
      <c r="AH78" s="52">
        <f t="shared" si="45"/>
        <v>1</v>
      </c>
      <c r="AI78" s="170" t="s">
        <v>590</v>
      </c>
      <c r="AJ78" s="170"/>
      <c r="AK78" s="170"/>
      <c r="AL78" s="66">
        <v>0.22059999999999999</v>
      </c>
      <c r="AM78" s="80">
        <v>0.22059999999999999</v>
      </c>
      <c r="AN78" s="52">
        <f t="shared" si="46"/>
        <v>1</v>
      </c>
      <c r="AO78" s="171" t="s">
        <v>684</v>
      </c>
      <c r="AP78" s="171"/>
      <c r="AQ78" s="171"/>
      <c r="AR78" s="66">
        <v>5.1499999999999997E-2</v>
      </c>
      <c r="AS78" s="88">
        <v>5.1499999999999997E-2</v>
      </c>
      <c r="AT78" s="52">
        <f t="shared" si="47"/>
        <v>1</v>
      </c>
      <c r="AU78" s="171" t="s">
        <v>736</v>
      </c>
      <c r="AV78" s="171"/>
      <c r="AW78" s="171"/>
      <c r="AX78" s="66">
        <v>5.1499999999999997E-2</v>
      </c>
      <c r="AY78" s="88">
        <v>5.1499999999999997E-2</v>
      </c>
      <c r="AZ78" s="52">
        <f t="shared" si="48"/>
        <v>1</v>
      </c>
      <c r="BA78" s="170" t="s">
        <v>844</v>
      </c>
      <c r="BB78" s="170"/>
      <c r="BC78" s="170"/>
      <c r="BD78" s="66">
        <v>5.1499999999999997E-2</v>
      </c>
      <c r="BE78" s="88">
        <v>5.1499999999999997E-2</v>
      </c>
      <c r="BF78" s="52">
        <f t="shared" si="49"/>
        <v>1</v>
      </c>
      <c r="BG78" s="170" t="s">
        <v>855</v>
      </c>
      <c r="BH78" s="170"/>
      <c r="BI78" s="170"/>
      <c r="BJ78" s="66">
        <v>0.13969999999999999</v>
      </c>
      <c r="BK78" s="88">
        <v>0.13969999999999999</v>
      </c>
      <c r="BL78" s="52">
        <f t="shared" si="62"/>
        <v>1</v>
      </c>
      <c r="BM78" s="170" t="s">
        <v>877</v>
      </c>
      <c r="BN78" s="170"/>
      <c r="BO78" s="170"/>
      <c r="BP78" s="81">
        <v>5.1499999999999997E-2</v>
      </c>
      <c r="BQ78" s="88">
        <v>5.1499999999999997E-2</v>
      </c>
      <c r="BR78" s="52">
        <f t="shared" si="63"/>
        <v>1</v>
      </c>
      <c r="BS78" s="170" t="s">
        <v>907</v>
      </c>
      <c r="BT78" s="170"/>
      <c r="BU78" s="170"/>
      <c r="BV78" s="66">
        <v>5.1499999999999997E-2</v>
      </c>
      <c r="BW78" s="88">
        <v>5.1499999999999997E-2</v>
      </c>
      <c r="BX78" s="52">
        <f t="shared" si="64"/>
        <v>1</v>
      </c>
      <c r="BY78" s="170" t="s">
        <v>1097</v>
      </c>
      <c r="BZ78" s="170"/>
      <c r="CA78" s="170"/>
      <c r="CB78" s="81">
        <v>5.1499999999999997E-2</v>
      </c>
      <c r="CC78" s="88">
        <v>5.1499999999999997E-2</v>
      </c>
      <c r="CD78" s="126">
        <f t="shared" si="65"/>
        <v>1</v>
      </c>
      <c r="CE78" s="177" t="s">
        <v>1204</v>
      </c>
      <c r="CF78" s="177"/>
      <c r="CG78" s="177"/>
      <c r="CH78" s="66">
        <v>5.1499999999999997E-2</v>
      </c>
      <c r="CI78" s="88">
        <v>5.1499999999999997E-2</v>
      </c>
      <c r="CJ78" s="52">
        <f t="shared" si="60"/>
        <v>1</v>
      </c>
      <c r="CK78" s="162" t="s">
        <v>1307</v>
      </c>
      <c r="CL78" s="162"/>
      <c r="CM78" s="162"/>
      <c r="CN78" s="66">
        <v>8.8099999999999998E-2</v>
      </c>
      <c r="CO78" s="88">
        <v>8.8099999999999998E-2</v>
      </c>
      <c r="CP78" s="52">
        <f t="shared" si="61"/>
        <v>1</v>
      </c>
      <c r="CQ78" s="177" t="s">
        <v>1337</v>
      </c>
      <c r="CR78" s="177"/>
      <c r="CS78" s="89">
        <f>IF(T78="SUMA",(Z78+AF78+AL78+AR78+AX78+BD78+BJ78+BP78+CH78+CN78+BV78+CB78),(#REF!))</f>
        <v>0.99999999999999989</v>
      </c>
      <c r="CT78" s="141">
        <f t="shared" si="66"/>
        <v>0.99999999999999989</v>
      </c>
      <c r="CU78" s="66">
        <f t="shared" si="68"/>
        <v>1</v>
      </c>
      <c r="CV78" s="92" t="e">
        <f>CS78=#REF!</f>
        <v>#REF!</v>
      </c>
    </row>
    <row r="79" spans="1:100" s="2" customFormat="1" ht="80.099999999999994" customHeight="1" x14ac:dyDescent="0.25">
      <c r="A79" s="72" t="s">
        <v>168</v>
      </c>
      <c r="B79" s="74">
        <v>7555</v>
      </c>
      <c r="C79" s="50">
        <v>6</v>
      </c>
      <c r="D79" s="57" t="s">
        <v>162</v>
      </c>
      <c r="E79" s="57" t="s">
        <v>144</v>
      </c>
      <c r="F79" s="50" t="s">
        <v>120</v>
      </c>
      <c r="G79" s="50">
        <v>505</v>
      </c>
      <c r="H79" s="50" t="s">
        <v>120</v>
      </c>
      <c r="I79" s="50" t="s">
        <v>122</v>
      </c>
      <c r="J79" s="50" t="s">
        <v>131</v>
      </c>
      <c r="K79" s="50" t="s">
        <v>122</v>
      </c>
      <c r="L79" s="50" t="s">
        <v>120</v>
      </c>
      <c r="M79" s="50" t="s">
        <v>122</v>
      </c>
      <c r="N79" s="50" t="s">
        <v>133</v>
      </c>
      <c r="O79" s="52">
        <v>1</v>
      </c>
      <c r="P79" s="60" t="s">
        <v>255</v>
      </c>
      <c r="Q79" s="58" t="s">
        <v>256</v>
      </c>
      <c r="R79" s="77">
        <v>1</v>
      </c>
      <c r="S79" s="77">
        <v>1</v>
      </c>
      <c r="T79" s="49" t="s">
        <v>119</v>
      </c>
      <c r="U79" s="49" t="s">
        <v>152</v>
      </c>
      <c r="V79" s="49" t="s">
        <v>158</v>
      </c>
      <c r="W79" s="58" t="s">
        <v>175</v>
      </c>
      <c r="X79" s="58" t="s">
        <v>263</v>
      </c>
      <c r="Y79" s="58" t="s">
        <v>179</v>
      </c>
      <c r="Z79" s="66">
        <v>5.8799999999999998E-2</v>
      </c>
      <c r="AA79" s="88">
        <v>5.8799999999999998E-2</v>
      </c>
      <c r="AB79" s="52">
        <f t="shared" si="67"/>
        <v>1</v>
      </c>
      <c r="AC79" s="170" t="s">
        <v>469</v>
      </c>
      <c r="AD79" s="170"/>
      <c r="AE79" s="170"/>
      <c r="AF79" s="66">
        <v>5.8799999999999998E-2</v>
      </c>
      <c r="AG79" s="88">
        <v>5.8799999999999998E-2</v>
      </c>
      <c r="AH79" s="52">
        <f t="shared" si="45"/>
        <v>1</v>
      </c>
      <c r="AI79" s="170" t="s">
        <v>591</v>
      </c>
      <c r="AJ79" s="170"/>
      <c r="AK79" s="170"/>
      <c r="AL79" s="66">
        <v>0.1179</v>
      </c>
      <c r="AM79" s="88">
        <v>0.1179</v>
      </c>
      <c r="AN79" s="52">
        <f t="shared" si="46"/>
        <v>1</v>
      </c>
      <c r="AO79" s="171" t="s">
        <v>688</v>
      </c>
      <c r="AP79" s="171"/>
      <c r="AQ79" s="171"/>
      <c r="AR79" s="66">
        <v>9.2499999999999999E-2</v>
      </c>
      <c r="AS79" s="88">
        <v>9.2499999999999999E-2</v>
      </c>
      <c r="AT79" s="52">
        <f t="shared" si="47"/>
        <v>1</v>
      </c>
      <c r="AU79" s="171" t="s">
        <v>737</v>
      </c>
      <c r="AV79" s="171"/>
      <c r="AW79" s="171"/>
      <c r="AX79" s="66">
        <v>9.2499999999999999E-2</v>
      </c>
      <c r="AY79" s="88">
        <v>9.2499999999999999E-2</v>
      </c>
      <c r="AZ79" s="52">
        <f t="shared" si="48"/>
        <v>1</v>
      </c>
      <c r="BA79" s="170" t="s">
        <v>845</v>
      </c>
      <c r="BB79" s="170"/>
      <c r="BC79" s="170"/>
      <c r="BD79" s="66">
        <v>9.2499999999999999E-2</v>
      </c>
      <c r="BE79" s="88">
        <v>9.2499999999999999E-2</v>
      </c>
      <c r="BF79" s="52">
        <f t="shared" si="49"/>
        <v>1</v>
      </c>
      <c r="BG79" s="170" t="s">
        <v>856</v>
      </c>
      <c r="BH79" s="170"/>
      <c r="BI79" s="170"/>
      <c r="BJ79" s="66">
        <v>9.2499999999999999E-2</v>
      </c>
      <c r="BK79" s="88">
        <v>9.2499999999999999E-2</v>
      </c>
      <c r="BL79" s="52">
        <f t="shared" si="62"/>
        <v>1</v>
      </c>
      <c r="BM79" s="170" t="s">
        <v>878</v>
      </c>
      <c r="BN79" s="170"/>
      <c r="BO79" s="170"/>
      <c r="BP79" s="81">
        <v>9.2499999999999999E-2</v>
      </c>
      <c r="BQ79" s="88">
        <v>9.2499999999999999E-2</v>
      </c>
      <c r="BR79" s="52">
        <f t="shared" si="63"/>
        <v>1</v>
      </c>
      <c r="BS79" s="170" t="s">
        <v>908</v>
      </c>
      <c r="BT79" s="170"/>
      <c r="BU79" s="170"/>
      <c r="BV79" s="66">
        <v>9.2499999999999999E-2</v>
      </c>
      <c r="BW79" s="88">
        <v>9.2499999999999999E-2</v>
      </c>
      <c r="BX79" s="52">
        <f t="shared" si="64"/>
        <v>1</v>
      </c>
      <c r="BY79" s="170" t="s">
        <v>1098</v>
      </c>
      <c r="BZ79" s="170"/>
      <c r="CA79" s="170"/>
      <c r="CB79" s="81">
        <v>9.1899999999999996E-2</v>
      </c>
      <c r="CC79" s="88">
        <v>9.1899999999999996E-2</v>
      </c>
      <c r="CD79" s="126">
        <f t="shared" si="65"/>
        <v>1</v>
      </c>
      <c r="CE79" s="177" t="s">
        <v>1205</v>
      </c>
      <c r="CF79" s="177"/>
      <c r="CG79" s="177"/>
      <c r="CH79" s="66">
        <v>5.8799999999999998E-2</v>
      </c>
      <c r="CI79" s="88">
        <v>5.8799999999999998E-2</v>
      </c>
      <c r="CJ79" s="52">
        <f t="shared" si="60"/>
        <v>1</v>
      </c>
      <c r="CK79" s="162" t="s">
        <v>1308</v>
      </c>
      <c r="CL79" s="162"/>
      <c r="CM79" s="162"/>
      <c r="CN79" s="66">
        <v>5.8799999999999998E-2</v>
      </c>
      <c r="CO79" s="88">
        <v>5.8799999999999998E-2</v>
      </c>
      <c r="CP79" s="52">
        <f t="shared" si="61"/>
        <v>1</v>
      </c>
      <c r="CQ79" s="177" t="s">
        <v>1338</v>
      </c>
      <c r="CR79" s="177"/>
      <c r="CS79" s="89">
        <f>IF(T79="SUMA",(Z79+AF79+AL79+AR79+AX79+BD79+BJ79+BP79+CH79+CN79+BV79+CB79),(#REF!))</f>
        <v>1</v>
      </c>
      <c r="CT79" s="141">
        <f t="shared" si="66"/>
        <v>1</v>
      </c>
      <c r="CU79" s="66">
        <f t="shared" si="68"/>
        <v>1</v>
      </c>
      <c r="CV79" s="92" t="e">
        <f>CS79=#REF!</f>
        <v>#REF!</v>
      </c>
    </row>
    <row r="80" spans="1:100" s="2" customFormat="1" ht="80.099999999999994" customHeight="1" x14ac:dyDescent="0.25">
      <c r="A80" s="72" t="s">
        <v>168</v>
      </c>
      <c r="B80" s="74">
        <v>7555</v>
      </c>
      <c r="C80" s="53" t="s">
        <v>190</v>
      </c>
      <c r="D80" s="57" t="s">
        <v>191</v>
      </c>
      <c r="E80" s="57" t="s">
        <v>144</v>
      </c>
      <c r="F80" s="50" t="s">
        <v>120</v>
      </c>
      <c r="G80" s="50">
        <v>505</v>
      </c>
      <c r="H80" s="50" t="s">
        <v>120</v>
      </c>
      <c r="I80" s="50" t="s">
        <v>122</v>
      </c>
      <c r="J80" s="50" t="s">
        <v>128</v>
      </c>
      <c r="K80" s="50" t="s">
        <v>122</v>
      </c>
      <c r="L80" s="50" t="s">
        <v>120</v>
      </c>
      <c r="M80" s="50" t="s">
        <v>122</v>
      </c>
      <c r="N80" s="50" t="s">
        <v>133</v>
      </c>
      <c r="O80" s="52">
        <v>0.33</v>
      </c>
      <c r="P80" s="60" t="s">
        <v>257</v>
      </c>
      <c r="Q80" s="58" t="s">
        <v>258</v>
      </c>
      <c r="R80" s="77">
        <v>1</v>
      </c>
      <c r="S80" s="77">
        <v>1</v>
      </c>
      <c r="T80" s="49" t="s">
        <v>163</v>
      </c>
      <c r="U80" s="49" t="s">
        <v>152</v>
      </c>
      <c r="V80" s="49" t="s">
        <v>158</v>
      </c>
      <c r="W80" s="58" t="s">
        <v>175</v>
      </c>
      <c r="X80" s="58" t="s">
        <v>197</v>
      </c>
      <c r="Y80" s="58" t="s">
        <v>198</v>
      </c>
      <c r="Z80" s="66">
        <v>0.1</v>
      </c>
      <c r="AA80" s="88">
        <v>6.2199999999999998E-2</v>
      </c>
      <c r="AB80" s="52">
        <f t="shared" si="67"/>
        <v>0.622</v>
      </c>
      <c r="AC80" s="170" t="s">
        <v>470</v>
      </c>
      <c r="AD80" s="170"/>
      <c r="AE80" s="170"/>
      <c r="AF80" s="66">
        <v>0.8</v>
      </c>
      <c r="AG80" s="88">
        <v>0.85970000000000002</v>
      </c>
      <c r="AH80" s="52">
        <f t="shared" si="45"/>
        <v>1.0746249999999999</v>
      </c>
      <c r="AI80" s="170" t="s">
        <v>592</v>
      </c>
      <c r="AJ80" s="170"/>
      <c r="AK80" s="170"/>
      <c r="AL80" s="66">
        <v>0</v>
      </c>
      <c r="AM80" s="88">
        <v>0.93079999999999996</v>
      </c>
      <c r="AN80" s="52">
        <f>+AM80</f>
        <v>0.93079999999999996</v>
      </c>
      <c r="AO80" s="171" t="s">
        <v>687</v>
      </c>
      <c r="AP80" s="171"/>
      <c r="AQ80" s="171"/>
      <c r="AR80" s="66">
        <v>0</v>
      </c>
      <c r="AS80" s="88">
        <v>0.96750000000000003</v>
      </c>
      <c r="AT80" s="52">
        <f t="shared" si="47"/>
        <v>0</v>
      </c>
      <c r="AU80" s="171" t="s">
        <v>738</v>
      </c>
      <c r="AV80" s="171"/>
      <c r="AW80" s="171"/>
      <c r="AX80" s="66">
        <v>0</v>
      </c>
      <c r="AY80" s="88">
        <v>0.96750000000000003</v>
      </c>
      <c r="AZ80" s="52">
        <f t="shared" si="48"/>
        <v>0</v>
      </c>
      <c r="BA80" s="170" t="s">
        <v>846</v>
      </c>
      <c r="BB80" s="170"/>
      <c r="BC80" s="170"/>
      <c r="BD80" s="66">
        <v>0</v>
      </c>
      <c r="BE80" s="88">
        <v>0.96750000000000003</v>
      </c>
      <c r="BF80" s="52">
        <f t="shared" si="49"/>
        <v>0</v>
      </c>
      <c r="BG80" s="170" t="s">
        <v>857</v>
      </c>
      <c r="BH80" s="170"/>
      <c r="BI80" s="170"/>
      <c r="BJ80" s="66">
        <v>0.8</v>
      </c>
      <c r="BK80" s="88">
        <v>0.96750000000000003</v>
      </c>
      <c r="BL80" s="52">
        <f t="shared" si="62"/>
        <v>1.2093749999999999</v>
      </c>
      <c r="BM80" s="170" t="s">
        <v>879</v>
      </c>
      <c r="BN80" s="170"/>
      <c r="BO80" s="170"/>
      <c r="BP80" s="81">
        <v>0</v>
      </c>
      <c r="BQ80" s="88">
        <v>0.96750000000000003</v>
      </c>
      <c r="BR80" s="52">
        <f t="shared" si="63"/>
        <v>0</v>
      </c>
      <c r="BS80" s="170" t="s">
        <v>909</v>
      </c>
      <c r="BT80" s="170"/>
      <c r="BU80" s="170"/>
      <c r="BV80" s="66">
        <v>0</v>
      </c>
      <c r="BW80" s="88">
        <v>0.98519999999999996</v>
      </c>
      <c r="BX80" s="52">
        <f t="shared" si="64"/>
        <v>0</v>
      </c>
      <c r="BY80" s="170" t="s">
        <v>1099</v>
      </c>
      <c r="BZ80" s="170"/>
      <c r="CA80" s="170"/>
      <c r="CB80" s="81">
        <v>0</v>
      </c>
      <c r="CC80" s="88">
        <v>0.99850000000000005</v>
      </c>
      <c r="CD80" s="126">
        <f t="shared" si="65"/>
        <v>0</v>
      </c>
      <c r="CE80" s="177" t="s">
        <v>1206</v>
      </c>
      <c r="CF80" s="177"/>
      <c r="CG80" s="177"/>
      <c r="CH80" s="66">
        <v>0</v>
      </c>
      <c r="CI80" s="88">
        <v>0.99970000000000003</v>
      </c>
      <c r="CJ80" s="52">
        <f t="shared" si="60"/>
        <v>0</v>
      </c>
      <c r="CK80" s="162" t="s">
        <v>1309</v>
      </c>
      <c r="CL80" s="162"/>
      <c r="CM80" s="162"/>
      <c r="CN80" s="66">
        <v>1</v>
      </c>
      <c r="CO80" s="52">
        <v>0.99970000000000003</v>
      </c>
      <c r="CP80" s="52">
        <f t="shared" si="61"/>
        <v>0.99970000000000003</v>
      </c>
      <c r="CQ80" s="177" t="s">
        <v>1339</v>
      </c>
      <c r="CR80" s="177"/>
      <c r="CS80" s="89">
        <f>CN80</f>
        <v>1</v>
      </c>
      <c r="CT80" s="141">
        <f>+CO80</f>
        <v>0.99970000000000003</v>
      </c>
      <c r="CU80" s="66">
        <f>IF(ISERROR(CT80/CS80),0,(CT80/CS80))</f>
        <v>0.99970000000000003</v>
      </c>
      <c r="CV80" s="92" t="e">
        <f>CS80=#REF!</f>
        <v>#REF!</v>
      </c>
    </row>
    <row r="81" spans="1:100" s="2" customFormat="1" ht="80.099999999999994" customHeight="1" x14ac:dyDescent="0.25">
      <c r="A81" s="72" t="s">
        <v>168</v>
      </c>
      <c r="B81" s="74">
        <v>7555</v>
      </c>
      <c r="C81" s="53" t="s">
        <v>190</v>
      </c>
      <c r="D81" s="57" t="s">
        <v>191</v>
      </c>
      <c r="E81" s="57" t="s">
        <v>144</v>
      </c>
      <c r="F81" s="50" t="s">
        <v>120</v>
      </c>
      <c r="G81" s="50">
        <v>505</v>
      </c>
      <c r="H81" s="50" t="s">
        <v>120</v>
      </c>
      <c r="I81" s="50" t="s">
        <v>122</v>
      </c>
      <c r="J81" s="50" t="s">
        <v>128</v>
      </c>
      <c r="K81" s="50" t="s">
        <v>122</v>
      </c>
      <c r="L81" s="50" t="s">
        <v>120</v>
      </c>
      <c r="M81" s="50" t="s">
        <v>122</v>
      </c>
      <c r="N81" s="50" t="s">
        <v>133</v>
      </c>
      <c r="O81" s="52">
        <v>0.33</v>
      </c>
      <c r="P81" s="60" t="s">
        <v>259</v>
      </c>
      <c r="Q81" s="58" t="s">
        <v>260</v>
      </c>
      <c r="R81" s="77">
        <v>1</v>
      </c>
      <c r="S81" s="77">
        <v>0.9</v>
      </c>
      <c r="T81" s="49" t="s">
        <v>163</v>
      </c>
      <c r="U81" s="49" t="s">
        <v>152</v>
      </c>
      <c r="V81" s="49" t="s">
        <v>158</v>
      </c>
      <c r="W81" s="58" t="s">
        <v>175</v>
      </c>
      <c r="X81" s="58" t="s">
        <v>197</v>
      </c>
      <c r="Y81" s="58" t="s">
        <v>201</v>
      </c>
      <c r="Z81" s="66">
        <v>0</v>
      </c>
      <c r="AA81" s="88">
        <v>0</v>
      </c>
      <c r="AB81" s="52">
        <f t="shared" si="67"/>
        <v>0</v>
      </c>
      <c r="AC81" s="170" t="s">
        <v>471</v>
      </c>
      <c r="AD81" s="170"/>
      <c r="AE81" s="170"/>
      <c r="AF81" s="66">
        <v>0.12139999999999999</v>
      </c>
      <c r="AG81" s="80">
        <v>0</v>
      </c>
      <c r="AH81" s="52">
        <f t="shared" si="45"/>
        <v>0</v>
      </c>
      <c r="AI81" s="170" t="s">
        <v>593</v>
      </c>
      <c r="AJ81" s="170"/>
      <c r="AK81" s="170"/>
      <c r="AL81" s="66">
        <v>0.23569999999999999</v>
      </c>
      <c r="AM81" s="88">
        <v>4.3900000000000002E-2</v>
      </c>
      <c r="AN81" s="52">
        <f t="shared" si="46"/>
        <v>0.1862537123462028</v>
      </c>
      <c r="AO81" s="171" t="s">
        <v>686</v>
      </c>
      <c r="AP81" s="171"/>
      <c r="AQ81" s="171"/>
      <c r="AR81" s="66">
        <v>0.31780000000000003</v>
      </c>
      <c r="AS81" s="88">
        <v>0.1391</v>
      </c>
      <c r="AT81" s="52">
        <f t="shared" si="47"/>
        <v>0.43769666456891121</v>
      </c>
      <c r="AU81" s="171" t="s">
        <v>739</v>
      </c>
      <c r="AV81" s="171"/>
      <c r="AW81" s="171"/>
      <c r="AX81" s="66">
        <v>0.39989999999999998</v>
      </c>
      <c r="AY81" s="88">
        <v>0.25269999999999998</v>
      </c>
      <c r="AZ81" s="52">
        <f t="shared" si="48"/>
        <v>0.6319079769942485</v>
      </c>
      <c r="BA81" s="170" t="s">
        <v>847</v>
      </c>
      <c r="BB81" s="170"/>
      <c r="BC81" s="170"/>
      <c r="BD81" s="66">
        <v>0.48199999999999998</v>
      </c>
      <c r="BE81" s="52">
        <v>0.34499999999999997</v>
      </c>
      <c r="BF81" s="52">
        <f>IF(ISERROR(BE81/BD81),0,(BE81/BD81))</f>
        <v>0.71576763485477179</v>
      </c>
      <c r="BG81" s="170" t="s">
        <v>858</v>
      </c>
      <c r="BH81" s="170"/>
      <c r="BI81" s="170"/>
      <c r="BJ81" s="66">
        <v>0.56410000000000005</v>
      </c>
      <c r="BK81" s="88">
        <v>0.45329999999999998</v>
      </c>
      <c r="BL81" s="52">
        <f t="shared" si="62"/>
        <v>0.80358092536784254</v>
      </c>
      <c r="BM81" s="170" t="s">
        <v>880</v>
      </c>
      <c r="BN81" s="170"/>
      <c r="BO81" s="170"/>
      <c r="BP81" s="81">
        <v>0.64529999999999998</v>
      </c>
      <c r="BQ81" s="88">
        <v>0.56730000000000003</v>
      </c>
      <c r="BR81" s="52">
        <f t="shared" si="63"/>
        <v>0.87912598791259888</v>
      </c>
      <c r="BS81" s="170" t="s">
        <v>910</v>
      </c>
      <c r="BT81" s="170"/>
      <c r="BU81" s="170"/>
      <c r="BV81" s="66">
        <v>0.72389999999999999</v>
      </c>
      <c r="BW81" s="88">
        <v>0.65069999999999995</v>
      </c>
      <c r="BX81" s="52">
        <f t="shared" si="64"/>
        <v>0.89888106092001652</v>
      </c>
      <c r="BY81" s="170" t="s">
        <v>1100</v>
      </c>
      <c r="BZ81" s="170"/>
      <c r="CA81" s="170"/>
      <c r="CB81" s="81">
        <v>0.8034</v>
      </c>
      <c r="CC81" s="88">
        <v>0.75070000000000003</v>
      </c>
      <c r="CD81" s="126">
        <f t="shared" si="65"/>
        <v>0.93440378391834711</v>
      </c>
      <c r="CE81" s="177" t="s">
        <v>1207</v>
      </c>
      <c r="CF81" s="177"/>
      <c r="CG81" s="177"/>
      <c r="CH81" s="66">
        <v>0.85</v>
      </c>
      <c r="CI81" s="88">
        <v>0.83350000000000002</v>
      </c>
      <c r="CJ81" s="52">
        <f t="shared" si="60"/>
        <v>0.98058823529411765</v>
      </c>
      <c r="CK81" s="162" t="s">
        <v>1310</v>
      </c>
      <c r="CL81" s="162"/>
      <c r="CM81" s="162"/>
      <c r="CN81" s="66">
        <v>0.9</v>
      </c>
      <c r="CO81" s="88">
        <v>0.95289999999999997</v>
      </c>
      <c r="CP81" s="52">
        <f t="shared" si="61"/>
        <v>1.0587777777777778</v>
      </c>
      <c r="CQ81" s="177" t="s">
        <v>1340</v>
      </c>
      <c r="CR81" s="177"/>
      <c r="CS81" s="89">
        <f>CN81</f>
        <v>0.9</v>
      </c>
      <c r="CT81" s="141">
        <f>+CO81</f>
        <v>0.95289999999999997</v>
      </c>
      <c r="CU81" s="66">
        <f>IF(ISERROR(CT81/CS81),0,(CT81/CS81))</f>
        <v>1.0587777777777778</v>
      </c>
      <c r="CV81" s="92" t="e">
        <f>CS81=#REF!</f>
        <v>#REF!</v>
      </c>
    </row>
    <row r="82" spans="1:100" s="92" customFormat="1" ht="80.099999999999994" customHeight="1" x14ac:dyDescent="0.25">
      <c r="A82" s="72" t="s">
        <v>168</v>
      </c>
      <c r="B82" s="74">
        <v>7555</v>
      </c>
      <c r="C82" s="133" t="s">
        <v>190</v>
      </c>
      <c r="D82" s="72" t="s">
        <v>191</v>
      </c>
      <c r="E82" s="72" t="s">
        <v>144</v>
      </c>
      <c r="F82" s="74" t="s">
        <v>120</v>
      </c>
      <c r="G82" s="74">
        <v>505</v>
      </c>
      <c r="H82" s="74" t="s">
        <v>120</v>
      </c>
      <c r="I82" s="74" t="s">
        <v>122</v>
      </c>
      <c r="J82" s="74" t="s">
        <v>128</v>
      </c>
      <c r="K82" s="74" t="s">
        <v>122</v>
      </c>
      <c r="L82" s="74" t="s">
        <v>120</v>
      </c>
      <c r="M82" s="74" t="s">
        <v>122</v>
      </c>
      <c r="N82" s="74" t="s">
        <v>133</v>
      </c>
      <c r="O82" s="77">
        <v>0.34</v>
      </c>
      <c r="P82" s="60" t="s">
        <v>261</v>
      </c>
      <c r="Q82" s="60" t="s">
        <v>262</v>
      </c>
      <c r="R82" s="77">
        <v>1</v>
      </c>
      <c r="S82" s="77">
        <v>1</v>
      </c>
      <c r="T82" s="77" t="s">
        <v>163</v>
      </c>
      <c r="U82" s="77" t="s">
        <v>152</v>
      </c>
      <c r="V82" s="77" t="s">
        <v>158</v>
      </c>
      <c r="W82" s="60" t="s">
        <v>175</v>
      </c>
      <c r="X82" s="60" t="s">
        <v>197</v>
      </c>
      <c r="Y82" s="60" t="s">
        <v>204</v>
      </c>
      <c r="Z82" s="81">
        <v>0.15</v>
      </c>
      <c r="AA82" s="88">
        <v>6.1673317657101254E-2</v>
      </c>
      <c r="AB82" s="69">
        <f t="shared" si="67"/>
        <v>0.41115545104734169</v>
      </c>
      <c r="AC82" s="171" t="s">
        <v>472</v>
      </c>
      <c r="AD82" s="171"/>
      <c r="AE82" s="171"/>
      <c r="AF82" s="81">
        <v>0.5</v>
      </c>
      <c r="AG82" s="88">
        <v>0.66300000000000003</v>
      </c>
      <c r="AH82" s="69">
        <f t="shared" si="45"/>
        <v>1.3260000000000001</v>
      </c>
      <c r="AI82" s="171" t="s">
        <v>594</v>
      </c>
      <c r="AJ82" s="171"/>
      <c r="AK82" s="171"/>
      <c r="AL82" s="81">
        <v>0.6</v>
      </c>
      <c r="AM82" s="88">
        <v>0.78549999999999998</v>
      </c>
      <c r="AN82" s="69">
        <f t="shared" si="46"/>
        <v>1.3091666666666666</v>
      </c>
      <c r="AO82" s="171" t="s">
        <v>685</v>
      </c>
      <c r="AP82" s="171"/>
      <c r="AQ82" s="171"/>
      <c r="AR82" s="81">
        <v>1</v>
      </c>
      <c r="AS82" s="88">
        <v>0.96719999999999995</v>
      </c>
      <c r="AT82" s="69">
        <f t="shared" si="47"/>
        <v>0.96719999999999995</v>
      </c>
      <c r="AU82" s="171" t="s">
        <v>740</v>
      </c>
      <c r="AV82" s="171"/>
      <c r="AW82" s="171"/>
      <c r="AX82" s="81">
        <v>1</v>
      </c>
      <c r="AY82" s="88">
        <v>1</v>
      </c>
      <c r="AZ82" s="69">
        <f t="shared" si="48"/>
        <v>1</v>
      </c>
      <c r="BA82" s="171" t="s">
        <v>848</v>
      </c>
      <c r="BB82" s="171"/>
      <c r="BC82" s="171"/>
      <c r="BD82" s="81">
        <v>1</v>
      </c>
      <c r="BE82" s="88">
        <v>1</v>
      </c>
      <c r="BF82" s="69">
        <f>IF(ISERROR(BE82/BD82),0,(BE82/BD82))</f>
        <v>1</v>
      </c>
      <c r="BG82" s="171" t="s">
        <v>859</v>
      </c>
      <c r="BH82" s="171"/>
      <c r="BI82" s="171"/>
      <c r="BJ82" s="81">
        <v>1</v>
      </c>
      <c r="BK82" s="80">
        <v>1</v>
      </c>
      <c r="BL82" s="69">
        <f t="shared" si="62"/>
        <v>1</v>
      </c>
      <c r="BM82" s="171" t="s">
        <v>859</v>
      </c>
      <c r="BN82" s="171"/>
      <c r="BO82" s="171"/>
      <c r="BP82" s="134">
        <v>1</v>
      </c>
      <c r="BQ82" s="135">
        <v>1</v>
      </c>
      <c r="BR82" s="69">
        <f t="shared" si="63"/>
        <v>1</v>
      </c>
      <c r="BS82" s="171" t="s">
        <v>859</v>
      </c>
      <c r="BT82" s="171"/>
      <c r="BU82" s="171"/>
      <c r="BV82" s="134">
        <v>1</v>
      </c>
      <c r="BW82" s="88">
        <v>1</v>
      </c>
      <c r="BX82" s="69">
        <f t="shared" si="64"/>
        <v>1</v>
      </c>
      <c r="BY82" s="171" t="s">
        <v>859</v>
      </c>
      <c r="BZ82" s="171"/>
      <c r="CA82" s="171"/>
      <c r="CB82" s="81">
        <v>1</v>
      </c>
      <c r="CC82" s="88">
        <v>1</v>
      </c>
      <c r="CD82" s="69">
        <f t="shared" si="65"/>
        <v>1</v>
      </c>
      <c r="CE82" s="178" t="s">
        <v>1208</v>
      </c>
      <c r="CF82" s="178"/>
      <c r="CG82" s="178"/>
      <c r="CH82" s="81">
        <v>1</v>
      </c>
      <c r="CI82" s="88">
        <v>1</v>
      </c>
      <c r="CJ82" s="69">
        <f t="shared" si="60"/>
        <v>1</v>
      </c>
      <c r="CK82" s="163" t="s">
        <v>1208</v>
      </c>
      <c r="CL82" s="163"/>
      <c r="CM82" s="163"/>
      <c r="CN82" s="81">
        <v>1</v>
      </c>
      <c r="CO82" s="135">
        <v>1</v>
      </c>
      <c r="CP82" s="69">
        <f t="shared" si="61"/>
        <v>1</v>
      </c>
      <c r="CQ82" s="251" t="s">
        <v>1208</v>
      </c>
      <c r="CR82" s="251"/>
      <c r="CS82" s="89">
        <f>+CN82</f>
        <v>1</v>
      </c>
      <c r="CT82" s="141">
        <f>+CC82</f>
        <v>1</v>
      </c>
      <c r="CU82" s="81">
        <f>IF(ISERROR(CT82/CS82),0,(CT82/CS82))</f>
        <v>1</v>
      </c>
      <c r="CV82" s="92" t="e">
        <f>CS82=#REF!</f>
        <v>#REF!</v>
      </c>
    </row>
    <row r="83" spans="1:100" s="2" customFormat="1" ht="80.099999999999994" customHeight="1" x14ac:dyDescent="0.25">
      <c r="A83" s="72" t="s">
        <v>167</v>
      </c>
      <c r="B83" s="74">
        <v>7560</v>
      </c>
      <c r="C83" s="50">
        <v>1</v>
      </c>
      <c r="D83" s="57" t="s">
        <v>445</v>
      </c>
      <c r="E83" s="57" t="s">
        <v>142</v>
      </c>
      <c r="F83" s="50" t="s">
        <v>120</v>
      </c>
      <c r="G83" s="50">
        <v>160</v>
      </c>
      <c r="H83" s="50" t="s">
        <v>120</v>
      </c>
      <c r="I83" s="50" t="s">
        <v>122</v>
      </c>
      <c r="J83" s="50" t="s">
        <v>128</v>
      </c>
      <c r="K83" s="50" t="s">
        <v>122</v>
      </c>
      <c r="L83" s="50" t="s">
        <v>120</v>
      </c>
      <c r="M83" s="50" t="s">
        <v>122</v>
      </c>
      <c r="N83" s="50" t="s">
        <v>129</v>
      </c>
      <c r="O83" s="49">
        <v>1</v>
      </c>
      <c r="P83" s="97" t="s">
        <v>173</v>
      </c>
      <c r="Q83" s="58" t="s">
        <v>174</v>
      </c>
      <c r="R83" s="99">
        <v>350</v>
      </c>
      <c r="S83" s="99">
        <v>208</v>
      </c>
      <c r="T83" s="49" t="s">
        <v>119</v>
      </c>
      <c r="U83" s="49" t="s">
        <v>154</v>
      </c>
      <c r="V83" s="49" t="s">
        <v>158</v>
      </c>
      <c r="W83" s="58" t="s">
        <v>175</v>
      </c>
      <c r="X83" s="58" t="s">
        <v>263</v>
      </c>
      <c r="Y83" s="58" t="s">
        <v>176</v>
      </c>
      <c r="Z83" s="63">
        <v>8</v>
      </c>
      <c r="AA83" s="50">
        <v>7</v>
      </c>
      <c r="AB83" s="52">
        <f t="shared" ref="AB83:AB92" si="69">IF(ISERROR(AA83/Z83),0,(AA83/Z83))</f>
        <v>0.875</v>
      </c>
      <c r="AC83" s="170" t="s">
        <v>519</v>
      </c>
      <c r="AD83" s="170"/>
      <c r="AE83" s="170"/>
      <c r="AF83" s="63">
        <v>10</v>
      </c>
      <c r="AG83" s="50">
        <v>29</v>
      </c>
      <c r="AH83" s="52">
        <f t="shared" ref="AH83:AH92" si="70">IF(ISERROR(AG83/AF83),0,(AG83/AF83))</f>
        <v>2.9</v>
      </c>
      <c r="AI83" s="170" t="s">
        <v>532</v>
      </c>
      <c r="AJ83" s="170"/>
      <c r="AK83" s="170"/>
      <c r="AL83" s="63">
        <v>15</v>
      </c>
      <c r="AM83" s="50">
        <v>29</v>
      </c>
      <c r="AN83" s="52">
        <f t="shared" ref="AN83:AN92" si="71">IF(ISERROR(AM83/AL83),0,(AM83/AL83))</f>
        <v>1.9333333333333333</v>
      </c>
      <c r="AO83" s="170" t="s">
        <v>612</v>
      </c>
      <c r="AP83" s="170"/>
      <c r="AQ83" s="170"/>
      <c r="AR83" s="63">
        <v>18</v>
      </c>
      <c r="AS83" s="50">
        <v>24</v>
      </c>
      <c r="AT83" s="52">
        <f t="shared" ref="AT83:AT92" si="72">IF(ISERROR(AS83/AR83),0,(AS83/AR83))</f>
        <v>1.3333333333333333</v>
      </c>
      <c r="AU83" s="171" t="s">
        <v>712</v>
      </c>
      <c r="AV83" s="171"/>
      <c r="AW83" s="171"/>
      <c r="AX83" s="63">
        <v>22</v>
      </c>
      <c r="AY83" s="50">
        <v>10</v>
      </c>
      <c r="AZ83" s="52">
        <f t="shared" ref="AZ83:AZ92" si="73">IF(ISERROR(AY83/AX83),0,(AY83/AX83))</f>
        <v>0.45454545454545453</v>
      </c>
      <c r="BA83" s="212" t="s">
        <v>783</v>
      </c>
      <c r="BB83" s="213"/>
      <c r="BC83" s="214"/>
      <c r="BD83" s="63">
        <v>32</v>
      </c>
      <c r="BE83" s="50">
        <v>12</v>
      </c>
      <c r="BF83" s="52">
        <f t="shared" ref="BF83:BF92" si="74">IF(ISERROR(BE83/BD83),0,(BE83/BD83))</f>
        <v>0.375</v>
      </c>
      <c r="BG83" s="195" t="s">
        <v>1054</v>
      </c>
      <c r="BH83" s="196"/>
      <c r="BI83" s="197"/>
      <c r="BJ83" s="63">
        <v>32</v>
      </c>
      <c r="BK83" s="50">
        <v>28</v>
      </c>
      <c r="BL83" s="52">
        <f t="shared" ref="BL83:BL92" si="75">IF(ISERROR(BK83/BJ83),0,(BK83/BJ83))</f>
        <v>0.875</v>
      </c>
      <c r="BM83" s="189" t="s">
        <v>913</v>
      </c>
      <c r="BN83" s="190"/>
      <c r="BO83" s="190"/>
      <c r="BP83" s="74">
        <v>20</v>
      </c>
      <c r="BQ83" s="74">
        <v>41</v>
      </c>
      <c r="BR83" s="115">
        <f t="shared" ref="BR83:BR92" si="76">IF(ISERROR(BQ83/BP83),0,(BQ83/BP83))</f>
        <v>2.0499999999999998</v>
      </c>
      <c r="BS83" s="191" t="s">
        <v>923</v>
      </c>
      <c r="BT83" s="192"/>
      <c r="BU83" s="192"/>
      <c r="BV83" s="74">
        <v>18</v>
      </c>
      <c r="BW83" s="74">
        <v>14</v>
      </c>
      <c r="BX83" s="69">
        <f t="shared" ref="BX83:BX92" si="77">IF(ISERROR(BW83/BV83),0,(BW83/BV83))</f>
        <v>0.77777777777777779</v>
      </c>
      <c r="BY83" s="183" t="s">
        <v>1107</v>
      </c>
      <c r="BZ83" s="184"/>
      <c r="CA83" s="185"/>
      <c r="CB83" s="71">
        <v>15</v>
      </c>
      <c r="CC83" s="74">
        <v>8</v>
      </c>
      <c r="CD83" s="126">
        <f t="shared" ref="CD83:CD92" si="78">IF(ISERROR(CC83/CB83),0,(CC83/CB83))</f>
        <v>0.53333333333333333</v>
      </c>
      <c r="CE83" s="186" t="s">
        <v>1181</v>
      </c>
      <c r="CF83" s="187"/>
      <c r="CG83" s="188"/>
      <c r="CH83" s="71">
        <v>10</v>
      </c>
      <c r="CI83" s="137">
        <v>3</v>
      </c>
      <c r="CJ83" s="69">
        <f t="shared" ref="CJ83:CJ92" si="79">IF(ISERROR(CI83/CH83),0,(CI83/CH83))</f>
        <v>0.3</v>
      </c>
      <c r="CK83" s="186" t="s">
        <v>1311</v>
      </c>
      <c r="CL83" s="187"/>
      <c r="CM83" s="188"/>
      <c r="CN83" s="71">
        <v>8</v>
      </c>
      <c r="CO83" s="74">
        <v>3</v>
      </c>
      <c r="CP83" s="69">
        <f t="shared" ref="CP83:CP92" si="80">IF(ISERROR(CO83/CN83),0,(CO83/CN83))</f>
        <v>0.375</v>
      </c>
      <c r="CQ83" s="181" t="s">
        <v>1311</v>
      </c>
      <c r="CR83" s="182"/>
      <c r="CS83" s="116">
        <f>IF(T83="SUMA",(Z83+AF83+AL83+AR83+AX83+BD83+BJ83+BP83+CH83+CN83+BV83+CB83),(#REF!))</f>
        <v>208</v>
      </c>
      <c r="CT83" s="74">
        <f>IF(T83="SUMA",(AA83+AG83+AM83+AS83+AY83+BE83+BK83+BQ83+CI83+CO83+BW83+CC83),(AA83))</f>
        <v>208</v>
      </c>
      <c r="CU83" s="81">
        <f t="shared" ref="CU83:CU89" si="81">IF(ISERROR(CT83/CS83),0,(CT83/CS83))</f>
        <v>1</v>
      </c>
    </row>
    <row r="84" spans="1:100" s="2" customFormat="1" ht="80.099999999999994" customHeight="1" x14ac:dyDescent="0.25">
      <c r="A84" s="72" t="s">
        <v>167</v>
      </c>
      <c r="B84" s="74">
        <v>7560</v>
      </c>
      <c r="C84" s="50">
        <v>2</v>
      </c>
      <c r="D84" s="57" t="s">
        <v>446</v>
      </c>
      <c r="E84" s="57" t="s">
        <v>142</v>
      </c>
      <c r="F84" s="50" t="s">
        <v>120</v>
      </c>
      <c r="G84" s="50">
        <v>160</v>
      </c>
      <c r="H84" s="50" t="s">
        <v>120</v>
      </c>
      <c r="I84" s="50" t="s">
        <v>122</v>
      </c>
      <c r="J84" s="50" t="s">
        <v>128</v>
      </c>
      <c r="K84" s="50" t="s">
        <v>122</v>
      </c>
      <c r="L84" s="50" t="s">
        <v>120</v>
      </c>
      <c r="M84" s="50" t="s">
        <v>122</v>
      </c>
      <c r="N84" s="50" t="s">
        <v>129</v>
      </c>
      <c r="O84" s="49">
        <v>1</v>
      </c>
      <c r="P84" s="58" t="s">
        <v>177</v>
      </c>
      <c r="Q84" s="58" t="s">
        <v>178</v>
      </c>
      <c r="R84" s="52">
        <v>1</v>
      </c>
      <c r="S84" s="52">
        <v>1</v>
      </c>
      <c r="T84" s="49" t="s">
        <v>119</v>
      </c>
      <c r="U84" s="49" t="s">
        <v>152</v>
      </c>
      <c r="V84" s="49" t="s">
        <v>158</v>
      </c>
      <c r="W84" s="58" t="s">
        <v>175</v>
      </c>
      <c r="X84" s="58" t="s">
        <v>263</v>
      </c>
      <c r="Y84" s="58" t="s">
        <v>179</v>
      </c>
      <c r="Z84" s="66">
        <v>0.05</v>
      </c>
      <c r="AA84" s="80">
        <v>0.05</v>
      </c>
      <c r="AB84" s="52">
        <f t="shared" si="69"/>
        <v>1</v>
      </c>
      <c r="AC84" s="170" t="s">
        <v>520</v>
      </c>
      <c r="AD84" s="170"/>
      <c r="AE84" s="170"/>
      <c r="AF84" s="66">
        <v>0.05</v>
      </c>
      <c r="AG84" s="80">
        <v>0.05</v>
      </c>
      <c r="AH84" s="52">
        <f t="shared" si="70"/>
        <v>1</v>
      </c>
      <c r="AI84" s="170" t="s">
        <v>533</v>
      </c>
      <c r="AJ84" s="170"/>
      <c r="AK84" s="170"/>
      <c r="AL84" s="66">
        <v>0.1</v>
      </c>
      <c r="AM84" s="80">
        <v>0.1</v>
      </c>
      <c r="AN84" s="52">
        <f t="shared" si="71"/>
        <v>1</v>
      </c>
      <c r="AO84" s="170" t="s">
        <v>613</v>
      </c>
      <c r="AP84" s="170"/>
      <c r="AQ84" s="170"/>
      <c r="AR84" s="66">
        <v>0.05</v>
      </c>
      <c r="AS84" s="80">
        <v>0.05</v>
      </c>
      <c r="AT84" s="52">
        <f t="shared" si="72"/>
        <v>1</v>
      </c>
      <c r="AU84" s="171" t="s">
        <v>713</v>
      </c>
      <c r="AV84" s="171"/>
      <c r="AW84" s="171"/>
      <c r="AX84" s="66">
        <v>0.1</v>
      </c>
      <c r="AY84" s="80">
        <v>0.1</v>
      </c>
      <c r="AZ84" s="52">
        <f t="shared" si="73"/>
        <v>1</v>
      </c>
      <c r="BA84" s="212" t="s">
        <v>784</v>
      </c>
      <c r="BB84" s="213"/>
      <c r="BC84" s="214"/>
      <c r="BD84" s="66">
        <v>0.05</v>
      </c>
      <c r="BE84" s="80">
        <v>0.05</v>
      </c>
      <c r="BF84" s="52">
        <f t="shared" si="74"/>
        <v>1</v>
      </c>
      <c r="BG84" s="195" t="s">
        <v>1055</v>
      </c>
      <c r="BH84" s="196" t="s">
        <v>1055</v>
      </c>
      <c r="BI84" s="197" t="s">
        <v>1055</v>
      </c>
      <c r="BJ84" s="66">
        <v>0.1</v>
      </c>
      <c r="BK84" s="80">
        <v>0.1</v>
      </c>
      <c r="BL84" s="52">
        <f t="shared" si="75"/>
        <v>1</v>
      </c>
      <c r="BM84" s="167" t="s">
        <v>914</v>
      </c>
      <c r="BN84" s="168"/>
      <c r="BO84" s="168"/>
      <c r="BP84" s="107">
        <v>0.11</v>
      </c>
      <c r="BQ84" s="107">
        <v>0.11</v>
      </c>
      <c r="BR84" s="52">
        <f t="shared" si="76"/>
        <v>1</v>
      </c>
      <c r="BS84" s="191" t="s">
        <v>924</v>
      </c>
      <c r="BT84" s="192"/>
      <c r="BU84" s="192"/>
      <c r="BV84" s="107">
        <v>0.11</v>
      </c>
      <c r="BW84" s="80">
        <v>0.11</v>
      </c>
      <c r="BX84" s="52">
        <f t="shared" si="77"/>
        <v>1</v>
      </c>
      <c r="BY84" s="183" t="s">
        <v>1108</v>
      </c>
      <c r="BZ84" s="184"/>
      <c r="CA84" s="185"/>
      <c r="CB84" s="81">
        <v>0.11</v>
      </c>
      <c r="CC84" s="80">
        <v>0.11</v>
      </c>
      <c r="CD84" s="126">
        <f t="shared" si="78"/>
        <v>1</v>
      </c>
      <c r="CE84" s="186" t="s">
        <v>1182</v>
      </c>
      <c r="CF84" s="187"/>
      <c r="CG84" s="188"/>
      <c r="CH84" s="66">
        <v>0.11</v>
      </c>
      <c r="CI84" s="107">
        <v>0.11</v>
      </c>
      <c r="CJ84" s="52">
        <f t="shared" si="79"/>
        <v>1</v>
      </c>
      <c r="CK84" s="181" t="s">
        <v>1312</v>
      </c>
      <c r="CL84" s="215"/>
      <c r="CM84" s="182"/>
      <c r="CN84" s="66">
        <v>0.06</v>
      </c>
      <c r="CO84" s="107">
        <v>0.06</v>
      </c>
      <c r="CP84" s="52">
        <f t="shared" si="80"/>
        <v>1</v>
      </c>
      <c r="CQ84" s="181" t="s">
        <v>1391</v>
      </c>
      <c r="CR84" s="182"/>
      <c r="CS84" s="90">
        <f>IF(T84="SUMA",(Z84+AF84+AL84+AR84+AX84+BD84+BJ84+BP84+CH84+CN84+BV84+CB84),(#REF!))</f>
        <v>1</v>
      </c>
      <c r="CT84" s="52">
        <f t="shared" ref="CT84:CT86" si="82">IF(T84="SUMA",(AA84+AG84+AM84+AS84+AY84+BE84+BK84+BQ84+CI84+CO84+BW84+CC84),(AA84))</f>
        <v>1</v>
      </c>
      <c r="CU84" s="66">
        <f t="shared" si="81"/>
        <v>1</v>
      </c>
    </row>
    <row r="85" spans="1:100" s="2" customFormat="1" ht="80.099999999999994" customHeight="1" x14ac:dyDescent="0.25">
      <c r="A85" s="72" t="s">
        <v>167</v>
      </c>
      <c r="B85" s="74">
        <v>7560</v>
      </c>
      <c r="C85" s="50">
        <v>3</v>
      </c>
      <c r="D85" s="57" t="s">
        <v>447</v>
      </c>
      <c r="E85" s="57" t="s">
        <v>142</v>
      </c>
      <c r="F85" s="50" t="s">
        <v>120</v>
      </c>
      <c r="G85" s="50">
        <v>160</v>
      </c>
      <c r="H85" s="50" t="s">
        <v>120</v>
      </c>
      <c r="I85" s="50" t="s">
        <v>122</v>
      </c>
      <c r="J85" s="50" t="s">
        <v>128</v>
      </c>
      <c r="K85" s="50" t="s">
        <v>122</v>
      </c>
      <c r="L85" s="50" t="s">
        <v>120</v>
      </c>
      <c r="M85" s="50" t="s">
        <v>122</v>
      </c>
      <c r="N85" s="50" t="s">
        <v>129</v>
      </c>
      <c r="O85" s="49">
        <v>1</v>
      </c>
      <c r="P85" s="58" t="s">
        <v>180</v>
      </c>
      <c r="Q85" s="100" t="s">
        <v>181</v>
      </c>
      <c r="R85" s="99">
        <v>25000</v>
      </c>
      <c r="S85" s="99">
        <v>2100</v>
      </c>
      <c r="T85" s="49" t="s">
        <v>119</v>
      </c>
      <c r="U85" s="49" t="s">
        <v>154</v>
      </c>
      <c r="V85" s="49" t="s">
        <v>158</v>
      </c>
      <c r="W85" s="58" t="s">
        <v>175</v>
      </c>
      <c r="X85" s="58" t="s">
        <v>263</v>
      </c>
      <c r="Y85" s="58" t="s">
        <v>182</v>
      </c>
      <c r="Z85" s="63">
        <v>50</v>
      </c>
      <c r="AA85" s="79">
        <v>165</v>
      </c>
      <c r="AB85" s="52">
        <f t="shared" si="69"/>
        <v>3.3</v>
      </c>
      <c r="AC85" s="170" t="s">
        <v>521</v>
      </c>
      <c r="AD85" s="170"/>
      <c r="AE85" s="170"/>
      <c r="AF85" s="63">
        <v>200</v>
      </c>
      <c r="AG85" s="79">
        <v>200</v>
      </c>
      <c r="AH85" s="52">
        <f t="shared" si="70"/>
        <v>1</v>
      </c>
      <c r="AI85" s="170" t="s">
        <v>534</v>
      </c>
      <c r="AJ85" s="170"/>
      <c r="AK85" s="170"/>
      <c r="AL85" s="63">
        <v>200</v>
      </c>
      <c r="AM85" s="79">
        <v>200</v>
      </c>
      <c r="AN85" s="52">
        <f t="shared" si="71"/>
        <v>1</v>
      </c>
      <c r="AO85" s="170" t="s">
        <v>614</v>
      </c>
      <c r="AP85" s="170"/>
      <c r="AQ85" s="170"/>
      <c r="AR85" s="63">
        <v>200</v>
      </c>
      <c r="AS85" s="79">
        <v>200</v>
      </c>
      <c r="AT85" s="52">
        <f t="shared" si="72"/>
        <v>1</v>
      </c>
      <c r="AU85" s="171" t="s">
        <v>714</v>
      </c>
      <c r="AV85" s="171"/>
      <c r="AW85" s="171"/>
      <c r="AX85" s="63">
        <v>200</v>
      </c>
      <c r="AY85" s="79">
        <v>200</v>
      </c>
      <c r="AZ85" s="52">
        <f t="shared" si="73"/>
        <v>1</v>
      </c>
      <c r="BA85" s="212" t="s">
        <v>785</v>
      </c>
      <c r="BB85" s="213"/>
      <c r="BC85" s="214"/>
      <c r="BD85" s="63">
        <v>250</v>
      </c>
      <c r="BE85" s="79">
        <v>250</v>
      </c>
      <c r="BF85" s="52">
        <f t="shared" si="74"/>
        <v>1</v>
      </c>
      <c r="BG85" s="195" t="s">
        <v>1056</v>
      </c>
      <c r="BH85" s="196" t="s">
        <v>1056</v>
      </c>
      <c r="BI85" s="197" t="s">
        <v>1056</v>
      </c>
      <c r="BJ85" s="63">
        <v>250</v>
      </c>
      <c r="BK85" s="79">
        <v>250</v>
      </c>
      <c r="BL85" s="52">
        <f t="shared" si="75"/>
        <v>1</v>
      </c>
      <c r="BM85" s="167" t="s">
        <v>915</v>
      </c>
      <c r="BN85" s="168"/>
      <c r="BO85" s="168"/>
      <c r="BP85" s="74">
        <v>250</v>
      </c>
      <c r="BQ85" s="74">
        <v>250</v>
      </c>
      <c r="BR85" s="52">
        <f t="shared" si="76"/>
        <v>1</v>
      </c>
      <c r="BS85" s="191" t="s">
        <v>925</v>
      </c>
      <c r="BT85" s="192"/>
      <c r="BU85" s="192"/>
      <c r="BV85" s="74">
        <v>150</v>
      </c>
      <c r="BW85" s="79">
        <v>150</v>
      </c>
      <c r="BX85" s="52">
        <f t="shared" si="77"/>
        <v>1</v>
      </c>
      <c r="BY85" s="183" t="s">
        <v>1109</v>
      </c>
      <c r="BZ85" s="184"/>
      <c r="CA85" s="185"/>
      <c r="CB85" s="71">
        <v>150</v>
      </c>
      <c r="CC85" s="79">
        <v>150</v>
      </c>
      <c r="CD85" s="126">
        <f t="shared" si="78"/>
        <v>1</v>
      </c>
      <c r="CE85" s="186" t="s">
        <v>1183</v>
      </c>
      <c r="CF85" s="187"/>
      <c r="CG85" s="188"/>
      <c r="CH85" s="63">
        <v>100</v>
      </c>
      <c r="CI85" s="74">
        <v>85</v>
      </c>
      <c r="CJ85" s="52">
        <f t="shared" si="79"/>
        <v>0.85</v>
      </c>
      <c r="CK85" s="181" t="s">
        <v>1313</v>
      </c>
      <c r="CL85" s="215"/>
      <c r="CM85" s="182"/>
      <c r="CN85" s="63">
        <v>100</v>
      </c>
      <c r="CO85" s="74">
        <v>0</v>
      </c>
      <c r="CP85" s="52">
        <f t="shared" si="80"/>
        <v>0</v>
      </c>
      <c r="CQ85" s="181" t="s">
        <v>1392</v>
      </c>
      <c r="CR85" s="182"/>
      <c r="CS85" s="94">
        <f>IF(T85="SUMA",(Z85+AF85+AL85+AR85+AX85+BD85+BJ85+BP85+CH85+CN85+BV85+CB85),(#REF!))</f>
        <v>2100</v>
      </c>
      <c r="CT85" s="51">
        <f t="shared" si="82"/>
        <v>2100</v>
      </c>
      <c r="CU85" s="66">
        <f t="shared" si="81"/>
        <v>1</v>
      </c>
    </row>
    <row r="86" spans="1:100" s="2" customFormat="1" ht="80.099999999999994" customHeight="1" x14ac:dyDescent="0.25">
      <c r="A86" s="72" t="s">
        <v>167</v>
      </c>
      <c r="B86" s="74">
        <v>7560</v>
      </c>
      <c r="C86" s="50">
        <v>4</v>
      </c>
      <c r="D86" s="57" t="s">
        <v>448</v>
      </c>
      <c r="E86" s="57" t="s">
        <v>142</v>
      </c>
      <c r="F86" s="50" t="s">
        <v>120</v>
      </c>
      <c r="G86" s="50">
        <v>160</v>
      </c>
      <c r="H86" s="50" t="s">
        <v>120</v>
      </c>
      <c r="I86" s="50" t="s">
        <v>120</v>
      </c>
      <c r="J86" s="50" t="s">
        <v>128</v>
      </c>
      <c r="K86" s="50" t="s">
        <v>122</v>
      </c>
      <c r="L86" s="50" t="s">
        <v>120</v>
      </c>
      <c r="M86" s="50" t="s">
        <v>122</v>
      </c>
      <c r="N86" s="50" t="s">
        <v>129</v>
      </c>
      <c r="O86" s="49">
        <v>1</v>
      </c>
      <c r="P86" s="58" t="s">
        <v>183</v>
      </c>
      <c r="Q86" s="100" t="s">
        <v>184</v>
      </c>
      <c r="R86" s="99">
        <v>4000</v>
      </c>
      <c r="S86" s="99">
        <v>1700</v>
      </c>
      <c r="T86" s="49" t="s">
        <v>119</v>
      </c>
      <c r="U86" s="49" t="s">
        <v>154</v>
      </c>
      <c r="V86" s="49" t="s">
        <v>158</v>
      </c>
      <c r="W86" s="58" t="s">
        <v>175</v>
      </c>
      <c r="X86" s="58" t="s">
        <v>263</v>
      </c>
      <c r="Y86" s="58" t="s">
        <v>182</v>
      </c>
      <c r="Z86" s="93">
        <v>0</v>
      </c>
      <c r="AA86" s="79">
        <v>8</v>
      </c>
      <c r="AB86" s="52">
        <f t="shared" si="69"/>
        <v>0</v>
      </c>
      <c r="AC86" s="170" t="s">
        <v>522</v>
      </c>
      <c r="AD86" s="170"/>
      <c r="AE86" s="170"/>
      <c r="AF86" s="63">
        <v>50</v>
      </c>
      <c r="AG86" s="79">
        <v>69</v>
      </c>
      <c r="AH86" s="52">
        <f t="shared" si="70"/>
        <v>1.38</v>
      </c>
      <c r="AI86" s="170" t="s">
        <v>535</v>
      </c>
      <c r="AJ86" s="170"/>
      <c r="AK86" s="170"/>
      <c r="AL86" s="63">
        <v>70</v>
      </c>
      <c r="AM86" s="79">
        <v>159</v>
      </c>
      <c r="AN86" s="52">
        <f t="shared" si="71"/>
        <v>2.2714285714285714</v>
      </c>
      <c r="AO86" s="170" t="s">
        <v>616</v>
      </c>
      <c r="AP86" s="170"/>
      <c r="AQ86" s="170"/>
      <c r="AR86" s="63">
        <v>250</v>
      </c>
      <c r="AS86" s="79">
        <v>171</v>
      </c>
      <c r="AT86" s="52">
        <f t="shared" si="72"/>
        <v>0.68400000000000005</v>
      </c>
      <c r="AU86" s="171" t="s">
        <v>715</v>
      </c>
      <c r="AV86" s="171"/>
      <c r="AW86" s="171"/>
      <c r="AX86" s="63">
        <v>250</v>
      </c>
      <c r="AY86" s="79">
        <v>257</v>
      </c>
      <c r="AZ86" s="52">
        <f t="shared" si="73"/>
        <v>1.028</v>
      </c>
      <c r="BA86" s="212" t="s">
        <v>786</v>
      </c>
      <c r="BB86" s="213"/>
      <c r="BC86" s="214"/>
      <c r="BD86" s="63">
        <v>250</v>
      </c>
      <c r="BE86" s="79">
        <v>267</v>
      </c>
      <c r="BF86" s="52">
        <f t="shared" si="74"/>
        <v>1.0680000000000001</v>
      </c>
      <c r="BG86" s="195" t="s">
        <v>1057</v>
      </c>
      <c r="BH86" s="196" t="s">
        <v>1057</v>
      </c>
      <c r="BI86" s="197" t="s">
        <v>1057</v>
      </c>
      <c r="BJ86" s="63">
        <v>200</v>
      </c>
      <c r="BK86" s="79">
        <v>214</v>
      </c>
      <c r="BL86" s="52">
        <f t="shared" si="75"/>
        <v>1.07</v>
      </c>
      <c r="BM86" s="167" t="s">
        <v>916</v>
      </c>
      <c r="BN86" s="168"/>
      <c r="BO86" s="168"/>
      <c r="BP86" s="74">
        <v>200</v>
      </c>
      <c r="BQ86" s="74">
        <v>242</v>
      </c>
      <c r="BR86" s="52">
        <f t="shared" si="76"/>
        <v>1.21</v>
      </c>
      <c r="BS86" s="191" t="s">
        <v>926</v>
      </c>
      <c r="BT86" s="192"/>
      <c r="BU86" s="192"/>
      <c r="BV86" s="74">
        <v>150</v>
      </c>
      <c r="BW86" s="79">
        <v>225</v>
      </c>
      <c r="BX86" s="52">
        <f t="shared" si="77"/>
        <v>1.5</v>
      </c>
      <c r="BY86" s="183" t="s">
        <v>1110</v>
      </c>
      <c r="BZ86" s="184"/>
      <c r="CA86" s="185"/>
      <c r="CB86" s="71">
        <v>150</v>
      </c>
      <c r="CC86" s="79">
        <v>66</v>
      </c>
      <c r="CD86" s="126">
        <f t="shared" si="78"/>
        <v>0.44</v>
      </c>
      <c r="CE86" s="186" t="s">
        <v>1184</v>
      </c>
      <c r="CF86" s="187"/>
      <c r="CG86" s="188"/>
      <c r="CH86" s="63">
        <v>100</v>
      </c>
      <c r="CI86" s="74">
        <v>17</v>
      </c>
      <c r="CJ86" s="52">
        <f t="shared" si="79"/>
        <v>0.17</v>
      </c>
      <c r="CK86" s="181" t="s">
        <v>1314</v>
      </c>
      <c r="CL86" s="215"/>
      <c r="CM86" s="182"/>
      <c r="CN86" s="63">
        <v>30</v>
      </c>
      <c r="CO86" s="74">
        <v>5</v>
      </c>
      <c r="CP86" s="52">
        <f t="shared" si="80"/>
        <v>0.16666666666666666</v>
      </c>
      <c r="CQ86" s="181" t="s">
        <v>1393</v>
      </c>
      <c r="CR86" s="182"/>
      <c r="CS86" s="94">
        <f>IF(T86="SUMA",(Z86+AF86+AL86+AR86+AX86+BD86+BJ86+BP86+CH86+CN86+BV86+CB86),(#REF!))</f>
        <v>1700</v>
      </c>
      <c r="CT86" s="51">
        <f t="shared" si="82"/>
        <v>1700</v>
      </c>
      <c r="CU86" s="66">
        <f t="shared" si="81"/>
        <v>1</v>
      </c>
    </row>
    <row r="87" spans="1:100" s="2" customFormat="1" ht="80.099999999999994" customHeight="1" x14ac:dyDescent="0.25">
      <c r="A87" s="72" t="s">
        <v>167</v>
      </c>
      <c r="B87" s="74">
        <v>7560</v>
      </c>
      <c r="C87" s="50">
        <v>5</v>
      </c>
      <c r="D87" s="57" t="s">
        <v>449</v>
      </c>
      <c r="E87" s="57" t="s">
        <v>142</v>
      </c>
      <c r="F87" s="50" t="s">
        <v>120</v>
      </c>
      <c r="G87" s="50">
        <v>160</v>
      </c>
      <c r="H87" s="50" t="s">
        <v>120</v>
      </c>
      <c r="I87" s="50" t="s">
        <v>120</v>
      </c>
      <c r="J87" s="50" t="s">
        <v>128</v>
      </c>
      <c r="K87" s="50" t="s">
        <v>122</v>
      </c>
      <c r="L87" s="50" t="s">
        <v>120</v>
      </c>
      <c r="M87" s="50" t="s">
        <v>122</v>
      </c>
      <c r="N87" s="50" t="s">
        <v>129</v>
      </c>
      <c r="O87" s="49">
        <v>1</v>
      </c>
      <c r="P87" s="58" t="s">
        <v>185</v>
      </c>
      <c r="Q87" s="100" t="s">
        <v>186</v>
      </c>
      <c r="R87" s="99">
        <v>430</v>
      </c>
      <c r="S87" s="99">
        <v>75</v>
      </c>
      <c r="T87" s="49" t="s">
        <v>119</v>
      </c>
      <c r="U87" s="49" t="s">
        <v>152</v>
      </c>
      <c r="V87" s="49" t="s">
        <v>158</v>
      </c>
      <c r="W87" s="58" t="s">
        <v>175</v>
      </c>
      <c r="X87" s="58" t="s">
        <v>263</v>
      </c>
      <c r="Y87" s="58" t="s">
        <v>179</v>
      </c>
      <c r="Z87" s="66">
        <v>1.4999999999999999E-2</v>
      </c>
      <c r="AA87" s="66">
        <v>1.4999999999999999E-2</v>
      </c>
      <c r="AB87" s="52">
        <f t="shared" si="69"/>
        <v>1</v>
      </c>
      <c r="AC87" s="170" t="s">
        <v>523</v>
      </c>
      <c r="AD87" s="170"/>
      <c r="AE87" s="170"/>
      <c r="AF87" s="66">
        <v>7.5800000000000006E-2</v>
      </c>
      <c r="AG87" s="52">
        <v>7.5800000000000006E-2</v>
      </c>
      <c r="AH87" s="52">
        <f t="shared" si="70"/>
        <v>1</v>
      </c>
      <c r="AI87" s="170" t="s">
        <v>536</v>
      </c>
      <c r="AJ87" s="170"/>
      <c r="AK87" s="170"/>
      <c r="AL87" s="66">
        <v>9.0999999999999998E-2</v>
      </c>
      <c r="AM87" s="88">
        <v>9.0999999999999998E-2</v>
      </c>
      <c r="AN87" s="52">
        <f t="shared" si="71"/>
        <v>1</v>
      </c>
      <c r="AO87" s="170" t="s">
        <v>615</v>
      </c>
      <c r="AP87" s="170"/>
      <c r="AQ87" s="170"/>
      <c r="AR87" s="66">
        <v>9.0999999999999998E-2</v>
      </c>
      <c r="AS87" s="52">
        <v>9.0999999999999998E-2</v>
      </c>
      <c r="AT87" s="52">
        <f t="shared" si="72"/>
        <v>1</v>
      </c>
      <c r="AU87" s="171" t="s">
        <v>716</v>
      </c>
      <c r="AV87" s="171"/>
      <c r="AW87" s="171"/>
      <c r="AX87" s="66">
        <v>9.0999999999999998E-2</v>
      </c>
      <c r="AY87" s="88">
        <v>9.0999999999999998E-2</v>
      </c>
      <c r="AZ87" s="52">
        <f t="shared" si="73"/>
        <v>1</v>
      </c>
      <c r="BA87" s="222" t="s">
        <v>787</v>
      </c>
      <c r="BB87" s="223"/>
      <c r="BC87" s="224"/>
      <c r="BD87" s="66">
        <v>9.0999999999999998E-2</v>
      </c>
      <c r="BE87" s="88">
        <v>9.0999999999999998E-2</v>
      </c>
      <c r="BF87" s="52">
        <f t="shared" si="74"/>
        <v>1</v>
      </c>
      <c r="BG87" s="195" t="s">
        <v>1058</v>
      </c>
      <c r="BH87" s="196" t="s">
        <v>1058</v>
      </c>
      <c r="BI87" s="197" t="s">
        <v>1058</v>
      </c>
      <c r="BJ87" s="66">
        <v>9.0999999999999998E-2</v>
      </c>
      <c r="BK87" s="88">
        <v>9.0999999999999998E-2</v>
      </c>
      <c r="BL87" s="52">
        <f t="shared" si="75"/>
        <v>1</v>
      </c>
      <c r="BM87" s="164" t="s">
        <v>917</v>
      </c>
      <c r="BN87" s="165"/>
      <c r="BO87" s="165"/>
      <c r="BP87" s="88">
        <v>9.0999999999999998E-2</v>
      </c>
      <c r="BQ87" s="88">
        <v>0.09</v>
      </c>
      <c r="BR87" s="52">
        <f t="shared" si="76"/>
        <v>0.98901098901098905</v>
      </c>
      <c r="BS87" s="210" t="s">
        <v>927</v>
      </c>
      <c r="BT87" s="211"/>
      <c r="BU87" s="211"/>
      <c r="BV87" s="88">
        <v>9.0999999999999998E-2</v>
      </c>
      <c r="BW87" s="80">
        <v>0.05</v>
      </c>
      <c r="BX87" s="52">
        <f t="shared" si="77"/>
        <v>0.5494505494505495</v>
      </c>
      <c r="BY87" s="199" t="s">
        <v>1111</v>
      </c>
      <c r="BZ87" s="200"/>
      <c r="CA87" s="201"/>
      <c r="CB87" s="81">
        <v>9.0999999999999998E-2</v>
      </c>
      <c r="CC87" s="80">
        <v>0.13200000000000001</v>
      </c>
      <c r="CD87" s="126">
        <f t="shared" si="78"/>
        <v>1.4505494505494507</v>
      </c>
      <c r="CE87" s="216" t="s">
        <v>1245</v>
      </c>
      <c r="CF87" s="217"/>
      <c r="CG87" s="218"/>
      <c r="CH87" s="66">
        <v>9.0999999999999998E-2</v>
      </c>
      <c r="CI87" s="81">
        <v>9.0999999999999998E-2</v>
      </c>
      <c r="CJ87" s="52">
        <f t="shared" si="79"/>
        <v>1</v>
      </c>
      <c r="CK87" s="181" t="s">
        <v>1315</v>
      </c>
      <c r="CL87" s="215"/>
      <c r="CM87" s="182"/>
      <c r="CN87" s="66">
        <v>9.11E-2</v>
      </c>
      <c r="CO87" s="81">
        <v>9.11E-2</v>
      </c>
      <c r="CP87" s="52">
        <f t="shared" si="80"/>
        <v>1</v>
      </c>
      <c r="CQ87" s="181" t="s">
        <v>1394</v>
      </c>
      <c r="CR87" s="182"/>
      <c r="CS87" s="62">
        <f>+Z87+AF87+AL87+AR87+AX87+BD87+BJ87+BP87+BV87+CB87+CH87+CN87</f>
        <v>1.0008999999999999</v>
      </c>
      <c r="CT87" s="88">
        <f>IF(T87="SUMA",(AA87+AG87+AM87+AS87+AY87+BE87+BK87+BQ87+CI87+CO87+BW87+CC87),(AA87))</f>
        <v>0.9998999999999999</v>
      </c>
      <c r="CU87" s="66">
        <f t="shared" si="81"/>
        <v>0.99900089919072832</v>
      </c>
    </row>
    <row r="88" spans="1:100" s="2" customFormat="1" ht="80.099999999999994" customHeight="1" x14ac:dyDescent="0.25">
      <c r="A88" s="72" t="s">
        <v>167</v>
      </c>
      <c r="B88" s="74">
        <v>7560</v>
      </c>
      <c r="C88" s="50">
        <v>6</v>
      </c>
      <c r="D88" s="57" t="s">
        <v>450</v>
      </c>
      <c r="E88" s="57" t="s">
        <v>142</v>
      </c>
      <c r="F88" s="50" t="s">
        <v>120</v>
      </c>
      <c r="G88" s="50">
        <v>160</v>
      </c>
      <c r="H88" s="50" t="s">
        <v>120</v>
      </c>
      <c r="I88" s="50" t="s">
        <v>122</v>
      </c>
      <c r="J88" s="50" t="s">
        <v>128</v>
      </c>
      <c r="K88" s="50" t="s">
        <v>122</v>
      </c>
      <c r="L88" s="50" t="s">
        <v>120</v>
      </c>
      <c r="M88" s="50" t="s">
        <v>122</v>
      </c>
      <c r="N88" s="50" t="s">
        <v>129</v>
      </c>
      <c r="O88" s="49">
        <v>1</v>
      </c>
      <c r="P88" s="58" t="s">
        <v>187</v>
      </c>
      <c r="Q88" s="100" t="s">
        <v>188</v>
      </c>
      <c r="R88" s="99">
        <v>18</v>
      </c>
      <c r="S88" s="99">
        <v>10</v>
      </c>
      <c r="T88" s="49" t="s">
        <v>119</v>
      </c>
      <c r="U88" s="49" t="s">
        <v>152</v>
      </c>
      <c r="V88" s="49" t="s">
        <v>158</v>
      </c>
      <c r="W88" s="58" t="s">
        <v>175</v>
      </c>
      <c r="X88" s="58" t="s">
        <v>263</v>
      </c>
      <c r="Y88" s="58" t="s">
        <v>205</v>
      </c>
      <c r="Z88" s="66">
        <v>6.3299999999999995E-2</v>
      </c>
      <c r="AA88" s="88">
        <v>6.3299999999999995E-2</v>
      </c>
      <c r="AB88" s="52">
        <f t="shared" si="69"/>
        <v>1</v>
      </c>
      <c r="AC88" s="170" t="s">
        <v>524</v>
      </c>
      <c r="AD88" s="170"/>
      <c r="AE88" s="170"/>
      <c r="AF88" s="66">
        <v>6.3299999999999995E-2</v>
      </c>
      <c r="AG88" s="66">
        <v>6.3299999999999995E-2</v>
      </c>
      <c r="AH88" s="52">
        <f t="shared" si="70"/>
        <v>1</v>
      </c>
      <c r="AI88" s="170" t="s">
        <v>537</v>
      </c>
      <c r="AJ88" s="170"/>
      <c r="AK88" s="170"/>
      <c r="AL88" s="66">
        <v>0.12330000000000001</v>
      </c>
      <c r="AM88" s="80">
        <v>0.12330000000000001</v>
      </c>
      <c r="AN88" s="52">
        <f t="shared" si="71"/>
        <v>1</v>
      </c>
      <c r="AO88" s="170" t="s">
        <v>771</v>
      </c>
      <c r="AP88" s="170"/>
      <c r="AQ88" s="170"/>
      <c r="AR88" s="66">
        <v>0.15329999999999999</v>
      </c>
      <c r="AS88" s="88">
        <v>0.15329999999999999</v>
      </c>
      <c r="AT88" s="52">
        <f t="shared" si="72"/>
        <v>1</v>
      </c>
      <c r="AU88" s="171" t="s">
        <v>717</v>
      </c>
      <c r="AV88" s="171"/>
      <c r="AW88" s="171"/>
      <c r="AX88" s="66">
        <v>0.15329999999999999</v>
      </c>
      <c r="AY88" s="88">
        <v>0.15329999999999999</v>
      </c>
      <c r="AZ88" s="52">
        <f t="shared" si="73"/>
        <v>1</v>
      </c>
      <c r="BA88" s="212" t="s">
        <v>788</v>
      </c>
      <c r="BB88" s="213"/>
      <c r="BC88" s="214"/>
      <c r="BD88" s="66">
        <v>0.13830000000000001</v>
      </c>
      <c r="BE88" s="88">
        <v>0.13830000000000001</v>
      </c>
      <c r="BF88" s="52">
        <f t="shared" si="74"/>
        <v>1</v>
      </c>
      <c r="BG88" s="195" t="s">
        <v>1059</v>
      </c>
      <c r="BH88" s="196" t="s">
        <v>1059</v>
      </c>
      <c r="BI88" s="197" t="s">
        <v>1059</v>
      </c>
      <c r="BJ88" s="66">
        <v>0.09</v>
      </c>
      <c r="BK88" s="80">
        <v>0.09</v>
      </c>
      <c r="BL88" s="52">
        <f t="shared" si="75"/>
        <v>1</v>
      </c>
      <c r="BM88" s="193" t="s">
        <v>918</v>
      </c>
      <c r="BN88" s="194"/>
      <c r="BO88" s="194"/>
      <c r="BP88" s="107">
        <v>6.8000000000000005E-2</v>
      </c>
      <c r="BQ88" s="107">
        <v>6.8000000000000005E-2</v>
      </c>
      <c r="BR88" s="52">
        <f t="shared" si="76"/>
        <v>1</v>
      </c>
      <c r="BS88" s="191" t="s">
        <v>928</v>
      </c>
      <c r="BT88" s="192"/>
      <c r="BU88" s="192"/>
      <c r="BV88" s="107">
        <v>6.6000000000000003E-2</v>
      </c>
      <c r="BW88" s="88">
        <v>6.6000000000000003E-2</v>
      </c>
      <c r="BX88" s="52">
        <f t="shared" si="77"/>
        <v>1</v>
      </c>
      <c r="BY88" s="183" t="s">
        <v>1112</v>
      </c>
      <c r="BZ88" s="184"/>
      <c r="CA88" s="185"/>
      <c r="CB88" s="81">
        <v>5.3999999999999999E-2</v>
      </c>
      <c r="CC88" s="80">
        <v>5.3999999999999999E-2</v>
      </c>
      <c r="CD88" s="126">
        <f t="shared" si="78"/>
        <v>1</v>
      </c>
      <c r="CE88" s="186" t="s">
        <v>1185</v>
      </c>
      <c r="CF88" s="187"/>
      <c r="CG88" s="188"/>
      <c r="CH88" s="66">
        <v>1.4999999999999999E-2</v>
      </c>
      <c r="CI88" s="107">
        <v>1.4999999999999999E-2</v>
      </c>
      <c r="CJ88" s="52">
        <f t="shared" si="79"/>
        <v>1</v>
      </c>
      <c r="CK88" s="181" t="s">
        <v>1316</v>
      </c>
      <c r="CL88" s="215"/>
      <c r="CM88" s="182"/>
      <c r="CN88" s="66">
        <v>1.2E-2</v>
      </c>
      <c r="CO88" s="107">
        <v>1.2E-2</v>
      </c>
      <c r="CP88" s="52">
        <f t="shared" si="80"/>
        <v>1</v>
      </c>
      <c r="CQ88" s="181" t="s">
        <v>1395</v>
      </c>
      <c r="CR88" s="182"/>
      <c r="CS88" s="90">
        <f>IF(T88="SUMA",(Z88+AF88+AL88+AR88+AX88+BD88+BJ88+BP88+CH88+CN88+BV88+CB88),(#REF!))</f>
        <v>0.99980000000000002</v>
      </c>
      <c r="CT88" s="52">
        <f>IF(T88="SUMA",(AA88+AG88+AM88+AS88+AY88+BE88+BK88+BQ88+CI88+CO88+BW88+CC88),(AA88))</f>
        <v>0.99980000000000002</v>
      </c>
      <c r="CU88" s="66">
        <f t="shared" si="81"/>
        <v>1</v>
      </c>
    </row>
    <row r="89" spans="1:100" s="2" customFormat="1" ht="80.099999999999994" customHeight="1" x14ac:dyDescent="0.25">
      <c r="A89" s="72" t="s">
        <v>167</v>
      </c>
      <c r="B89" s="74" t="s">
        <v>189</v>
      </c>
      <c r="C89" s="53" t="s">
        <v>190</v>
      </c>
      <c r="D89" s="57" t="s">
        <v>191</v>
      </c>
      <c r="E89" s="57" t="s">
        <v>142</v>
      </c>
      <c r="F89" s="50" t="s">
        <v>120</v>
      </c>
      <c r="G89" s="50">
        <v>160</v>
      </c>
      <c r="H89" s="50" t="s">
        <v>120</v>
      </c>
      <c r="I89" s="50" t="s">
        <v>122</v>
      </c>
      <c r="J89" s="50" t="s">
        <v>128</v>
      </c>
      <c r="K89" s="50" t="s">
        <v>122</v>
      </c>
      <c r="L89" s="50" t="s">
        <v>120</v>
      </c>
      <c r="M89" s="50" t="s">
        <v>122</v>
      </c>
      <c r="N89" s="50" t="s">
        <v>129</v>
      </c>
      <c r="O89" s="49">
        <v>0.25</v>
      </c>
      <c r="P89" s="58" t="s">
        <v>192</v>
      </c>
      <c r="Q89" s="100" t="s">
        <v>193</v>
      </c>
      <c r="R89" s="91">
        <v>1</v>
      </c>
      <c r="S89" s="91">
        <v>1</v>
      </c>
      <c r="T89" s="49" t="s">
        <v>161</v>
      </c>
      <c r="U89" s="49" t="s">
        <v>152</v>
      </c>
      <c r="V89" s="49" t="s">
        <v>158</v>
      </c>
      <c r="W89" s="58" t="s">
        <v>175</v>
      </c>
      <c r="X89" s="58" t="s">
        <v>263</v>
      </c>
      <c r="Y89" s="58" t="s">
        <v>194</v>
      </c>
      <c r="Z89" s="62">
        <v>1</v>
      </c>
      <c r="AA89" s="86">
        <v>1</v>
      </c>
      <c r="AB89" s="52">
        <f t="shared" si="69"/>
        <v>1</v>
      </c>
      <c r="AC89" s="170" t="s">
        <v>525</v>
      </c>
      <c r="AD89" s="170"/>
      <c r="AE89" s="170"/>
      <c r="AF89" s="66">
        <v>1</v>
      </c>
      <c r="AG89" s="80">
        <v>0.94</v>
      </c>
      <c r="AH89" s="52">
        <f t="shared" si="70"/>
        <v>0.94</v>
      </c>
      <c r="AI89" s="170" t="s">
        <v>538</v>
      </c>
      <c r="AJ89" s="170"/>
      <c r="AK89" s="170"/>
      <c r="AL89" s="66">
        <v>1</v>
      </c>
      <c r="AM89" s="80">
        <v>1</v>
      </c>
      <c r="AN89" s="52">
        <f t="shared" si="71"/>
        <v>1</v>
      </c>
      <c r="AO89" s="170" t="s">
        <v>617</v>
      </c>
      <c r="AP89" s="170"/>
      <c r="AQ89" s="170"/>
      <c r="AR89" s="66">
        <v>1</v>
      </c>
      <c r="AS89" s="88">
        <v>1</v>
      </c>
      <c r="AT89" s="52">
        <f t="shared" si="72"/>
        <v>1</v>
      </c>
      <c r="AU89" s="171" t="s">
        <v>718</v>
      </c>
      <c r="AV89" s="171"/>
      <c r="AW89" s="171"/>
      <c r="AX89" s="66">
        <v>1</v>
      </c>
      <c r="AY89" s="88">
        <v>1</v>
      </c>
      <c r="AZ89" s="52">
        <f t="shared" si="73"/>
        <v>1</v>
      </c>
      <c r="BA89" s="212" t="s">
        <v>797</v>
      </c>
      <c r="BB89" s="213"/>
      <c r="BC89" s="214"/>
      <c r="BD89" s="66">
        <v>1</v>
      </c>
      <c r="BE89" s="88">
        <v>0.9859</v>
      </c>
      <c r="BF89" s="52">
        <f t="shared" si="74"/>
        <v>0.9859</v>
      </c>
      <c r="BG89" s="195" t="s">
        <v>1060</v>
      </c>
      <c r="BH89" s="196" t="s">
        <v>1060</v>
      </c>
      <c r="BI89" s="197" t="s">
        <v>1060</v>
      </c>
      <c r="BJ89" s="66">
        <v>1</v>
      </c>
      <c r="BK89" s="80">
        <v>1</v>
      </c>
      <c r="BL89" s="52">
        <f t="shared" si="75"/>
        <v>1</v>
      </c>
      <c r="BM89" s="167" t="s">
        <v>919</v>
      </c>
      <c r="BN89" s="168"/>
      <c r="BO89" s="168"/>
      <c r="BP89" s="124">
        <v>1</v>
      </c>
      <c r="BQ89" s="108">
        <v>0.9</v>
      </c>
      <c r="BR89" s="52">
        <f t="shared" si="76"/>
        <v>0.9</v>
      </c>
      <c r="BS89" s="191" t="s">
        <v>929</v>
      </c>
      <c r="BT89" s="192"/>
      <c r="BU89" s="192"/>
      <c r="BV89" s="124">
        <v>1</v>
      </c>
      <c r="BW89" s="80">
        <v>1</v>
      </c>
      <c r="BX89" s="52">
        <f t="shared" si="77"/>
        <v>1</v>
      </c>
      <c r="BY89" s="198" t="s">
        <v>1164</v>
      </c>
      <c r="BZ89" s="168"/>
      <c r="CA89" s="169"/>
      <c r="CB89" s="81">
        <v>1</v>
      </c>
      <c r="CC89" s="80">
        <v>0.57999999999999996</v>
      </c>
      <c r="CD89" s="126">
        <f t="shared" si="78"/>
        <v>0.57999999999999996</v>
      </c>
      <c r="CE89" s="186" t="s">
        <v>1238</v>
      </c>
      <c r="CF89" s="187"/>
      <c r="CG89" s="188"/>
      <c r="CH89" s="66">
        <v>1</v>
      </c>
      <c r="CI89" s="108">
        <v>1</v>
      </c>
      <c r="CJ89" s="52">
        <f t="shared" si="79"/>
        <v>1</v>
      </c>
      <c r="CK89" s="181" t="s">
        <v>1320</v>
      </c>
      <c r="CL89" s="215"/>
      <c r="CM89" s="182"/>
      <c r="CN89" s="66">
        <v>1</v>
      </c>
      <c r="CO89" s="108">
        <v>1</v>
      </c>
      <c r="CP89" s="52">
        <f t="shared" si="80"/>
        <v>1</v>
      </c>
      <c r="CQ89" s="181" t="s">
        <v>1399</v>
      </c>
      <c r="CR89" s="182"/>
      <c r="CS89" s="90">
        <v>1</v>
      </c>
      <c r="CT89" s="88">
        <f>+AVERAGE(AS89,AM89,AG89,AA89,AY89,BE89,BK89,BQ89,BW89,CC89,CI89,CO89)</f>
        <v>0.95049166666666673</v>
      </c>
      <c r="CU89" s="66">
        <f t="shared" si="81"/>
        <v>0.95049166666666673</v>
      </c>
    </row>
    <row r="90" spans="1:100" s="2" customFormat="1" ht="80.099999999999994" customHeight="1" x14ac:dyDescent="0.25">
      <c r="A90" s="72" t="s">
        <v>167</v>
      </c>
      <c r="B90" s="74" t="s">
        <v>189</v>
      </c>
      <c r="C90" s="53" t="s">
        <v>190</v>
      </c>
      <c r="D90" s="57" t="s">
        <v>191</v>
      </c>
      <c r="E90" s="57" t="s">
        <v>142</v>
      </c>
      <c r="F90" s="50" t="s">
        <v>120</v>
      </c>
      <c r="G90" s="50">
        <v>160</v>
      </c>
      <c r="H90" s="50" t="s">
        <v>120</v>
      </c>
      <c r="I90" s="50" t="s">
        <v>122</v>
      </c>
      <c r="J90" s="50" t="s">
        <v>128</v>
      </c>
      <c r="K90" s="50" t="s">
        <v>122</v>
      </c>
      <c r="L90" s="50" t="s">
        <v>120</v>
      </c>
      <c r="M90" s="50" t="s">
        <v>122</v>
      </c>
      <c r="N90" s="50" t="s">
        <v>129</v>
      </c>
      <c r="O90" s="49">
        <v>0.25</v>
      </c>
      <c r="P90" s="58" t="s">
        <v>195</v>
      </c>
      <c r="Q90" s="100" t="s">
        <v>196</v>
      </c>
      <c r="R90" s="91">
        <v>1</v>
      </c>
      <c r="S90" s="91">
        <v>1</v>
      </c>
      <c r="T90" s="49" t="s">
        <v>163</v>
      </c>
      <c r="U90" s="49" t="s">
        <v>152</v>
      </c>
      <c r="V90" s="49" t="s">
        <v>158</v>
      </c>
      <c r="W90" s="58" t="s">
        <v>175</v>
      </c>
      <c r="X90" s="58" t="s">
        <v>197</v>
      </c>
      <c r="Y90" s="58" t="s">
        <v>198</v>
      </c>
      <c r="Z90" s="66">
        <v>8.3299999999999999E-2</v>
      </c>
      <c r="AA90" s="86">
        <v>0.31809999999999999</v>
      </c>
      <c r="AB90" s="52">
        <f t="shared" si="69"/>
        <v>3.8187274909963986</v>
      </c>
      <c r="AC90" s="170" t="s">
        <v>526</v>
      </c>
      <c r="AD90" s="170"/>
      <c r="AE90" s="170"/>
      <c r="AF90" s="66">
        <v>0.6</v>
      </c>
      <c r="AG90" s="80">
        <v>0.8427</v>
      </c>
      <c r="AH90" s="52">
        <f t="shared" si="70"/>
        <v>1.4045000000000001</v>
      </c>
      <c r="AI90" s="170" t="s">
        <v>539</v>
      </c>
      <c r="AJ90" s="170"/>
      <c r="AK90" s="170"/>
      <c r="AL90" s="66">
        <v>0.6</v>
      </c>
      <c r="AM90" s="80">
        <v>0.8427</v>
      </c>
      <c r="AN90" s="52">
        <f t="shared" si="71"/>
        <v>1.4045000000000001</v>
      </c>
      <c r="AO90" s="170" t="s">
        <v>618</v>
      </c>
      <c r="AP90" s="170"/>
      <c r="AQ90" s="170"/>
      <c r="AR90" s="66">
        <v>0.6</v>
      </c>
      <c r="AS90" s="88">
        <v>0.90720000000000001</v>
      </c>
      <c r="AT90" s="52">
        <f t="shared" si="72"/>
        <v>1.512</v>
      </c>
      <c r="AU90" s="171" t="s">
        <v>719</v>
      </c>
      <c r="AV90" s="171"/>
      <c r="AW90" s="171"/>
      <c r="AX90" s="66">
        <v>0.6</v>
      </c>
      <c r="AY90" s="88">
        <v>0.90720000000000001</v>
      </c>
      <c r="AZ90" s="52">
        <f t="shared" si="73"/>
        <v>1.512</v>
      </c>
      <c r="BA90" s="212" t="s">
        <v>789</v>
      </c>
      <c r="BB90" s="213"/>
      <c r="BC90" s="214"/>
      <c r="BD90" s="66">
        <v>0.6</v>
      </c>
      <c r="BE90" s="88">
        <v>0.95030000000000003</v>
      </c>
      <c r="BF90" s="52">
        <f t="shared" si="74"/>
        <v>1.5838333333333334</v>
      </c>
      <c r="BG90" s="195" t="s">
        <v>1061</v>
      </c>
      <c r="BH90" s="196" t="s">
        <v>1061</v>
      </c>
      <c r="BI90" s="197" t="s">
        <v>1061</v>
      </c>
      <c r="BJ90" s="66">
        <v>0.6</v>
      </c>
      <c r="BK90" s="80">
        <v>0.95030000000000003</v>
      </c>
      <c r="BL90" s="52">
        <f t="shared" si="75"/>
        <v>1.5838333333333334</v>
      </c>
      <c r="BM90" s="167" t="s">
        <v>920</v>
      </c>
      <c r="BN90" s="168"/>
      <c r="BO90" s="168"/>
      <c r="BP90" s="108">
        <v>0.6</v>
      </c>
      <c r="BQ90" s="108">
        <v>0.9546</v>
      </c>
      <c r="BR90" s="52">
        <f t="shared" si="76"/>
        <v>1.591</v>
      </c>
      <c r="BS90" s="191" t="s">
        <v>930</v>
      </c>
      <c r="BT90" s="192"/>
      <c r="BU90" s="192"/>
      <c r="BV90" s="124">
        <v>0.7</v>
      </c>
      <c r="BW90" s="88">
        <v>0.95469999999999999</v>
      </c>
      <c r="BX90" s="52">
        <f t="shared" si="77"/>
        <v>1.3638571428571429</v>
      </c>
      <c r="BY90" s="183" t="s">
        <v>1113</v>
      </c>
      <c r="BZ90" s="184"/>
      <c r="CA90" s="185"/>
      <c r="CB90" s="81">
        <v>0.75</v>
      </c>
      <c r="CC90" s="88">
        <v>0.97919999999999996</v>
      </c>
      <c r="CD90" s="126">
        <f t="shared" si="78"/>
        <v>1.3055999999999999</v>
      </c>
      <c r="CE90" s="186" t="s">
        <v>1186</v>
      </c>
      <c r="CF90" s="187"/>
      <c r="CG90" s="188"/>
      <c r="CH90" s="66">
        <v>0.8</v>
      </c>
      <c r="CI90" s="136">
        <v>0.99729999999999996</v>
      </c>
      <c r="CJ90" s="52">
        <f t="shared" si="79"/>
        <v>1.2466249999999999</v>
      </c>
      <c r="CK90" s="186" t="s">
        <v>1317</v>
      </c>
      <c r="CL90" s="187"/>
      <c r="CM90" s="188"/>
      <c r="CN90" s="66">
        <v>1</v>
      </c>
      <c r="CO90" s="81">
        <v>0.999</v>
      </c>
      <c r="CP90" s="52">
        <f t="shared" si="80"/>
        <v>0.999</v>
      </c>
      <c r="CQ90" s="181" t="s">
        <v>1396</v>
      </c>
      <c r="CR90" s="182"/>
      <c r="CS90" s="102">
        <v>1</v>
      </c>
      <c r="CT90" s="52">
        <f>+CO90</f>
        <v>0.999</v>
      </c>
      <c r="CU90" s="66">
        <f>IF(ISERROR(CT90/CS90),0,(CT90/CS90))</f>
        <v>0.999</v>
      </c>
    </row>
    <row r="91" spans="1:100" s="2" customFormat="1" ht="80.099999999999994" customHeight="1" x14ac:dyDescent="0.25">
      <c r="A91" s="72" t="s">
        <v>167</v>
      </c>
      <c r="B91" s="74" t="s">
        <v>189</v>
      </c>
      <c r="C91" s="53" t="s">
        <v>190</v>
      </c>
      <c r="D91" s="57" t="s">
        <v>191</v>
      </c>
      <c r="E91" s="57" t="s">
        <v>142</v>
      </c>
      <c r="F91" s="50" t="s">
        <v>120</v>
      </c>
      <c r="G91" s="50">
        <v>160</v>
      </c>
      <c r="H91" s="50" t="s">
        <v>120</v>
      </c>
      <c r="I91" s="50" t="s">
        <v>122</v>
      </c>
      <c r="J91" s="50" t="s">
        <v>128</v>
      </c>
      <c r="K91" s="50" t="s">
        <v>122</v>
      </c>
      <c r="L91" s="50" t="s">
        <v>120</v>
      </c>
      <c r="M91" s="50" t="s">
        <v>122</v>
      </c>
      <c r="N91" s="50" t="s">
        <v>129</v>
      </c>
      <c r="O91" s="49">
        <v>0.25</v>
      </c>
      <c r="P91" s="60" t="s">
        <v>199</v>
      </c>
      <c r="Q91" s="60" t="s">
        <v>200</v>
      </c>
      <c r="R91" s="91">
        <v>1</v>
      </c>
      <c r="S91" s="91">
        <v>0.9</v>
      </c>
      <c r="T91" s="49" t="s">
        <v>163</v>
      </c>
      <c r="U91" s="49" t="s">
        <v>152</v>
      </c>
      <c r="V91" s="49" t="s">
        <v>158</v>
      </c>
      <c r="W91" s="58" t="s">
        <v>175</v>
      </c>
      <c r="X91" s="58" t="s">
        <v>197</v>
      </c>
      <c r="Y91" s="58" t="s">
        <v>201</v>
      </c>
      <c r="Z91" s="66">
        <v>0</v>
      </c>
      <c r="AA91" s="86">
        <v>0</v>
      </c>
      <c r="AB91" s="52">
        <f t="shared" si="69"/>
        <v>0</v>
      </c>
      <c r="AC91" s="170" t="s">
        <v>527</v>
      </c>
      <c r="AD91" s="170"/>
      <c r="AE91" s="170"/>
      <c r="AF91" s="66">
        <v>9.8100000000000007E-2</v>
      </c>
      <c r="AG91" s="80">
        <v>1.03E-2</v>
      </c>
      <c r="AH91" s="52">
        <f t="shared" si="70"/>
        <v>0.10499490316004077</v>
      </c>
      <c r="AI91" s="170" t="s">
        <v>540</v>
      </c>
      <c r="AJ91" s="170"/>
      <c r="AK91" s="170"/>
      <c r="AL91" s="66">
        <v>0.1799</v>
      </c>
      <c r="AM91" s="80">
        <v>7.4399999999999994E-2</v>
      </c>
      <c r="AN91" s="52">
        <f t="shared" si="71"/>
        <v>0.41356309060589214</v>
      </c>
      <c r="AO91" s="170" t="s">
        <v>619</v>
      </c>
      <c r="AP91" s="170"/>
      <c r="AQ91" s="170"/>
      <c r="AR91" s="66">
        <v>0.26169999999999999</v>
      </c>
      <c r="AS91" s="88">
        <v>0.1807</v>
      </c>
      <c r="AT91" s="52">
        <f t="shared" si="72"/>
        <v>0.6904852884982805</v>
      </c>
      <c r="AU91" s="171" t="s">
        <v>720</v>
      </c>
      <c r="AV91" s="171"/>
      <c r="AW91" s="171"/>
      <c r="AX91" s="66">
        <v>0.34350000000000003</v>
      </c>
      <c r="AY91" s="88">
        <v>0.28410000000000002</v>
      </c>
      <c r="AZ91" s="52">
        <f t="shared" si="73"/>
        <v>0.82707423580786021</v>
      </c>
      <c r="BA91" s="212" t="s">
        <v>790</v>
      </c>
      <c r="BB91" s="213"/>
      <c r="BC91" s="214"/>
      <c r="BD91" s="66">
        <v>0.42530000000000001</v>
      </c>
      <c r="BE91" s="88">
        <v>0.36559999999999998</v>
      </c>
      <c r="BF91" s="52">
        <f t="shared" si="74"/>
        <v>0.85962849753115445</v>
      </c>
      <c r="BG91" s="195" t="s">
        <v>1062</v>
      </c>
      <c r="BH91" s="196" t="s">
        <v>1062</v>
      </c>
      <c r="BI91" s="197" t="s">
        <v>1062</v>
      </c>
      <c r="BJ91" s="66">
        <v>0.49080000000000001</v>
      </c>
      <c r="BK91" s="88">
        <v>0.47620000000000001</v>
      </c>
      <c r="BL91" s="52">
        <f t="shared" si="75"/>
        <v>0.97025264873675632</v>
      </c>
      <c r="BM91" s="167" t="s">
        <v>921</v>
      </c>
      <c r="BN91" s="168"/>
      <c r="BO91" s="168"/>
      <c r="BP91" s="108">
        <v>0.5726</v>
      </c>
      <c r="BQ91" s="108">
        <v>0.58320000000000005</v>
      </c>
      <c r="BR91" s="52">
        <f t="shared" si="76"/>
        <v>1.0185120502968914</v>
      </c>
      <c r="BS91" s="191" t="s">
        <v>931</v>
      </c>
      <c r="BT91" s="192"/>
      <c r="BU91" s="192"/>
      <c r="BV91" s="108">
        <v>0.66439999999999999</v>
      </c>
      <c r="BW91" s="88">
        <v>0.69230000000000003</v>
      </c>
      <c r="BX91" s="52">
        <f t="shared" si="77"/>
        <v>1.0419927754364842</v>
      </c>
      <c r="BY91" s="183" t="s">
        <v>1114</v>
      </c>
      <c r="BZ91" s="184"/>
      <c r="CA91" s="185"/>
      <c r="CB91" s="81">
        <v>0.73619999999999997</v>
      </c>
      <c r="CC91" s="88">
        <v>0.78080000000000005</v>
      </c>
      <c r="CD91" s="126">
        <f t="shared" si="78"/>
        <v>1.060581363759848</v>
      </c>
      <c r="CE91" s="186" t="s">
        <v>1187</v>
      </c>
      <c r="CF91" s="187"/>
      <c r="CG91" s="188"/>
      <c r="CH91" s="66">
        <v>0.81799999999999995</v>
      </c>
      <c r="CI91" s="136">
        <v>0.8629</v>
      </c>
      <c r="CJ91" s="52">
        <f t="shared" si="79"/>
        <v>1.0548899755501222</v>
      </c>
      <c r="CK91" s="186" t="s">
        <v>1318</v>
      </c>
      <c r="CL91" s="187"/>
      <c r="CM91" s="188"/>
      <c r="CN91" s="66">
        <v>0.9</v>
      </c>
      <c r="CO91" s="81">
        <v>0.9698</v>
      </c>
      <c r="CP91" s="52">
        <f t="shared" si="80"/>
        <v>1.0775555555555556</v>
      </c>
      <c r="CQ91" s="181" t="s">
        <v>1397</v>
      </c>
      <c r="CR91" s="182"/>
      <c r="CS91" s="102">
        <v>0.9</v>
      </c>
      <c r="CT91" s="69">
        <f>+CO91</f>
        <v>0.9698</v>
      </c>
      <c r="CU91" s="81">
        <f>IF(ISERROR(CT91/CS91),0,(CT91/CS91))</f>
        <v>1.0775555555555556</v>
      </c>
    </row>
    <row r="92" spans="1:100" s="2" customFormat="1" ht="80.099999999999994" customHeight="1" x14ac:dyDescent="0.25">
      <c r="A92" s="72" t="s">
        <v>167</v>
      </c>
      <c r="B92" s="74" t="s">
        <v>189</v>
      </c>
      <c r="C92" s="53" t="s">
        <v>190</v>
      </c>
      <c r="D92" s="57" t="s">
        <v>191</v>
      </c>
      <c r="E92" s="57" t="s">
        <v>142</v>
      </c>
      <c r="F92" s="50" t="s">
        <v>120</v>
      </c>
      <c r="G92" s="50">
        <v>160</v>
      </c>
      <c r="H92" s="50" t="s">
        <v>120</v>
      </c>
      <c r="I92" s="50" t="s">
        <v>122</v>
      </c>
      <c r="J92" s="50" t="s">
        <v>128</v>
      </c>
      <c r="K92" s="50" t="s">
        <v>122</v>
      </c>
      <c r="L92" s="50" t="s">
        <v>120</v>
      </c>
      <c r="M92" s="50" t="s">
        <v>122</v>
      </c>
      <c r="N92" s="50" t="s">
        <v>129</v>
      </c>
      <c r="O92" s="49">
        <v>0.25</v>
      </c>
      <c r="P92" s="60" t="s">
        <v>202</v>
      </c>
      <c r="Q92" s="60" t="s">
        <v>203</v>
      </c>
      <c r="R92" s="91">
        <v>1</v>
      </c>
      <c r="S92" s="91">
        <v>1</v>
      </c>
      <c r="T92" s="49" t="s">
        <v>163</v>
      </c>
      <c r="U92" s="49" t="s">
        <v>152</v>
      </c>
      <c r="V92" s="49" t="s">
        <v>158</v>
      </c>
      <c r="W92" s="58" t="s">
        <v>175</v>
      </c>
      <c r="X92" s="58" t="s">
        <v>197</v>
      </c>
      <c r="Y92" s="58" t="s">
        <v>204</v>
      </c>
      <c r="Z92" s="66">
        <v>0.2</v>
      </c>
      <c r="AA92" s="88">
        <v>0.17519999999999999</v>
      </c>
      <c r="AB92" s="52">
        <f t="shared" si="69"/>
        <v>0.87599999999999989</v>
      </c>
      <c r="AC92" s="170" t="s">
        <v>528</v>
      </c>
      <c r="AD92" s="170"/>
      <c r="AE92" s="170"/>
      <c r="AF92" s="66">
        <v>0.35</v>
      </c>
      <c r="AG92" s="80">
        <v>0.49199999999999999</v>
      </c>
      <c r="AH92" s="52">
        <f t="shared" si="70"/>
        <v>1.4057142857142857</v>
      </c>
      <c r="AI92" s="170" t="s">
        <v>541</v>
      </c>
      <c r="AJ92" s="170"/>
      <c r="AK92" s="170"/>
      <c r="AL92" s="66">
        <v>0.7</v>
      </c>
      <c r="AM92" s="80">
        <v>0.58430000000000004</v>
      </c>
      <c r="AN92" s="52">
        <f t="shared" si="71"/>
        <v>0.83471428571428585</v>
      </c>
      <c r="AO92" s="170" t="s">
        <v>620</v>
      </c>
      <c r="AP92" s="170"/>
      <c r="AQ92" s="170"/>
      <c r="AR92" s="66">
        <v>1</v>
      </c>
      <c r="AS92" s="88">
        <v>0.75180000000000002</v>
      </c>
      <c r="AT92" s="52">
        <f t="shared" si="72"/>
        <v>0.75180000000000002</v>
      </c>
      <c r="AU92" s="171" t="s">
        <v>721</v>
      </c>
      <c r="AV92" s="171"/>
      <c r="AW92" s="171"/>
      <c r="AX92" s="66">
        <v>1</v>
      </c>
      <c r="AY92" s="88">
        <v>0.84240000000000004</v>
      </c>
      <c r="AZ92" s="52">
        <f t="shared" si="73"/>
        <v>0.84240000000000004</v>
      </c>
      <c r="BA92" s="212" t="s">
        <v>798</v>
      </c>
      <c r="BB92" s="213"/>
      <c r="BC92" s="214"/>
      <c r="BD92" s="66">
        <v>1</v>
      </c>
      <c r="BE92" s="88">
        <v>0.89580000000000004</v>
      </c>
      <c r="BF92" s="52">
        <f t="shared" si="74"/>
        <v>0.89580000000000004</v>
      </c>
      <c r="BG92" s="195" t="s">
        <v>1063</v>
      </c>
      <c r="BH92" s="196" t="s">
        <v>1063</v>
      </c>
      <c r="BI92" s="197" t="s">
        <v>1063</v>
      </c>
      <c r="BJ92" s="66">
        <v>1</v>
      </c>
      <c r="BK92" s="88">
        <v>0.92159999999999997</v>
      </c>
      <c r="BL92" s="52">
        <f t="shared" si="75"/>
        <v>0.92159999999999997</v>
      </c>
      <c r="BM92" s="167" t="s">
        <v>922</v>
      </c>
      <c r="BN92" s="168"/>
      <c r="BO92" s="168"/>
      <c r="BP92" s="124">
        <v>0</v>
      </c>
      <c r="BQ92" s="108">
        <v>0.99519999999999997</v>
      </c>
      <c r="BR92" s="52">
        <f t="shared" si="76"/>
        <v>0</v>
      </c>
      <c r="BS92" s="191" t="s">
        <v>932</v>
      </c>
      <c r="BT92" s="192"/>
      <c r="BU92" s="192"/>
      <c r="BV92" s="124">
        <v>1</v>
      </c>
      <c r="BW92" s="88">
        <v>1</v>
      </c>
      <c r="BX92" s="52">
        <f t="shared" si="77"/>
        <v>1</v>
      </c>
      <c r="BY92" s="183" t="s">
        <v>1115</v>
      </c>
      <c r="BZ92" s="184"/>
      <c r="CA92" s="185"/>
      <c r="CB92" s="81">
        <v>1</v>
      </c>
      <c r="CC92" s="80">
        <v>1</v>
      </c>
      <c r="CD92" s="126">
        <f t="shared" si="78"/>
        <v>1</v>
      </c>
      <c r="CE92" s="186" t="s">
        <v>1188</v>
      </c>
      <c r="CF92" s="187"/>
      <c r="CG92" s="188"/>
      <c r="CH92" s="66">
        <v>1</v>
      </c>
      <c r="CI92" s="108">
        <v>0</v>
      </c>
      <c r="CJ92" s="52">
        <f t="shared" si="79"/>
        <v>0</v>
      </c>
      <c r="CK92" s="186" t="s">
        <v>1319</v>
      </c>
      <c r="CL92" s="187"/>
      <c r="CM92" s="188"/>
      <c r="CN92" s="66">
        <v>1</v>
      </c>
      <c r="CO92" s="81">
        <v>1</v>
      </c>
      <c r="CP92" s="52">
        <f t="shared" si="80"/>
        <v>1</v>
      </c>
      <c r="CQ92" s="181" t="s">
        <v>1398</v>
      </c>
      <c r="CR92" s="182"/>
      <c r="CS92" s="102">
        <f>+AR92</f>
        <v>1</v>
      </c>
      <c r="CT92" s="52">
        <f>+CO92</f>
        <v>1</v>
      </c>
      <c r="CU92" s="66">
        <f>IF(ISERROR(CT92/CS92),0,(CT92/CS92))</f>
        <v>1</v>
      </c>
    </row>
    <row r="93" spans="1:100" ht="49.5" hidden="1" customHeight="1" x14ac:dyDescent="0.25"/>
    <row r="94" spans="1:100" ht="49.5" hidden="1" customHeight="1" x14ac:dyDescent="0.25"/>
    <row r="95" spans="1:100" ht="49.5" hidden="1" customHeight="1" x14ac:dyDescent="0.25"/>
    <row r="96" spans="1:100" ht="49.5" hidden="1" customHeight="1" x14ac:dyDescent="0.25"/>
    <row r="97" ht="49.5" hidden="1" customHeight="1" x14ac:dyDescent="0.25"/>
    <row r="98" ht="49.5" hidden="1" customHeight="1" x14ac:dyDescent="0.25"/>
    <row r="99" ht="49.5" hidden="1" customHeight="1" x14ac:dyDescent="0.25"/>
    <row r="100" ht="49.5" hidden="1" customHeight="1" x14ac:dyDescent="0.25"/>
    <row r="101" ht="49.5" hidden="1" customHeight="1" x14ac:dyDescent="0.25"/>
    <row r="102" ht="49.5" hidden="1" customHeight="1" x14ac:dyDescent="0.25"/>
    <row r="103" ht="49.5" hidden="1" customHeight="1" x14ac:dyDescent="0.25"/>
    <row r="104" ht="49.5" hidden="1" customHeight="1" x14ac:dyDescent="0.25"/>
    <row r="105" ht="49.5" hidden="1" customHeight="1" x14ac:dyDescent="0.25"/>
    <row r="106" ht="49.5" hidden="1" customHeight="1" x14ac:dyDescent="0.25"/>
    <row r="107" ht="49.5" hidden="1" customHeight="1" x14ac:dyDescent="0.25"/>
    <row r="108" ht="49.5" hidden="1" customHeight="1" x14ac:dyDescent="0.25"/>
    <row r="109" ht="49.5" hidden="1" customHeight="1" x14ac:dyDescent="0.25"/>
    <row r="110" ht="49.5" hidden="1" customHeight="1" x14ac:dyDescent="0.25"/>
    <row r="111" ht="49.5" hidden="1" customHeight="1" x14ac:dyDescent="0.25"/>
    <row r="112" ht="49.5" hidden="1" customHeight="1" x14ac:dyDescent="0.25"/>
    <row r="113" ht="49.5" hidden="1" customHeight="1" x14ac:dyDescent="0.25"/>
    <row r="114" ht="49.5" hidden="1" customHeight="1" x14ac:dyDescent="0.25"/>
    <row r="115" ht="49.5" hidden="1" customHeight="1" x14ac:dyDescent="0.25"/>
    <row r="116" ht="49.5" hidden="1" customHeight="1" x14ac:dyDescent="0.25"/>
    <row r="117" ht="49.5" hidden="1" customHeight="1" x14ac:dyDescent="0.25"/>
    <row r="118" ht="49.5" hidden="1" customHeight="1" x14ac:dyDescent="0.25"/>
    <row r="119" ht="49.5" hidden="1" customHeight="1" x14ac:dyDescent="0.25"/>
    <row r="120" ht="49.5" hidden="1" customHeight="1" x14ac:dyDescent="0.25"/>
    <row r="121" ht="49.5" hidden="1" customHeight="1" x14ac:dyDescent="0.25"/>
    <row r="122" ht="49.5" hidden="1" customHeight="1" x14ac:dyDescent="0.25"/>
    <row r="123" ht="49.5" hidden="1" customHeight="1" x14ac:dyDescent="0.25"/>
    <row r="124" ht="49.5" hidden="1" customHeight="1" x14ac:dyDescent="0.25"/>
    <row r="125" ht="49.5" hidden="1" customHeight="1" x14ac:dyDescent="0.25"/>
    <row r="126" ht="49.5" hidden="1" customHeight="1" x14ac:dyDescent="0.25"/>
    <row r="127" ht="49.5" hidden="1" customHeight="1" x14ac:dyDescent="0.25"/>
    <row r="128" ht="49.5" hidden="1" customHeight="1" x14ac:dyDescent="0.25"/>
    <row r="129" ht="49.5" hidden="1" customHeight="1" x14ac:dyDescent="0.25"/>
    <row r="130" ht="49.5" hidden="1" customHeight="1" x14ac:dyDescent="0.25"/>
    <row r="131" ht="49.5" hidden="1" customHeight="1" x14ac:dyDescent="0.25"/>
    <row r="132" ht="49.5" hidden="1" customHeight="1" x14ac:dyDescent="0.25"/>
    <row r="133" ht="49.5" hidden="1" customHeight="1" x14ac:dyDescent="0.25"/>
    <row r="134" ht="49.5" hidden="1" customHeight="1" x14ac:dyDescent="0.25"/>
    <row r="135" ht="49.5" hidden="1" customHeight="1" x14ac:dyDescent="0.25"/>
    <row r="136" ht="49.5" hidden="1" customHeight="1" x14ac:dyDescent="0.25"/>
    <row r="137" ht="49.5" hidden="1" customHeight="1" x14ac:dyDescent="0.25"/>
    <row r="138" ht="49.5" hidden="1" customHeight="1" x14ac:dyDescent="0.25"/>
    <row r="139" ht="49.5" hidden="1" customHeight="1" x14ac:dyDescent="0.25"/>
    <row r="140" ht="49.5" hidden="1" customHeight="1" x14ac:dyDescent="0.25"/>
    <row r="141" ht="49.5" hidden="1" customHeight="1" x14ac:dyDescent="0.25"/>
    <row r="142" ht="49.5" hidden="1" customHeight="1" x14ac:dyDescent="0.25"/>
    <row r="143" ht="49.5" hidden="1" customHeight="1" x14ac:dyDescent="0.25"/>
    <row r="144" ht="49.5" hidden="1" customHeight="1" x14ac:dyDescent="0.25"/>
    <row r="145" ht="49.5" hidden="1" customHeight="1" x14ac:dyDescent="0.25"/>
    <row r="146" ht="49.5" hidden="1" customHeight="1" x14ac:dyDescent="0.25"/>
    <row r="147" ht="49.5" hidden="1" customHeight="1" x14ac:dyDescent="0.25"/>
    <row r="148" ht="49.5" hidden="1" customHeight="1" x14ac:dyDescent="0.25"/>
    <row r="149" ht="49.5" hidden="1" customHeight="1" x14ac:dyDescent="0.25"/>
    <row r="150" ht="49.5" hidden="1" customHeight="1" x14ac:dyDescent="0.25"/>
    <row r="151" ht="49.5" hidden="1" customHeight="1" x14ac:dyDescent="0.25"/>
    <row r="152" ht="49.5" hidden="1" customHeight="1" x14ac:dyDescent="0.25"/>
    <row r="153" ht="49.5" hidden="1" customHeight="1" x14ac:dyDescent="0.25"/>
    <row r="154" ht="49.5" hidden="1" customHeight="1" x14ac:dyDescent="0.25"/>
    <row r="155" ht="49.5" hidden="1" customHeight="1" x14ac:dyDescent="0.25"/>
    <row r="156" ht="49.5" hidden="1" customHeight="1" x14ac:dyDescent="0.25"/>
    <row r="157" ht="49.5" hidden="1" customHeight="1" x14ac:dyDescent="0.25"/>
    <row r="158" ht="49.5" hidden="1" customHeight="1" x14ac:dyDescent="0.25"/>
    <row r="159" ht="49.5" hidden="1" customHeight="1" x14ac:dyDescent="0.25"/>
    <row r="160" ht="49.5" hidden="1" customHeight="1" x14ac:dyDescent="0.25"/>
    <row r="161" ht="49.5" hidden="1" customHeight="1" x14ac:dyDescent="0.25"/>
    <row r="162" ht="49.5" hidden="1" customHeight="1" x14ac:dyDescent="0.25"/>
    <row r="163" ht="49.5" hidden="1" customHeight="1" x14ac:dyDescent="0.25"/>
    <row r="164" ht="49.5" hidden="1" customHeight="1" x14ac:dyDescent="0.25"/>
    <row r="165" ht="49.5" hidden="1" customHeight="1" x14ac:dyDescent="0.25"/>
    <row r="166" ht="49.5" hidden="1" customHeight="1" x14ac:dyDescent="0.25"/>
    <row r="167" ht="49.5" hidden="1" customHeight="1" x14ac:dyDescent="0.25"/>
    <row r="168" ht="49.5" hidden="1" customHeight="1" x14ac:dyDescent="0.25"/>
    <row r="169" ht="49.5" hidden="1" customHeight="1" x14ac:dyDescent="0.25"/>
    <row r="170" ht="49.5" hidden="1" customHeight="1" x14ac:dyDescent="0.25"/>
    <row r="171" ht="49.5" hidden="1" customHeight="1" x14ac:dyDescent="0.25"/>
    <row r="172" ht="49.5" hidden="1" customHeight="1" x14ac:dyDescent="0.25"/>
    <row r="173" ht="49.5" hidden="1" customHeight="1" x14ac:dyDescent="0.25"/>
    <row r="174" ht="49.5" hidden="1" customHeight="1" x14ac:dyDescent="0.25"/>
    <row r="175" ht="49.5" hidden="1" customHeight="1" x14ac:dyDescent="0.25"/>
    <row r="176" ht="49.5" hidden="1" customHeight="1" x14ac:dyDescent="0.25"/>
    <row r="177" ht="49.5" hidden="1" customHeight="1" x14ac:dyDescent="0.25"/>
    <row r="178" ht="49.5" hidden="1" customHeight="1" x14ac:dyDescent="0.25"/>
    <row r="179" ht="49.5" hidden="1" customHeight="1" x14ac:dyDescent="0.25"/>
    <row r="180" ht="49.5" hidden="1" customHeight="1" x14ac:dyDescent="0.25"/>
    <row r="181" ht="49.5" hidden="1" customHeight="1" x14ac:dyDescent="0.25"/>
    <row r="182" ht="49.5" hidden="1" customHeight="1" x14ac:dyDescent="0.25"/>
    <row r="183" ht="49.5" hidden="1" customHeight="1" x14ac:dyDescent="0.25"/>
    <row r="184" ht="49.5" hidden="1" customHeight="1" x14ac:dyDescent="0.25"/>
    <row r="185" ht="49.5" hidden="1" customHeight="1" x14ac:dyDescent="0.25"/>
    <row r="186" ht="49.5" hidden="1" customHeight="1" x14ac:dyDescent="0.25"/>
    <row r="187" ht="49.5" hidden="1" customHeight="1" x14ac:dyDescent="0.25"/>
    <row r="188" ht="49.5" hidden="1" customHeight="1" x14ac:dyDescent="0.25"/>
    <row r="189" ht="49.5" hidden="1" customHeight="1" x14ac:dyDescent="0.25"/>
    <row r="190" ht="49.5" hidden="1" customHeight="1" x14ac:dyDescent="0.25"/>
    <row r="191" ht="49.5" hidden="1" customHeight="1" x14ac:dyDescent="0.25"/>
    <row r="192" ht="49.5" hidden="1" customHeight="1" x14ac:dyDescent="0.25"/>
    <row r="193" ht="49.5" hidden="1" customHeight="1" x14ac:dyDescent="0.25"/>
    <row r="194" ht="49.5" hidden="1" customHeight="1" x14ac:dyDescent="0.25"/>
    <row r="195" ht="49.5" hidden="1" customHeight="1" x14ac:dyDescent="0.25"/>
    <row r="196" ht="49.5" hidden="1" customHeight="1" x14ac:dyDescent="0.25"/>
    <row r="197" ht="49.5" hidden="1" customHeight="1" x14ac:dyDescent="0.25"/>
    <row r="198" ht="49.5" hidden="1" customHeight="1" x14ac:dyDescent="0.25"/>
    <row r="199" ht="49.5" hidden="1" customHeight="1" x14ac:dyDescent="0.25"/>
    <row r="200" ht="49.5" hidden="1" customHeight="1" x14ac:dyDescent="0.25"/>
    <row r="201" ht="49.5" hidden="1" customHeight="1" x14ac:dyDescent="0.25"/>
    <row r="202" ht="49.5" hidden="1" customHeight="1" x14ac:dyDescent="0.25"/>
    <row r="203" ht="49.5" hidden="1" customHeight="1" x14ac:dyDescent="0.25"/>
    <row r="204" ht="49.5" hidden="1" customHeight="1" x14ac:dyDescent="0.25"/>
    <row r="205" ht="49.5" hidden="1" customHeight="1" x14ac:dyDescent="0.25"/>
    <row r="206" ht="49.5" hidden="1" customHeight="1" x14ac:dyDescent="0.25"/>
    <row r="207" ht="49.5" hidden="1" customHeight="1" x14ac:dyDescent="0.25"/>
    <row r="208" ht="49.5" hidden="1" customHeight="1" x14ac:dyDescent="0.25"/>
    <row r="209" ht="49.5" hidden="1" customHeight="1" x14ac:dyDescent="0.25"/>
    <row r="210" ht="49.5" hidden="1" customHeight="1" x14ac:dyDescent="0.25"/>
    <row r="211" ht="49.5" hidden="1" customHeight="1" x14ac:dyDescent="0.25"/>
    <row r="212" ht="49.5" hidden="1" customHeight="1" x14ac:dyDescent="0.25"/>
    <row r="213" ht="49.5" hidden="1" customHeight="1" x14ac:dyDescent="0.25"/>
    <row r="214" ht="49.5" hidden="1" customHeight="1" x14ac:dyDescent="0.25"/>
  </sheetData>
  <sheetProtection algorithmName="SHA-512" hashValue="fBN/VclhHbLyklB4FehMjBVR/HLaGyi4FyJ+Anz92hQEQMsuXGHmAMiIkhfs1hPKqLx/wdAc/XFx0KMPtU+wkQ==" saltValue="/PJAqZGgFqAqQ2+f/7BvlQ==" spinCount="100000" sheet="1" formatCells="0" formatColumns="0" formatRows="0" insertColumns="0" insertRows="0" insertHyperlinks="0" deleteColumns="0" deleteRows="0" sort="0" autoFilter="0" pivotTables="0"/>
  <autoFilter ref="A8:CU92">
    <filterColumn colId="15">
      <colorFilter dxfId="121"/>
    </filterColumn>
    <filterColumn colId="28" showButton="0"/>
    <filterColumn colId="29" showButton="0"/>
    <filterColumn colId="34" showButton="0"/>
    <filterColumn colId="35" showButton="0"/>
    <filterColumn colId="40" showButton="0"/>
    <filterColumn colId="41" showButton="0"/>
    <filterColumn colId="46" showButton="0"/>
    <filterColumn colId="47" showButton="0"/>
    <filterColumn colId="52" showButton="0"/>
    <filterColumn colId="53" showButton="0"/>
    <filterColumn colId="58" showButton="0"/>
    <filterColumn colId="59" showButton="0"/>
    <filterColumn colId="64" showButton="0"/>
    <filterColumn colId="65" showButton="0"/>
    <filterColumn colId="70" showButton="0"/>
    <filterColumn colId="71" showButton="0"/>
    <filterColumn colId="76" showButton="0"/>
    <filterColumn colId="77" showButton="0"/>
    <filterColumn colId="82" showButton="0"/>
    <filterColumn colId="83" showButton="0"/>
    <filterColumn colId="88" showButton="0"/>
    <filterColumn colId="89" showButton="0"/>
    <filterColumn colId="94" showButton="0"/>
  </autoFilter>
  <mergeCells count="1068">
    <mergeCell ref="CQ26:CR26"/>
    <mergeCell ref="CQ27:CR27"/>
    <mergeCell ref="CQ28:CR28"/>
    <mergeCell ref="CQ29:CR29"/>
    <mergeCell ref="CQ30:CR30"/>
    <mergeCell ref="CQ31:CR31"/>
    <mergeCell ref="CQ32:CR32"/>
    <mergeCell ref="CQ33:CR33"/>
    <mergeCell ref="CQ34:CR34"/>
    <mergeCell ref="CQ35:CR35"/>
    <mergeCell ref="CQ36:CR36"/>
    <mergeCell ref="CQ37:CR37"/>
    <mergeCell ref="CQ38:CR38"/>
    <mergeCell ref="CK58:CM58"/>
    <mergeCell ref="CK59:CM59"/>
    <mergeCell ref="CQ39:CR39"/>
    <mergeCell ref="CQ40:CR40"/>
    <mergeCell ref="CQ41:CR41"/>
    <mergeCell ref="CK56:CM56"/>
    <mergeCell ref="CK57:CM57"/>
    <mergeCell ref="CQ42:CR42"/>
    <mergeCell ref="CQ43:CR43"/>
    <mergeCell ref="CQ53:CR53"/>
    <mergeCell ref="CQ54:CR54"/>
    <mergeCell ref="CQ55:CR55"/>
    <mergeCell ref="CQ56:CR56"/>
    <mergeCell ref="CQ57:CR57"/>
    <mergeCell ref="CQ58:CR58"/>
    <mergeCell ref="CQ59:CR59"/>
    <mergeCell ref="CQ44:CR44"/>
    <mergeCell ref="CQ45:CR45"/>
    <mergeCell ref="CQ9:CR9"/>
    <mergeCell ref="CQ10:CR10"/>
    <mergeCell ref="CQ11:CR11"/>
    <mergeCell ref="CQ12:CR12"/>
    <mergeCell ref="CQ13:CR13"/>
    <mergeCell ref="CQ14:CR14"/>
    <mergeCell ref="CQ15:CR15"/>
    <mergeCell ref="CQ16:CR16"/>
    <mergeCell ref="CQ17:CR17"/>
    <mergeCell ref="CQ18:CR18"/>
    <mergeCell ref="CQ19:CR19"/>
    <mergeCell ref="CQ20:CR20"/>
    <mergeCell ref="CQ21:CR21"/>
    <mergeCell ref="CQ22:CR22"/>
    <mergeCell ref="CQ23:CR23"/>
    <mergeCell ref="CQ24:CR24"/>
    <mergeCell ref="CQ25:CR25"/>
    <mergeCell ref="CQ46:CR46"/>
    <mergeCell ref="CQ47:CR47"/>
    <mergeCell ref="CQ48:CR48"/>
    <mergeCell ref="CQ49:CR49"/>
    <mergeCell ref="CQ50:CR50"/>
    <mergeCell ref="CQ51:CR51"/>
    <mergeCell ref="CQ52:CR52"/>
    <mergeCell ref="CK39:CM39"/>
    <mergeCell ref="CK40:CM40"/>
    <mergeCell ref="CK41:CM41"/>
    <mergeCell ref="CK42:CM42"/>
    <mergeCell ref="CK43:CM43"/>
    <mergeCell ref="CK44:CM44"/>
    <mergeCell ref="CK45:CM45"/>
    <mergeCell ref="CK46:CM46"/>
    <mergeCell ref="CK47:CM47"/>
    <mergeCell ref="CK48:CM48"/>
    <mergeCell ref="CK49:CM49"/>
    <mergeCell ref="CK50:CM50"/>
    <mergeCell ref="CK51:CM51"/>
    <mergeCell ref="CK52:CM52"/>
    <mergeCell ref="CK53:CM53"/>
    <mergeCell ref="CK54:CM54"/>
    <mergeCell ref="CK55:CM55"/>
    <mergeCell ref="CE45:CG45"/>
    <mergeCell ref="CE46:CG46"/>
    <mergeCell ref="CE53:CG53"/>
    <mergeCell ref="CE54:CG54"/>
    <mergeCell ref="CE55:CG55"/>
    <mergeCell ref="CE56:CG56"/>
    <mergeCell ref="CE57:CG57"/>
    <mergeCell ref="CE58:CG58"/>
    <mergeCell ref="CE59:CG59"/>
    <mergeCell ref="CK10:CM10"/>
    <mergeCell ref="CK11:CM11"/>
    <mergeCell ref="CK12:CM12"/>
    <mergeCell ref="CK13:CM13"/>
    <mergeCell ref="CK14:CM14"/>
    <mergeCell ref="CK15:CM15"/>
    <mergeCell ref="CK16:CM16"/>
    <mergeCell ref="CK17:CM17"/>
    <mergeCell ref="CK18:CM18"/>
    <mergeCell ref="CK19:CM19"/>
    <mergeCell ref="CK20:CM20"/>
    <mergeCell ref="CK21:CM21"/>
    <mergeCell ref="CK22:CM22"/>
    <mergeCell ref="CK23:CM23"/>
    <mergeCell ref="CK24:CM24"/>
    <mergeCell ref="CK25:CM25"/>
    <mergeCell ref="CK26:CM26"/>
    <mergeCell ref="CK27:CM27"/>
    <mergeCell ref="CK34:CM34"/>
    <mergeCell ref="CK35:CM35"/>
    <mergeCell ref="CK36:CM36"/>
    <mergeCell ref="CK37:CM37"/>
    <mergeCell ref="CK38:CM38"/>
    <mergeCell ref="BY50:CA50"/>
    <mergeCell ref="BY51:CA51"/>
    <mergeCell ref="BY52:CA52"/>
    <mergeCell ref="BY58:CA58"/>
    <mergeCell ref="BY59:CA59"/>
    <mergeCell ref="CE10:CG10"/>
    <mergeCell ref="CE11:CG11"/>
    <mergeCell ref="CE12:CG12"/>
    <mergeCell ref="CE13:CG13"/>
    <mergeCell ref="CE14:CG14"/>
    <mergeCell ref="CE15:CG15"/>
    <mergeCell ref="CE16:CG16"/>
    <mergeCell ref="CE17:CG17"/>
    <mergeCell ref="CE18:CG18"/>
    <mergeCell ref="CE19:CG19"/>
    <mergeCell ref="CE20:CG20"/>
    <mergeCell ref="CE21:CG21"/>
    <mergeCell ref="CE22:CG22"/>
    <mergeCell ref="CE23:CG23"/>
    <mergeCell ref="CE24:CG24"/>
    <mergeCell ref="CE25:CG25"/>
    <mergeCell ref="CE26:CG26"/>
    <mergeCell ref="CE27:CG27"/>
    <mergeCell ref="CE34:CG34"/>
    <mergeCell ref="CE35:CG35"/>
    <mergeCell ref="CE36:CG36"/>
    <mergeCell ref="CE44:CG44"/>
    <mergeCell ref="BY36:CA36"/>
    <mergeCell ref="BY37:CA37"/>
    <mergeCell ref="BY40:CA40"/>
    <mergeCell ref="CE38:CG38"/>
    <mergeCell ref="BS47:BU47"/>
    <mergeCell ref="BS48:BU48"/>
    <mergeCell ref="BS49:BU49"/>
    <mergeCell ref="BS32:BU32"/>
    <mergeCell ref="BS33:BU33"/>
    <mergeCell ref="BM49:BO49"/>
    <mergeCell ref="BY53:CA53"/>
    <mergeCell ref="BY54:CA54"/>
    <mergeCell ref="BY55:CA55"/>
    <mergeCell ref="BY56:CA56"/>
    <mergeCell ref="BM56:BO56"/>
    <mergeCell ref="CE39:CG39"/>
    <mergeCell ref="CE40:CG40"/>
    <mergeCell ref="CE41:CG41"/>
    <mergeCell ref="CE42:CG42"/>
    <mergeCell ref="CE43:CG43"/>
    <mergeCell ref="CE37:CG37"/>
    <mergeCell ref="CE47:CG47"/>
    <mergeCell ref="CE48:CG48"/>
    <mergeCell ref="CE49:CG49"/>
    <mergeCell ref="CE50:CG50"/>
    <mergeCell ref="CE51:CG51"/>
    <mergeCell ref="CE52:CG52"/>
    <mergeCell ref="BY41:CA41"/>
    <mergeCell ref="BY42:CA42"/>
    <mergeCell ref="BY43:CA43"/>
    <mergeCell ref="BY44:CA44"/>
    <mergeCell ref="BY45:CA45"/>
    <mergeCell ref="BY48:CA48"/>
    <mergeCell ref="BY46:CA46"/>
    <mergeCell ref="BY57:CA57"/>
    <mergeCell ref="BS59:BU59"/>
    <mergeCell ref="BY10:CA10"/>
    <mergeCell ref="BY11:CA11"/>
    <mergeCell ref="BY12:CA12"/>
    <mergeCell ref="BY13:CA13"/>
    <mergeCell ref="BY14:CA14"/>
    <mergeCell ref="BY15:CA15"/>
    <mergeCell ref="BY16:CA16"/>
    <mergeCell ref="BY17:CA17"/>
    <mergeCell ref="BY18:CA18"/>
    <mergeCell ref="BY19:CA19"/>
    <mergeCell ref="BY20:CA20"/>
    <mergeCell ref="BY21:CA21"/>
    <mergeCell ref="BY22:CA22"/>
    <mergeCell ref="BY23:CA23"/>
    <mergeCell ref="BY26:CA26"/>
    <mergeCell ref="BY27:CA27"/>
    <mergeCell ref="BY34:CA34"/>
    <mergeCell ref="BY35:CA35"/>
    <mergeCell ref="BS39:BU39"/>
    <mergeCell ref="BS40:BU40"/>
    <mergeCell ref="BS41:BU41"/>
    <mergeCell ref="BS42:BU42"/>
    <mergeCell ref="BS43:BU43"/>
    <mergeCell ref="BS34:BU34"/>
    <mergeCell ref="BS54:BU54"/>
    <mergeCell ref="BS55:BU55"/>
    <mergeCell ref="BS56:BU56"/>
    <mergeCell ref="BY38:CA38"/>
    <mergeCell ref="BY39:CA39"/>
    <mergeCell ref="BY49:CA49"/>
    <mergeCell ref="BM59:BO59"/>
    <mergeCell ref="BS10:BU10"/>
    <mergeCell ref="BS11:BU11"/>
    <mergeCell ref="BS12:BU12"/>
    <mergeCell ref="BS13:BU13"/>
    <mergeCell ref="BS14:BU14"/>
    <mergeCell ref="BS15:BU15"/>
    <mergeCell ref="BS16:BU16"/>
    <mergeCell ref="BS17:BU17"/>
    <mergeCell ref="BS18:BU18"/>
    <mergeCell ref="BS19:BU19"/>
    <mergeCell ref="BS20:BU20"/>
    <mergeCell ref="BS21:BU21"/>
    <mergeCell ref="BS22:BU22"/>
    <mergeCell ref="BS23:BU23"/>
    <mergeCell ref="BS24:BU24"/>
    <mergeCell ref="BS25:BU25"/>
    <mergeCell ref="BS26:BU26"/>
    <mergeCell ref="BS27:BU27"/>
    <mergeCell ref="BS35:BU35"/>
    <mergeCell ref="BS36:BU36"/>
    <mergeCell ref="BS37:BU37"/>
    <mergeCell ref="BS38:BU38"/>
    <mergeCell ref="BS44:BU44"/>
    <mergeCell ref="BS45:BU45"/>
    <mergeCell ref="BS46:BU46"/>
    <mergeCell ref="BM50:BO50"/>
    <mergeCell ref="BM51:BO51"/>
    <mergeCell ref="BM52:BO52"/>
    <mergeCell ref="BY47:CA47"/>
    <mergeCell ref="BM53:BO53"/>
    <mergeCell ref="BM54:BO54"/>
    <mergeCell ref="BM55:BO55"/>
    <mergeCell ref="BM57:BO57"/>
    <mergeCell ref="BM58:BO58"/>
    <mergeCell ref="BS50:BU50"/>
    <mergeCell ref="BS51:BU51"/>
    <mergeCell ref="BS52:BU52"/>
    <mergeCell ref="BS53:BU53"/>
    <mergeCell ref="BM27:BO27"/>
    <mergeCell ref="BM34:BO34"/>
    <mergeCell ref="BM35:BO35"/>
    <mergeCell ref="BM36:BO36"/>
    <mergeCell ref="BM37:BO37"/>
    <mergeCell ref="BM38:BO38"/>
    <mergeCell ref="BM39:BO39"/>
    <mergeCell ref="BM40:BO40"/>
    <mergeCell ref="BM41:BO41"/>
    <mergeCell ref="BM42:BO42"/>
    <mergeCell ref="BM43:BO43"/>
    <mergeCell ref="BM44:BO44"/>
    <mergeCell ref="BM45:BO45"/>
    <mergeCell ref="BM46:BO46"/>
    <mergeCell ref="BM47:BO47"/>
    <mergeCell ref="BM48:BO48"/>
    <mergeCell ref="BM30:BO30"/>
    <mergeCell ref="BM31:BO31"/>
    <mergeCell ref="BM32:BO32"/>
    <mergeCell ref="BM33:BO33"/>
    <mergeCell ref="BS57:BU57"/>
    <mergeCell ref="BS58:BU58"/>
    <mergeCell ref="BG45:BI45"/>
    <mergeCell ref="BG46:BI46"/>
    <mergeCell ref="BG47:BI47"/>
    <mergeCell ref="BG48:BI48"/>
    <mergeCell ref="BG49:BI49"/>
    <mergeCell ref="BG50:BI50"/>
    <mergeCell ref="BG51:BI51"/>
    <mergeCell ref="BG52:BI52"/>
    <mergeCell ref="BG53:BI53"/>
    <mergeCell ref="BG54:BI54"/>
    <mergeCell ref="BG55:BI55"/>
    <mergeCell ref="BG56:BI56"/>
    <mergeCell ref="BG57:BI57"/>
    <mergeCell ref="BG58:BI58"/>
    <mergeCell ref="BG59:BI59"/>
    <mergeCell ref="BM10:BO10"/>
    <mergeCell ref="BM11:BO11"/>
    <mergeCell ref="BM12:BO12"/>
    <mergeCell ref="BM13:BO13"/>
    <mergeCell ref="BM14:BO14"/>
    <mergeCell ref="BM15:BO15"/>
    <mergeCell ref="BM16:BO16"/>
    <mergeCell ref="BM17:BO17"/>
    <mergeCell ref="BM18:BO18"/>
    <mergeCell ref="BM19:BO19"/>
    <mergeCell ref="BM20:BO20"/>
    <mergeCell ref="BM21:BO21"/>
    <mergeCell ref="BM22:BO22"/>
    <mergeCell ref="BM23:BO23"/>
    <mergeCell ref="BM24:BO24"/>
    <mergeCell ref="BM25:BO25"/>
    <mergeCell ref="BM26:BO26"/>
    <mergeCell ref="BA57:BC57"/>
    <mergeCell ref="BA58:BC58"/>
    <mergeCell ref="BA59:BC59"/>
    <mergeCell ref="BG10:BI10"/>
    <mergeCell ref="BG11:BI11"/>
    <mergeCell ref="BG12:BI12"/>
    <mergeCell ref="BG13:BI13"/>
    <mergeCell ref="BG14:BI14"/>
    <mergeCell ref="BG15:BI15"/>
    <mergeCell ref="BG16:BI16"/>
    <mergeCell ref="BG17:BI17"/>
    <mergeCell ref="BG18:BI18"/>
    <mergeCell ref="BG19:BI19"/>
    <mergeCell ref="BG20:BI20"/>
    <mergeCell ref="BG21:BI21"/>
    <mergeCell ref="BG22:BI22"/>
    <mergeCell ref="BG23:BI23"/>
    <mergeCell ref="BG24:BI24"/>
    <mergeCell ref="BG25:BI25"/>
    <mergeCell ref="BG26:BI26"/>
    <mergeCell ref="BG27:BI27"/>
    <mergeCell ref="BG34:BI34"/>
    <mergeCell ref="BG35:BI35"/>
    <mergeCell ref="BG36:BI36"/>
    <mergeCell ref="BG37:BI37"/>
    <mergeCell ref="BG38:BI38"/>
    <mergeCell ref="BG39:BI39"/>
    <mergeCell ref="BG40:BI40"/>
    <mergeCell ref="BG41:BI41"/>
    <mergeCell ref="BG42:BI42"/>
    <mergeCell ref="BG43:BI43"/>
    <mergeCell ref="BG44:BI44"/>
    <mergeCell ref="BA46:BC46"/>
    <mergeCell ref="BA47:BC47"/>
    <mergeCell ref="BA48:BC48"/>
    <mergeCell ref="BA49:BC49"/>
    <mergeCell ref="BA28:BC28"/>
    <mergeCell ref="BA29:BC29"/>
    <mergeCell ref="BA30:BC30"/>
    <mergeCell ref="BA31:BC31"/>
    <mergeCell ref="BA32:BC32"/>
    <mergeCell ref="BA33:BC33"/>
    <mergeCell ref="BA50:BC50"/>
    <mergeCell ref="BA51:BC51"/>
    <mergeCell ref="BA52:BC52"/>
    <mergeCell ref="BA53:BC53"/>
    <mergeCell ref="BA54:BC54"/>
    <mergeCell ref="BA55:BC55"/>
    <mergeCell ref="BA56:BC56"/>
    <mergeCell ref="AU58:AW58"/>
    <mergeCell ref="AU59:AW59"/>
    <mergeCell ref="BA10:BC10"/>
    <mergeCell ref="BA11:BC11"/>
    <mergeCell ref="BA12:BC12"/>
    <mergeCell ref="BA13:BC13"/>
    <mergeCell ref="BA14:BC14"/>
    <mergeCell ref="BA15:BC15"/>
    <mergeCell ref="BA16:BC16"/>
    <mergeCell ref="BA17:BC17"/>
    <mergeCell ref="BA18:BC18"/>
    <mergeCell ref="BA19:BC19"/>
    <mergeCell ref="BA20:BC20"/>
    <mergeCell ref="BA21:BC21"/>
    <mergeCell ref="BA22:BC22"/>
    <mergeCell ref="BA23:BC23"/>
    <mergeCell ref="BA24:BC24"/>
    <mergeCell ref="BA25:BC25"/>
    <mergeCell ref="BA26:BC26"/>
    <mergeCell ref="BA27:BC27"/>
    <mergeCell ref="BA34:BC34"/>
    <mergeCell ref="BA35:BC35"/>
    <mergeCell ref="BA36:BC36"/>
    <mergeCell ref="BA37:BC37"/>
    <mergeCell ref="BA38:BC38"/>
    <mergeCell ref="BA39:BC39"/>
    <mergeCell ref="BA40:BC40"/>
    <mergeCell ref="BA41:BC41"/>
    <mergeCell ref="BA42:BC42"/>
    <mergeCell ref="BA43:BC43"/>
    <mergeCell ref="BA44:BC44"/>
    <mergeCell ref="BA45:BC45"/>
    <mergeCell ref="AU45:AW45"/>
    <mergeCell ref="AU46:AW46"/>
    <mergeCell ref="AU47:AW47"/>
    <mergeCell ref="AU48:AW48"/>
    <mergeCell ref="AU49:AW49"/>
    <mergeCell ref="AU30:AW30"/>
    <mergeCell ref="AU31:AW31"/>
    <mergeCell ref="AU32:AW32"/>
    <mergeCell ref="AU33:AW33"/>
    <mergeCell ref="AU50:AW50"/>
    <mergeCell ref="AU51:AW51"/>
    <mergeCell ref="AU52:AW52"/>
    <mergeCell ref="AU53:AW53"/>
    <mergeCell ref="AU54:AW54"/>
    <mergeCell ref="AU55:AW55"/>
    <mergeCell ref="AU56:AW56"/>
    <mergeCell ref="AU57:AW57"/>
    <mergeCell ref="AO57:AQ57"/>
    <mergeCell ref="AO58:AQ58"/>
    <mergeCell ref="AO59:AQ59"/>
    <mergeCell ref="AU10:AW10"/>
    <mergeCell ref="AU11:AW11"/>
    <mergeCell ref="AU12:AW12"/>
    <mergeCell ref="AU13:AW13"/>
    <mergeCell ref="AU14:AW14"/>
    <mergeCell ref="AU15:AW15"/>
    <mergeCell ref="AU16:AW16"/>
    <mergeCell ref="AU17:AW17"/>
    <mergeCell ref="AU18:AW18"/>
    <mergeCell ref="AU19:AW19"/>
    <mergeCell ref="AU20:AW20"/>
    <mergeCell ref="AU21:AW21"/>
    <mergeCell ref="AU22:AW22"/>
    <mergeCell ref="AU23:AW23"/>
    <mergeCell ref="AU24:AW24"/>
    <mergeCell ref="AU25:AW25"/>
    <mergeCell ref="AU26:AW26"/>
    <mergeCell ref="AU27:AW27"/>
    <mergeCell ref="AU34:AW34"/>
    <mergeCell ref="AU35:AW35"/>
    <mergeCell ref="AU36:AW36"/>
    <mergeCell ref="AU37:AW37"/>
    <mergeCell ref="AU38:AW38"/>
    <mergeCell ref="AU39:AW39"/>
    <mergeCell ref="AU40:AW40"/>
    <mergeCell ref="AU41:AW41"/>
    <mergeCell ref="AU42:AW42"/>
    <mergeCell ref="AU43:AW43"/>
    <mergeCell ref="AU44:AW44"/>
    <mergeCell ref="AO40:AQ40"/>
    <mergeCell ref="AO41:AQ41"/>
    <mergeCell ref="AO42:AQ42"/>
    <mergeCell ref="AO43:AQ43"/>
    <mergeCell ref="AO44:AQ44"/>
    <mergeCell ref="AO45:AQ45"/>
    <mergeCell ref="AO46:AQ46"/>
    <mergeCell ref="AO47:AQ47"/>
    <mergeCell ref="AO48:AQ48"/>
    <mergeCell ref="AO49:AQ49"/>
    <mergeCell ref="AO50:AQ50"/>
    <mergeCell ref="AO51:AQ51"/>
    <mergeCell ref="AO52:AQ52"/>
    <mergeCell ref="AO53:AQ53"/>
    <mergeCell ref="AO54:AQ54"/>
    <mergeCell ref="AO55:AQ55"/>
    <mergeCell ref="AO56:AQ56"/>
    <mergeCell ref="AI48:AK48"/>
    <mergeCell ref="AI49:AK49"/>
    <mergeCell ref="AI54:AK54"/>
    <mergeCell ref="AI55:AK55"/>
    <mergeCell ref="AI56:AK56"/>
    <mergeCell ref="AI57:AK57"/>
    <mergeCell ref="AI58:AK58"/>
    <mergeCell ref="AI59:AK59"/>
    <mergeCell ref="AO10:AQ10"/>
    <mergeCell ref="AO11:AQ11"/>
    <mergeCell ref="AO12:AQ12"/>
    <mergeCell ref="AO13:AQ13"/>
    <mergeCell ref="AO14:AQ14"/>
    <mergeCell ref="AO15:AQ15"/>
    <mergeCell ref="AO16:AQ16"/>
    <mergeCell ref="AO17:AQ17"/>
    <mergeCell ref="AO18:AQ18"/>
    <mergeCell ref="AO19:AQ19"/>
    <mergeCell ref="AO20:AQ20"/>
    <mergeCell ref="AO21:AQ21"/>
    <mergeCell ref="AO22:AQ22"/>
    <mergeCell ref="AO23:AQ23"/>
    <mergeCell ref="AO24:AQ24"/>
    <mergeCell ref="AO25:AQ25"/>
    <mergeCell ref="AO26:AQ26"/>
    <mergeCell ref="AO27:AQ27"/>
    <mergeCell ref="AO34:AQ34"/>
    <mergeCell ref="AO35:AQ35"/>
    <mergeCell ref="AO36:AQ36"/>
    <mergeCell ref="AO37:AQ37"/>
    <mergeCell ref="AO38:AQ38"/>
    <mergeCell ref="AO39:AQ39"/>
    <mergeCell ref="AC48:AE48"/>
    <mergeCell ref="AC49:AE49"/>
    <mergeCell ref="AC50:AE50"/>
    <mergeCell ref="AC51:AE51"/>
    <mergeCell ref="AC52:AE52"/>
    <mergeCell ref="AC53:AE53"/>
    <mergeCell ref="AC54:AE54"/>
    <mergeCell ref="AC55:AE55"/>
    <mergeCell ref="AC56:AE56"/>
    <mergeCell ref="AC57:AE57"/>
    <mergeCell ref="AC58:AE58"/>
    <mergeCell ref="AC59:AE59"/>
    <mergeCell ref="AI10:AK10"/>
    <mergeCell ref="AI11:AK11"/>
    <mergeCell ref="AI12:AK12"/>
    <mergeCell ref="AI13:AK13"/>
    <mergeCell ref="AI14:AK14"/>
    <mergeCell ref="AI15:AK15"/>
    <mergeCell ref="AI16:AK16"/>
    <mergeCell ref="AI17:AK17"/>
    <mergeCell ref="AI18:AK18"/>
    <mergeCell ref="AI19:AK19"/>
    <mergeCell ref="AI20:AK20"/>
    <mergeCell ref="AI21:AK21"/>
    <mergeCell ref="AI22:AK22"/>
    <mergeCell ref="AI23:AK23"/>
    <mergeCell ref="AI24:AK24"/>
    <mergeCell ref="AI25:AK25"/>
    <mergeCell ref="AI26:AK26"/>
    <mergeCell ref="AI27:AK27"/>
    <mergeCell ref="AI34:AK34"/>
    <mergeCell ref="AI47:AK47"/>
    <mergeCell ref="AC37:AE37"/>
    <mergeCell ref="AC38:AE38"/>
    <mergeCell ref="AC39:AE39"/>
    <mergeCell ref="AC40:AE40"/>
    <mergeCell ref="AC41:AE41"/>
    <mergeCell ref="AC28:AE28"/>
    <mergeCell ref="AC29:AE29"/>
    <mergeCell ref="AC30:AE30"/>
    <mergeCell ref="AC31:AE31"/>
    <mergeCell ref="AC32:AE32"/>
    <mergeCell ref="AC33:AE33"/>
    <mergeCell ref="AC42:AE42"/>
    <mergeCell ref="AC43:AE43"/>
    <mergeCell ref="AC44:AE44"/>
    <mergeCell ref="AC45:AE45"/>
    <mergeCell ref="AC46:AE46"/>
    <mergeCell ref="AC47:AE47"/>
    <mergeCell ref="AC10:AE10"/>
    <mergeCell ref="AC11:AE11"/>
    <mergeCell ref="AC12:AE12"/>
    <mergeCell ref="AC13:AE13"/>
    <mergeCell ref="AC14:AE14"/>
    <mergeCell ref="AC15:AE15"/>
    <mergeCell ref="AC16:AE16"/>
    <mergeCell ref="AC17:AE17"/>
    <mergeCell ref="AC62:AE62"/>
    <mergeCell ref="AC63:AE63"/>
    <mergeCell ref="AC64:AE64"/>
    <mergeCell ref="AC65:AE65"/>
    <mergeCell ref="AC66:AE66"/>
    <mergeCell ref="AC67:AE67"/>
    <mergeCell ref="AC68:AE68"/>
    <mergeCell ref="AC69:AE69"/>
    <mergeCell ref="BA63:BC63"/>
    <mergeCell ref="BA64:BC64"/>
    <mergeCell ref="BA65:BC65"/>
    <mergeCell ref="AC18:AE18"/>
    <mergeCell ref="AC19:AE19"/>
    <mergeCell ref="AC20:AE20"/>
    <mergeCell ref="AC21:AE21"/>
    <mergeCell ref="AC22:AE22"/>
    <mergeCell ref="AC23:AE23"/>
    <mergeCell ref="AC24:AE24"/>
    <mergeCell ref="AC25:AE25"/>
    <mergeCell ref="AC26:AE26"/>
    <mergeCell ref="AC27:AE27"/>
    <mergeCell ref="AC34:AE34"/>
    <mergeCell ref="AC35:AE35"/>
    <mergeCell ref="AC36:AE36"/>
    <mergeCell ref="AO85:AQ85"/>
    <mergeCell ref="AO87:AQ87"/>
    <mergeCell ref="AO88:AQ88"/>
    <mergeCell ref="AO89:AQ89"/>
    <mergeCell ref="AO90:AQ90"/>
    <mergeCell ref="AO91:AQ91"/>
    <mergeCell ref="AI89:AK89"/>
    <mergeCell ref="AI90:AK90"/>
    <mergeCell ref="AI91:AK91"/>
    <mergeCell ref="AC82:AE82"/>
    <mergeCell ref="AC84:AE84"/>
    <mergeCell ref="AC85:AE85"/>
    <mergeCell ref="AC87:AE87"/>
    <mergeCell ref="AC88:AE88"/>
    <mergeCell ref="AI88:AK88"/>
    <mergeCell ref="AI82:AK82"/>
    <mergeCell ref="BG89:BI89"/>
    <mergeCell ref="BG90:BI90"/>
    <mergeCell ref="BG91:BI91"/>
    <mergeCell ref="BA83:BC83"/>
    <mergeCell ref="BG83:BI83"/>
    <mergeCell ref="BA82:BC82"/>
    <mergeCell ref="BG82:BI82"/>
    <mergeCell ref="BG87:BI87"/>
    <mergeCell ref="BG88:BI88"/>
    <mergeCell ref="BA86:BC86"/>
    <mergeCell ref="BA91:BC91"/>
    <mergeCell ref="BA90:BC90"/>
    <mergeCell ref="BA89:BC89"/>
    <mergeCell ref="BA88:BC88"/>
    <mergeCell ref="BA87:BC87"/>
    <mergeCell ref="BA85:BC85"/>
    <mergeCell ref="AI92:AK92"/>
    <mergeCell ref="AI86:AK86"/>
    <mergeCell ref="AI9:AK9"/>
    <mergeCell ref="AC92:AE92"/>
    <mergeCell ref="AC86:AE86"/>
    <mergeCell ref="AO92:AQ92"/>
    <mergeCell ref="AO86:AQ86"/>
    <mergeCell ref="AO9:AQ9"/>
    <mergeCell ref="AU92:AW92"/>
    <mergeCell ref="AU86:AW86"/>
    <mergeCell ref="AU9:AW9"/>
    <mergeCell ref="AO83:AQ83"/>
    <mergeCell ref="AC89:AE89"/>
    <mergeCell ref="AC83:AE83"/>
    <mergeCell ref="AI83:AK83"/>
    <mergeCell ref="AU83:AW83"/>
    <mergeCell ref="AC60:AE60"/>
    <mergeCell ref="AC61:AE61"/>
    <mergeCell ref="AU84:AW84"/>
    <mergeCell ref="AU85:AW85"/>
    <mergeCell ref="AI65:AK65"/>
    <mergeCell ref="AI66:AK66"/>
    <mergeCell ref="AI72:AK72"/>
    <mergeCell ref="AI73:AK73"/>
    <mergeCell ref="AU82:AW82"/>
    <mergeCell ref="AC90:AE90"/>
    <mergeCell ref="AC91:AE91"/>
    <mergeCell ref="AI84:AK84"/>
    <mergeCell ref="AI85:AK85"/>
    <mergeCell ref="AI87:AK87"/>
    <mergeCell ref="AO82:AQ82"/>
    <mergeCell ref="AO84:AQ84"/>
    <mergeCell ref="E5:AY5"/>
    <mergeCell ref="CQ92:CR92"/>
    <mergeCell ref="CK86:CM86"/>
    <mergeCell ref="CK9:CM9"/>
    <mergeCell ref="CK92:CM92"/>
    <mergeCell ref="CE92:CG92"/>
    <mergeCell ref="CE86:CG86"/>
    <mergeCell ref="CE9:CG9"/>
    <mergeCell ref="CE91:CG91"/>
    <mergeCell ref="CE90:CG90"/>
    <mergeCell ref="CE89:CG89"/>
    <mergeCell ref="CE88:CG88"/>
    <mergeCell ref="CE87:CG87"/>
    <mergeCell ref="CE83:CG83"/>
    <mergeCell ref="CE84:CG84"/>
    <mergeCell ref="CE85:CG85"/>
    <mergeCell ref="CK91:CM91"/>
    <mergeCell ref="CK90:CM90"/>
    <mergeCell ref="CK89:CM89"/>
    <mergeCell ref="CK88:CM88"/>
    <mergeCell ref="CK87:CM87"/>
    <mergeCell ref="CK85:CM85"/>
    <mergeCell ref="CK84:CM84"/>
    <mergeCell ref="CE60:CG60"/>
    <mergeCell ref="CQ72:CR72"/>
    <mergeCell ref="CQ71:CR71"/>
    <mergeCell ref="BA9:BC9"/>
    <mergeCell ref="BG92:BI92"/>
    <mergeCell ref="BG86:BI86"/>
    <mergeCell ref="BG9:BI9"/>
    <mergeCell ref="BA92:BC92"/>
    <mergeCell ref="AC9:AE9"/>
    <mergeCell ref="BM82:BO82"/>
    <mergeCell ref="BS87:BU87"/>
    <mergeCell ref="BS85:BU85"/>
    <mergeCell ref="BS84:BU84"/>
    <mergeCell ref="BS73:BU73"/>
    <mergeCell ref="BM70:BO70"/>
    <mergeCell ref="BM71:BO71"/>
    <mergeCell ref="BM72:BO72"/>
    <mergeCell ref="BM73:BO73"/>
    <mergeCell ref="CB7:CG7"/>
    <mergeCell ref="CE8:CG8"/>
    <mergeCell ref="BV7:CA7"/>
    <mergeCell ref="BY8:CA8"/>
    <mergeCell ref="C6:C8"/>
    <mergeCell ref="S6:S8"/>
    <mergeCell ref="V6:V8"/>
    <mergeCell ref="AU8:AW8"/>
    <mergeCell ref="AO8:AQ8"/>
    <mergeCell ref="AR7:AW7"/>
    <mergeCell ref="L6:L8"/>
    <mergeCell ref="M6:M8"/>
    <mergeCell ref="P6:P8"/>
    <mergeCell ref="Q6:Q8"/>
    <mergeCell ref="R6:R8"/>
    <mergeCell ref="AF7:AK7"/>
    <mergeCell ref="AI8:AK8"/>
    <mergeCell ref="BS9:BU9"/>
    <mergeCell ref="Z6:CU6"/>
    <mergeCell ref="I6:I8"/>
    <mergeCell ref="CS7:CU7"/>
    <mergeCell ref="AL7:AQ7"/>
    <mergeCell ref="BA84:BC84"/>
    <mergeCell ref="D2:CR2"/>
    <mergeCell ref="CS1:CU3"/>
    <mergeCell ref="Y6:Y8"/>
    <mergeCell ref="AC8:AE8"/>
    <mergeCell ref="Z7:AE7"/>
    <mergeCell ref="O6:O8"/>
    <mergeCell ref="U6:U8"/>
    <mergeCell ref="BD7:BI7"/>
    <mergeCell ref="BG8:BI8"/>
    <mergeCell ref="AX7:BC7"/>
    <mergeCell ref="BA8:BC8"/>
    <mergeCell ref="D1:CR1"/>
    <mergeCell ref="E6:E8"/>
    <mergeCell ref="F6:F8"/>
    <mergeCell ref="G6:G8"/>
    <mergeCell ref="H6:H8"/>
    <mergeCell ref="BP7:BU7"/>
    <mergeCell ref="BS8:BU8"/>
    <mergeCell ref="J6:J8"/>
    <mergeCell ref="K6:K8"/>
    <mergeCell ref="A5:D5"/>
    <mergeCell ref="A4:D4"/>
    <mergeCell ref="A1:C3"/>
    <mergeCell ref="D3:BD3"/>
    <mergeCell ref="B6:B8"/>
    <mergeCell ref="BJ7:BO7"/>
    <mergeCell ref="BM8:BO8"/>
    <mergeCell ref="CN7:CR7"/>
    <mergeCell ref="CQ8:CR8"/>
    <mergeCell ref="CH7:CM7"/>
    <mergeCell ref="CK8:CM8"/>
    <mergeCell ref="E4:CU4"/>
    <mergeCell ref="A6:A8"/>
    <mergeCell ref="N6:N8"/>
    <mergeCell ref="T6:T8"/>
    <mergeCell ref="D6:D8"/>
    <mergeCell ref="W6:W8"/>
    <mergeCell ref="X6:X8"/>
    <mergeCell ref="BS86:BU86"/>
    <mergeCell ref="BS92:BU92"/>
    <mergeCell ref="BM9:BO9"/>
    <mergeCell ref="BM86:BO86"/>
    <mergeCell ref="BS62:BU62"/>
    <mergeCell ref="BS63:BU63"/>
    <mergeCell ref="BS82:BU82"/>
    <mergeCell ref="BS72:BU72"/>
    <mergeCell ref="BS74:BU74"/>
    <mergeCell ref="BS75:BU75"/>
    <mergeCell ref="AZ5:CU5"/>
    <mergeCell ref="BS76:BU76"/>
    <mergeCell ref="BS77:BU77"/>
    <mergeCell ref="BS78:BU78"/>
    <mergeCell ref="BS79:BU79"/>
    <mergeCell ref="BS80:BU80"/>
    <mergeCell ref="BS81:BU81"/>
    <mergeCell ref="BM74:BO74"/>
    <mergeCell ref="BM75:BO75"/>
    <mergeCell ref="BS67:BU67"/>
    <mergeCell ref="BM76:BO76"/>
    <mergeCell ref="BM77:BO77"/>
    <mergeCell ref="BM78:BO78"/>
    <mergeCell ref="BM79:BO79"/>
    <mergeCell ref="BM80:BO80"/>
    <mergeCell ref="BM81:BO81"/>
    <mergeCell ref="AU88:AW88"/>
    <mergeCell ref="BY92:CA92"/>
    <mergeCell ref="BM84:BO84"/>
    <mergeCell ref="BM83:BO83"/>
    <mergeCell ref="BS91:BU91"/>
    <mergeCell ref="BS90:BU90"/>
    <mergeCell ref="BS89:BU89"/>
    <mergeCell ref="BS88:BU88"/>
    <mergeCell ref="BM92:BO92"/>
    <mergeCell ref="BM91:BO91"/>
    <mergeCell ref="BM90:BO90"/>
    <mergeCell ref="BM89:BO89"/>
    <mergeCell ref="BM88:BO88"/>
    <mergeCell ref="BM87:BO87"/>
    <mergeCell ref="BM85:BO85"/>
    <mergeCell ref="BS83:BU83"/>
    <mergeCell ref="BY91:CA91"/>
    <mergeCell ref="BG84:BI84"/>
    <mergeCell ref="BG85:BI85"/>
    <mergeCell ref="BY90:CA90"/>
    <mergeCell ref="BY89:CA89"/>
    <mergeCell ref="BY88:CA88"/>
    <mergeCell ref="BY87:CA87"/>
    <mergeCell ref="BY85:CA85"/>
    <mergeCell ref="BY84:CA84"/>
    <mergeCell ref="BM68:BO68"/>
    <mergeCell ref="BA66:BC66"/>
    <mergeCell ref="BA67:BC67"/>
    <mergeCell ref="BA68:BC68"/>
    <mergeCell ref="AO74:AQ74"/>
    <mergeCell ref="AO75:AQ75"/>
    <mergeCell ref="AO76:AQ76"/>
    <mergeCell ref="AO77:AQ77"/>
    <mergeCell ref="AO78:AQ78"/>
    <mergeCell ref="AO79:AQ79"/>
    <mergeCell ref="AO80:AQ80"/>
    <mergeCell ref="AO81:AQ81"/>
    <mergeCell ref="AU79:AW79"/>
    <mergeCell ref="AU80:AW80"/>
    <mergeCell ref="AU81:AW81"/>
    <mergeCell ref="AU89:AW89"/>
    <mergeCell ref="AI67:AK67"/>
    <mergeCell ref="AI68:AK68"/>
    <mergeCell ref="AI69:AK69"/>
    <mergeCell ref="AI70:AK70"/>
    <mergeCell ref="AI71:AK71"/>
    <mergeCell ref="AU68:AW68"/>
    <mergeCell ref="AU69:AW69"/>
    <mergeCell ref="AU70:AW70"/>
    <mergeCell ref="AU71:AW71"/>
    <mergeCell ref="AU72:AW72"/>
    <mergeCell ref="AU73:AW73"/>
    <mergeCell ref="AU74:AW74"/>
    <mergeCell ref="AU75:AW75"/>
    <mergeCell ref="AU76:AW76"/>
    <mergeCell ref="AU77:AW77"/>
    <mergeCell ref="AU87:AW87"/>
    <mergeCell ref="AC70:AE70"/>
    <mergeCell ref="BA60:BC60"/>
    <mergeCell ref="BA61:BC61"/>
    <mergeCell ref="BA62:BC62"/>
    <mergeCell ref="AU90:AW90"/>
    <mergeCell ref="AU91:AW91"/>
    <mergeCell ref="BE3:CR3"/>
    <mergeCell ref="CQ91:CR91"/>
    <mergeCell ref="CQ90:CR90"/>
    <mergeCell ref="CQ89:CR89"/>
    <mergeCell ref="CQ88:CR88"/>
    <mergeCell ref="CQ87:CR87"/>
    <mergeCell ref="CQ86:CR86"/>
    <mergeCell ref="CQ82:CR82"/>
    <mergeCell ref="CQ83:CR83"/>
    <mergeCell ref="CQ84:CR84"/>
    <mergeCell ref="CQ85:CR85"/>
    <mergeCell ref="BY9:CA9"/>
    <mergeCell ref="BY86:CA86"/>
    <mergeCell ref="CK83:CM83"/>
    <mergeCell ref="CK82:CM82"/>
    <mergeCell ref="BY83:CA83"/>
    <mergeCell ref="CQ60:CR60"/>
    <mergeCell ref="CQ61:CR61"/>
    <mergeCell ref="CQ62:CR62"/>
    <mergeCell ref="CQ63:CR63"/>
    <mergeCell ref="AU66:AW66"/>
    <mergeCell ref="AU67:AW67"/>
    <mergeCell ref="AU60:AW60"/>
    <mergeCell ref="AU61:AW61"/>
    <mergeCell ref="AU62:AW62"/>
    <mergeCell ref="AU63:AW63"/>
    <mergeCell ref="BM64:BO64"/>
    <mergeCell ref="BM65:BO65"/>
    <mergeCell ref="BM66:BO66"/>
    <mergeCell ref="BM67:BO67"/>
    <mergeCell ref="BA69:BC69"/>
    <mergeCell ref="BA70:BC70"/>
    <mergeCell ref="BA71:BC71"/>
    <mergeCell ref="BA72:BC72"/>
    <mergeCell ref="BA73:BC73"/>
    <mergeCell ref="BG73:BI73"/>
    <mergeCell ref="AC72:AE72"/>
    <mergeCell ref="AC73:AE73"/>
    <mergeCell ref="AO60:AQ60"/>
    <mergeCell ref="AO61:AQ61"/>
    <mergeCell ref="AO62:AQ62"/>
    <mergeCell ref="AO63:AQ63"/>
    <mergeCell ref="AO64:AQ64"/>
    <mergeCell ref="AO65:AQ65"/>
    <mergeCell ref="AO66:AQ66"/>
    <mergeCell ref="AO67:AQ67"/>
    <mergeCell ref="AO68:AQ68"/>
    <mergeCell ref="AO69:AQ69"/>
    <mergeCell ref="AO70:AQ70"/>
    <mergeCell ref="AO71:AQ71"/>
    <mergeCell ref="AO72:AQ72"/>
    <mergeCell ref="AO73:AQ73"/>
    <mergeCell ref="AC71:AE71"/>
    <mergeCell ref="AI60:AK60"/>
    <mergeCell ref="AI61:AK61"/>
    <mergeCell ref="AI62:AK62"/>
    <mergeCell ref="AI63:AK63"/>
    <mergeCell ref="AI64:AK64"/>
    <mergeCell ref="BG69:BI69"/>
    <mergeCell ref="BG70:BI70"/>
    <mergeCell ref="BG71:BI71"/>
    <mergeCell ref="BG72:BI72"/>
    <mergeCell ref="BM69:BO69"/>
    <mergeCell ref="BS61:BU61"/>
    <mergeCell ref="BS60:BU60"/>
    <mergeCell ref="BY62:CA62"/>
    <mergeCell ref="BY63:CA63"/>
    <mergeCell ref="BY64:CA64"/>
    <mergeCell ref="BY65:CA65"/>
    <mergeCell ref="BY66:CA66"/>
    <mergeCell ref="BY67:CA67"/>
    <mergeCell ref="BY68:CA68"/>
    <mergeCell ref="BS68:BU68"/>
    <mergeCell ref="BS69:BU69"/>
    <mergeCell ref="BS70:BU70"/>
    <mergeCell ref="BS71:BU71"/>
    <mergeCell ref="BY72:CA72"/>
    <mergeCell ref="BG60:BI60"/>
    <mergeCell ref="BG61:BI61"/>
    <mergeCell ref="BG62:BI62"/>
    <mergeCell ref="BG63:BI63"/>
    <mergeCell ref="BG64:BI64"/>
    <mergeCell ref="BG65:BI65"/>
    <mergeCell ref="BG66:BI66"/>
    <mergeCell ref="BG67:BI67"/>
    <mergeCell ref="BG68:BI68"/>
    <mergeCell ref="BM60:BO60"/>
    <mergeCell ref="BM61:BO61"/>
    <mergeCell ref="BM62:BO62"/>
    <mergeCell ref="BM63:BO63"/>
    <mergeCell ref="CE67:CG67"/>
    <mergeCell ref="CE68:CG68"/>
    <mergeCell ref="CE69:CG69"/>
    <mergeCell ref="BY69:CA69"/>
    <mergeCell ref="BY70:CA70"/>
    <mergeCell ref="BY71:CA71"/>
    <mergeCell ref="CE70:CG70"/>
    <mergeCell ref="BY60:CA60"/>
    <mergeCell ref="BY61:CA61"/>
    <mergeCell ref="BS64:BU64"/>
    <mergeCell ref="BS66:BU66"/>
    <mergeCell ref="BS65:BU65"/>
    <mergeCell ref="CK66:CM66"/>
    <mergeCell ref="CE82:CG82"/>
    <mergeCell ref="BY74:CA74"/>
    <mergeCell ref="BY75:CA75"/>
    <mergeCell ref="BY76:CA76"/>
    <mergeCell ref="BY77:CA77"/>
    <mergeCell ref="BY78:CA78"/>
    <mergeCell ref="BY79:CA79"/>
    <mergeCell ref="BY80:CA80"/>
    <mergeCell ref="BY81:CA81"/>
    <mergeCell ref="CE61:CG61"/>
    <mergeCell ref="CE62:CG62"/>
    <mergeCell ref="CE63:CG63"/>
    <mergeCell ref="CE64:CG64"/>
    <mergeCell ref="CE65:CG65"/>
    <mergeCell ref="CE66:CG66"/>
    <mergeCell ref="CE71:CG71"/>
    <mergeCell ref="CE72:CG72"/>
    <mergeCell ref="CE73:CG73"/>
    <mergeCell ref="BY82:CA82"/>
    <mergeCell ref="CE74:CG74"/>
    <mergeCell ref="CE75:CG75"/>
    <mergeCell ref="CE76:CG76"/>
    <mergeCell ref="CE77:CG77"/>
    <mergeCell ref="CE78:CG78"/>
    <mergeCell ref="CE79:CG79"/>
    <mergeCell ref="CE80:CG80"/>
    <mergeCell ref="CE81:CG81"/>
    <mergeCell ref="CK74:CM74"/>
    <mergeCell ref="CK75:CM75"/>
    <mergeCell ref="CK76:CM76"/>
    <mergeCell ref="CK77:CM77"/>
    <mergeCell ref="CK78:CM78"/>
    <mergeCell ref="CK79:CM79"/>
    <mergeCell ref="CK80:CM80"/>
    <mergeCell ref="CK81:CM81"/>
    <mergeCell ref="BG81:BI81"/>
    <mergeCell ref="BG76:BI76"/>
    <mergeCell ref="BG77:BI77"/>
    <mergeCell ref="BG78:BI78"/>
    <mergeCell ref="BG79:BI79"/>
    <mergeCell ref="BG80:BI80"/>
    <mergeCell ref="CK60:CM60"/>
    <mergeCell ref="CQ74:CR74"/>
    <mergeCell ref="CQ75:CR75"/>
    <mergeCell ref="CQ76:CR76"/>
    <mergeCell ref="CQ77:CR77"/>
    <mergeCell ref="CQ78:CR78"/>
    <mergeCell ref="CQ79:CR79"/>
    <mergeCell ref="CQ80:CR80"/>
    <mergeCell ref="CQ81:CR81"/>
    <mergeCell ref="CK70:CM70"/>
    <mergeCell ref="CK71:CM71"/>
    <mergeCell ref="CK72:CM72"/>
    <mergeCell ref="CK73:CM73"/>
    <mergeCell ref="CK67:CM67"/>
    <mergeCell ref="CK68:CM68"/>
    <mergeCell ref="CK69:CM69"/>
    <mergeCell ref="CQ73:CR73"/>
    <mergeCell ref="CQ64:CR64"/>
    <mergeCell ref="CQ65:CR65"/>
    <mergeCell ref="CQ66:CR66"/>
    <mergeCell ref="CQ67:CR67"/>
    <mergeCell ref="CQ68:CR68"/>
    <mergeCell ref="CQ69:CR69"/>
    <mergeCell ref="CQ70:CR70"/>
    <mergeCell ref="CK61:CM61"/>
    <mergeCell ref="BY73:CA73"/>
    <mergeCell ref="CK62:CM62"/>
    <mergeCell ref="CK63:CM63"/>
    <mergeCell ref="CK64:CM64"/>
    <mergeCell ref="CK65:CM65"/>
    <mergeCell ref="AC74:AE74"/>
    <mergeCell ref="AC75:AE75"/>
    <mergeCell ref="AC76:AE76"/>
    <mergeCell ref="AC77:AE77"/>
    <mergeCell ref="AC78:AE78"/>
    <mergeCell ref="AC79:AE79"/>
    <mergeCell ref="AC80:AE80"/>
    <mergeCell ref="AC81:AE81"/>
    <mergeCell ref="BG74:BI74"/>
    <mergeCell ref="BG75:BI75"/>
    <mergeCell ref="AI74:AK74"/>
    <mergeCell ref="AI75:AK75"/>
    <mergeCell ref="AI76:AK76"/>
    <mergeCell ref="AI77:AK77"/>
    <mergeCell ref="AI78:AK78"/>
    <mergeCell ref="AI79:AK79"/>
    <mergeCell ref="AI80:AK80"/>
    <mergeCell ref="AI81:AK81"/>
    <mergeCell ref="BA74:BC74"/>
    <mergeCell ref="BA75:BC75"/>
    <mergeCell ref="BA76:BC76"/>
    <mergeCell ref="BA77:BC77"/>
    <mergeCell ref="BA78:BC78"/>
    <mergeCell ref="BA79:BC79"/>
    <mergeCell ref="BA80:BC80"/>
    <mergeCell ref="BA81:BC81"/>
    <mergeCell ref="AU78:AW78"/>
    <mergeCell ref="AI28:AK28"/>
    <mergeCell ref="AI29:AK29"/>
    <mergeCell ref="AI30:AK30"/>
    <mergeCell ref="AI31:AK31"/>
    <mergeCell ref="AI32:AK32"/>
    <mergeCell ref="AI33:AK33"/>
    <mergeCell ref="AO28:AQ28"/>
    <mergeCell ref="AO29:AQ29"/>
    <mergeCell ref="AO30:AQ30"/>
    <mergeCell ref="AO31:AQ31"/>
    <mergeCell ref="AO32:AQ32"/>
    <mergeCell ref="AO33:AQ33"/>
    <mergeCell ref="AU64:AW64"/>
    <mergeCell ref="AU65:AW65"/>
    <mergeCell ref="AI50:AK50"/>
    <mergeCell ref="AI51:AK51"/>
    <mergeCell ref="AI52:AK52"/>
    <mergeCell ref="AI53:AK53"/>
    <mergeCell ref="AU28:AW28"/>
    <mergeCell ref="AU29:AW29"/>
    <mergeCell ref="AI35:AK35"/>
    <mergeCell ref="AI36:AK36"/>
    <mergeCell ref="AI37:AK37"/>
    <mergeCell ref="AI38:AK38"/>
    <mergeCell ref="AI39:AK39"/>
    <mergeCell ref="AI40:AK40"/>
    <mergeCell ref="AI41:AK41"/>
    <mergeCell ref="AI42:AK42"/>
    <mergeCell ref="AI43:AK43"/>
    <mergeCell ref="AI44:AK44"/>
    <mergeCell ref="AI45:AK45"/>
    <mergeCell ref="AI46:AK46"/>
    <mergeCell ref="CK28:CM28"/>
    <mergeCell ref="CK29:CM29"/>
    <mergeCell ref="CK30:CM30"/>
    <mergeCell ref="CK31:CM31"/>
    <mergeCell ref="CK32:CM32"/>
    <mergeCell ref="CK33:CM33"/>
    <mergeCell ref="BG28:BI28"/>
    <mergeCell ref="BG29:BI29"/>
    <mergeCell ref="BG30:BI30"/>
    <mergeCell ref="BG31:BI31"/>
    <mergeCell ref="BG32:BI32"/>
    <mergeCell ref="BG33:BI33"/>
    <mergeCell ref="BS28:BU28"/>
    <mergeCell ref="BS29:BU29"/>
    <mergeCell ref="BS30:BU30"/>
    <mergeCell ref="BS31:BU31"/>
    <mergeCell ref="BM28:BO28"/>
    <mergeCell ref="BM29:BO29"/>
    <mergeCell ref="BY29:CA29"/>
    <mergeCell ref="BY30:CA30"/>
    <mergeCell ref="BY31:CA31"/>
    <mergeCell ref="BY32:CA32"/>
    <mergeCell ref="BY33:CA33"/>
    <mergeCell ref="CE28:CG28"/>
    <mergeCell ref="CE29:CG29"/>
    <mergeCell ref="CE30:CG30"/>
    <mergeCell ref="CE31:CG31"/>
    <mergeCell ref="CE32:CG32"/>
    <mergeCell ref="CE33:CG33"/>
    <mergeCell ref="BY28:CA28"/>
  </mergeCells>
  <conditionalFormatting sqref="AB9:AB48 AN9:AN54 AH9:AH92 AT9:AT92 AB50:AB92 AN56:AN92 CP9:CP92">
    <cfRule type="cellIs" dxfId="120" priority="784" stopIfTrue="1" operator="greaterThan">
      <formula>1</formula>
    </cfRule>
    <cfRule type="cellIs" dxfId="119" priority="785" stopIfTrue="1" operator="between">
      <formula>0.9</formula>
      <formula>1</formula>
    </cfRule>
    <cfRule type="cellIs" dxfId="118" priority="786" stopIfTrue="1" operator="between">
      <formula>0.7</formula>
      <formula>0.8999</formula>
    </cfRule>
    <cfRule type="cellIs" dxfId="117" priority="787" stopIfTrue="1" operator="between">
      <formula>0.00001</formula>
      <formula>0.6999</formula>
    </cfRule>
  </conditionalFormatting>
  <conditionalFormatting sqref="AZ9:AZ92">
    <cfRule type="cellIs" dxfId="116" priority="680" stopIfTrue="1" operator="greaterThan">
      <formula>1</formula>
    </cfRule>
    <cfRule type="cellIs" dxfId="115" priority="681" stopIfTrue="1" operator="between">
      <formula>0.9</formula>
      <formula>1</formula>
    </cfRule>
    <cfRule type="cellIs" dxfId="114" priority="682" stopIfTrue="1" operator="between">
      <formula>0.7</formula>
      <formula>0.8999</formula>
    </cfRule>
    <cfRule type="cellIs" dxfId="113" priority="683" stopIfTrue="1" operator="between">
      <formula>0.00001</formula>
      <formula>0.6999</formula>
    </cfRule>
  </conditionalFormatting>
  <conditionalFormatting sqref="BF9:BF92">
    <cfRule type="cellIs" dxfId="112" priority="684" stopIfTrue="1" operator="greaterThan">
      <formula>1</formula>
    </cfRule>
    <cfRule type="cellIs" dxfId="111" priority="685" stopIfTrue="1" operator="between">
      <formula>0.9</formula>
      <formula>1</formula>
    </cfRule>
    <cfRule type="cellIs" dxfId="110" priority="686" stopIfTrue="1" operator="between">
      <formula>0.7</formula>
      <formula>0.8999</formula>
    </cfRule>
    <cfRule type="cellIs" dxfId="109" priority="687" stopIfTrue="1" operator="between">
      <formula>0.00001</formula>
      <formula>0.6999</formula>
    </cfRule>
  </conditionalFormatting>
  <conditionalFormatting sqref="BL9:BL92">
    <cfRule type="cellIs" dxfId="108" priority="688" stopIfTrue="1" operator="greaterThan">
      <formula>1</formula>
    </cfRule>
    <cfRule type="cellIs" dxfId="107" priority="689" stopIfTrue="1" operator="between">
      <formula>0.9</formula>
      <formula>1</formula>
    </cfRule>
    <cfRule type="cellIs" dxfId="106" priority="690" stopIfTrue="1" operator="between">
      <formula>0.7</formula>
      <formula>0.8999</formula>
    </cfRule>
    <cfRule type="cellIs" dxfId="105" priority="691" stopIfTrue="1" operator="between">
      <formula>0.00001</formula>
      <formula>0.6999</formula>
    </cfRule>
  </conditionalFormatting>
  <conditionalFormatting sqref="BR9:BR92">
    <cfRule type="cellIs" dxfId="104" priority="692" stopIfTrue="1" operator="greaterThan">
      <formula>1</formula>
    </cfRule>
    <cfRule type="cellIs" dxfId="103" priority="693" stopIfTrue="1" operator="between">
      <formula>0.9</formula>
      <formula>1</formula>
    </cfRule>
    <cfRule type="cellIs" dxfId="102" priority="694" stopIfTrue="1" operator="between">
      <formula>0.7</formula>
      <formula>0.8999</formula>
    </cfRule>
    <cfRule type="cellIs" dxfId="101" priority="695" stopIfTrue="1" operator="between">
      <formula>0.00001</formula>
      <formula>0.6999</formula>
    </cfRule>
  </conditionalFormatting>
  <conditionalFormatting sqref="BS9">
    <cfRule type="cellIs" dxfId="100" priority="504" stopIfTrue="1" operator="greaterThan">
      <formula>1</formula>
    </cfRule>
    <cfRule type="cellIs" dxfId="99" priority="505" stopIfTrue="1" operator="between">
      <formula>0.9</formula>
      <formula>1</formula>
    </cfRule>
    <cfRule type="cellIs" dxfId="98" priority="506" stopIfTrue="1" operator="between">
      <formula>0.7</formula>
      <formula>0.8999</formula>
    </cfRule>
    <cfRule type="cellIs" dxfId="97" priority="507" stopIfTrue="1" operator="between">
      <formula>0.00001</formula>
      <formula>0.6999</formula>
    </cfRule>
  </conditionalFormatting>
  <conditionalFormatting sqref="BS26:BS27">
    <cfRule type="cellIs" dxfId="96" priority="500" stopIfTrue="1" operator="greaterThan">
      <formula>1</formula>
    </cfRule>
    <cfRule type="cellIs" dxfId="95" priority="501" stopIfTrue="1" operator="between">
      <formula>0.9</formula>
      <formula>1</formula>
    </cfRule>
    <cfRule type="cellIs" dxfId="94" priority="502" stopIfTrue="1" operator="between">
      <formula>0.7</formula>
      <formula>0.8999</formula>
    </cfRule>
    <cfRule type="cellIs" dxfId="93" priority="503" stopIfTrue="1" operator="between">
      <formula>0.00001</formula>
      <formula>0.6999</formula>
    </cfRule>
  </conditionalFormatting>
  <conditionalFormatting sqref="BS35:BS45">
    <cfRule type="cellIs" dxfId="92" priority="496" stopIfTrue="1" operator="greaterThan">
      <formula>1</formula>
    </cfRule>
    <cfRule type="cellIs" dxfId="91" priority="497" stopIfTrue="1" operator="between">
      <formula>0.9</formula>
      <formula>1</formula>
    </cfRule>
    <cfRule type="cellIs" dxfId="90" priority="498" stopIfTrue="1" operator="between">
      <formula>0.7</formula>
      <formula>0.8999</formula>
    </cfRule>
    <cfRule type="cellIs" dxfId="89" priority="499" stopIfTrue="1" operator="between">
      <formula>0.00001</formula>
      <formula>0.6999</formula>
    </cfRule>
  </conditionalFormatting>
  <conditionalFormatting sqref="BS54:BS59">
    <cfRule type="cellIs" dxfId="88" priority="492" stopIfTrue="1" operator="greaterThan">
      <formula>1</formula>
    </cfRule>
    <cfRule type="cellIs" dxfId="87" priority="493" stopIfTrue="1" operator="between">
      <formula>0.9</formula>
      <formula>1</formula>
    </cfRule>
    <cfRule type="cellIs" dxfId="86" priority="494" stopIfTrue="1" operator="between">
      <formula>0.7</formula>
      <formula>0.8999</formula>
    </cfRule>
    <cfRule type="cellIs" dxfId="85" priority="495" stopIfTrue="1" operator="between">
      <formula>0.00001</formula>
      <formula>0.6999</formula>
    </cfRule>
  </conditionalFormatting>
  <conditionalFormatting sqref="BX9:BX92">
    <cfRule type="cellIs" dxfId="84" priority="696" stopIfTrue="1" operator="greaterThan">
      <formula>1</formula>
    </cfRule>
    <cfRule type="cellIs" dxfId="83" priority="697" stopIfTrue="1" operator="between">
      <formula>0.9</formula>
      <formula>1</formula>
    </cfRule>
    <cfRule type="cellIs" dxfId="82" priority="698" stopIfTrue="1" operator="between">
      <formula>0.7</formula>
      <formula>0.8999</formula>
    </cfRule>
    <cfRule type="cellIs" dxfId="81" priority="699" stopIfTrue="1" operator="between">
      <formula>0.00001</formula>
      <formula>0.6999</formula>
    </cfRule>
  </conditionalFormatting>
  <conditionalFormatting sqref="CD35:CD59 CD60:CE82 CD83:CD92">
    <cfRule type="cellIs" dxfId="80" priority="700" stopIfTrue="1" operator="greaterThan">
      <formula>1</formula>
    </cfRule>
    <cfRule type="cellIs" dxfId="79" priority="701" stopIfTrue="1" operator="between">
      <formula>0.9</formula>
      <formula>1</formula>
    </cfRule>
    <cfRule type="cellIs" dxfId="78" priority="702" stopIfTrue="1" operator="between">
      <formula>0.7</formula>
      <formula>0.8999</formula>
    </cfRule>
    <cfRule type="cellIs" dxfId="77" priority="703" stopIfTrue="1" operator="between">
      <formula>0.00001</formula>
      <formula>0.6999</formula>
    </cfRule>
  </conditionalFormatting>
  <conditionalFormatting sqref="CD9:CE34">
    <cfRule type="cellIs" dxfId="76" priority="90" stopIfTrue="1" operator="greaterThan">
      <formula>1</formula>
    </cfRule>
    <cfRule type="cellIs" dxfId="75" priority="91" stopIfTrue="1" operator="between">
      <formula>0.9</formula>
      <formula>1</formula>
    </cfRule>
    <cfRule type="cellIs" dxfId="74" priority="92" stopIfTrue="1" operator="between">
      <formula>0.7</formula>
      <formula>0.8999</formula>
    </cfRule>
    <cfRule type="cellIs" dxfId="73" priority="93" stopIfTrue="1" operator="between">
      <formula>0.00001</formula>
      <formula>0.6999</formula>
    </cfRule>
  </conditionalFormatting>
  <conditionalFormatting sqref="CE35:CE41">
    <cfRule type="cellIs" dxfId="72" priority="82" stopIfTrue="1" operator="greaterThan">
      <formula>1</formula>
    </cfRule>
    <cfRule type="cellIs" dxfId="71" priority="83" stopIfTrue="1" operator="between">
      <formula>0.9</formula>
      <formula>1</formula>
    </cfRule>
    <cfRule type="cellIs" dxfId="70" priority="84" stopIfTrue="1" operator="between">
      <formula>0.7</formula>
      <formula>0.8999</formula>
    </cfRule>
    <cfRule type="cellIs" dxfId="69" priority="85" stopIfTrue="1" operator="between">
      <formula>0.00001</formula>
      <formula>0.6999</formula>
    </cfRule>
  </conditionalFormatting>
  <conditionalFormatting sqref="CE54:CE59">
    <cfRule type="cellIs" dxfId="68" priority="86" stopIfTrue="1" operator="greaterThan">
      <formula>1</formula>
    </cfRule>
    <cfRule type="cellIs" dxfId="67" priority="87" stopIfTrue="1" operator="between">
      <formula>0.9</formula>
      <formula>1</formula>
    </cfRule>
    <cfRule type="cellIs" dxfId="66" priority="88" stopIfTrue="1" operator="between">
      <formula>0.7</formula>
      <formula>0.8999</formula>
    </cfRule>
    <cfRule type="cellIs" dxfId="65" priority="89" stopIfTrue="1" operator="between">
      <formula>0.00001</formula>
      <formula>0.6999</formula>
    </cfRule>
  </conditionalFormatting>
  <conditionalFormatting sqref="CJ9:CK82 CJ83:CJ92">
    <cfRule type="cellIs" dxfId="64" priority="704" stopIfTrue="1" operator="greaterThan">
      <formula>1</formula>
    </cfRule>
    <cfRule type="cellIs" dxfId="63" priority="705" stopIfTrue="1" operator="between">
      <formula>0.9</formula>
      <formula>1</formula>
    </cfRule>
    <cfRule type="cellIs" dxfId="62" priority="706" stopIfTrue="1" operator="between">
      <formula>0.7</formula>
      <formula>0.8999</formula>
    </cfRule>
    <cfRule type="cellIs" dxfId="61" priority="707" stopIfTrue="1" operator="between">
      <formula>0.00001</formula>
      <formula>0.6999</formula>
    </cfRule>
  </conditionalFormatting>
  <conditionalFormatting sqref="CU9:CU37">
    <cfRule type="cellIs" dxfId="60" priority="768" stopIfTrue="1" operator="greaterThan">
      <formula>1</formula>
    </cfRule>
    <cfRule type="cellIs" dxfId="59" priority="769" stopIfTrue="1" operator="between">
      <formula>0.9</formula>
      <formula>1</formula>
    </cfRule>
    <cfRule type="cellIs" dxfId="58" priority="770" stopIfTrue="1" operator="between">
      <formula>0.7</formula>
      <formula>0.8999</formula>
    </cfRule>
    <cfRule type="cellIs" dxfId="57" priority="771" stopIfTrue="1" operator="between">
      <formula>0.00001</formula>
      <formula>0.6999</formula>
    </cfRule>
  </conditionalFormatting>
  <conditionalFormatting sqref="CU13:CU18">
    <cfRule type="cellIs" dxfId="56" priority="644" stopIfTrue="1" operator="greaterThan">
      <formula>1</formula>
    </cfRule>
    <cfRule type="cellIs" dxfId="55" priority="645" stopIfTrue="1" operator="between">
      <formula>0.9</formula>
      <formula>1</formula>
    </cfRule>
    <cfRule type="cellIs" dxfId="54" priority="646" stopIfTrue="1" operator="between">
      <formula>0.7</formula>
      <formula>0.8999</formula>
    </cfRule>
    <cfRule type="cellIs" dxfId="53" priority="647" stopIfTrue="1" operator="between">
      <formula>0.00001</formula>
      <formula>0.6999</formula>
    </cfRule>
  </conditionalFormatting>
  <conditionalFormatting sqref="CU24:CU37">
    <cfRule type="cellIs" dxfId="52" priority="767" stopIfTrue="1" operator="equal">
      <formula>0</formula>
    </cfRule>
  </conditionalFormatting>
  <conditionalFormatting sqref="CU38:CU92">
    <cfRule type="cellIs" dxfId="51" priority="628" stopIfTrue="1" operator="greaterThan">
      <formula>1</formula>
    </cfRule>
    <cfRule type="cellIs" dxfId="50" priority="629" stopIfTrue="1" operator="between">
      <formula>0.9</formula>
      <formula>1</formula>
    </cfRule>
    <cfRule type="cellIs" dxfId="49" priority="630" stopIfTrue="1" operator="between">
      <formula>0.7</formula>
      <formula>0.8999</formula>
    </cfRule>
    <cfRule type="cellIs" dxfId="48" priority="631" stopIfTrue="1" operator="between">
      <formula>0.00001</formula>
      <formula>0.6999</formula>
    </cfRule>
  </conditionalFormatting>
  <dataValidations xWindow="1087" yWindow="745" count="80">
    <dataValidation allowBlank="1" showInputMessage="1" showErrorMessage="1" error="Debe seleccionar uno de los campos del menu desplegable" prompt="Elija una opción del menu desplegable" sqref="R85 P9 P18 R46 R16:R17 Z31:Z33 AF31:AF33 AL31:AL33 AR31:AR33 AX31:AX33 BD31:BD33 BJ31:BJ33 BP31:BP33 BV31:BV33 CB31:CB33 CH31:CH33 CN31:CN33 CN17 S36:S55 R10:R12 S9:S18 Z17 AF17 CS17 AL17 AR17 AX17 BD17 BJ17 BP17 BV17 CB17 CH17 S21:S34 S57:S73 S83 S85:S88 CS31:CS33 CT32:CT33"/>
    <dataValidation allowBlank="1" showErrorMessage="1" sqref="G85:I85 G86:G90 H86:I92 X80:X82 W60:Y60 W83:W92 Y83:Y92 X90:X92 X11:Y11 W18:Y18 W40:Y47 K9:N92 H9:I84 Y48:Y50"/>
    <dataValidation type="list" allowBlank="1" showInputMessage="1" showErrorMessage="1" sqref="B83 B89:B92 B60 B9 B18 B40:B47">
      <formula1>"7550,7551,7555,7560,Transversal"</formula1>
    </dataValidation>
    <dataValidation type="list" allowBlank="1" showInputMessage="1" showErrorMessage="1" sqref="B61:B88 B19:B39 B10:B17 B48:B59">
      <formula1>"7550,7551,7555,7560"</formula1>
    </dataValidation>
    <dataValidation allowBlank="1" showErrorMessage="1" prompt="_x000a_" sqref="C89:C92 C80:C82"/>
    <dataValidation type="list" allowBlank="1" showInputMessage="1" showErrorMessage="1" prompt="Seleccione el Objetivo Estratégico" sqref="A90:A92 A85:A88 A10:A17 A19:A39 A48:A83">
      <formula1>#REF!</formula1>
    </dataValidation>
    <dataValidation type="list" allowBlank="1" showInputMessage="1" showErrorMessage="1" prompt="Elija una opción del menu desplegable" sqref="Y51:Y59 U48:X59 X61:X79 Y61:Y82 U61:W82 U84 X9:Y10 U87:U88 U9:W17 U19:Y39 X83:X89 U60:V60 X12:X17 Y13:Y17">
      <formula1>#REF!</formula1>
    </dataValidation>
    <dataValidation type="list" allowBlank="1" showErrorMessage="1" prompt="_x000a_" sqref="C83">
      <formula1>IF(B83=7560,#REF!,IF(B83=7551,#REF!,IF(B83=7550,#REF!,IF(7555,#REF!))))</formula1>
    </dataValidation>
    <dataValidation type="list" allowBlank="1" showInputMessage="1" showErrorMessage="1" prompt="Elija una opción del menú desplegable" sqref="E48:E92 F91:F92 E10:F17 E19:F39 F48:F84">
      <formula1>#REF!</formula1>
    </dataValidation>
    <dataValidation type="list" allowBlank="1" showInputMessage="1" showErrorMessage="1" error="Debe seleccionar uno de los campos del menu desplegable" prompt="Elija una opción del menu desplegable" sqref="T9:T17 T19:T39 T48:T82">
      <formula1>#REF!</formula1>
    </dataValidation>
    <dataValidation type="list" allowBlank="1" showErrorMessage="1" prompt="Elija una opción del menú desplegable" sqref="G85:G90 F10:F17 F19:F39 F48:F84 F91:F92 J91:M92 K85:L90 M85 K48:M84 H48:I92 J48:J82 H10:N17 H19:N39 N48:N82">
      <formula1>#REF!</formula1>
    </dataValidation>
    <dataValidation type="list" allowBlank="1" showErrorMessage="1" sqref="J10:J17 J19:J39 J48:J82 J91:J92">
      <formula1>#REF!</formula1>
    </dataValidation>
    <dataValidation type="list" allowBlank="1" showErrorMessage="1" prompt="_x000a_" sqref="C84">
      <formula1>IF(B91=7560,#REF!,IF(B91=7551,#REF!,IF(B91=7550,#REF!,IF(7555,#REF!))))</formula1>
    </dataValidation>
    <dataValidation type="list" allowBlank="1" showErrorMessage="1" prompt="_x000a_" sqref="C85">
      <formula1>IF(B91=7560,#REF!,IF(B91=7551,#REF!,IF(B91=7550,#REF!,IF(7555,#REF!))))</formula1>
    </dataValidation>
    <dataValidation type="list" allowBlank="1" showErrorMessage="1" prompt="_x000a_" sqref="C78:C79">
      <formula1>IF(B86=7560,#REF!,IF(B86=7551,#REF!,IF(B86=7550,#REF!,IF(7555,#REF!))))</formula1>
    </dataValidation>
    <dataValidation type="list" allowBlank="1" showErrorMessage="1" prompt="_x000a_" sqref="C76:C77">
      <formula1>IF(B86=7560,#REF!,IF(B86=7551,#REF!,IF(B86=7550,#REF!,IF(7555,#REF!))))</formula1>
    </dataValidation>
    <dataValidation type="list" allowBlank="1" showErrorMessage="1" prompt="_x000a_" sqref="C74:C75">
      <formula1>IF(B86=7560,#REF!,IF(B86=7551,#REF!,IF(B86=7550,#REF!,IF(7555,#REF!))))</formula1>
    </dataValidation>
    <dataValidation type="list" allowBlank="1" showErrorMessage="1" prompt="_x000a_" sqref="C73">
      <formula1>IF(B86=7560,#REF!,IF(B86=7551,#REF!,IF(B86=7550,#REF!,IF(7555,#REF!))))</formula1>
    </dataValidation>
    <dataValidation type="list" allowBlank="1" showErrorMessage="1" prompt="_x000a_" sqref="C68:C69">
      <formula1>IF(B86=7560,#REF!,IF(B86=7551,#REF!,IF(B86=7550,#REF!,IF(7555,#REF!))))</formula1>
    </dataValidation>
    <dataValidation type="list" allowBlank="1" showErrorMessage="1" prompt="_x000a_" sqref="C66:C67">
      <formula1>IF(B86=7560,#REF!,IF(B86=7551,#REF!,IF(B86=7550,#REF!,IF(7555,#REF!))))</formula1>
    </dataValidation>
    <dataValidation type="list" allowBlank="1" showErrorMessage="1" prompt="_x000a_" sqref="C64:C65">
      <formula1>IF(B86=7560,#REF!,IF(B86=7551,#REF!,IF(B86=7550,#REF!,IF(7555,#REF!))))</formula1>
    </dataValidation>
    <dataValidation type="list" allowBlank="1" showErrorMessage="1" prompt="_x000a_" sqref="C61:C63">
      <formula1>IF(B85=7560,#REF!,IF(B85=7551,#REF!,IF(B85=7550,#REF!,IF(7555,#REF!))))</formula1>
    </dataValidation>
    <dataValidation type="list" allowBlank="1" showErrorMessage="1" prompt="_x000a_" sqref="C60">
      <formula1>IF(B60=7560,#REF!,IF(B60=7551,#REF!,IF(B60=7550,#REF!,IF(7555,#REF!))))</formula1>
    </dataValidation>
    <dataValidation type="list" allowBlank="1" showErrorMessage="1" prompt="_x000a_" sqref="C70:C71">
      <formula1>IF(B86=7560,#REF!,IF(B86=7551,#REF!,IF(B86=7550,#REF!,IF(7555,#REF!))))</formula1>
    </dataValidation>
    <dataValidation type="list" allowBlank="1" showErrorMessage="1" prompt="_x000a_" sqref="C72">
      <formula1>IF(B87=7560,#REF!,IF(B87=7551,#REF!,IF(B87=7550,#REF!,IF(7555,#REF!))))</formula1>
    </dataValidation>
    <dataValidation type="list" allowBlank="1" showErrorMessage="1" prompt="_x000a_" sqref="C17">
      <formula1>IF(B85=7560,#REF!,IF(B85=7551,#REF!,IF(B85=7550,#REF!,IF(7555,#REF!))))</formula1>
    </dataValidation>
    <dataValidation type="list" allowBlank="1" showErrorMessage="1" prompt="_x000a_" sqref="C16">
      <formula1>IF(B86=7560,#REF!,IF(B86=7551,#REF!,IF(B86=7550,#REF!,IF(7555,#REF!))))</formula1>
    </dataValidation>
    <dataValidation type="list" allowBlank="1" showErrorMessage="1" prompt="_x000a_" sqref="C15">
      <formula1>IF(B87=7560,#REF!,IF(B87=7551,#REF!,IF(B87=7550,#REF!,IF(7555,#REF!))))</formula1>
    </dataValidation>
    <dataValidation type="list" allowBlank="1" showErrorMessage="1" prompt="_x000a_" sqref="C14">
      <formula1>IF(B88=7560,#REF!,IF(B88=7551,#REF!,IF(B88=7550,#REF!,IF(7555,#REF!))))</formula1>
    </dataValidation>
    <dataValidation type="list" allowBlank="1" showErrorMessage="1" prompt="_x000a_" sqref="C19:C24">
      <formula1>IF(B85=7560,#REF!,IF(B85=7551,#REF!,IF(B85=7550,#REF!,IF(7555,#REF!))))</formula1>
    </dataValidation>
    <dataValidation type="list" allowBlank="1" showErrorMessage="1" prompt="_x000a_" sqref="C10:C13">
      <formula1>IF(B86=7560,#REF!,IF(B86=7551,#REF!,IF(B86=7550,#REF!,IF(7555,#REF!))))</formula1>
    </dataValidation>
    <dataValidation type="list" allowBlank="1" showErrorMessage="1" prompt="_x000a_" sqref="C34">
      <formula1>IF(B90=7560,#REF!,IF(B90=7551,#REF!,IF(B90=7550,#REF!,IF(7555,#REF!))))</formula1>
    </dataValidation>
    <dataValidation type="list" allowBlank="1" showErrorMessage="1" prompt="_x000a_" sqref="C33">
      <formula1>IF(B90=7560,#REF!,IF(B90=7551,#REF!,IF(B90=7550,#REF!,IF(7555,#REF!))))</formula1>
    </dataValidation>
    <dataValidation type="list" allowBlank="1" showErrorMessage="1" prompt="_x000a_" sqref="C32">
      <formula1>IF(B90=7560,#REF!,IF(B90=7551,#REF!,IF(B90=7550,#REF!,IF(7555,#REF!))))</formula1>
    </dataValidation>
    <dataValidation type="list" allowBlank="1" showErrorMessage="1" prompt="_x000a_" sqref="C25:C29">
      <formula1>IF(B87=7560,#REF!,IF(B87=7551,#REF!,IF(B87=7550,#REF!,IF(7555,#REF!))))</formula1>
    </dataValidation>
    <dataValidation type="list" allowBlank="1" showErrorMessage="1" prompt="_x000a_" sqref="C30:C31">
      <formula1>IF(B90=7560,#REF!,IF(B90=7551,#REF!,IF(B90=7550,#REF!,IF(7555,#REF!))))</formula1>
    </dataValidation>
    <dataValidation type="list" allowBlank="1" showInputMessage="1" showErrorMessage="1" prompt="Elija una opción del menu desplegable" sqref="Y12">
      <formula1>"Piezas graficas realizadas / Piezas graficas programadas * 100"</formula1>
    </dataValidation>
    <dataValidation type="list" allowBlank="1" showInputMessage="1" showErrorMessage="1" prompt="Seleccione el Objetivo Estratégico" sqref="A83">
      <formula1>#REF!</formula1>
    </dataValidation>
    <dataValidation type="list" allowBlank="1" showInputMessage="1" showErrorMessage="1" error="Debe seleccionar uno de los campos del menu desplegable" prompt="Elija una opción del menu desplegable" sqref="T83:T88">
      <formula1>#REF!</formula1>
    </dataValidation>
    <dataValidation type="list" allowBlank="1" showInputMessage="1" showErrorMessage="1" prompt="Elija una opción del menu desplegable" sqref="U83 U85:U86">
      <formula1>#REF!</formula1>
    </dataValidation>
    <dataValidation type="list" allowBlank="1" showInputMessage="1" showErrorMessage="1" prompt="Elija una opción del menu desplegable" sqref="V83:V88">
      <formula1>#REF!</formula1>
    </dataValidation>
    <dataValidation type="list" allowBlank="1" showInputMessage="1" showErrorMessage="1" prompt="Seleccione el Objetivo Estratégico" sqref="A84">
      <formula1>#REF!</formula1>
    </dataValidation>
    <dataValidation type="list" allowBlank="1" showInputMessage="1" showErrorMessage="1" prompt="Seleccione el Objetivo Estratégico" sqref="A89">
      <formula1>#REF!</formula1>
    </dataValidation>
    <dataValidation type="list" allowBlank="1" showInputMessage="1" showErrorMessage="1" prompt="Elija una opción del menu desplegable" sqref="U89:U92">
      <formula1>#REF!</formula1>
    </dataValidation>
    <dataValidation type="list" allowBlank="1" showInputMessage="1" showErrorMessage="1" prompt="Elija una opción del menu desplegable" sqref="V89:V92">
      <formula1>#REF!</formula1>
    </dataValidation>
    <dataValidation type="list" allowBlank="1" showInputMessage="1" showErrorMessage="1" error="Debe seleccionar uno de los campos del menu desplegable" prompt="Elija una opción del menu desplegable" sqref="T89:T92">
      <formula1>#REF!</formula1>
    </dataValidation>
    <dataValidation type="list" allowBlank="1" showErrorMessage="1" prompt="Elija una opción del menú desplegable" sqref="J9 J40:J47">
      <formula1>#REF!</formula1>
    </dataValidation>
    <dataValidation type="list" allowBlank="1" showErrorMessage="1" sqref="J9 J40:J47">
      <formula1>#REF!</formula1>
    </dataValidation>
    <dataValidation type="list" allowBlank="1" showErrorMessage="1" prompt="Elija una opción del menú desplegable" sqref="N9 N40:N47">
      <formula1>#REF!</formula1>
    </dataValidation>
    <dataValidation type="list" allowBlank="1" showErrorMessage="1" prompt="Elija una opción del menú desplegable" sqref="H9:I9 K9:M9 F9 H40:I47 K40:M47 F40:F47">
      <formula1>#REF!</formula1>
    </dataValidation>
    <dataValidation type="list" allowBlank="1" showInputMessage="1" showErrorMessage="1" prompt="Seleccione el Objetivo Estratégico" sqref="A9 A40:A47">
      <formula1>#REF!</formula1>
    </dataValidation>
    <dataValidation type="list" allowBlank="1" showInputMessage="1" showErrorMessage="1" prompt="Elija una opción del menú desplegable" sqref="F9 F40:F47">
      <formula1>#REF!</formula1>
    </dataValidation>
    <dataValidation type="list" allowBlank="1" showInputMessage="1" showErrorMessage="1" prompt="Elija una opción del menú desplegable" sqref="E9 E40:E47">
      <formula1>#REF!</formula1>
    </dataValidation>
    <dataValidation type="list" allowBlank="1" showErrorMessage="1" prompt="_x000a_" sqref="C9">
      <formula1>IF(B9="Transversal",#REF!,IF(B9=7560,#REF!,IF(B9=7551,#REF!,IF(B9=7550,#REF!,IF(7555,#REF!)))))</formula1>
    </dataValidation>
    <dataValidation type="list" allowBlank="1" showErrorMessage="1" prompt="_x000a_" sqref="C18">
      <formula1>IF(B18=7560,#REF!,IF(B18=7551,#REF!,IF(B18=7550,#REF!,IF(7555,#REF!))))</formula1>
    </dataValidation>
    <dataValidation type="list" allowBlank="1" showErrorMessage="1" prompt="Elija una opción del menú desplegable" sqref="J18">
      <formula1>#REF!</formula1>
    </dataValidation>
    <dataValidation type="list" allowBlank="1" showErrorMessage="1" sqref="J18">
      <formula1>#REF!</formula1>
    </dataValidation>
    <dataValidation type="list" allowBlank="1" showErrorMessage="1" prompt="Elija una opción del menú desplegable" sqref="N18">
      <formula1>#REF!</formula1>
    </dataValidation>
    <dataValidation type="list" allowBlank="1" showErrorMessage="1" prompt="Elija una opción del menú desplegable" sqref="K18:M18 F18 H18:I18">
      <formula1>#REF!</formula1>
    </dataValidation>
    <dataValidation type="list" allowBlank="1" showInputMessage="1" showErrorMessage="1" prompt="Seleccione el Objetivo Estratégico" sqref="A18">
      <formula1>#REF!</formula1>
    </dataValidation>
    <dataValidation type="list" allowBlank="1" showInputMessage="1" showErrorMessage="1" prompt="Elija una opción del menu desplegable" sqref="V18">
      <formula1>#REF!</formula1>
    </dataValidation>
    <dataValidation type="list" allowBlank="1" showInputMessage="1" showErrorMessage="1" error="Debe seleccionar uno de los campos del menu desplegable" prompt="Elija una opción del menu desplegable" sqref="T18">
      <formula1>#REF!</formula1>
    </dataValidation>
    <dataValidation type="list" allowBlank="1" showInputMessage="1" showErrorMessage="1" prompt="Elija una opción del menú desplegable" sqref="F18">
      <formula1>#REF!</formula1>
    </dataValidation>
    <dataValidation type="list" allowBlank="1" showInputMessage="1" showErrorMessage="1" prompt="Elija una opción del menú desplegable" sqref="E18">
      <formula1>#REF!</formula1>
    </dataValidation>
    <dataValidation type="list" allowBlank="1" showInputMessage="1" showErrorMessage="1" prompt="Elija una opción del menu desplegable" sqref="U18">
      <formula1>#REF!</formula1>
    </dataValidation>
    <dataValidation type="list" allowBlank="1" showErrorMessage="1" prompt="_x000a_" sqref="C40:C47">
      <formula1>IF(B40=7560,#REF!,IF(B40=7551,#REF!,IF(B40=7550,#REF!,IF(7555,#REF!))))</formula1>
    </dataValidation>
    <dataValidation type="list" allowBlank="1" showInputMessage="1" showErrorMessage="1" prompt="Elija una opción del menu desplegable" sqref="V40:V47">
      <formula1>#REF!</formula1>
    </dataValidation>
    <dataValidation type="list" allowBlank="1" showInputMessage="1" showErrorMessage="1" error="Debe seleccionar uno de los campos del menu desplegable" prompt="Elija una opción del menu desplegable" sqref="T40:T47">
      <formula1>#REF!</formula1>
    </dataValidation>
    <dataValidation type="list" allowBlank="1" showInputMessage="1" showErrorMessage="1" prompt="Elija una opción del menu desplegable" sqref="U40:U47">
      <formula1>#REF!</formula1>
    </dataValidation>
    <dataValidation type="list" allowBlank="1" showErrorMessage="1" prompt="Elija una opción del menú desplegable" sqref="J83:J90">
      <formula1>#REF!</formula1>
    </dataValidation>
    <dataValidation type="list" allowBlank="1" showErrorMessage="1" sqref="J83:J90">
      <formula1>#REF!</formula1>
    </dataValidation>
    <dataValidation type="list" allowBlank="1" showErrorMessage="1" prompt="Elija una opción del menú desplegable" sqref="M86:M90 N83:N90">
      <formula1>#REF!</formula1>
    </dataValidation>
    <dataValidation type="list" allowBlank="1" showErrorMessage="1" prompt="_x000a_" sqref="C86:C88">
      <formula1>IF(#REF!=7560,#REF!,IF(#REF!=7551,#REF!,IF(#REF!=7550,#REF!,IF(7555,#REF!))))</formula1>
    </dataValidation>
    <dataValidation type="list" allowBlank="1" showErrorMessage="1" prompt="Elija una opción del menú desplegable" sqref="N91:N92">
      <formula1>#REF!</formula1>
    </dataValidation>
    <dataValidation type="list" allowBlank="1" showErrorMessage="1" prompt="_x000a_" sqref="C48:C50">
      <formula1>IF(#REF!=7560,#REF!,IF(#REF!=7551,#REF!,IF(#REF!=7550,#REF!,IF(7555,#REF!))))</formula1>
    </dataValidation>
    <dataValidation type="list" allowBlank="1" showErrorMessage="1" prompt="_x000a_" sqref="C51:C52">
      <formula1>IF(#REF!=7560,#REF!,IF(#REF!=7551,#REF!,IF(#REF!=7550,#REF!,IF(7555,#REF!))))</formula1>
    </dataValidation>
    <dataValidation type="list" allowBlank="1" showErrorMessage="1" prompt="_x000a_" sqref="C53:C55">
      <formula1>IF(#REF!=7560,#REF!,IF(#REF!=7551,#REF!,IF(#REF!=7550,#REF!,IF(7555,#REF!))))</formula1>
    </dataValidation>
    <dataValidation type="list" allowBlank="1" showErrorMessage="1" prompt="_x000a_" sqref="C35:C39">
      <formula1>IF(B90=7560,#REF!,IF(B90=7551,#REF!,IF(B90=7550,#REF!,IF(7555,#REF!))))</formula1>
    </dataValidation>
    <dataValidation type="list" allowBlank="1" showErrorMessage="1" prompt="_x000a_" sqref="C56:C58">
      <formula1>IF(#REF!=7560,#REF!,IF(#REF!=7551,#REF!,IF(#REF!=7550,#REF!,IF(7555,#REF!))))</formula1>
    </dataValidation>
    <dataValidation type="list" allowBlank="1" showErrorMessage="1" prompt="_x000a_" sqref="C59">
      <formula1>IF(#REF!=7560,#REF!,IF(#REF!=7551,#REF!,IF(#REF!=7550,#REF!,IF(7555,#REF!))))</formula1>
    </dataValidation>
  </dataValidations>
  <pageMargins left="0.70866141732283472" right="0.70866141732283472" top="0.74803149606299213" bottom="0.74803149606299213" header="0.31496062992125984" footer="0.31496062992125984"/>
  <pageSetup paperSize="5" scale="45" fitToHeight="0" orientation="landscape" horizontalDpi="4294967293" r:id="rId1"/>
  <colBreaks count="1" manualBreakCount="1">
    <brk id="64" max="1048575" man="1"/>
  </colBreaks>
  <ignoredErrors>
    <ignoredError sqref="AN80"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2" ma:contentTypeDescription="Crear nuevo documento." ma:contentTypeScope="" ma:versionID="cae9de83ce8845c64d041894ff201a54">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a53399f411e1a9f53709ff941fd1782b"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E 1 k a V S J a q J C k A A A A 9 g A A A B I A H A B D b 2 5 m a W c v U G F j a 2 F n Z S 5 4 b W w g o h g A K K A U A A A A A A A A A A A A A A A A A A A A A A A A A A A A h Y + 9 D o I w H M R f h X T v B 3 X Q k D 9 l Y J V o Y m J c m 1 K h E Y q h x f J u D j 6 S r y B G U T f H u / t d c n e / 3 i A b 2 y a 6 6 N 6 Z z q Y o J g x F 2 q q u N L Z K 0 e C P e I U y A V u p T r L S 0 Q R b l 4 z O p K j 2 / p x Q G k I g Y U G 6 v q K c s Z g e i v V O 1 b q V 2 F j n p V U a f V r l / x Y S s H + N E Z z E b E k 4 m z Y B n U 0 o j P 0 C f M q e 6 Y 8 J + d D 4 o d d C O 5 x v g M 4 S 6 P u D e A B Q S w M E F A A C A A g A E 1 k 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N Z G l U o i k e 4 D g A A A B E A A A A T A B w A R m 9 y b X V s Y X M v U 2 V j d G l v b j E u b S C i G A A o o B Q A A A A A A A A A A A A A A A A A A A A A A A A A A A A r T k 0 u y c z P U w i G 0 I b W A F B L A Q I t A B Q A A g A I A B N Z G l U i W q i Q p A A A A P Y A A A A S A A A A A A A A A A A A A A A A A A A A A A B D b 2 5 m a W c v U G F j a 2 F n Z S 5 4 b W x Q S w E C L Q A U A A I A C A A T W R p V D 8 r p q 6 Q A A A D p A A A A E w A A A A A A A A A A A A A A A A D w A A A A W 0 N v b n R l b n R f V H l w Z X N d L n h t b F B L A Q I t A B Q A A g A I A B N Z G 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v 1 V q H C V 8 Q 5 s J c i N h S t U j A A A A A A I A A A A A A A N m A A D A A A A A E A A A A E o F L y p 0 3 q j 3 x d Y l H 4 H D 8 2 c A A A A A B I A A A K A A A A A Q A A A A 0 q r R + i S v 7 W 1 s o h B n F a M G X 1 A A A A C H y c r s u w a J X Y q P 9 Y 9 4 l T 9 / M N S U P u B Q e 6 L d + F r 3 o R r z j P V p 2 Z 4 o E 8 A o J S M 9 D g p L y S 1 z 9 m G 7 y A s A k X 1 v / o Q + I A 9 5 i u T 0 7 B k 9 h p + x O J T j a W v d K B Q A A A C Q C z a s / n 1 6 F 9 l a b 3 g F 9 i u i S g F W e w = = < / 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E427EE-A2FA-4103-AAA7-F4AEAD52E576}">
  <ds:schemaRefs>
    <ds:schemaRef ds:uri="08ebe415-1e9a-4b26-acfc-09642d3d19df"/>
    <ds:schemaRef ds:uri="http://purl.org/dc/terms/"/>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d472a95f-029e-48ed-8556-580ff62e7833"/>
    <ds:schemaRef ds:uri="http://purl.org/dc/elements/1.1/"/>
  </ds:schemaRefs>
</ds:datastoreItem>
</file>

<file path=customXml/itemProps2.xml><?xml version="1.0" encoding="utf-8"?>
<ds:datastoreItem xmlns:ds="http://schemas.openxmlformats.org/officeDocument/2006/customXml" ds:itemID="{5EECB4F0-D89E-46AF-9D41-57505D073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5D8844-789E-4060-A892-76F53D5F4E38}">
  <ds:schemaRefs>
    <ds:schemaRef ds:uri="http://schemas.microsoft.com/DataMashup"/>
  </ds:schemaRefs>
</ds:datastoreItem>
</file>

<file path=customXml/itemProps4.xml><?xml version="1.0" encoding="utf-8"?>
<ds:datastoreItem xmlns:ds="http://schemas.openxmlformats.org/officeDocument/2006/customXml" ds:itemID="{641D9E07-F66F-473A-885F-D75EE86A82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EDGAR BARON</dc:creator>
  <cp:keywords/>
  <dc:description/>
  <cp:lastModifiedBy>Edgar OAP</cp:lastModifiedBy>
  <cp:revision/>
  <cp:lastPrinted>2023-11-24T21:21:44Z</cp:lastPrinted>
  <dcterms:created xsi:type="dcterms:W3CDTF">2011-07-07T02:30:11Z</dcterms:created>
  <dcterms:modified xsi:type="dcterms:W3CDTF">2024-01-15T19:56:28Z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