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defaultThemeVersion="166925"/>
  <mc:AlternateContent xmlns:mc="http://schemas.openxmlformats.org/markup-compatibility/2006">
    <mc:Choice Requires="x15">
      <x15ac:absPath xmlns:x15ac="http://schemas.microsoft.com/office/spreadsheetml/2010/11/ac" url="C:\Users\sara.lancheros\Downloads\"/>
    </mc:Choice>
  </mc:AlternateContent>
  <xr:revisionPtr revIDLastSave="125" documentId="8_{67753D91-FA57-4A6C-BB84-60907FE9D31B}" xr6:coauthVersionLast="47" xr6:coauthVersionMax="47" xr10:uidLastSave="{DEBF1FD4-4123-49A3-8A6C-30ED29066A5F}"/>
  <bookViews>
    <workbookView xWindow="-120" yWindow="-120" windowWidth="21840" windowHeight="13140" tabRatio="792" xr2:uid="{00000000-000D-0000-FFFF-FFFF00000000}"/>
  </bookViews>
  <sheets>
    <sheet name="RIESGOS DE GESTIÓN H1" sheetId="1" r:id="rId1"/>
    <sheet name="Listas" sheetId="3" r:id="rId2"/>
    <sheet name="Matriz" sheetId="5" state="hidden" r:id="rId3"/>
    <sheet name="FORMULACIÓN" sheetId="2"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9" i="1" l="1"/>
  <c r="AD9" i="1"/>
  <c r="Y9" i="1"/>
  <c r="AD7" i="1"/>
  <c r="AB7" i="1"/>
  <c r="Z7" i="1"/>
  <c r="Y7" i="1"/>
  <c r="S7" i="1"/>
  <c r="T7" i="1" s="1"/>
  <c r="Q7" i="1"/>
  <c r="R7" i="1" s="1"/>
  <c r="L7" i="1"/>
  <c r="M7" i="1" s="1"/>
  <c r="AD8" i="1"/>
  <c r="AB8" i="1"/>
  <c r="Z8" i="1"/>
  <c r="Y8" i="1"/>
  <c r="T8" i="1"/>
  <c r="R8" i="1"/>
  <c r="AD17" i="1"/>
  <c r="Z17" i="1"/>
  <c r="Y17" i="1"/>
  <c r="S17" i="1"/>
  <c r="T17" i="1" s="1"/>
  <c r="Q17" i="1"/>
  <c r="R17" i="1" s="1"/>
  <c r="L17" i="1"/>
  <c r="M17" i="1" s="1"/>
  <c r="AD16" i="1"/>
  <c r="Z16" i="1"/>
  <c r="Y16" i="1"/>
  <c r="S16" i="1"/>
  <c r="T16" i="1" s="1"/>
  <c r="Q16" i="1"/>
  <c r="R16" i="1" s="1"/>
  <c r="L16" i="1"/>
  <c r="M16" i="1" s="1"/>
  <c r="AD13" i="1"/>
  <c r="AB13" i="1"/>
  <c r="Z13" i="1"/>
  <c r="Y13" i="1"/>
  <c r="S13" i="1"/>
  <c r="T13" i="1" s="1"/>
  <c r="R13" i="1"/>
  <c r="Q13" i="1"/>
  <c r="L13" i="1"/>
  <c r="M13" i="1" s="1"/>
  <c r="T12" i="1"/>
  <c r="R12" i="1"/>
  <c r="T11" i="1"/>
  <c r="R11" i="1"/>
  <c r="AD10" i="1"/>
  <c r="AB10" i="1"/>
  <c r="Z10" i="1"/>
  <c r="Y10" i="1"/>
  <c r="S10" i="1"/>
  <c r="T10" i="1" s="1"/>
  <c r="R10" i="1"/>
  <c r="Q10" i="1"/>
  <c r="L10" i="1"/>
  <c r="M10" i="1" s="1"/>
  <c r="AD14" i="1"/>
  <c r="Z14" i="1"/>
  <c r="Y14" i="1"/>
  <c r="S14" i="1"/>
  <c r="T14" i="1" s="1"/>
  <c r="Q14" i="1"/>
  <c r="R14" i="1" s="1"/>
  <c r="L14" i="1"/>
  <c r="M14" i="1" s="1"/>
  <c r="AE9" i="1" l="1"/>
  <c r="AE7" i="1"/>
  <c r="AI7" i="1"/>
  <c r="AE8" i="1"/>
  <c r="AI8" i="1" s="1"/>
  <c r="AK7" i="1" s="1"/>
  <c r="AJ7" i="1" s="1"/>
  <c r="U7" i="1"/>
  <c r="V7" i="1" s="1"/>
  <c r="N7" i="1"/>
  <c r="U17" i="1"/>
  <c r="V17" i="1" s="1"/>
  <c r="AE17" i="1"/>
  <c r="AI17" i="1" s="1"/>
  <c r="AK17" i="1" s="1"/>
  <c r="V8" i="1"/>
  <c r="N8" i="1"/>
  <c r="AE16" i="1"/>
  <c r="AI16" i="1" s="1"/>
  <c r="AK16" i="1" s="1"/>
  <c r="U16" i="1"/>
  <c r="AN16" i="1" s="1"/>
  <c r="AM16" i="1" s="1"/>
  <c r="AE14" i="1"/>
  <c r="AI14" i="1" s="1"/>
  <c r="U10" i="1"/>
  <c r="V10" i="1" s="1"/>
  <c r="AE10" i="1"/>
  <c r="AI10" i="1" s="1"/>
  <c r="AK10" i="1" s="1"/>
  <c r="U13" i="1"/>
  <c r="AN13" i="1" s="1"/>
  <c r="AM13" i="1" s="1"/>
  <c r="AE13" i="1"/>
  <c r="AI13" i="1" s="1"/>
  <c r="AK13" i="1" s="1"/>
  <c r="N17" i="1"/>
  <c r="AN17" i="1"/>
  <c r="AM17" i="1" s="1"/>
  <c r="N16" i="1"/>
  <c r="N13" i="1"/>
  <c r="N10" i="1"/>
  <c r="N14" i="1"/>
  <c r="U14" i="1"/>
  <c r="AI9" i="1" l="1"/>
  <c r="AN7" i="1"/>
  <c r="AM7" i="1" s="1"/>
  <c r="V16" i="1"/>
  <c r="W7" i="1"/>
  <c r="AN10" i="1"/>
  <c r="AM10" i="1" s="1"/>
  <c r="AO7" i="1"/>
  <c r="AL7" i="1"/>
  <c r="V13" i="1"/>
  <c r="W13" i="1" s="1"/>
  <c r="W17" i="1"/>
  <c r="AO17" i="1"/>
  <c r="AL17" i="1"/>
  <c r="AJ17" i="1"/>
  <c r="W16" i="1"/>
  <c r="AO16" i="1"/>
  <c r="AL16" i="1"/>
  <c r="AJ16" i="1"/>
  <c r="AO13" i="1"/>
  <c r="AL13" i="1"/>
  <c r="AJ13" i="1"/>
  <c r="W10" i="1"/>
  <c r="AL10" i="1"/>
  <c r="AJ10" i="1"/>
  <c r="V14" i="1"/>
  <c r="W14" i="1" s="1"/>
  <c r="AN14" i="1"/>
  <c r="AM14" i="1" s="1"/>
  <c r="AO10" i="1" l="1"/>
  <c r="Z15" i="1" l="1"/>
  <c r="Y15" i="1"/>
  <c r="R15" i="1"/>
  <c r="T15" i="1"/>
  <c r="AD15" i="1"/>
  <c r="AE15" i="1" s="1"/>
  <c r="AI15" i="1" s="1"/>
  <c r="AK14" i="1" s="1"/>
  <c r="AJ14" i="1" s="1"/>
  <c r="AO14" i="1" l="1"/>
  <c r="AL14" i="1"/>
  <c r="N15" i="1"/>
  <c r="V15" i="1" l="1"/>
  <c r="AL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tc={EE5AAC7C-3DE7-465B-B616-37A3B64AB5B0}</author>
    <author>tc={987E52F0-072C-4774-81C7-EF29CA1343E4}</author>
    <author>tc={3EF31F56-DA4E-4027-BEDA-56D4070A0524}</author>
    <author>tc={BC458EBD-3668-4645-9B1D-86A8E352AF64}</author>
    <author>tc={25ACF881-2C52-4E82-9094-ABE995306D36}</author>
    <author>tc={E710B3B6-9467-4DF8-9F5A-5C9BB5EBE8FA}</author>
    <author>tc={1F5CBD9D-8BDB-48D5-969C-7650F6CCB99A}</author>
    <author>tc={0D930A2E-644F-4A71-B90A-EAB069C2125B}</author>
    <author>tc={530330CE-8652-4B1B-B6BB-D8DDC94246CA}</author>
    <author>tc={B200813B-2D5A-47BD-B5EB-FF6EEF328DE4}</author>
    <author>tc={FD4A2DE0-7559-458C-8C3E-5A8AADB7BF13}</author>
    <author>tc={43BA5BE5-7A11-4F6D-8BDB-481E024263A0}</author>
    <author>tc={9CE3E0DD-4075-4363-B522-897E8269CB85}</author>
    <author>tc={5668217F-3939-427B-9951-ADE57A1F76CC}</author>
    <author>tc={C67F7551-913E-4F25-8B5C-820D68B45F4D}</author>
    <author>tc={52F0DB9B-15E9-49BF-98C1-66635048595A}</author>
  </authors>
  <commentList>
    <comment ref="X5" authorId="0" shapeId="0" xr:uid="{EE5AAC7C-3DE7-465B-B616-37A3B64AB5B0}">
      <text>
        <t>[Threaded comment]
Your version of Excel allows you to read this threaded comment; however, any edits to it will get removed if the file is opened in a newer version of Excel. Learn more: https://go.microsoft.com/fwlink/?linkid=870924
Comment:
    Un control se define como la medida que permite reducir o mitigar el riesgo.</t>
      </text>
    </comment>
    <comment ref="AI5" authorId="1" shapeId="0" xr:uid="{987E52F0-072C-4774-81C7-EF29CA1343E4}">
      <text>
        <t>[Threaded comment]
Your version of Excel allows you to read this threaded comment; however, any edits to it will get removed if the file is opened in a newer version of Excel. Learn more: https://go.microsoft.com/fwlink/?linkid=870924
Comment:
    Los controles se debe tener en cuenta que los estos mitigan el riesgo de forma acumulativa, esto quiere decir que una vez se aplica el valor de uno de los controles, el siguiente control se aplicará con el valor resultante luego de la aplicación del primer control.</t>
      </text>
    </comment>
    <comment ref="F6" authorId="2" shapeId="0" xr:uid="{3EF31F56-DA4E-4027-BEDA-56D4070A0524}">
      <text>
        <t>[Threaded comment]
Your version of Excel allows you to read this threaded comment; however, any edits to it will get removed if the file is opened in a newer version of Excel. Learn more: https://go.microsoft.com/fwlink/?linkid=870924
Comment:
    Qué?
Las consecuencias que puede ocasionar al instituto la materialización del riesgo.</t>
      </text>
    </comment>
    <comment ref="G6" authorId="3" shapeId="0" xr:uid="{BC458EBD-3668-4645-9B1D-86A8E352AF64}">
      <text>
        <t>[Threaded comment]
Your version of Excel allows you to read this threaded comment; however, any edits to it will get removed if the file is opened in a newer version of Excel. Learn more: https://go.microsoft.com/fwlink/?linkid=870924
Comment:
    Cómo?
Circunstancias o situaciones más evidentes sobre las cuales se presenta el riesgo, las mismas no constituyen la causa principal o base para que se presente el riesgo.</t>
      </text>
    </comment>
    <comment ref="H6" authorId="4" shapeId="0" xr:uid="{25ACF881-2C52-4E82-9094-ABE995306D36}">
      <text>
        <t>[Threaded comment]
Your version of Excel allows you to read this threaded comment; however, any edits to it will get removed if the file is opened in a newer version of Excel. Learn more: https://go.microsoft.com/fwlink/?linkid=870924
Comment:
    Por qué?
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t>
      </text>
    </comment>
    <comment ref="I6" authorId="5" shapeId="0" xr:uid="{E710B3B6-9467-4DF8-9F5A-5C9BB5EBE8FA}">
      <text>
        <t>[Threaded comment]
Your version of Excel allows you to read this threaded comment; however, any edits to it will get removed if the file is opened in a newer version of Excel. Learn more: https://go.microsoft.com/fwlink/?linkid=870924
Comment:
    Los riesgos que se identifiquen deben tener impacto en el cumplimiento del objetivo estratégico o del proceso.</t>
      </text>
    </comment>
    <comment ref="J6" authorId="6" shapeId="0" xr:uid="{1F5CBD9D-8BDB-48D5-969C-7650F6CCB99A}">
      <text>
        <t>[Threaded comment]
Your version of Excel allows you to read this threaded comment; however, any edits to it will get removed if the file is opened in a newer version of Excel. Learn more: https://go.microsoft.com/fwlink/?linkid=870924
Comment:
    Permite agrupar los riesgos identificados</t>
      </text>
    </comment>
    <comment ref="K6" authorId="7" shapeId="0" xr:uid="{0D930A2E-644F-4A71-B90A-EAB069C2125B}">
      <text>
        <t>[Threaded comment]
Your version of Excel allows you to read this threaded comment; however, any edits to it will get removed if the file is opened in a newer version of Excel. Learn more: https://go.microsoft.com/fwlink/?linkid=870924
Comment:
    Frecuencia en la que se realiza la actividad dada en cantidad de veces al año</t>
      </text>
    </comment>
    <comment ref="L6" authorId="8" shapeId="0" xr:uid="{530330CE-8652-4B1B-B6BB-D8DDC94246CA}">
      <text>
        <t>[Threaded comment]
Your version of Excel allows you to read this threaded comment; however, any edits to it will get removed if the file is opened in a newer version of Excel. Learn more: https://go.microsoft.com/fwlink/?linkid=870924
Comment:
    Número de veces que se pasa por el punto de riesgo en el periodo de 1 año</t>
      </text>
    </comment>
    <comment ref="Q6" authorId="9" shapeId="0" xr:uid="{B200813B-2D5A-47BD-B5EB-FF6EEF328DE4}">
      <text>
        <t>[Threaded comment]
Your version of Excel allows you to read this threaded comment; however, any edits to it will get removed if the file is opened in a newer version of Excel. Learn more: https://go.microsoft.com/fwlink/?linkid=870924
Comment:
    Cuando se presenten ambos impactos para un riesgo, tanto económico como reputacional, con diferente niveles se debe tomar el nivel más alto</t>
      </text>
    </comment>
    <comment ref="S6" authorId="10" shapeId="0" xr:uid="{FD4A2DE0-7559-458C-8C3E-5A8AADB7BF13}">
      <text>
        <t>[Threaded comment]
Your version of Excel allows you to read this threaded comment; however, any edits to it will get removed if the file is opened in a newer version of Excel. Learn more: https://go.microsoft.com/fwlink/?linkid=870924
Comment:
    Cuando se presenten ambos impactos para un riesgo, tanto económico como reputacional, con diferente niveles se debe tomar el nivel más alto</t>
      </text>
    </comment>
    <comment ref="AA6" authorId="11" shapeId="0" xr:uid="{43BA5BE5-7A11-4F6D-8BDB-481E024263A0}">
      <text>
        <t>[Threaded comment]
Your version of Excel allows you to read this threaded comment; however, any edits to it will get removed if the file is opened in a newer version of Excel. Learn more: https://go.microsoft.com/fwlink/?linkid=870924
Comment:
    Preventivos: va a la causa del riesgo, aseguran el resultado final esperado, atacan la probabilidad de ocurrencia del riesgo
Detectivo: detectan que algo ocurre y devuelve el proceso a los controles preventivos, ataca la probabilidad de ocurrencia del riesgo, se pueden generar reprocesos.
Correctivos: Dado que permiten reducir el impacto de la materializacion del riesgo tienen un costo en su implementacion, Atacan el impacto frente a la materialización del riesgo</t>
      </text>
    </comment>
    <comment ref="AC6" authorId="12" shapeId="0" xr:uid="{9CE3E0DD-4075-4363-B522-897E8269CB85}">
      <text>
        <t>[Threaded comment]
Your version of Excel allows you to read this threaded comment; however, any edits to it will get removed if the file is opened in a newer version of Excel. Learn more: https://go.microsoft.com/fwlink/?linkid=870924
Comment:
    Automatico: Son actividades de procesamiento o validación de información que se ejecutan por un sistema y/o aplicativo de manera automática sin la intervención de personas para su realización
Manual: controles que son ejecutados por una persona, tiene implicito el error humano</t>
      </text>
    </comment>
    <comment ref="AF6" authorId="13" shapeId="0" xr:uid="{5668217F-3939-427B-9951-ADE57A1F76CC}">
      <text>
        <t>[Threaded comment]
Your version of Excel allows you to read this threaded comment; however, any edits to it will get removed if the file is opened in a newer version of Excel. Learn more: https://go.microsoft.com/fwlink/?linkid=870924
Comment:
    Documentado:Controles que están documentados en el proceso, ya sea en manuales, procedimientos, flujogramas o cualquier otro documento propio del proceso.
Sin documentar: Identifica a los controles que pese a que se ejecutan en el proceso no se encuentran documentados en ningún documento propio del proceso.</t>
      </text>
    </comment>
    <comment ref="AG6" authorId="14" shapeId="0" xr:uid="{C67F7551-913E-4F25-8B5C-820D68B45F4D}">
      <text>
        <t>[Threaded comment]
Your version of Excel allows you to read this threaded comment; however, any edits to it will get removed if the file is opened in a newer version of Excel. Learn more: https://go.microsoft.com/fwlink/?linkid=870924
Comment:
    Continua: El control se aplica siempre que se realiza la actividad que conlleva el riesgo.
Aleatoria: El control se aplica aleatoriamente a la actividad que conlleva el riesgo</t>
      </text>
    </comment>
    <comment ref="I17" authorId="15" shapeId="0" xr:uid="{52F0DB9B-15E9-49BF-98C1-66635048595A}">
      <text>
        <t>[Threaded comment]
Your version of Excel allows you to read this threaded comment; however, any edits to it will get removed if the file is opened in a newer version of Excel. Learn more: https://go.microsoft.com/fwlink/?linkid=870924
Comment:
    Desconocimiento del procedimiento interno de pago de incapacidades</t>
      </text>
    </comment>
  </commentList>
</comments>
</file>

<file path=xl/sharedStrings.xml><?xml version="1.0" encoding="utf-8"?>
<sst xmlns="http://schemas.openxmlformats.org/spreadsheetml/2006/main" count="644" uniqueCount="270">
  <si>
    <t>PROCESO DIRECCIONAMIENTO ESTRATÉGICO</t>
  </si>
  <si>
    <t>MAPA DE RIESGOS</t>
  </si>
  <si>
    <t>Código: PE01-PR03-F01</t>
  </si>
  <si>
    <t>Versión: 5.0</t>
  </si>
  <si>
    <t>ITEM</t>
  </si>
  <si>
    <t>PROCESO/AREA</t>
  </si>
  <si>
    <t>OBJETIVO ESTRATEGICO/ OBJETIVO DEL PROCESO</t>
  </si>
  <si>
    <t>ALCANCE</t>
  </si>
  <si>
    <t>IDENTIFICACION DEL RIESGO</t>
  </si>
  <si>
    <t>VALORACION DEL RIESGO</t>
  </si>
  <si>
    <t>PLANES DE ACCION</t>
  </si>
  <si>
    <t>SEGUIMIENTO I CUATRIMESTRE</t>
  </si>
  <si>
    <t>SEGUIMIENTO II CUATRIMESTRE</t>
  </si>
  <si>
    <t>SEGUIMIENTO III CUATRIMESTRE</t>
  </si>
  <si>
    <t>Descripción del Control</t>
  </si>
  <si>
    <t>Afectación</t>
  </si>
  <si>
    <t>Atributos</t>
  </si>
  <si>
    <t>Probabilidad Residual (N controles)</t>
  </si>
  <si>
    <t>Probabilidad residual final</t>
  </si>
  <si>
    <t>%</t>
  </si>
  <si>
    <t>Impacto Residual Final</t>
  </si>
  <si>
    <t>Zona de Riesgo Final</t>
  </si>
  <si>
    <t>Tratamiento</t>
  </si>
  <si>
    <t>Impacto</t>
  </si>
  <si>
    <t>Causa Inmediata</t>
  </si>
  <si>
    <t>Causa Raíz</t>
  </si>
  <si>
    <t>Descripción del Riesgo</t>
  </si>
  <si>
    <t>Clasificación del riesgo</t>
  </si>
  <si>
    <t>Frecuencia</t>
  </si>
  <si>
    <t>Probabilidad Inherente</t>
  </si>
  <si>
    <t>Afectación Económica</t>
  </si>
  <si>
    <t>Reputacional</t>
  </si>
  <si>
    <t>Impacto Inherente a la Afectación Económica</t>
  </si>
  <si>
    <t>Impacto Inherente a la Afectación Reputacional</t>
  </si>
  <si>
    <t>Zona de Riesgo Inherente</t>
  </si>
  <si>
    <t>Probabilidad</t>
  </si>
  <si>
    <t>Tipo</t>
  </si>
  <si>
    <t>Implementación</t>
  </si>
  <si>
    <t>Calificación</t>
  </si>
  <si>
    <t>Documentación</t>
  </si>
  <si>
    <t>Evidencia</t>
  </si>
  <si>
    <t>Plan de Acción</t>
  </si>
  <si>
    <t>Responsable (Subdirección u Oficina- Cargo)</t>
  </si>
  <si>
    <t>Fecha de Implementación</t>
  </si>
  <si>
    <t>Fecha de Seguimiento</t>
  </si>
  <si>
    <t>Estado</t>
  </si>
  <si>
    <t>Indicador Gestión del Riesgo</t>
  </si>
  <si>
    <t>AUTOCONTROL
(LIDER DEL PROCESO)</t>
  </si>
  <si>
    <t>Estado del Riesgo</t>
  </si>
  <si>
    <t>Valoración del Indicador de Gestión del riesgo</t>
  </si>
  <si>
    <t>MONITOREO
(OFICINA ASESORA DE PLANEACIÓN)</t>
  </si>
  <si>
    <t>SEGUIMIENTO
(CONTROL INTERNO)</t>
  </si>
  <si>
    <t>% AVANCE</t>
  </si>
  <si>
    <t xml:space="preserve">Vigente </t>
  </si>
  <si>
    <t>Talento Humano/Subdirección de Gestión Corporativa</t>
  </si>
  <si>
    <r>
      <rPr>
        <b/>
        <sz val="11"/>
        <rFont val="Arial"/>
        <family val="2"/>
      </rPr>
      <t xml:space="preserve">Objetivo estratégico: </t>
    </r>
    <r>
      <rPr>
        <sz val="11"/>
        <rFont val="Arial"/>
        <family val="2"/>
      </rPr>
      <t xml:space="preserve">
Afianzar la estructura organizacional productiva e integra, a través del desarrollo de capacidades del talento humano y un ambiente cordial
</t>
    </r>
    <r>
      <rPr>
        <b/>
        <sz val="11"/>
        <rFont val="Arial"/>
        <family val="2"/>
      </rPr>
      <t xml:space="preserve">
Objetivo del proceso:</t>
    </r>
    <r>
      <rPr>
        <sz val="11"/>
        <rFont val="Arial"/>
        <family val="2"/>
      </rPr>
      <t xml:space="preserve">
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permitan contar con son servidores idóneos y competentes en un apropiado ambiente de trabajo, para atender la misión y objetivos de la Entidad</t>
    </r>
  </si>
  <si>
    <t xml:space="preserve">Inicia con la elaboración de los planes y programas correspondientes a la gestión del talento humano encaminados al cumplimento de la normatividad, en la etapas de ingreso, permanencia, evaluación y retiro y va hasta la ejecución de los planes de mejora
 </t>
  </si>
  <si>
    <t>Afectación económica</t>
  </si>
  <si>
    <t>Por multas o sanciones</t>
  </si>
  <si>
    <t xml:space="preserve"> Falta de  parametrización de la herramienta utilizada para la liquidación  y ausencia de personal que efectúe luna segunda validación de la liquidación de la nómina. </t>
  </si>
  <si>
    <t xml:space="preserve">Posibilidad de afectación reputacional y económica por multas o sanciones de los entes de control y/o por queja o reclamo de un servidor o exservidor de la entidad debido a inconsistencias en la liquidación y pago de la nómina, seguridad social, aportes parafiscales y prestaciones sociales, por falta de parametrización de la herramienta de liquidación de nómina y la ausencia de personal que permita efectuar una segunda validación de la liquidación de la nómina. </t>
  </si>
  <si>
    <t xml:space="preserve">Relaciones laborales: Pérdidas que surgen de acciones contrarias a las leyes o acuerdos de empleo, salud o seguridad, del pago de demandas por daños personales o de discriminación. </t>
  </si>
  <si>
    <t>3 a 24 veces por año</t>
  </si>
  <si>
    <t>Afectación menor a 10 SMLMV</t>
  </si>
  <si>
    <t>El riesgo afecta la imagen de algún área del Instituto</t>
  </si>
  <si>
    <t>1. La técnica Administrativa de la Subdirección de Gestión Corporativa-Nomina solicitará la verificación de las novedades de la liquidación de la nómina por medio del envió de correos electrónicos con la preliquidación, nomina y Excel de liquidación de nómina</t>
  </si>
  <si>
    <t>Preventivo</t>
  </si>
  <si>
    <t>Manual</t>
  </si>
  <si>
    <t>Documentado</t>
  </si>
  <si>
    <t>Continua</t>
  </si>
  <si>
    <t>Con registro</t>
  </si>
  <si>
    <t>Reducir: Despues de realizar un analisis y considerar que el nivel de riesgo es alto, se determina tratarlo mediante transferencia o mitigacion del mismo</t>
  </si>
  <si>
    <t>Verificación de la liquidación de la nómina por medio del envío de correos electrónicos con la preliquidación, nómina y excel de liquidación de nómina</t>
  </si>
  <si>
    <t>Técnica Administrativa de la Subdireccion de Gestion Corporativa-Nómina</t>
  </si>
  <si>
    <t>En curso</t>
  </si>
  <si>
    <t>1. Liquidación 
1. Correos, preliquidación y nómina mensual</t>
  </si>
  <si>
    <t>En los meses de enero, febrero, marzo y abril de 2024, la Técnico Administrativo de Nómina remitió correos para la revisión de la nómina, con el excel de liquidación y la relación de las novedades de cada nómina. Asimismo, se revisó mes a mes, de manera presencial, con el Subdirector de Gestión Corporativa</t>
  </si>
  <si>
    <t>Controlado</t>
  </si>
  <si>
    <t>Se evidencia los cuatro informes y correos de las liquidaciones de la nómina. El riesgo se encuentra controlado</t>
  </si>
  <si>
    <t>Como evidencia se encuentran los correos de envío de la nómina de los meses de enero, febrero, marzo y abril a la profesional especializada. Sin embargo, para los meses de enero, febrero y marzo, el envío del correo se efectúa para dejar trazabilidad y no para efectuar una segunda revisión, dado que no hubo personal que la realizara; adicional a ello, en la nómina de enero se presentaron inconsistencias en los cálculos de diversos elementos de la nómina de cuatro servidores. Por lo tanto, si bien se efectuó la acción establecida, la misma no evitó la materialización parcial del riesgo, por lo que se recomienda revisar la pertinencia de la acción como está establecida.
Adicionalmente, en el correo enviado con la nómina de marzo, se señala que la profesional contratada para efectuar el apoyo en la revisión de la nómina, cálculo de prestaciones sociales y retención en la fuente "no tiene experiencia en nómina". Sin embargo, las funciones específicas que constan en la minuta contractual de la persona contratada señalan esta como una de sus actividades a ejecutar; además de que el perfil profesional requiere de una experiencia relacionada.</t>
  </si>
  <si>
    <t>En los meses de mayo y junio de 2024, la Técnico Administrativo de Nómina remitió correos para la revisión de la nómina a la ex contratista, con el excel de liquidación y la relación de las novedades de cada nómina y en el mes de julio de 2024, remitió correo para revisión y aprobación de la nómina por parte del Subdirector de Gestión Corporativa</t>
  </si>
  <si>
    <t xml:space="preserve">Se evidencia los cuatro correos e informes de las liquidaciones de la nómina correspondiente a los meses de mayo, junio, julio y agosto. El riesgo se encuentra controlado. </t>
  </si>
  <si>
    <t>Se recomienda ajustar la acción del primer riesgo de talento humano, estableciendo el responsable de la verificación de las novedades de la liquidación de la nómina, pues no es claro quien realizará la acción, así mismo, están los correos de envío, pero no hay respuesta de la verificación </t>
  </si>
  <si>
    <t>2. La Técnica Administrativa de la Subdirección de Gestión Corporativa-Nómina identifica y reporta al proveedor con copia al supervisor del contrato las novedades de parametrización en el módulo de nómina.</t>
  </si>
  <si>
    <t>Detectivo</t>
  </si>
  <si>
    <t>Realización de plan de trabajo (enero) y seguimiento a implementación de Módulo de Nómina</t>
  </si>
  <si>
    <t>Técnico Administrativo de la Subdirección de Gestión Corporativa-Nómina</t>
  </si>
  <si>
    <t>Matriz de solicitudes de ticket y correos electrónicos</t>
  </si>
  <si>
    <t xml:space="preserve">Consolidado de Tickets realizados en el cuatrimestre con el proveedor. Las solicitudes se elevan a través de la plataforma Z-Box y se lleva el consecutivo en la matriz de seguimientos de apertura y cierre de los TKT´s. Ello da cuenta de la gestión realizada en cuanto a la implementación del módulo con sus soluciones definitivas y, por lo tanto, del cumplimiento de la acción. </t>
  </si>
  <si>
    <t>Se evidencia cumplimiento de la actividad con la matriz de solicitudes de tickets y correo electronicos, de acuerdo a los soportes cargados. El riesgo se encuentra controlado</t>
  </si>
  <si>
    <t>Como evidencia se encuentra la matriz que consolida el seguimiento a los tiquets elevados, así como un correo electrónico en el que se da cierre al último tíquet reportado en el cuatrimestre a evaluar, lo cual da cuenta del seguimiento realizado a los errores presentados en Z-BOX en el desarrollo del proceso. Sin embargo, la acción establece que en enero se debío efectuar un plan de trabajo del que no se encuentra documento como parte de la evidencia. En consecuencia, se recomienda revisar el plan de acción, en tanto la responsabilidad de efectuar el plan de trabajo a partir de los tiquets elevandos es del supervisor del contrato y no de la responsable del proceso.</t>
  </si>
  <si>
    <t xml:space="preserve">Se evidencia cumplimiento de la actividad con la matriz de solicitudes de tickets y correo electronicos, de acuerdo a los soportes cargados. El riesgo se encuentra controlado. </t>
  </si>
  <si>
    <t>Para el segundo riesgo de Talento Humano se observa como evidencia una relación de tickets con el asunto, cumpliendo con una parte de la acción que corresponde al seguimiento e implementación del módulo de nómina, sin embargo, continúa faltando la acción que establece que en enero se debió efectuar un plan de trabajo del que no se encuentra documento como parte de la evidencia.</t>
  </si>
  <si>
    <t>3. Elaborar memorando dirigido a la Subdirección de Gestión Corporativa informando la necesidad de contratación de personal profesional de apoyo con altos conocimientos en liquidación de nómina en el sector público, con el objeto de que este perfil realice una segunda validación de la liquidación de la nómina y se fortalezcan los controles en el proceso.</t>
  </si>
  <si>
    <t>Correctivo</t>
  </si>
  <si>
    <t>Elaborar memorando dirigido a la Subdirección de Gestión Corporativa informando la necesidad de contratación de personal profesional de apoyo con altos conocimientos en liquidación de nómina en el sector público, con el objeto de que este perfil realice una segunda validación de la liquidación de la nómina y se fortalezcan los controles en el proceso.</t>
  </si>
  <si>
    <t>Profesional Especializado y técnico Administrativo de la Subdirección de Gestión Corporativa-Talento Humano</t>
  </si>
  <si>
    <t>1 Memorando</t>
  </si>
  <si>
    <t>Se proyecta memorando a la Subdirección de Gestión Corporativa con radicadio 2024BAIE000354 del 24 de enero de 2024, mediante el cual se presenta la necesidad inminente de un apoyo con altos conocimientos en liquidación de nómina.</t>
  </si>
  <si>
    <t>Se evidencia el cumplimineto de la actividad con el  memorando 2024BAIE000354. El riesgo se encuentra controlado</t>
  </si>
  <si>
    <t xml:space="preserve">Se encuentra como evidencia el memorando elaborado y remitido a la Subdirección de Gestión Corporativa realizado la solicitud señalada en el control y en la acción. </t>
  </si>
  <si>
    <t>Cumplido. No obstante se adjunta trazabilidad de correos de gestión del apoyo de la ex contratista asignada al proceso de nómina por el periodo de marzo a junio de 2024</t>
  </si>
  <si>
    <t>De acuerdo a la evidencia cargada, se da cumplimiento al riesgo</t>
  </si>
  <si>
    <t>De acuerdo con lo señalado por el responsable del proceso y con las evidencias reportadas, se observa que durante los meses de julio y agosto no se contó con la profesional requerida para el cumplimiento de la acción, razón por la cual se recomienda revisar la necesidad de una nueva contratación para el apoyo de la gestión de nómina.</t>
  </si>
  <si>
    <t>Eliminado controlado</t>
  </si>
  <si>
    <t>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permitan contar con son servidores idóneos y competentes en un apropiado ambiente de trabajo, para atender la misión y objetivos de la Entidad</t>
  </si>
  <si>
    <t>Incumplimiento de requisitos establecidos por la normatividad vigente para el nombramiento vacantes de la planta del IDPYBA</t>
  </si>
  <si>
    <t>Pago de las incapacidades sin el cumplimiento de los requisitos de ley</t>
  </si>
  <si>
    <t>Inicia con la elaboración de los planes y programas correspondientes a la gestión del talento humano encaminados al cumplimento de la normatividad, en la etapas de ingreso, permanencia, evaluación y retiro y va hasta la ejecución de los planes de mejora</t>
  </si>
  <si>
    <t>1. Sanciones, Multas y demandas legales   2. Accidentes de trabajo, enfermedades laborales y muerte de persona             3. Investigaciones de entes de control</t>
  </si>
  <si>
    <t>No seguir con el plan de SG SST, los protocolos, procedimientos o instructivos en SST, establecidos.</t>
  </si>
  <si>
    <t>No cumplimiento de la normatividad legal vigente en SST.</t>
  </si>
  <si>
    <t xml:space="preserve">Posibilidad  de incumplimiento en la  ejecución del Plan Anual de Seguridad  y Salud en el trabajo </t>
  </si>
  <si>
    <t>Reporte negativo en los posibles seguimientos de las CNSC</t>
  </si>
  <si>
    <t>Falta de cumplimiento en los cronogramas establecidos para llevar a cabo las evaluaciones de desempeño</t>
  </si>
  <si>
    <t>Desconocimiento por parte de los funcionarios de esta actividad</t>
  </si>
  <si>
    <t>Desarrollo de valoraciones y evaluaciones de desempeño laboral por fuera de las fechas establecidas</t>
  </si>
  <si>
    <t>Baja de recursos por no poder obtener el recobro efectivo o pago de incapacidades por parte de una EPS</t>
  </si>
  <si>
    <t xml:space="preserve">Imposibilidad de obtener de manera inmediata recursos por el recobro de incapacidades </t>
  </si>
  <si>
    <t>vacíos en la norma laboral frente al efectivo recobro de cierto tipo de incapacidades</t>
  </si>
  <si>
    <t>Dar de baja en comité contable recursos por no poder obtener el recobro efectivo o pago de incapacidades por parte de una EPS</t>
  </si>
  <si>
    <t>Frecuencia de la actividad</t>
  </si>
  <si>
    <t>Impacto Inherente</t>
  </si>
  <si>
    <t>Control documental del riesgo</t>
  </si>
  <si>
    <t>IMPACTO</t>
  </si>
  <si>
    <r>
      <t xml:space="preserve">Ejecución y administración de procesos : </t>
    </r>
    <r>
      <rPr>
        <sz val="11"/>
        <color rgb="FF000000"/>
        <rFont val="Arial"/>
        <family val="2"/>
      </rPr>
      <t xml:space="preserve">Pérdidas derivadas de errores en la ejecución y administración de procesos. </t>
    </r>
  </si>
  <si>
    <t>2 veces por año</t>
  </si>
  <si>
    <t>Automatico</t>
  </si>
  <si>
    <r>
      <t xml:space="preserve">Reducir: </t>
    </r>
    <r>
      <rPr>
        <sz val="8"/>
        <rFont val="Arial"/>
        <family val="2"/>
      </rPr>
      <t>Despues de realizar un analisis y considerar que el nivel de riesgo es alto, se determina tratarlo mediante transferencia o mitigacion del mismo</t>
    </r>
  </si>
  <si>
    <t>Sin iniciar</t>
  </si>
  <si>
    <r>
      <t xml:space="preserve">Fraude externo: </t>
    </r>
    <r>
      <rPr>
        <sz val="11"/>
        <color rgb="FF000000"/>
        <rFont val="Arial"/>
        <family val="2"/>
      </rPr>
      <t xml:space="preserve">Pérdida derivada de actos de fraude por personas ajenas a la organización (no participa personal del Instituto). </t>
    </r>
  </si>
  <si>
    <t>Sin Documental</t>
  </si>
  <si>
    <t>Aleatoria</t>
  </si>
  <si>
    <t>Sin registro</t>
  </si>
  <si>
    <t>Aceptar:Despues de realizar un analisis y considerar los niveles de riesgo se determina asumir el mismo conociendo los efectos de su posible materialización</t>
  </si>
  <si>
    <t>Materializado</t>
  </si>
  <si>
    <t>Afectación reputacional</t>
  </si>
  <si>
    <r>
      <t>Fraude interno</t>
    </r>
    <r>
      <rPr>
        <sz val="11"/>
        <color rgb="FF000000"/>
        <rFont val="Arial"/>
        <family val="2"/>
      </rPr>
      <t xml:space="preserve">:Pérdida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r>
  </si>
  <si>
    <t>24 a 500 veces por año</t>
  </si>
  <si>
    <t>Entre 10 y 50 SMLMV</t>
  </si>
  <si>
    <t>El riesgo afecta la imagen del Instituto internamente, de conocimiento general nivel interno, de junta directiva y proveedores</t>
  </si>
  <si>
    <r>
      <rPr>
        <b/>
        <sz val="8"/>
        <color theme="1"/>
        <rFont val="Calibri"/>
        <family val="2"/>
        <scheme val="minor"/>
      </rPr>
      <t xml:space="preserve">Evitar: </t>
    </r>
    <r>
      <rPr>
        <sz val="8"/>
        <color theme="1"/>
        <rFont val="Calibri"/>
        <family val="2"/>
        <scheme val="minor"/>
      </rPr>
      <t>Despues de realizar un analisis y considerar que el nivel de riesgo es demasiado alto, se determina no asumir la actividad que genera este riesgo</t>
    </r>
  </si>
  <si>
    <t>Terminado</t>
  </si>
  <si>
    <t>Afectacion económica y reputacional</t>
  </si>
  <si>
    <r>
      <t xml:space="preserve">Fallas tecnológicas: </t>
    </r>
    <r>
      <rPr>
        <sz val="11"/>
        <color rgb="FF000000"/>
        <rFont val="Arial"/>
        <family val="2"/>
      </rPr>
      <t xml:space="preserve">Errores en hardware, software,  telecomunicaciones, interrupción de servicios básicos. </t>
    </r>
  </si>
  <si>
    <t>500 veces al año y maximo 5000veces por año</t>
  </si>
  <si>
    <t>Entre 50 y 100 SMLMV</t>
  </si>
  <si>
    <t>El riesgo afecta la imagen del Instituto con algunos usuarios de relevancia frente al logro de los objetivos</t>
  </si>
  <si>
    <r>
      <t xml:space="preserve">Relaciones laborales: </t>
    </r>
    <r>
      <rPr>
        <sz val="11"/>
        <color rgb="FF000000"/>
        <rFont val="Arial"/>
        <family val="2"/>
      </rPr>
      <t xml:space="preserve">Pérdidas que surgen de acciones contrarias a las leyes o acuerdos de empleo, salud o seguridad, del pago de demandas por daños personales o de discriminación. </t>
    </r>
  </si>
  <si>
    <t>Mas de 500 veces por año</t>
  </si>
  <si>
    <t>Entre 100 y 500 SMLMV</t>
  </si>
  <si>
    <t>El riesgo afecta la imagen del Instituto con efecto publicitario sostenido a nivel de sector administrativo, nivel departamental o municipal</t>
  </si>
  <si>
    <r>
      <t>Conflictos de interés:</t>
    </r>
    <r>
      <rPr>
        <sz val="11"/>
        <color rgb="FF000000"/>
        <rFont val="Arial"/>
        <family val="2"/>
      </rPr>
      <t xml:space="preserve"> cuando el interés general propio de la función pública entra en conflicto con el interés particular y directo del servidor público.</t>
    </r>
  </si>
  <si>
    <t>Mayor a 500 SMLMV</t>
  </si>
  <si>
    <t>El riesgo afecta la imagen del Instituto a nivel nacional, con efecto publicitario sostenido a nivel país</t>
  </si>
  <si>
    <r>
      <t xml:space="preserve">Usuarios, productos y prácticas: </t>
    </r>
    <r>
      <rPr>
        <sz val="11"/>
        <color rgb="FF000000"/>
        <rFont val="Arial"/>
        <family val="2"/>
      </rPr>
      <t>Fallas negligentes o involuntarias de las obligaciones frente a los usuarios y que impiden satisfacer una obligación profesional frente a éstos.</t>
    </r>
  </si>
  <si>
    <t>Frecuencia de la actividad Corrupcion</t>
  </si>
  <si>
    <r>
      <t xml:space="preserve">Daños a activos fijos/ eventos externos : </t>
    </r>
    <r>
      <rPr>
        <sz val="11"/>
        <color rgb="FF000000"/>
        <rFont val="Arial"/>
        <family val="2"/>
      </rPr>
      <t xml:space="preserve">Pérdida por daños o extravíos de los activos fijos por desastres naturales u otros riesgos/eventos externos como atentados, vandalismo, orden público. </t>
    </r>
  </si>
  <si>
    <t>Se espera que el evento ocurra en la mayoria de las circunstancias
Mas de 1 vez en el año</t>
  </si>
  <si>
    <r>
      <t xml:space="preserve">Seguridad de la información: </t>
    </r>
    <r>
      <rPr>
        <sz val="11"/>
        <color rgb="FF000000"/>
        <rFont val="Arial"/>
        <family val="2"/>
      </rPr>
      <t>potencial de que las amenazas exploten la vulnerabilidad de un activo de información o grupo de activos de información y, por lo tanto, causen daños a una organización</t>
    </r>
  </si>
  <si>
    <t>Es viable que el evento ocurra en la mayoria de las circunstancias.
Al menos 1 vez en el ultimo año</t>
  </si>
  <si>
    <r>
      <t xml:space="preserve">Corrupción: </t>
    </r>
    <r>
      <rPr>
        <sz val="11"/>
        <color rgb="FF000000"/>
        <rFont val="Arial"/>
        <family val="2"/>
      </rPr>
      <t>posibilidad de que, por acción u omisión, se use el poder para desviar la gestión de lo público hacia un beneficio privado.</t>
    </r>
  </si>
  <si>
    <t>El Evento podrá ocurrir en algun momento.
Al menos 1 vez en los ultimos 2 años</t>
  </si>
  <si>
    <t>El Evento podrá ocurrir en algun momento.
Al menos 1 vez en los ultimos 5 años</t>
  </si>
  <si>
    <t>El evento puede ocurrir solo en circunstancias excepcionales (poco comunes o anormales)
No se han presentado en los ultimos 5 años</t>
  </si>
  <si>
    <t>Matriz de calor Riesgos de Gestion</t>
  </si>
  <si>
    <t>Bajo</t>
  </si>
  <si>
    <t>Moderado</t>
  </si>
  <si>
    <t>Alto</t>
  </si>
  <si>
    <t>Extremo</t>
  </si>
  <si>
    <t>Matriz de calor Riesgos de Corrupcion</t>
  </si>
  <si>
    <t>Insignificante</t>
  </si>
  <si>
    <t>Menor</t>
  </si>
  <si>
    <t>Mayor</t>
  </si>
  <si>
    <t>Catastrofico</t>
  </si>
  <si>
    <t>Casi seguro</t>
  </si>
  <si>
    <t>No aplica para riesgos de corrupción</t>
  </si>
  <si>
    <t>Probable</t>
  </si>
  <si>
    <t>Posible</t>
  </si>
  <si>
    <t>Improbable</t>
  </si>
  <si>
    <t>Rara vez</t>
  </si>
  <si>
    <t>CONTEXTO ESTRTEGICO</t>
  </si>
  <si>
    <t>INTERNO</t>
  </si>
  <si>
    <t>EXTERNO</t>
  </si>
  <si>
    <t>PROCESO</t>
  </si>
  <si>
    <t>FINANCIEROS</t>
  </si>
  <si>
    <t>POLÍTICOS</t>
  </si>
  <si>
    <t>DISEÑO DEL PROCESO</t>
  </si>
  <si>
    <t>PERSONAL</t>
  </si>
  <si>
    <t>ECONÓMICOS Y FINANCIEROS</t>
  </si>
  <si>
    <t>INTERACCIONES CON OTROS PROCESOS</t>
  </si>
  <si>
    <t>PROCESOS</t>
  </si>
  <si>
    <t>SOCIALES Y CULTURALES</t>
  </si>
  <si>
    <t>TRANSVERSALIDAD</t>
  </si>
  <si>
    <t>TECNOLOGÍA</t>
  </si>
  <si>
    <t>TECNOLÓGICOS</t>
  </si>
  <si>
    <t>PROCEDIMIENTOS ASOCIADOS</t>
  </si>
  <si>
    <t>ESTRATÉGICO</t>
  </si>
  <si>
    <t>AMBIENTALES</t>
  </si>
  <si>
    <t>RESPONSABLES DEL PROCESO</t>
  </si>
  <si>
    <t>COMUNICACIÓN INTERNA</t>
  </si>
  <si>
    <t>LEGALES Y REGLAMENTARIOS</t>
  </si>
  <si>
    <t>COMUNICACIÓN ENTRE LOS PROCESOS</t>
  </si>
  <si>
    <t>ACTIVOS DE SEGURIDAD DIGITAL DEL PROCESO</t>
  </si>
  <si>
    <t xml:space="preserve">TIPO RIESGO </t>
  </si>
  <si>
    <t>GERENCIAL</t>
  </si>
  <si>
    <t>OPERATIVO</t>
  </si>
  <si>
    <t>FINANCIERO</t>
  </si>
  <si>
    <t>CUMPLIMIENTO</t>
  </si>
  <si>
    <t>IMAGEN O REPUTACIÓN</t>
  </si>
  <si>
    <t>CORRUPCIÓN</t>
  </si>
  <si>
    <t>SEGURIDAD DIGITAL</t>
  </si>
  <si>
    <t>EVALUACIÓN RIESGO</t>
  </si>
  <si>
    <t>PROBABILIDAD</t>
  </si>
  <si>
    <t>CASI SEGURO</t>
  </si>
  <si>
    <t>INSIGNIFICANTE</t>
  </si>
  <si>
    <t>PROBABLE</t>
  </si>
  <si>
    <t>MENOR</t>
  </si>
  <si>
    <t>POSIBLE</t>
  </si>
  <si>
    <t>MODERADO</t>
  </si>
  <si>
    <t>IMPROBABLE</t>
  </si>
  <si>
    <t>MAYOR</t>
  </si>
  <si>
    <t>RARA VEZ</t>
  </si>
  <si>
    <t>CATASTROFICO</t>
  </si>
  <si>
    <t>ZONA RIESGO</t>
  </si>
  <si>
    <t>BAJO</t>
  </si>
  <si>
    <t>ALTO</t>
  </si>
  <si>
    <t>EXTREMO</t>
  </si>
  <si>
    <t>TIPO</t>
  </si>
  <si>
    <t>PREVENTIVO</t>
  </si>
  <si>
    <t>DETECTIVO</t>
  </si>
  <si>
    <t xml:space="preserve">CONTROLES EXISTENTES - CRITERIOS DE EVALUACION  </t>
  </si>
  <si>
    <t xml:space="preserve">RESPONSABLE </t>
  </si>
  <si>
    <t>PERIODICIDAD</t>
  </si>
  <si>
    <t>PROPOSITO</t>
  </si>
  <si>
    <t>COMO SE REALIZA LA ACTIVIDAD</t>
  </si>
  <si>
    <t xml:space="preserve">QUÉ PASA CON LAS OBSERVACIONES O DESVIACIONES </t>
  </si>
  <si>
    <t>EVIDENCIA DE LA EJECUCION DEL CONTROL</t>
  </si>
  <si>
    <t>EVALUACIÓN DE LA EJECUCIÓN DEL CONTROL
( E )</t>
  </si>
  <si>
    <t>FUERTE</t>
  </si>
  <si>
    <t>DÉBIL</t>
  </si>
  <si>
    <t>SOLIDEZ INDIVIDUAL DE CADA CONTROL (D+E)</t>
  </si>
  <si>
    <t xml:space="preserve">DISEÑO </t>
  </si>
  <si>
    <t>EJECUCIÓN</t>
  </si>
  <si>
    <t>SOLIDEZ</t>
  </si>
  <si>
    <t>SOLIDEZ DEL CONJUNTO DE CONTROLES</t>
  </si>
  <si>
    <t>C O N T R O L E S
AY U D A N
A  D I S M I N U I R  L A
P R O B A B I L I D A D</t>
  </si>
  <si>
    <t>C O N T R O L E S
AY U D A N
A  D I S M I N U I R
I M PA C TO</t>
  </si>
  <si>
    <t>DIRECTAMENTE</t>
  </si>
  <si>
    <t>NO DISMINUYE</t>
  </si>
  <si>
    <t>INDIRECTAMENTE</t>
  </si>
  <si>
    <t>DESPLAZAMIENTO PROBABILIDAD E IMPACTO</t>
  </si>
  <si>
    <t>SOLIDEZ DESPLAZAMIENTO</t>
  </si>
  <si>
    <t>CONTROL PROBABILIDAD</t>
  </si>
  <si>
    <t>DESPLAZAMIENTO PROBABILIDAD</t>
  </si>
  <si>
    <t>SOLIDEZ IMPACTO</t>
  </si>
  <si>
    <t>CONTROL IMPACTO</t>
  </si>
  <si>
    <t>DESPLAZAMIENTO IMPACTO</t>
  </si>
  <si>
    <t>POSICIÓN</t>
  </si>
  <si>
    <t xml:space="preserve">POSIBLE </t>
  </si>
  <si>
    <t xml:space="preserve">TRATAMIENTO DEL RIESGO </t>
  </si>
  <si>
    <t xml:space="preserve">REDUCIR </t>
  </si>
  <si>
    <t>COMPARTIR</t>
  </si>
  <si>
    <t>EVITAR</t>
  </si>
  <si>
    <t>ACEPTAR</t>
  </si>
  <si>
    <t>TIPO DE CONTROL</t>
  </si>
  <si>
    <t>PERIODICIDAD DE SEGUIMIENTO</t>
  </si>
  <si>
    <t>MENSUAL</t>
  </si>
  <si>
    <t>CUATRIMESTRAL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</si>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</sst>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5">
    <font>
      <sz val="11"/>
      <color theme="1"/>
      <name val="Calibri"/>
      <family val="2"/>
      <scheme val="minor"/>
    </font>
    <font>
      <b/>
      <sz val="11"/>
      <color theme="1"/>
      <name val="Calibri"/>
      <family val="2"/>
      <scheme val="minor"/>
    </font>
    <font>
      <b/>
      <sz val="11"/>
      <name val="Calibri"/>
      <family val="2"/>
      <scheme val="minor"/>
    </font>
    <font>
      <b/>
      <sz val="11"/>
      <name val="Arial"/>
      <family val="2"/>
    </font>
    <font>
      <b/>
      <sz val="11"/>
      <color rgb="FF000000"/>
      <name val="Arial"/>
      <family val="2"/>
    </font>
    <font>
      <sz val="11"/>
      <name val="Arial"/>
      <family val="2"/>
    </font>
    <font>
      <sz val="11"/>
      <color rgb="FF000000"/>
      <name val="Arial"/>
      <family val="2"/>
    </font>
    <font>
      <sz val="11"/>
      <color theme="1"/>
      <name val="Calibri"/>
      <family val="2"/>
      <scheme val="minor"/>
    </font>
    <font>
      <sz val="8"/>
      <name val="Arial"/>
      <family val="2"/>
    </font>
    <font>
      <b/>
      <sz val="8"/>
      <color rgb="FF000000"/>
      <name val="Arial"/>
      <family val="2"/>
    </font>
    <font>
      <sz val="8"/>
      <color rgb="FF000000"/>
      <name val="Arial"/>
      <family val="2"/>
    </font>
    <font>
      <sz val="9"/>
      <color rgb="FF000000"/>
      <name val="Arial"/>
      <family val="2"/>
    </font>
    <font>
      <b/>
      <sz val="8"/>
      <name val="Arial"/>
      <family val="2"/>
    </font>
    <font>
      <sz val="8"/>
      <color theme="1"/>
      <name val="Calibri"/>
      <family val="2"/>
      <scheme val="minor"/>
    </font>
    <font>
      <b/>
      <sz val="8"/>
      <color theme="1"/>
      <name val="Calibri"/>
      <family val="2"/>
      <scheme val="minor"/>
    </font>
    <font>
      <sz val="8"/>
      <color theme="1"/>
      <name val="Arial"/>
      <family val="2"/>
    </font>
    <font>
      <sz val="11"/>
      <color rgb="FFFF0000"/>
      <name val="Arial"/>
      <family val="2"/>
    </font>
    <font>
      <b/>
      <sz val="14"/>
      <color theme="1"/>
      <name val="Calibri"/>
      <family val="2"/>
      <scheme val="minor"/>
    </font>
    <font>
      <sz val="14"/>
      <color theme="1"/>
      <name val="Calibri"/>
      <family val="2"/>
      <scheme val="minor"/>
    </font>
    <font>
      <b/>
      <sz val="14"/>
      <name val="Arial"/>
      <family val="2"/>
    </font>
    <font>
      <sz val="14"/>
      <name val="Arial"/>
      <family val="2"/>
    </font>
    <font>
      <sz val="11"/>
      <color theme="4"/>
      <name val="Arial"/>
      <family val="2"/>
    </font>
    <font>
      <sz val="10"/>
      <color rgb="FF000000"/>
      <name val="Arial"/>
      <family val="2"/>
    </font>
    <font>
      <b/>
      <sz val="8"/>
      <color rgb="FF000000"/>
      <name val="Calibri"/>
      <family val="2"/>
    </font>
    <font>
      <sz val="11"/>
      <color rgb="FF000000"/>
      <name val="Arial"/>
      <charset val="1"/>
    </font>
  </fonts>
  <fills count="13">
    <fill>
      <patternFill patternType="none"/>
    </fill>
    <fill>
      <patternFill patternType="gray125"/>
    </fill>
    <fill>
      <patternFill patternType="solid">
        <fgColor rgb="FF92D050"/>
        <bgColor indexed="64"/>
      </patternFill>
    </fill>
    <fill>
      <patternFill patternType="solid">
        <fgColor rgb="FFFA9706"/>
        <bgColor indexed="64"/>
      </patternFill>
    </fill>
    <fill>
      <patternFill patternType="solid">
        <fgColor rgb="FFFFFF00"/>
        <bgColor indexed="64"/>
      </patternFill>
    </fill>
    <fill>
      <patternFill patternType="solid">
        <fgColor theme="9" tint="0.59999389629810485"/>
        <bgColor indexed="64"/>
      </patternFill>
    </fill>
    <fill>
      <patternFill patternType="solid">
        <fgColor rgb="FFD9D9D9"/>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rgb="FFFF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s>
  <cellStyleXfs count="2">
    <xf numFmtId="0" fontId="0" fillId="0" borderId="0"/>
    <xf numFmtId="9" fontId="7" fillId="0" borderId="0" applyFont="0" applyFill="0" applyBorder="0" applyAlignment="0" applyProtection="0"/>
  </cellStyleXfs>
  <cellXfs count="208">
    <xf numFmtId="0" fontId="0" fillId="0" borderId="0" xfId="0"/>
    <xf numFmtId="0" fontId="1" fillId="0" borderId="1" xfId="0" applyFont="1" applyBorder="1" applyAlignment="1">
      <alignment horizontal="center"/>
    </xf>
    <xf numFmtId="0" fontId="0" fillId="0" borderId="1" xfId="0" applyBorder="1" applyAlignment="1">
      <alignment horizontal="center"/>
    </xf>
    <xf numFmtId="0" fontId="0" fillId="0" borderId="0" xfId="0" applyAlignment="1">
      <alignment horizontal="center"/>
    </xf>
    <xf numFmtId="0" fontId="2" fillId="3" borderId="1" xfId="0" applyFont="1" applyFill="1" applyBorder="1" applyAlignment="1">
      <alignment horizontal="center"/>
    </xf>
    <xf numFmtId="0" fontId="0" fillId="2" borderId="2" xfId="0" applyFill="1" applyBorder="1" applyAlignment="1">
      <alignment horizontal="center" vertical="center"/>
    </xf>
    <xf numFmtId="0" fontId="0" fillId="4" borderId="2" xfId="0" applyFill="1" applyBorder="1" applyAlignment="1">
      <alignment horizontal="center" vertical="center"/>
    </xf>
    <xf numFmtId="0" fontId="0" fillId="3" borderId="2" xfId="0" applyFill="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wrapText="1"/>
    </xf>
    <xf numFmtId="0" fontId="0" fillId="0" borderId="0" xfId="0" applyAlignment="1">
      <alignment wrapText="1"/>
    </xf>
    <xf numFmtId="0" fontId="1" fillId="4" borderId="1" xfId="0" applyFont="1" applyFill="1" applyBorder="1" applyAlignment="1">
      <alignment horizontal="center"/>
    </xf>
    <xf numFmtId="0" fontId="5"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7" borderId="1" xfId="0" applyFont="1" applyFill="1" applyBorder="1" applyAlignment="1" applyProtection="1">
      <alignment horizontal="center" vertical="center" wrapText="1"/>
      <protection hidden="1"/>
    </xf>
    <xf numFmtId="0" fontId="3" fillId="5" borderId="1" xfId="0" applyFont="1" applyFill="1" applyBorder="1" applyAlignment="1" applyProtection="1">
      <alignment horizontal="center" vertical="center" wrapText="1"/>
      <protection hidden="1"/>
    </xf>
    <xf numFmtId="0" fontId="3" fillId="8" borderId="1" xfId="0" applyFont="1" applyFill="1" applyBorder="1" applyAlignment="1" applyProtection="1">
      <alignment horizontal="center" vertical="center" wrapText="1"/>
      <protection hidden="1"/>
    </xf>
    <xf numFmtId="0" fontId="3" fillId="9" borderId="1" xfId="0" applyFont="1" applyFill="1" applyBorder="1" applyAlignment="1" applyProtection="1">
      <alignment horizontal="center" vertical="center" wrapText="1"/>
      <protection hidden="1"/>
    </xf>
    <xf numFmtId="0" fontId="4" fillId="0" borderId="1" xfId="0" applyFont="1" applyBorder="1" applyAlignment="1">
      <alignment vertical="center" wrapText="1"/>
    </xf>
    <xf numFmtId="0" fontId="0" fillId="0" borderId="0" xfId="0" applyAlignment="1">
      <alignment horizontal="left"/>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0" xfId="0" applyFont="1" applyAlignment="1">
      <alignment vertical="center" wrapText="1"/>
    </xf>
    <xf numFmtId="0" fontId="4" fillId="6" borderId="1" xfId="0" applyFont="1" applyFill="1" applyBorder="1" applyAlignment="1">
      <alignment horizontal="center" vertical="center" wrapText="1"/>
    </xf>
    <xf numFmtId="0" fontId="11" fillId="0" borderId="1" xfId="0" applyFont="1" applyBorder="1" applyAlignment="1">
      <alignment vertical="center" wrapText="1"/>
    </xf>
    <xf numFmtId="9" fontId="5" fillId="0" borderId="0" xfId="1" applyFont="1" applyFill="1" applyBorder="1" applyAlignment="1" applyProtection="1">
      <alignment horizontal="center" vertical="center" wrapText="1"/>
      <protection locked="0"/>
    </xf>
    <xf numFmtId="9" fontId="5" fillId="0" borderId="0" xfId="1" applyFont="1" applyFill="1" applyAlignment="1" applyProtection="1">
      <alignment horizontal="center" vertical="center" wrapText="1"/>
      <protection locked="0"/>
    </xf>
    <xf numFmtId="9" fontId="3" fillId="0" borderId="0" xfId="1" applyFont="1" applyFill="1" applyBorder="1" applyAlignment="1" applyProtection="1">
      <alignment horizontal="center" vertical="center" wrapText="1"/>
      <protection locked="0"/>
    </xf>
    <xf numFmtId="9" fontId="3" fillId="0" borderId="0" xfId="1" applyFont="1" applyFill="1" applyAlignment="1" applyProtection="1">
      <alignment horizontal="center" vertical="center" wrapText="1"/>
      <protection locked="0"/>
    </xf>
    <xf numFmtId="0" fontId="13" fillId="0" borderId="0" xfId="0" applyFont="1"/>
    <xf numFmtId="0" fontId="12" fillId="0" borderId="1" xfId="0" applyFont="1" applyBorder="1" applyAlignment="1" applyProtection="1">
      <alignment vertical="center" wrapText="1"/>
      <protection hidden="1"/>
    </xf>
    <xf numFmtId="0" fontId="0" fillId="0" borderId="1" xfId="0" applyBorder="1" applyAlignment="1">
      <alignment wrapText="1"/>
    </xf>
    <xf numFmtId="164" fontId="5" fillId="0" borderId="0" xfId="0" applyNumberFormat="1" applyFont="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9" fontId="3" fillId="0" borderId="1" xfId="1" applyFont="1" applyFill="1" applyBorder="1" applyAlignment="1" applyProtection="1">
      <alignment horizontal="center" vertical="center" wrapText="1"/>
      <protection locked="0"/>
    </xf>
    <xf numFmtId="0" fontId="1" fillId="0" borderId="0" xfId="0" applyFont="1"/>
    <xf numFmtId="9" fontId="0" fillId="0" borderId="0" xfId="0" applyNumberFormat="1"/>
    <xf numFmtId="0" fontId="18" fillId="0" borderId="0" xfId="0" applyFont="1" applyAlignment="1">
      <alignment vertical="center"/>
    </xf>
    <xf numFmtId="0" fontId="1" fillId="0" borderId="0" xfId="0" applyFont="1" applyAlignment="1">
      <alignment horizontal="center"/>
    </xf>
    <xf numFmtId="9" fontId="0" fillId="0" borderId="0" xfId="0" applyNumberFormat="1" applyAlignment="1">
      <alignment horizontal="center"/>
    </xf>
    <xf numFmtId="0" fontId="1" fillId="0" borderId="0" xfId="0" applyFont="1" applyAlignment="1">
      <alignment horizontal="left"/>
    </xf>
    <xf numFmtId="9" fontId="3" fillId="0" borderId="1" xfId="1"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15" fillId="0" borderId="1" xfId="0" applyFont="1" applyBorder="1" applyAlignment="1">
      <alignment horizontal="left" vertical="center"/>
    </xf>
    <xf numFmtId="0" fontId="8" fillId="0" borderId="1" xfId="0" applyFont="1" applyBorder="1" applyAlignment="1" applyProtection="1">
      <alignment horizontal="left" vertical="center" wrapText="1"/>
      <protection locked="0"/>
    </xf>
    <xf numFmtId="9" fontId="0" fillId="0" borderId="0" xfId="0" applyNumberFormat="1" applyAlignment="1">
      <alignment horizontal="left"/>
    </xf>
    <xf numFmtId="9" fontId="3" fillId="0" borderId="0" xfId="1" applyFont="1" applyAlignment="1" applyProtection="1">
      <alignment horizontal="center" vertical="center" wrapText="1"/>
      <protection locked="0"/>
    </xf>
    <xf numFmtId="164" fontId="5" fillId="0" borderId="1" xfId="0" applyNumberFormat="1"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9" fontId="3" fillId="0" borderId="0" xfId="1" applyFont="1" applyBorder="1" applyAlignment="1" applyProtection="1">
      <alignment vertical="center" wrapText="1"/>
      <protection locked="0"/>
    </xf>
    <xf numFmtId="9" fontId="3" fillId="0" borderId="0" xfId="1" applyFont="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3" fillId="7" borderId="1" xfId="0" applyFont="1" applyFill="1" applyBorder="1" applyAlignment="1" applyProtection="1">
      <alignment horizontal="center" vertical="center" wrapText="1"/>
      <protection locked="0"/>
    </xf>
    <xf numFmtId="0" fontId="3" fillId="5" borderId="2" xfId="0" applyFont="1" applyFill="1" applyBorder="1" applyAlignment="1" applyProtection="1">
      <alignment horizontal="center" vertical="center" wrapText="1"/>
      <protection locked="0"/>
    </xf>
    <xf numFmtId="9" fontId="3" fillId="10" borderId="9" xfId="1"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protection locked="0"/>
    </xf>
    <xf numFmtId="0" fontId="19" fillId="5" borderId="11" xfId="0" applyFont="1" applyFill="1" applyBorder="1" applyAlignment="1" applyProtection="1">
      <alignment horizontal="center" vertical="center" wrapText="1"/>
      <protection locked="0"/>
    </xf>
    <xf numFmtId="0" fontId="3" fillId="7" borderId="2" xfId="0" applyFont="1" applyFill="1" applyBorder="1" applyAlignment="1" applyProtection="1">
      <alignment horizontal="center" vertical="center" textRotation="90"/>
      <protection locked="0"/>
    </xf>
    <xf numFmtId="9" fontId="3" fillId="7" borderId="2" xfId="1" applyFont="1" applyFill="1" applyBorder="1" applyAlignment="1" applyProtection="1">
      <alignment horizontal="center" vertical="center" textRotation="90"/>
      <protection locked="0"/>
    </xf>
    <xf numFmtId="0" fontId="3" fillId="7" borderId="2" xfId="0" applyFont="1" applyFill="1" applyBorder="1" applyAlignment="1" applyProtection="1">
      <alignment horizontal="center" vertical="center" wrapText="1"/>
      <protection locked="0"/>
    </xf>
    <xf numFmtId="0" fontId="3" fillId="8" borderId="2" xfId="0" applyFont="1" applyFill="1" applyBorder="1" applyAlignment="1" applyProtection="1">
      <alignment horizontal="center" vertical="center" wrapText="1"/>
      <protection locked="0"/>
    </xf>
    <xf numFmtId="164" fontId="3" fillId="8" borderId="2" xfId="0" applyNumberFormat="1" applyFont="1" applyFill="1" applyBorder="1" applyAlignment="1" applyProtection="1">
      <alignment horizontal="center" vertical="center" wrapText="1"/>
      <protection locked="0"/>
    </xf>
    <xf numFmtId="0" fontId="3" fillId="9" borderId="2" xfId="0" applyFont="1" applyFill="1" applyBorder="1" applyAlignment="1" applyProtection="1">
      <alignment horizontal="center" vertical="center" wrapText="1"/>
      <protection locked="0"/>
    </xf>
    <xf numFmtId="9" fontId="3" fillId="9" borderId="2" xfId="1" applyFont="1" applyFill="1" applyBorder="1" applyAlignment="1" applyProtection="1">
      <alignment horizontal="center" vertical="center" wrapText="1"/>
      <protection locked="0"/>
    </xf>
    <xf numFmtId="9" fontId="3" fillId="9" borderId="1" xfId="1"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9" fontId="3" fillId="0" borderId="1" xfId="1" applyFont="1" applyFill="1" applyBorder="1" applyAlignment="1" applyProtection="1">
      <alignment horizontal="center" vertical="center" wrapText="1"/>
    </xf>
    <xf numFmtId="0" fontId="5" fillId="0" borderId="0" xfId="0" applyFont="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11" borderId="2" xfId="0" applyFont="1" applyFill="1" applyBorder="1" applyAlignment="1" applyProtection="1">
      <alignment horizontal="center" vertical="center" wrapText="1"/>
      <protection locked="0"/>
    </xf>
    <xf numFmtId="9" fontId="3" fillId="11" borderId="1" xfId="1" applyFont="1" applyFill="1" applyBorder="1" applyAlignment="1" applyProtection="1">
      <alignment horizontal="center" vertical="center" wrapText="1"/>
      <protection locked="0"/>
    </xf>
    <xf numFmtId="0" fontId="5" fillId="11" borderId="1" xfId="0" applyFont="1" applyFill="1" applyBorder="1" applyAlignment="1" applyProtection="1">
      <alignment horizontal="center" vertical="center" wrapText="1"/>
      <protection locked="0"/>
    </xf>
    <xf numFmtId="0" fontId="5" fillId="11" borderId="1" xfId="0" applyFont="1" applyFill="1" applyBorder="1" applyAlignment="1">
      <alignment horizontal="center" vertical="center" wrapText="1"/>
    </xf>
    <xf numFmtId="0" fontId="6" fillId="11" borderId="1" xfId="0" applyFont="1" applyFill="1" applyBorder="1" applyAlignment="1" applyProtection="1">
      <alignment horizontal="center" vertical="center" wrapText="1"/>
      <protection locked="0"/>
    </xf>
    <xf numFmtId="9" fontId="3" fillId="11" borderId="1" xfId="1" applyFont="1" applyFill="1" applyBorder="1" applyAlignment="1" applyProtection="1">
      <alignment horizontal="center" vertical="center" wrapText="1"/>
    </xf>
    <xf numFmtId="164" fontId="5" fillId="11" borderId="1" xfId="0" applyNumberFormat="1" applyFont="1" applyFill="1" applyBorder="1" applyAlignment="1" applyProtection="1">
      <alignment horizontal="center" vertical="center" wrapText="1"/>
      <protection locked="0"/>
    </xf>
    <xf numFmtId="9" fontId="5" fillId="11" borderId="1" xfId="0" applyNumberFormat="1" applyFont="1" applyFill="1" applyBorder="1" applyAlignment="1" applyProtection="1">
      <alignment horizontal="center" vertical="center" wrapText="1"/>
      <protection locked="0"/>
    </xf>
    <xf numFmtId="9" fontId="5" fillId="11" borderId="1" xfId="1" applyFont="1" applyFill="1" applyBorder="1" applyAlignment="1" applyProtection="1">
      <alignment horizontal="center" vertical="center" wrapText="1"/>
      <protection locked="0"/>
    </xf>
    <xf numFmtId="0" fontId="5" fillId="11" borderId="1" xfId="0" quotePrefix="1" applyFont="1" applyFill="1" applyBorder="1" applyAlignment="1">
      <alignment wrapText="1"/>
    </xf>
    <xf numFmtId="9" fontId="5" fillId="11" borderId="0" xfId="1" applyFont="1" applyFill="1" applyAlignment="1" applyProtection="1">
      <alignment horizontal="center" vertical="center" wrapText="1"/>
      <protection locked="0"/>
    </xf>
    <xf numFmtId="0" fontId="5" fillId="11" borderId="0" xfId="0" applyFont="1" applyFill="1" applyAlignment="1" applyProtection="1">
      <alignment horizontal="center" vertical="center" wrapText="1"/>
      <protection locked="0"/>
    </xf>
    <xf numFmtId="0" fontId="5" fillId="11" borderId="4" xfId="0" applyFont="1" applyFill="1" applyBorder="1" applyAlignment="1" applyProtection="1">
      <alignment horizontal="center" vertical="center" wrapText="1"/>
      <protection locked="0"/>
    </xf>
    <xf numFmtId="0" fontId="20" fillId="11" borderId="4" xfId="0" applyFont="1" applyFill="1" applyBorder="1" applyAlignment="1">
      <alignment horizontal="center" vertical="center" wrapText="1"/>
    </xf>
    <xf numFmtId="49" fontId="5" fillId="11" borderId="1" xfId="0" applyNumberFormat="1" applyFont="1" applyFill="1" applyBorder="1" applyAlignment="1" applyProtection="1">
      <alignment horizontal="center" vertical="center" wrapText="1"/>
      <protection locked="0"/>
    </xf>
    <xf numFmtId="0" fontId="5" fillId="11" borderId="4" xfId="0" quotePrefix="1" applyFont="1" applyFill="1" applyBorder="1" applyAlignment="1">
      <alignment wrapText="1"/>
    </xf>
    <xf numFmtId="0" fontId="0" fillId="0" borderId="1" xfId="0" applyBorder="1"/>
    <xf numFmtId="0" fontId="3" fillId="11" borderId="1" xfId="0" applyFont="1" applyFill="1" applyBorder="1" applyAlignment="1">
      <alignment horizontal="center" vertical="center" wrapText="1"/>
    </xf>
    <xf numFmtId="0" fontId="20" fillId="11" borderId="1" xfId="0" applyFont="1" applyFill="1" applyBorder="1" applyAlignment="1">
      <alignment horizontal="center" vertical="center" wrapText="1"/>
    </xf>
    <xf numFmtId="9" fontId="5" fillId="11" borderId="1" xfId="1" applyFont="1" applyFill="1" applyBorder="1" applyAlignment="1" applyProtection="1">
      <alignment horizontal="center" vertical="center" wrapText="1"/>
    </xf>
    <xf numFmtId="0" fontId="5" fillId="11" borderId="16" xfId="0" applyFont="1" applyFill="1" applyBorder="1" applyAlignment="1" applyProtection="1">
      <alignment vertical="center" wrapText="1"/>
      <protection locked="0"/>
    </xf>
    <xf numFmtId="0" fontId="5" fillId="11" borderId="16" xfId="0" applyFont="1" applyFill="1" applyBorder="1" applyAlignment="1" applyProtection="1">
      <alignment horizontal="left" vertical="top" wrapText="1"/>
      <protection locked="0"/>
    </xf>
    <xf numFmtId="0" fontId="5" fillId="11" borderId="7" xfId="0" applyFont="1" applyFill="1" applyBorder="1" applyAlignment="1" applyProtection="1">
      <alignment horizontal="center" vertical="center" wrapText="1"/>
      <protection locked="0"/>
    </xf>
    <xf numFmtId="0" fontId="5" fillId="11" borderId="16" xfId="0" applyFont="1" applyFill="1" applyBorder="1" applyAlignment="1" applyProtection="1">
      <alignment horizontal="center" vertical="center" wrapText="1"/>
      <protection locked="0"/>
    </xf>
    <xf numFmtId="0" fontId="9" fillId="11" borderId="1" xfId="0" applyFont="1" applyFill="1" applyBorder="1" applyAlignment="1" applyProtection="1">
      <alignment vertical="top" wrapText="1"/>
      <protection locked="0"/>
    </xf>
    <xf numFmtId="0" fontId="5" fillId="11" borderId="1" xfId="0" applyFont="1" applyFill="1" applyBorder="1" applyAlignment="1" applyProtection="1">
      <alignment vertical="center" wrapText="1"/>
      <protection locked="0"/>
    </xf>
    <xf numFmtId="0" fontId="22" fillId="11" borderId="1" xfId="0" applyFont="1" applyFill="1" applyBorder="1" applyAlignment="1" applyProtection="1">
      <alignment vertical="center" wrapText="1"/>
      <protection locked="0"/>
    </xf>
    <xf numFmtId="0" fontId="5" fillId="11" borderId="4" xfId="0" applyFont="1" applyFill="1" applyBorder="1" applyAlignment="1" applyProtection="1">
      <alignment vertical="center" wrapText="1"/>
      <protection locked="0"/>
    </xf>
    <xf numFmtId="0" fontId="23" fillId="0" borderId="1" xfId="0" applyFont="1" applyBorder="1" applyAlignment="1">
      <alignment wrapText="1"/>
    </xf>
    <xf numFmtId="0" fontId="5" fillId="0" borderId="4" xfId="0" applyFont="1" applyBorder="1" applyAlignment="1">
      <alignment horizontal="center" vertical="center" wrapText="1"/>
    </xf>
    <xf numFmtId="9" fontId="5" fillId="0" borderId="7" xfId="0" applyNumberFormat="1" applyFont="1" applyBorder="1" applyAlignment="1">
      <alignment horizontal="center" vertical="center" wrapText="1"/>
    </xf>
    <xf numFmtId="9" fontId="5" fillId="0" borderId="14" xfId="0" applyNumberFormat="1"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9" fontId="3" fillId="0" borderId="2" xfId="1" applyFont="1" applyBorder="1" applyAlignment="1" applyProtection="1">
      <alignment horizontal="center" vertical="center" wrapText="1"/>
      <protection locked="0"/>
    </xf>
    <xf numFmtId="9" fontId="3" fillId="0" borderId="2" xfId="1" applyFont="1" applyFill="1" applyBorder="1" applyAlignment="1" applyProtection="1">
      <alignment horizontal="center" vertical="center" wrapText="1"/>
      <protection locked="0"/>
    </xf>
    <xf numFmtId="9" fontId="5" fillId="0" borderId="1"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4" fillId="0" borderId="16" xfId="0" applyFont="1" applyBorder="1" applyAlignment="1">
      <alignment horizontal="center" vertical="center" wrapText="1"/>
    </xf>
    <xf numFmtId="9" fontId="5" fillId="0" borderId="6" xfId="0" applyNumberFormat="1" applyFont="1" applyBorder="1" applyAlignment="1" applyProtection="1">
      <alignment horizontal="center" vertical="center" wrapText="1"/>
      <protection locked="0"/>
    </xf>
    <xf numFmtId="0" fontId="24" fillId="12" borderId="16" xfId="0" applyFont="1" applyFill="1" applyBorder="1" applyAlignment="1">
      <alignment horizontal="center" vertical="center" wrapText="1"/>
    </xf>
    <xf numFmtId="0" fontId="5" fillId="0" borderId="14" xfId="0"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11" borderId="1" xfId="0" applyFont="1" applyFill="1" applyBorder="1" applyAlignment="1" applyProtection="1">
      <alignment horizontal="center" vertical="center" wrapText="1"/>
      <protection locked="0"/>
    </xf>
    <xf numFmtId="9" fontId="3" fillId="11" borderId="1" xfId="1" applyFont="1" applyFill="1" applyBorder="1" applyAlignment="1" applyProtection="1">
      <alignment horizontal="center" vertical="center" wrapText="1"/>
    </xf>
    <xf numFmtId="9" fontId="3" fillId="11" borderId="6" xfId="1" applyFont="1" applyFill="1" applyBorder="1" applyAlignment="1" applyProtection="1">
      <alignment horizontal="center" vertical="center" wrapText="1"/>
    </xf>
    <xf numFmtId="0" fontId="20" fillId="11" borderId="16" xfId="0" applyFont="1" applyFill="1" applyBorder="1" applyAlignment="1">
      <alignment horizontal="center" vertical="center" wrapText="1"/>
    </xf>
    <xf numFmtId="164" fontId="5" fillId="11" borderId="1" xfId="0" applyNumberFormat="1" applyFont="1" applyFill="1" applyBorder="1" applyAlignment="1" applyProtection="1">
      <alignment horizontal="center" vertical="center" wrapText="1"/>
      <protection locked="0"/>
    </xf>
    <xf numFmtId="0" fontId="5" fillId="11" borderId="1" xfId="0" applyFont="1" applyFill="1" applyBorder="1" applyAlignment="1">
      <alignment horizontal="center" vertical="center" wrapText="1"/>
    </xf>
    <xf numFmtId="9" fontId="5" fillId="11" borderId="1" xfId="1" applyFont="1" applyFill="1" applyBorder="1" applyAlignment="1" applyProtection="1">
      <alignment horizontal="center" vertical="center" wrapText="1"/>
    </xf>
    <xf numFmtId="9" fontId="16" fillId="11" borderId="2" xfId="0" applyNumberFormat="1" applyFont="1" applyFill="1" applyBorder="1" applyAlignment="1" applyProtection="1">
      <alignment horizontal="center" vertical="center" wrapText="1"/>
      <protection locked="0"/>
    </xf>
    <xf numFmtId="9" fontId="16" fillId="11" borderId="3" xfId="0" applyNumberFormat="1" applyFont="1" applyFill="1" applyBorder="1" applyAlignment="1" applyProtection="1">
      <alignment horizontal="center" vertical="center" wrapText="1"/>
      <protection locked="0"/>
    </xf>
    <xf numFmtId="9" fontId="16" fillId="11" borderId="4" xfId="0" applyNumberFormat="1" applyFont="1" applyFill="1" applyBorder="1" applyAlignment="1" applyProtection="1">
      <alignment horizontal="center" vertical="center" wrapText="1"/>
      <protection locked="0"/>
    </xf>
    <xf numFmtId="0" fontId="5" fillId="11" borderId="2" xfId="0" applyFont="1" applyFill="1" applyBorder="1" applyAlignment="1" applyProtection="1">
      <alignment horizontal="center" vertical="center" wrapText="1"/>
      <protection locked="0"/>
    </xf>
    <xf numFmtId="0" fontId="5" fillId="11" borderId="3" xfId="0" applyFont="1" applyFill="1" applyBorder="1" applyAlignment="1" applyProtection="1">
      <alignment horizontal="center" vertical="center" wrapText="1"/>
      <protection locked="0"/>
    </xf>
    <xf numFmtId="0" fontId="5" fillId="11" borderId="4" xfId="0" applyFont="1" applyFill="1" applyBorder="1" applyAlignment="1" applyProtection="1">
      <alignment horizontal="center" vertical="center" wrapText="1"/>
      <protection locked="0"/>
    </xf>
    <xf numFmtId="0" fontId="21" fillId="11" borderId="1" xfId="0" applyFont="1" applyFill="1" applyBorder="1" applyAlignment="1" applyProtection="1">
      <alignment horizontal="center" vertical="center" wrapText="1"/>
      <protection locked="0"/>
    </xf>
    <xf numFmtId="0" fontId="5" fillId="0" borderId="9" xfId="0" applyFont="1" applyBorder="1" applyAlignment="1" applyProtection="1">
      <alignment horizontal="center" vertical="top" wrapText="1"/>
      <protection locked="0"/>
    </xf>
    <xf numFmtId="0" fontId="5" fillId="0" borderId="11" xfId="0" applyFont="1" applyBorder="1" applyAlignment="1" applyProtection="1">
      <alignment horizontal="center" vertical="top" wrapText="1"/>
      <protection locked="0"/>
    </xf>
    <xf numFmtId="0" fontId="5" fillId="0" borderId="5" xfId="0" applyFont="1" applyBorder="1" applyAlignment="1" applyProtection="1">
      <alignment horizontal="center" vertical="top" wrapText="1"/>
      <protection locked="0"/>
    </xf>
    <xf numFmtId="0" fontId="5" fillId="0" borderId="15" xfId="0" applyFont="1" applyBorder="1" applyAlignment="1" applyProtection="1">
      <alignment horizontal="center" vertical="top" wrapText="1"/>
      <protection locked="0"/>
    </xf>
    <xf numFmtId="0" fontId="5" fillId="0" borderId="12" xfId="0" applyFont="1" applyBorder="1" applyAlignment="1" applyProtection="1">
      <alignment horizontal="center" vertical="top" wrapText="1"/>
      <protection locked="0"/>
    </xf>
    <xf numFmtId="0" fontId="5" fillId="0" borderId="14" xfId="0" applyFont="1" applyBorder="1" applyAlignment="1" applyProtection="1">
      <alignment horizontal="center" vertical="top"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9" borderId="1" xfId="0" applyFont="1" applyFill="1" applyBorder="1" applyAlignment="1" applyProtection="1">
      <alignment horizontal="center" vertical="center" wrapText="1"/>
      <protection locked="0"/>
    </xf>
    <xf numFmtId="0" fontId="3" fillId="7" borderId="1" xfId="0" applyFont="1" applyFill="1" applyBorder="1" applyAlignment="1" applyProtection="1">
      <alignment horizontal="center" vertical="center" wrapText="1"/>
      <protection locked="0"/>
    </xf>
    <xf numFmtId="9" fontId="3" fillId="7" borderId="1" xfId="1" applyFont="1" applyFill="1" applyBorder="1" applyAlignment="1" applyProtection="1">
      <alignment horizontal="center" vertical="center" wrapText="1"/>
      <protection locked="0"/>
    </xf>
    <xf numFmtId="9" fontId="3" fillId="7" borderId="2" xfId="1" applyFont="1" applyFill="1" applyBorder="1" applyAlignment="1" applyProtection="1">
      <alignment horizontal="center" vertical="center" wrapText="1"/>
      <protection locked="0"/>
    </xf>
    <xf numFmtId="0" fontId="3" fillId="7" borderId="2" xfId="0" applyFont="1" applyFill="1" applyBorder="1" applyAlignment="1" applyProtection="1">
      <alignment horizontal="center" vertical="center" wrapText="1"/>
      <protection locked="0"/>
    </xf>
    <xf numFmtId="0" fontId="3" fillId="8" borderId="9" xfId="0" applyFont="1" applyFill="1" applyBorder="1" applyAlignment="1" applyProtection="1">
      <alignment horizontal="center" vertical="center" wrapText="1"/>
      <protection locked="0"/>
    </xf>
    <xf numFmtId="0" fontId="3" fillId="8" borderId="10" xfId="0" applyFont="1" applyFill="1" applyBorder="1" applyAlignment="1" applyProtection="1">
      <alignment horizontal="center" vertical="center" wrapText="1"/>
      <protection locked="0"/>
    </xf>
    <xf numFmtId="0" fontId="3" fillId="8" borderId="11" xfId="0" applyFont="1" applyFill="1" applyBorder="1" applyAlignment="1" applyProtection="1">
      <alignment horizontal="center" vertical="center" wrapText="1"/>
      <protection locked="0"/>
    </xf>
    <xf numFmtId="0" fontId="3" fillId="8" borderId="12" xfId="0" applyFont="1" applyFill="1" applyBorder="1" applyAlignment="1" applyProtection="1">
      <alignment horizontal="center" vertical="center" wrapText="1"/>
      <protection locked="0"/>
    </xf>
    <xf numFmtId="0" fontId="3" fillId="8" borderId="13" xfId="0" applyFont="1" applyFill="1" applyBorder="1" applyAlignment="1" applyProtection="1">
      <alignment horizontal="center" vertical="center" wrapText="1"/>
      <protection locked="0"/>
    </xf>
    <xf numFmtId="0" fontId="3" fillId="8" borderId="14" xfId="0" applyFont="1" applyFill="1" applyBorder="1" applyAlignment="1" applyProtection="1">
      <alignment horizontal="center" vertical="center" wrapText="1"/>
      <protection locked="0"/>
    </xf>
    <xf numFmtId="0" fontId="19" fillId="7" borderId="1" xfId="0" applyFont="1" applyFill="1" applyBorder="1" applyAlignment="1" applyProtection="1">
      <alignment horizontal="center" vertical="center" wrapText="1"/>
      <protection locked="0"/>
    </xf>
    <xf numFmtId="0" fontId="19" fillId="7" borderId="2" xfId="0" applyFont="1" applyFill="1" applyBorder="1" applyAlignment="1" applyProtection="1">
      <alignment horizontal="center" vertical="center" wrapText="1"/>
      <protection locked="0"/>
    </xf>
    <xf numFmtId="9" fontId="3" fillId="11" borderId="2" xfId="1" applyFont="1" applyFill="1" applyBorder="1" applyAlignment="1" applyProtection="1">
      <alignment horizontal="center" vertical="center" wrapText="1"/>
    </xf>
    <xf numFmtId="9" fontId="3" fillId="11" borderId="4" xfId="1" applyFont="1" applyFill="1" applyBorder="1" applyAlignment="1" applyProtection="1">
      <alignment horizontal="center" vertical="center" wrapText="1"/>
    </xf>
    <xf numFmtId="0" fontId="3" fillId="0" borderId="6"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11" borderId="1" xfId="0" applyFont="1" applyFill="1" applyBorder="1" applyAlignment="1">
      <alignment horizontal="center" vertical="center" wrapText="1"/>
    </xf>
    <xf numFmtId="9" fontId="3" fillId="11" borderId="2" xfId="1" applyFont="1" applyFill="1" applyBorder="1" applyAlignment="1" applyProtection="1">
      <alignment horizontal="center" vertical="center" wrapText="1"/>
      <protection locked="0"/>
    </xf>
    <xf numFmtId="9" fontId="3" fillId="11" borderId="3" xfId="1" applyFont="1" applyFill="1" applyBorder="1" applyAlignment="1" applyProtection="1">
      <alignment horizontal="center" vertical="center" wrapText="1"/>
      <protection locked="0"/>
    </xf>
    <xf numFmtId="9" fontId="3" fillId="11" borderId="4" xfId="1" applyFont="1" applyFill="1" applyBorder="1" applyAlignment="1" applyProtection="1">
      <alignment horizontal="center" vertical="center" wrapText="1"/>
      <protection locked="0"/>
    </xf>
    <xf numFmtId="0" fontId="20" fillId="11" borderId="1" xfId="0" applyFont="1" applyFill="1" applyBorder="1" applyAlignment="1">
      <alignment horizontal="center" vertical="center" wrapText="1"/>
    </xf>
    <xf numFmtId="0" fontId="6" fillId="11" borderId="2" xfId="0" applyFont="1" applyFill="1" applyBorder="1" applyAlignment="1" applyProtection="1">
      <alignment horizontal="center" vertical="center" wrapText="1"/>
      <protection locked="0"/>
    </xf>
    <xf numFmtId="0" fontId="6" fillId="11" borderId="4" xfId="0" applyFont="1" applyFill="1" applyBorder="1" applyAlignment="1" applyProtection="1">
      <alignment horizontal="center" vertical="center" wrapText="1"/>
      <protection locked="0"/>
    </xf>
    <xf numFmtId="0" fontId="22" fillId="11" borderId="2" xfId="0" applyFont="1" applyFill="1" applyBorder="1" applyAlignment="1" applyProtection="1">
      <alignment horizontal="center" vertical="center" wrapText="1"/>
      <protection locked="0"/>
    </xf>
    <xf numFmtId="0" fontId="22" fillId="11" borderId="4" xfId="0" applyFont="1" applyFill="1" applyBorder="1" applyAlignment="1" applyProtection="1">
      <alignment horizontal="center" vertical="center" wrapText="1"/>
      <protection locked="0"/>
    </xf>
    <xf numFmtId="0" fontId="20" fillId="11" borderId="2" xfId="0" applyFont="1" applyFill="1" applyBorder="1" applyAlignment="1">
      <alignment horizontal="center" vertical="center" wrapText="1"/>
    </xf>
    <xf numFmtId="0" fontId="20" fillId="11" borderId="3"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20" fillId="11" borderId="4"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3" fillId="11" borderId="4" xfId="0" applyFont="1" applyFill="1" applyBorder="1" applyAlignment="1">
      <alignment horizontal="center" vertical="center" wrapText="1"/>
    </xf>
    <xf numFmtId="9" fontId="5" fillId="11" borderId="2" xfId="1" applyFont="1" applyFill="1" applyBorder="1" applyAlignment="1" applyProtection="1">
      <alignment horizontal="center" vertical="center" wrapText="1"/>
    </xf>
    <xf numFmtId="9" fontId="5" fillId="11" borderId="4" xfId="1" applyFont="1" applyFill="1" applyBorder="1" applyAlignment="1" applyProtection="1">
      <alignment horizontal="center" vertical="center" wrapText="1"/>
    </xf>
    <xf numFmtId="9" fontId="5" fillId="0" borderId="2" xfId="1" applyFont="1" applyFill="1" applyBorder="1" applyAlignment="1" applyProtection="1">
      <alignment horizontal="center" vertical="center" wrapText="1"/>
    </xf>
    <xf numFmtId="9" fontId="5" fillId="0" borderId="3" xfId="1" applyFont="1" applyFill="1" applyBorder="1" applyAlignment="1" applyProtection="1">
      <alignment horizontal="center" vertical="center" wrapText="1"/>
    </xf>
    <xf numFmtId="9" fontId="5" fillId="0" borderId="4" xfId="1" applyFont="1" applyFill="1" applyBorder="1" applyAlignment="1" applyProtection="1">
      <alignment horizontal="center" vertical="center" wrapText="1"/>
    </xf>
    <xf numFmtId="9" fontId="3" fillId="0" borderId="2" xfId="1" applyFont="1" applyFill="1" applyBorder="1" applyAlignment="1" applyProtection="1">
      <alignment horizontal="center" vertical="center" wrapText="1"/>
    </xf>
    <xf numFmtId="9" fontId="3" fillId="0" borderId="3" xfId="1" applyFont="1" applyFill="1" applyBorder="1" applyAlignment="1" applyProtection="1">
      <alignment horizontal="center" vertical="center" wrapText="1"/>
    </xf>
    <xf numFmtId="9" fontId="3" fillId="0" borderId="4" xfId="1" applyFont="1" applyFill="1" applyBorder="1" applyAlignment="1" applyProtection="1">
      <alignment horizontal="center" vertical="center" wrapText="1"/>
    </xf>
    <xf numFmtId="9" fontId="3" fillId="0" borderId="17" xfId="1" applyFont="1" applyFill="1" applyBorder="1" applyAlignment="1" applyProtection="1">
      <alignment horizontal="center" vertical="center" wrapText="1"/>
    </xf>
    <xf numFmtId="9" fontId="3" fillId="0" borderId="19" xfId="1" applyFont="1" applyFill="1" applyBorder="1" applyAlignment="1" applyProtection="1">
      <alignment horizontal="center" vertical="center" wrapText="1"/>
    </xf>
    <xf numFmtId="9" fontId="3" fillId="0" borderId="18" xfId="1" applyFont="1" applyFill="1" applyBorder="1" applyAlignment="1" applyProtection="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0"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5" borderId="1" xfId="0" applyFont="1" applyFill="1" applyBorder="1" applyAlignment="1" applyProtection="1">
      <alignment horizontal="center" vertical="center" wrapText="1"/>
      <protection hidden="1"/>
    </xf>
    <xf numFmtId="0" fontId="3" fillId="7" borderId="1" xfId="0" applyFont="1" applyFill="1" applyBorder="1" applyAlignment="1" applyProtection="1">
      <alignment horizontal="center" vertical="center" wrapText="1"/>
      <protection hidden="1"/>
    </xf>
    <xf numFmtId="0" fontId="17" fillId="0" borderId="0" xfId="0" applyFont="1" applyAlignment="1">
      <alignment horizontal="center" vertical="center"/>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vertical="top" wrapText="1"/>
    </xf>
  </cellXfs>
  <cellStyles count="2">
    <cellStyle name="Normal" xfId="0" builtinId="0"/>
    <cellStyle name="Porcentaje" xfId="1" builtinId="5"/>
  </cellStyles>
  <dxfs count="120">
    <dxf>
      <fill>
        <patternFill>
          <bgColor rgb="FF92D050"/>
        </patternFill>
      </fill>
    </dxf>
    <dxf>
      <fill>
        <patternFill>
          <bgColor rgb="FFFA9706"/>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A9706"/>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FFFF00"/>
        </patternFill>
      </fill>
    </dxf>
    <dxf>
      <fill>
        <patternFill>
          <bgColor rgb="FFFFC000"/>
        </patternFill>
      </fill>
    </dxf>
    <dxf>
      <fill>
        <patternFill>
          <bgColor rgb="FFFF0000"/>
        </patternFill>
      </fill>
    </dxf>
    <dxf>
      <fill>
        <patternFill>
          <bgColor theme="9" tint="0.59996337778862885"/>
        </patternFill>
      </fill>
    </dxf>
    <dxf>
      <fill>
        <patternFill>
          <bgColor rgb="FFFFFF00"/>
        </patternFill>
      </fill>
    </dxf>
    <dxf>
      <fill>
        <patternFill>
          <bgColor rgb="FFFFC000"/>
        </patternFill>
      </fill>
    </dxf>
    <dxf>
      <fill>
        <patternFill>
          <bgColor rgb="FFFF0000"/>
        </patternFill>
      </fill>
    </dxf>
    <dxf>
      <fill>
        <patternFill>
          <bgColor theme="9" tint="0.59996337778862885"/>
        </patternFill>
      </fill>
    </dxf>
    <dxf>
      <fill>
        <patternFill>
          <bgColor rgb="FFFFFF00"/>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s>
  <tableStyles count="0" defaultTableStyle="TableStyleMedium2" defaultPivotStyle="PivotStyleLight16"/>
  <colors>
    <mruColors>
      <color rgb="FFFA97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361789</xdr:colOff>
      <xdr:row>0</xdr:row>
      <xdr:rowOff>67235</xdr:rowOff>
    </xdr:from>
    <xdr:to>
      <xdr:col>1</xdr:col>
      <xdr:colOff>260937</xdr:colOff>
      <xdr:row>2</xdr:row>
      <xdr:rowOff>235323</xdr:rowOff>
    </xdr:to>
    <xdr:pic>
      <xdr:nvPicPr>
        <xdr:cNvPr id="6" name="image5.png" descr="escudo_negro">
          <a:extLst>
            <a:ext uri="{FF2B5EF4-FFF2-40B4-BE49-F238E27FC236}">
              <a16:creationId xmlns:a16="http://schemas.microsoft.com/office/drawing/2014/main" id="{C8C03751-65AC-4781-BEC9-EC57D0A3968F}"/>
            </a:ext>
          </a:extLst>
        </xdr:cNvPr>
        <xdr:cNvPicPr/>
      </xdr:nvPicPr>
      <xdr:blipFill>
        <a:blip xmlns:r="http://schemas.openxmlformats.org/officeDocument/2006/relationships" r:embed="rId1"/>
        <a:srcRect/>
        <a:stretch>
          <a:fillRect/>
        </a:stretch>
      </xdr:blipFill>
      <xdr:spPr>
        <a:xfrm>
          <a:off x="361789" y="67235"/>
          <a:ext cx="620327" cy="766802"/>
        </a:xfrm>
        <a:prstGeom prst="rect">
          <a:avLst/>
        </a:prstGeom>
        <a:ln/>
      </xdr:spPr>
    </xdr:pic>
    <xdr:clientData/>
  </xdr:twoCellAnchor>
  <xdr:twoCellAnchor editAs="oneCell">
    <xdr:from>
      <xdr:col>9</xdr:col>
      <xdr:colOff>933288</xdr:colOff>
      <xdr:row>0</xdr:row>
      <xdr:rowOff>114459</xdr:rowOff>
    </xdr:from>
    <xdr:to>
      <xdr:col>10</xdr:col>
      <xdr:colOff>720378</xdr:colOff>
      <xdr:row>2</xdr:row>
      <xdr:rowOff>159283</xdr:rowOff>
    </xdr:to>
    <xdr:pic>
      <xdr:nvPicPr>
        <xdr:cNvPr id="7" name="image3.png">
          <a:extLst>
            <a:ext uri="{FF2B5EF4-FFF2-40B4-BE49-F238E27FC236}">
              <a16:creationId xmlns:a16="http://schemas.microsoft.com/office/drawing/2014/main" id="{CE027D61-22B5-49B7-BC8F-336A01D577EF}"/>
            </a:ext>
          </a:extLst>
        </xdr:cNvPr>
        <xdr:cNvPicPr/>
      </xdr:nvPicPr>
      <xdr:blipFill>
        <a:blip xmlns:r="http://schemas.openxmlformats.org/officeDocument/2006/relationships" r:embed="rId2"/>
        <a:srcRect l="21724" t="27673" r="31431" b="37148"/>
        <a:stretch>
          <a:fillRect/>
        </a:stretch>
      </xdr:blipFill>
      <xdr:spPr>
        <a:xfrm>
          <a:off x="14649288" y="114459"/>
          <a:ext cx="2249983" cy="643538"/>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9525</xdr:colOff>
      <xdr:row>0</xdr:row>
      <xdr:rowOff>590549</xdr:rowOff>
    </xdr:from>
    <xdr:to>
      <xdr:col>19</xdr:col>
      <xdr:colOff>1514475</xdr:colOff>
      <xdr:row>19</xdr:row>
      <xdr:rowOff>103145</xdr:rowOff>
    </xdr:to>
    <xdr:pic>
      <xdr:nvPicPr>
        <xdr:cNvPr id="3" name="Imagen 2">
          <a:extLst>
            <a:ext uri="{FF2B5EF4-FFF2-40B4-BE49-F238E27FC236}">
              <a16:creationId xmlns:a16="http://schemas.microsoft.com/office/drawing/2014/main" id="{2CAE7639-DFDD-4886-BFA5-888E371C74B6}"/>
            </a:ext>
          </a:extLst>
        </xdr:cNvPr>
        <xdr:cNvPicPr>
          <a:picLocks noChangeAspect="1"/>
        </xdr:cNvPicPr>
      </xdr:nvPicPr>
      <xdr:blipFill>
        <a:blip xmlns:r="http://schemas.openxmlformats.org/officeDocument/2006/relationships" r:embed="rId1"/>
        <a:stretch>
          <a:fillRect/>
        </a:stretch>
      </xdr:blipFill>
      <xdr:spPr>
        <a:xfrm>
          <a:off x="3305175" y="590549"/>
          <a:ext cx="5486400" cy="3560721"/>
        </a:xfrm>
        <a:prstGeom prst="rect">
          <a:avLst/>
        </a:prstGeom>
      </xdr:spPr>
    </xdr:pic>
    <xdr:clientData/>
  </xdr:twoCellAnchor>
  <xdr:twoCellAnchor editAs="oneCell">
    <xdr:from>
      <xdr:col>8</xdr:col>
      <xdr:colOff>38100</xdr:colOff>
      <xdr:row>20</xdr:row>
      <xdr:rowOff>0</xdr:rowOff>
    </xdr:from>
    <xdr:to>
      <xdr:col>19</xdr:col>
      <xdr:colOff>1790700</xdr:colOff>
      <xdr:row>39</xdr:row>
      <xdr:rowOff>93974</xdr:rowOff>
    </xdr:to>
    <xdr:pic>
      <xdr:nvPicPr>
        <xdr:cNvPr id="4" name="Imagen 3">
          <a:extLst>
            <a:ext uri="{FF2B5EF4-FFF2-40B4-BE49-F238E27FC236}">
              <a16:creationId xmlns:a16="http://schemas.microsoft.com/office/drawing/2014/main" id="{314119DC-FDDA-4447-B5CE-9C428604F336}"/>
            </a:ext>
          </a:extLst>
        </xdr:cNvPr>
        <xdr:cNvPicPr>
          <a:picLocks noChangeAspect="1"/>
        </xdr:cNvPicPr>
      </xdr:nvPicPr>
      <xdr:blipFill>
        <a:blip xmlns:r="http://schemas.openxmlformats.org/officeDocument/2006/relationships" r:embed="rId2"/>
        <a:stretch>
          <a:fillRect/>
        </a:stretch>
      </xdr:blipFill>
      <xdr:spPr>
        <a:xfrm>
          <a:off x="3333750" y="4238625"/>
          <a:ext cx="5734050" cy="371347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omez Castro Family" id="{4A2703FB-5C98-4DA4-B81C-8C89C102BDDC}" userId="f3ec9adc900ca403"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5" dT="2021-08-23T12:10:29.73" personId="{4A2703FB-5C98-4DA4-B81C-8C89C102BDDC}" id="{EE5AAC7C-3DE7-465B-B616-37A3B64AB5B0}">
    <text>Un control se define como la medida que permite reducir o mitigar el riesgo.</text>
  </threadedComment>
  <threadedComment ref="AI5" dT="2021-08-23T12:45:06.24" personId="{4A2703FB-5C98-4DA4-B81C-8C89C102BDDC}" id="{987E52F0-072C-4774-81C7-EF29CA1343E4}">
    <text>Los controles se debe tener en cuenta que los estos mitigan el riesgo de forma acumulativa, esto quiere decir que una vez se aplica el valor de uno de los controles, el siguiente control se aplicará con el valor resultante luego de la aplicación del primer control.</text>
  </threadedComment>
  <threadedComment ref="F6" dT="2021-08-10T14:14:18.93" personId="{4A2703FB-5C98-4DA4-B81C-8C89C102BDDC}" id="{3EF31F56-DA4E-4027-BEDA-56D4070A0524}">
    <text>Qué?
Las consecuencias que puede ocasionar al instituto la materialización del riesgo.</text>
  </threadedComment>
  <threadedComment ref="G6" dT="2021-08-10T14:14:27.70" personId="{4A2703FB-5C98-4DA4-B81C-8C89C102BDDC}" id="{BC458EBD-3668-4645-9B1D-86A8E352AF64}">
    <text>Cómo?
Circunstancias o situaciones más evidentes sobre las cuales se presenta el riesgo, las mismas no constituyen la causa principal o base para que se presente el riesgo.</text>
  </threadedComment>
  <threadedComment ref="H6" dT="2021-08-10T14:14:44.80" personId="{4A2703FB-5C98-4DA4-B81C-8C89C102BDDC}" id="{25ACF881-2C52-4E82-9094-ABE995306D36}">
    <text>Por qué?
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text>
  </threadedComment>
  <threadedComment ref="I6" dT="2021-08-20T20:00:10.18" personId="{4A2703FB-5C98-4DA4-B81C-8C89C102BDDC}" id="{E710B3B6-9467-4DF8-9F5A-5C9BB5EBE8FA}">
    <text>Los riesgos que se identifiquen deben tener impacto en el cumplimiento del objetivo estratégico o del proceso.</text>
  </threadedComment>
  <threadedComment ref="J6" dT="2021-08-20T20:48:08.23" personId="{4A2703FB-5C98-4DA4-B81C-8C89C102BDDC}" id="{1F5CBD9D-8BDB-48D5-969C-7650F6CCB99A}">
    <text>Permite agrupar los riesgos identificados</text>
  </threadedComment>
  <threadedComment ref="K6" dT="2021-08-20T20:56:52.84" personId="{4A2703FB-5C98-4DA4-B81C-8C89C102BDDC}" id="{0D930A2E-644F-4A71-B90A-EAB069C2125B}">
    <text>Frecuencia en la que se realiza la actividad dada en cantidad de veces al año</text>
  </threadedComment>
  <threadedComment ref="L6" dT="2021-08-20T20:51:59.34" personId="{4A2703FB-5C98-4DA4-B81C-8C89C102BDDC}" id="{530330CE-8652-4B1B-B6BB-D8DDC94246CA}">
    <text>Número de veces que se pasa por el punto de riesgo en el periodo de 1 año</text>
  </threadedComment>
  <threadedComment ref="Q6" dT="2021-08-20T22:49:44.89" personId="{4A2703FB-5C98-4DA4-B81C-8C89C102BDDC}" id="{B200813B-2D5A-47BD-B5EB-FF6EEF328DE4}">
    <text>Cuando se presenten ambos impactos para un riesgo, tanto económico como reputacional, con diferente niveles se debe tomar el nivel más alto</text>
  </threadedComment>
  <threadedComment ref="S6" dT="2021-08-20T22:49:51.39" personId="{4A2703FB-5C98-4DA4-B81C-8C89C102BDDC}" id="{FD4A2DE0-7559-458C-8C3E-5A8AADB7BF13}">
    <text>Cuando se presenten ambos impactos para un riesgo, tanto económico como reputacional, con diferente niveles se debe tomar el nivel más alto</text>
  </threadedComment>
  <threadedComment ref="AA6" dT="2021-08-23T12:15:00.81" personId="{4A2703FB-5C98-4DA4-B81C-8C89C102BDDC}" id="{43BA5BE5-7A11-4F6D-8BDB-481E024263A0}">
    <text>Preventivos: va a la causa del riesgo, aseguran el resultado final esperado, atacan la probabilidad de ocurrencia del riesgo
Detectivo: detectan que algo ocurre y devuelve el proceso a los controles preventivos, ataca la probabilidad de ocurrencia del riesgo, se pueden generar reprocesos.
Correctivos: Dado que permiten reducir el impacto de la materializacion del riesgo tienen un costo en su implementacion, Atacan el impacto frente a la materialización del riesgo</text>
  </threadedComment>
  <threadedComment ref="AC6" dT="2021-08-23T12:24:18.42" personId="{4A2703FB-5C98-4DA4-B81C-8C89C102BDDC}" id="{9CE3E0DD-4075-4363-B522-897E8269CB85}">
    <text>Automatico: Son actividades de procesamiento o validación de información que se ejecutan por un sistema y/o aplicativo de manera automática sin la intervención de personas para su realización
Manual: controles que son ejecutados por una persona, tiene implicito el error humano</text>
  </threadedComment>
  <threadedComment ref="AF6" dT="2021-08-23T12:29:14.63" personId="{4A2703FB-5C98-4DA4-B81C-8C89C102BDDC}" id="{5668217F-3939-427B-9951-ADE57A1F76CC}">
    <text>Documentado:Controles que están documentados en el proceso, ya sea en manuales, procedimientos, flujogramas o cualquier otro documento propio del proceso.
Sin documentar: Identifica a los controles que pese a que se ejecutan en el proceso no se encuentran documentados en ningún documento propio del proceso.</text>
  </threadedComment>
  <threadedComment ref="AG6" dT="2021-08-23T12:30:37.24" personId="{4A2703FB-5C98-4DA4-B81C-8C89C102BDDC}" id="{C67F7551-913E-4F25-8B5C-820D68B45F4D}">
    <text>Continua: El control se aplica siempre que se realiza la actividad que conlleva el riesgo.
Aleatoria: El control se aplica aleatoriamente a la actividad que conlleva el riesgo</text>
  </threadedComment>
  <threadedComment ref="I17" dT="2021-09-21T19:58:48.15" personId="{4A2703FB-5C98-4DA4-B81C-8C89C102BDDC}" id="{52F0DB9B-15E9-49BF-98C1-66635048595A}">
    <text>Desconocimiento del procedimiento interno de pago de incapacidades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7"/>
  <sheetViews>
    <sheetView tabSelected="1" topLeftCell="BC8" zoomScale="70" zoomScaleNormal="70" workbookViewId="0">
      <selection activeCell="BG9" sqref="BG9"/>
    </sheetView>
  </sheetViews>
  <sheetFormatPr defaultColWidth="0" defaultRowHeight="18" zeroHeight="1"/>
  <cols>
    <col min="1" max="2" width="10.7109375" style="13" customWidth="1"/>
    <col min="3" max="5" width="30.7109375" style="13" customWidth="1"/>
    <col min="6" max="8" width="19.42578125" style="13" customWidth="1"/>
    <col min="9" max="9" width="33.42578125" style="13" customWidth="1"/>
    <col min="10" max="10" width="37" style="13" customWidth="1"/>
    <col min="11" max="11" width="11.85546875" style="13" customWidth="1"/>
    <col min="12" max="12" width="15.7109375" style="13" customWidth="1"/>
    <col min="13" max="13" width="8.42578125" style="14" customWidth="1"/>
    <col min="14" max="14" width="8.7109375" style="47" hidden="1" customWidth="1"/>
    <col min="15" max="17" width="15.7109375" style="13" customWidth="1"/>
    <col min="18" max="18" width="8.5703125" style="13" hidden="1" customWidth="1"/>
    <col min="19" max="19" width="15.7109375" style="13" customWidth="1"/>
    <col min="20" max="20" width="7.140625" style="13" hidden="1" customWidth="1"/>
    <col min="21" max="21" width="14.140625" style="47" customWidth="1"/>
    <col min="22" max="22" width="8.42578125" style="47" hidden="1" customWidth="1"/>
    <col min="23" max="23" width="19.85546875" style="43" customWidth="1"/>
    <col min="24" max="24" width="42.5703125" style="13" customWidth="1"/>
    <col min="25" max="26" width="7.140625" style="69" customWidth="1"/>
    <col min="27" max="27" width="12.42578125" style="13" customWidth="1"/>
    <col min="28" max="28" width="8" style="13" customWidth="1"/>
    <col min="29" max="29" width="8.140625" style="13" customWidth="1"/>
    <col min="30" max="30" width="6.5703125" style="13" customWidth="1"/>
    <col min="31" max="31" width="9.42578125" style="29" customWidth="1"/>
    <col min="32" max="34" width="7.140625" style="13" customWidth="1"/>
    <col min="35" max="35" width="13" style="29" customWidth="1"/>
    <col min="36" max="36" width="19.7109375" style="13" customWidth="1"/>
    <col min="37" max="37" width="6.85546875" style="27" customWidth="1"/>
    <col min="38" max="38" width="7.7109375" style="13" hidden="1" customWidth="1"/>
    <col min="39" max="39" width="19.7109375" style="13" customWidth="1"/>
    <col min="40" max="40" width="9.85546875" style="13" customWidth="1"/>
    <col min="41" max="41" width="19.7109375" style="43" customWidth="1"/>
    <col min="42" max="42" width="28.28515625" style="13" customWidth="1"/>
    <col min="43" max="43" width="36.42578125" style="13" customWidth="1"/>
    <col min="44" max="44" width="25.5703125" style="13" customWidth="1"/>
    <col min="45" max="46" width="19.7109375" style="33" customWidth="1"/>
    <col min="47" max="48" width="19.7109375" style="13" customWidth="1"/>
    <col min="49" max="49" width="45" style="13" customWidth="1"/>
    <col min="50" max="51" width="15.42578125" style="13" customWidth="1"/>
    <col min="52" max="52" width="28.140625" style="13" customWidth="1"/>
    <col min="53" max="53" width="56.28515625" style="13" customWidth="1"/>
    <col min="54" max="54" width="9.5703125" style="27" customWidth="1"/>
    <col min="55" max="55" width="44.5703125" style="13" customWidth="1"/>
    <col min="56" max="57" width="15.42578125" style="13" customWidth="1"/>
    <col min="58" max="58" width="28.140625" style="13" customWidth="1"/>
    <col min="59" max="59" width="44" style="13" customWidth="1"/>
    <col min="60" max="60" width="9.5703125" style="27" customWidth="1"/>
    <col min="61" max="61" width="28.140625" style="13" customWidth="1"/>
    <col min="62" max="63" width="15.42578125" style="13" customWidth="1"/>
    <col min="64" max="65" width="28.140625" style="13" customWidth="1"/>
    <col min="66" max="66" width="9.5703125" style="27" customWidth="1"/>
    <col min="67" max="111" width="0" style="13" hidden="1" customWidth="1"/>
    <col min="112" max="16383" width="11.42578125" style="13" customWidth="1"/>
    <col min="16384" max="16384" width="9.140625" style="13" customWidth="1"/>
  </cols>
  <sheetData>
    <row r="1" spans="1:66" ht="23.25" customHeight="1">
      <c r="A1" s="133"/>
      <c r="B1" s="134"/>
      <c r="C1" s="160" t="s">
        <v>0</v>
      </c>
      <c r="D1" s="161"/>
      <c r="E1" s="161"/>
      <c r="F1" s="161"/>
      <c r="G1" s="161"/>
      <c r="H1" s="161"/>
      <c r="I1" s="162"/>
      <c r="J1" s="139"/>
      <c r="K1" s="139"/>
      <c r="L1" s="139"/>
      <c r="M1" s="49"/>
      <c r="N1" s="50"/>
      <c r="O1" s="14"/>
      <c r="P1" s="14"/>
      <c r="Q1" s="14"/>
      <c r="R1" s="14"/>
      <c r="S1" s="14"/>
      <c r="T1" s="14"/>
      <c r="U1" s="51"/>
      <c r="V1" s="51"/>
      <c r="W1" s="52"/>
      <c r="X1" s="49"/>
      <c r="Y1" s="13"/>
      <c r="Z1" s="13"/>
      <c r="AE1" s="28"/>
      <c r="AI1" s="28"/>
      <c r="AK1" s="26"/>
      <c r="BB1" s="26"/>
      <c r="BH1" s="26"/>
      <c r="BN1" s="26"/>
    </row>
    <row r="2" spans="1:66" ht="23.25" customHeight="1">
      <c r="A2" s="135"/>
      <c r="B2" s="136"/>
      <c r="C2" s="160" t="s">
        <v>1</v>
      </c>
      <c r="D2" s="161"/>
      <c r="E2" s="161"/>
      <c r="F2" s="161"/>
      <c r="G2" s="161"/>
      <c r="H2" s="161"/>
      <c r="I2" s="162"/>
      <c r="J2" s="139"/>
      <c r="K2" s="139"/>
      <c r="L2" s="139"/>
      <c r="M2" s="49"/>
      <c r="N2" s="50"/>
      <c r="O2" s="14"/>
      <c r="P2" s="14"/>
      <c r="Q2" s="14"/>
      <c r="R2" s="14"/>
      <c r="S2" s="14"/>
      <c r="T2" s="14"/>
      <c r="U2" s="51"/>
      <c r="V2" s="51"/>
      <c r="W2" s="52"/>
      <c r="X2" s="49"/>
      <c r="Y2" s="13"/>
      <c r="Z2" s="13"/>
      <c r="AE2" s="28"/>
      <c r="AI2" s="28"/>
      <c r="AK2" s="26"/>
      <c r="BB2" s="26"/>
      <c r="BH2" s="26"/>
      <c r="BN2" s="26"/>
    </row>
    <row r="3" spans="1:66" ht="23.25" customHeight="1">
      <c r="A3" s="137"/>
      <c r="B3" s="138"/>
      <c r="C3" s="139" t="s">
        <v>2</v>
      </c>
      <c r="D3" s="139"/>
      <c r="E3" s="139"/>
      <c r="F3" s="139" t="s">
        <v>3</v>
      </c>
      <c r="G3" s="139"/>
      <c r="H3" s="139"/>
      <c r="I3" s="139"/>
      <c r="J3" s="139"/>
      <c r="K3" s="139"/>
      <c r="L3" s="139"/>
      <c r="M3" s="49"/>
      <c r="N3" s="50"/>
      <c r="O3" s="49"/>
      <c r="P3" s="49"/>
      <c r="Q3" s="49"/>
      <c r="R3" s="49"/>
      <c r="S3" s="49"/>
      <c r="T3" s="49"/>
      <c r="U3" s="50"/>
      <c r="V3" s="50"/>
      <c r="W3" s="52"/>
      <c r="X3" s="49"/>
      <c r="Y3" s="13"/>
      <c r="Z3" s="13"/>
      <c r="AE3" s="28"/>
      <c r="AI3" s="28"/>
      <c r="AK3" s="26"/>
      <c r="BB3" s="26"/>
      <c r="BH3" s="26"/>
      <c r="BN3" s="26"/>
    </row>
    <row r="4" spans="1:66" s="14" customFormat="1" ht="23.25" customHeight="1">
      <c r="A4" s="141" t="s">
        <v>4</v>
      </c>
      <c r="B4" s="142"/>
      <c r="C4" s="139" t="s">
        <v>5</v>
      </c>
      <c r="D4" s="139" t="s">
        <v>6</v>
      </c>
      <c r="E4" s="139" t="s">
        <v>7</v>
      </c>
      <c r="F4" s="163" t="s">
        <v>8</v>
      </c>
      <c r="G4" s="163"/>
      <c r="H4" s="163"/>
      <c r="I4" s="163"/>
      <c r="J4" s="163"/>
      <c r="K4" s="163"/>
      <c r="L4" s="163"/>
      <c r="M4" s="163"/>
      <c r="N4" s="163"/>
      <c r="O4" s="163"/>
      <c r="P4" s="163"/>
      <c r="Q4" s="163"/>
      <c r="R4" s="163"/>
      <c r="S4" s="163"/>
      <c r="T4" s="163"/>
      <c r="U4" s="163"/>
      <c r="V4" s="163"/>
      <c r="W4" s="163"/>
      <c r="X4" s="146" t="s">
        <v>9</v>
      </c>
      <c r="Y4" s="146"/>
      <c r="Z4" s="146"/>
      <c r="AA4" s="146"/>
      <c r="AB4" s="146"/>
      <c r="AC4" s="146"/>
      <c r="AD4" s="146"/>
      <c r="AE4" s="146"/>
      <c r="AF4" s="146"/>
      <c r="AG4" s="146"/>
      <c r="AH4" s="146"/>
      <c r="AI4" s="146"/>
      <c r="AJ4" s="146"/>
      <c r="AK4" s="146"/>
      <c r="AL4" s="146"/>
      <c r="AM4" s="146"/>
      <c r="AN4" s="146"/>
      <c r="AO4" s="146"/>
      <c r="AP4" s="146"/>
      <c r="AQ4" s="150" t="s">
        <v>10</v>
      </c>
      <c r="AR4" s="151"/>
      <c r="AS4" s="151"/>
      <c r="AT4" s="151"/>
      <c r="AU4" s="151"/>
      <c r="AV4" s="152"/>
      <c r="AW4" s="145" t="s">
        <v>11</v>
      </c>
      <c r="AX4" s="145"/>
      <c r="AY4" s="145"/>
      <c r="AZ4" s="145"/>
      <c r="BA4" s="145"/>
      <c r="BB4" s="145"/>
      <c r="BC4" s="145" t="s">
        <v>12</v>
      </c>
      <c r="BD4" s="145"/>
      <c r="BE4" s="145"/>
      <c r="BF4" s="145"/>
      <c r="BG4" s="145"/>
      <c r="BH4" s="145"/>
      <c r="BI4" s="145" t="s">
        <v>13</v>
      </c>
      <c r="BJ4" s="145"/>
      <c r="BK4" s="145"/>
      <c r="BL4" s="145"/>
      <c r="BM4" s="145"/>
      <c r="BN4" s="145"/>
    </row>
    <row r="5" spans="1:66" s="14" customFormat="1" ht="21.75" customHeight="1">
      <c r="A5" s="143"/>
      <c r="B5" s="144"/>
      <c r="C5" s="139"/>
      <c r="D5" s="139"/>
      <c r="E5" s="139"/>
      <c r="F5" s="163"/>
      <c r="G5" s="163"/>
      <c r="H5" s="163"/>
      <c r="I5" s="163"/>
      <c r="J5" s="163"/>
      <c r="K5" s="163"/>
      <c r="L5" s="163"/>
      <c r="M5" s="163"/>
      <c r="N5" s="163"/>
      <c r="O5" s="163"/>
      <c r="P5" s="163"/>
      <c r="Q5" s="163"/>
      <c r="R5" s="163"/>
      <c r="S5" s="163"/>
      <c r="T5" s="163"/>
      <c r="U5" s="163"/>
      <c r="V5" s="163"/>
      <c r="W5" s="163"/>
      <c r="X5" s="146" t="s">
        <v>14</v>
      </c>
      <c r="Y5" s="146" t="s">
        <v>15</v>
      </c>
      <c r="Z5" s="146"/>
      <c r="AA5" s="146" t="s">
        <v>16</v>
      </c>
      <c r="AB5" s="146"/>
      <c r="AC5" s="146"/>
      <c r="AD5" s="146"/>
      <c r="AE5" s="146"/>
      <c r="AF5" s="146"/>
      <c r="AG5" s="146"/>
      <c r="AH5" s="146"/>
      <c r="AI5" s="147" t="s">
        <v>17</v>
      </c>
      <c r="AJ5" s="146" t="s">
        <v>18</v>
      </c>
      <c r="AK5" s="147" t="s">
        <v>19</v>
      </c>
      <c r="AL5" s="53"/>
      <c r="AM5" s="146" t="s">
        <v>20</v>
      </c>
      <c r="AN5" s="146" t="s">
        <v>19</v>
      </c>
      <c r="AO5" s="156" t="s">
        <v>21</v>
      </c>
      <c r="AP5" s="146" t="s">
        <v>22</v>
      </c>
      <c r="AQ5" s="153"/>
      <c r="AR5" s="154"/>
      <c r="AS5" s="154"/>
      <c r="AT5" s="154"/>
      <c r="AU5" s="154"/>
      <c r="AV5" s="155"/>
      <c r="AW5" s="145"/>
      <c r="AX5" s="145"/>
      <c r="AY5" s="145"/>
      <c r="AZ5" s="145"/>
      <c r="BA5" s="145"/>
      <c r="BB5" s="145"/>
      <c r="BC5" s="145"/>
      <c r="BD5" s="145"/>
      <c r="BE5" s="145"/>
      <c r="BF5" s="145"/>
      <c r="BG5" s="145"/>
      <c r="BH5" s="145"/>
      <c r="BI5" s="145"/>
      <c r="BJ5" s="145"/>
      <c r="BK5" s="145"/>
      <c r="BL5" s="145"/>
      <c r="BM5" s="145"/>
      <c r="BN5" s="145"/>
    </row>
    <row r="6" spans="1:66" s="14" customFormat="1" ht="91.5" customHeight="1">
      <c r="A6" s="143"/>
      <c r="B6" s="144"/>
      <c r="C6" s="140"/>
      <c r="D6" s="140"/>
      <c r="E6" s="140"/>
      <c r="F6" s="54" t="s">
        <v>23</v>
      </c>
      <c r="G6" s="54" t="s">
        <v>24</v>
      </c>
      <c r="H6" s="54" t="s">
        <v>25</v>
      </c>
      <c r="I6" s="54" t="s">
        <v>26</v>
      </c>
      <c r="J6" s="54" t="s">
        <v>27</v>
      </c>
      <c r="K6" s="54" t="s">
        <v>28</v>
      </c>
      <c r="L6" s="54" t="s">
        <v>29</v>
      </c>
      <c r="M6" s="54" t="s">
        <v>19</v>
      </c>
      <c r="N6" s="55"/>
      <c r="O6" s="56" t="s">
        <v>30</v>
      </c>
      <c r="P6" s="57" t="s">
        <v>31</v>
      </c>
      <c r="Q6" s="57" t="s">
        <v>32</v>
      </c>
      <c r="R6" s="57"/>
      <c r="S6" s="57" t="s">
        <v>33</v>
      </c>
      <c r="T6" s="57"/>
      <c r="U6" s="57" t="s">
        <v>19</v>
      </c>
      <c r="V6" s="57"/>
      <c r="W6" s="58" t="s">
        <v>34</v>
      </c>
      <c r="X6" s="149"/>
      <c r="Y6" s="59" t="s">
        <v>35</v>
      </c>
      <c r="Z6" s="59" t="s">
        <v>23</v>
      </c>
      <c r="AA6" s="59" t="s">
        <v>36</v>
      </c>
      <c r="AB6" s="59"/>
      <c r="AC6" s="59" t="s">
        <v>37</v>
      </c>
      <c r="AD6" s="59"/>
      <c r="AE6" s="60" t="s">
        <v>38</v>
      </c>
      <c r="AF6" s="59" t="s">
        <v>39</v>
      </c>
      <c r="AG6" s="59" t="s">
        <v>28</v>
      </c>
      <c r="AH6" s="59" t="s">
        <v>40</v>
      </c>
      <c r="AI6" s="148"/>
      <c r="AJ6" s="149"/>
      <c r="AK6" s="148"/>
      <c r="AL6" s="61"/>
      <c r="AM6" s="149"/>
      <c r="AN6" s="149"/>
      <c r="AO6" s="157"/>
      <c r="AP6" s="149"/>
      <c r="AQ6" s="62" t="s">
        <v>41</v>
      </c>
      <c r="AR6" s="62" t="s">
        <v>42</v>
      </c>
      <c r="AS6" s="63" t="s">
        <v>43</v>
      </c>
      <c r="AT6" s="63" t="s">
        <v>44</v>
      </c>
      <c r="AU6" s="62" t="s">
        <v>45</v>
      </c>
      <c r="AV6" s="62" t="s">
        <v>46</v>
      </c>
      <c r="AW6" s="64" t="s">
        <v>47</v>
      </c>
      <c r="AX6" s="64" t="s">
        <v>48</v>
      </c>
      <c r="AY6" s="64" t="s">
        <v>49</v>
      </c>
      <c r="AZ6" s="64" t="s">
        <v>50</v>
      </c>
      <c r="BA6" s="64" t="s">
        <v>51</v>
      </c>
      <c r="BB6" s="65" t="s">
        <v>52</v>
      </c>
      <c r="BC6" s="64" t="s">
        <v>47</v>
      </c>
      <c r="BD6" s="64" t="s">
        <v>48</v>
      </c>
      <c r="BE6" s="64" t="s">
        <v>49</v>
      </c>
      <c r="BF6" s="64" t="s">
        <v>50</v>
      </c>
      <c r="BG6" s="64" t="s">
        <v>51</v>
      </c>
      <c r="BH6" s="65" t="s">
        <v>52</v>
      </c>
      <c r="BI6" s="64" t="s">
        <v>47</v>
      </c>
      <c r="BJ6" s="64" t="s">
        <v>48</v>
      </c>
      <c r="BK6" s="64" t="s">
        <v>49</v>
      </c>
      <c r="BL6" s="64" t="s">
        <v>50</v>
      </c>
      <c r="BM6" s="64" t="s">
        <v>51</v>
      </c>
      <c r="BN6" s="66" t="s">
        <v>52</v>
      </c>
    </row>
    <row r="7" spans="1:66" ht="276.75" customHeight="1">
      <c r="A7" s="116">
        <v>6</v>
      </c>
      <c r="B7" s="116" t="s">
        <v>53</v>
      </c>
      <c r="C7" s="116" t="s">
        <v>54</v>
      </c>
      <c r="D7" s="116" t="s">
        <v>55</v>
      </c>
      <c r="E7" s="113" t="s">
        <v>56</v>
      </c>
      <c r="F7" s="116" t="s">
        <v>57</v>
      </c>
      <c r="G7" s="116" t="s">
        <v>58</v>
      </c>
      <c r="H7" s="116" t="s">
        <v>59</v>
      </c>
      <c r="I7" s="116" t="s">
        <v>60</v>
      </c>
      <c r="J7" s="113" t="s">
        <v>61</v>
      </c>
      <c r="K7" s="113" t="s">
        <v>62</v>
      </c>
      <c r="L7" s="191" t="str">
        <f t="shared" ref="L7" si="0">IF(K7=0,"Defina la frecuencia",IF(K7="2 veces por año","Muy baja",IF(K7="3 a 24 veces por año","Baja",IF(K7="24 a 500 veces por año","Media",IF(K7="500 veces al año y maximo 5000veces por año","Alta","Muy alta")))))</f>
        <v>Baja</v>
      </c>
      <c r="M7" s="197" t="str">
        <f t="shared" ref="M7" si="1">IF(L7="Muy baja","20%",IF(L7="Baja","40%",IF(L7="Media","60%",IF(L7="Alta","80%",IF(L7="Muy alta","100%","Defina la Frecuencia")))))</f>
        <v>40%</v>
      </c>
      <c r="N7" s="42">
        <f t="shared" ref="N7" si="2">VALUE(M7)</f>
        <v>0.4</v>
      </c>
      <c r="O7" s="116" t="s">
        <v>63</v>
      </c>
      <c r="P7" s="116" t="s">
        <v>64</v>
      </c>
      <c r="Q7" s="191" t="str">
        <f t="shared" ref="Q7" si="3">IF(O7=0,0,IF(O7="Afectación menor a 10 SMLMV","Leve 20%",IF(O7="Entre 10 y 50 SMLMV","Menor 40%",IF(O7="Entre 50 y 100 SMLMV","Moderado 60%",IF(O7="Entre 100 y 500 SMLMV","Mayor 80%","Catastrofico 100%")))))</f>
        <v>Leve 20%</v>
      </c>
      <c r="R7" s="34">
        <f t="shared" ref="R7" si="4">IF(O7=0,0,IF(Q7="Leve 20%",20%,IF(Q7="Menor 40%",40%,IF(Q7="Moderado 60%",60%,IF(Q7="Mayor 80%",80%,100%)))))</f>
        <v>0.2</v>
      </c>
      <c r="S7" s="191" t="str">
        <f t="shared" ref="S7" si="5">IF(P7=0,0,IF(P7="El riesgo afecta la imagen de algún área del Instituto","Leve 20%",IF(P7="El riesgo afecta la imagen del Instituto internamente, de conocimiento general nivel interno, de junta directiva y proveedores","Menor 40%",IF(P7="El riesgo afecta la imagen del Instituto con algunos usuarios de relevancia frente al logro de los objetivos","Moderado 60%",IF(P7="El riesgo afecta la imagen del Instituto con efecto publicitario sostenido a nivel de sector administrativo, nivel departamental o municipal","Mayor 80%","Catastrofico 100%")))))</f>
        <v>Leve 20%</v>
      </c>
      <c r="T7" s="67">
        <f t="shared" ref="T7" si="6">IF(S7=0,0,IF(S7="Leve 20%",20%,IF(S7="Menor 40%",40%,IF(S7="Moderado 60%",60%,IF(S7="Mayor 80%",80%,100%)))))</f>
        <v>0.2</v>
      </c>
      <c r="U7" s="185">
        <f t="shared" ref="U7" si="7">IF(R7&gt;T7,R7,T7)</f>
        <v>0.2</v>
      </c>
      <c r="V7" s="35">
        <f t="shared" ref="V7" si="8">VALUE(U7)</f>
        <v>0.2</v>
      </c>
      <c r="W7" s="191" t="str">
        <f>VLOOKUP(N7,Matriz!$B$3:$G$8,MATCH(V7,Matriz!$B$3:$G$3,0),FALSE)</f>
        <v>Bajo</v>
      </c>
      <c r="X7" s="34" t="s">
        <v>65</v>
      </c>
      <c r="Y7" s="67" t="str">
        <f t="shared" ref="Y7" si="9">IF(AA7="Preventivo","X",IF(AA7="Detectivo","X"," "))</f>
        <v>X</v>
      </c>
      <c r="Z7" s="67" t="str">
        <f t="shared" ref="Z7" si="10">IF(AA7="Correctivo","X"," ")</f>
        <v xml:space="preserve"> </v>
      </c>
      <c r="AA7" s="34" t="s">
        <v>66</v>
      </c>
      <c r="AB7" s="34">
        <f t="shared" ref="AB7" si="11">IF(AA7="","",IF(AA7="Preventivo",25%,IF(AA7="Detectivo",15%,10%)))</f>
        <v>0.25</v>
      </c>
      <c r="AC7" s="34" t="s">
        <v>67</v>
      </c>
      <c r="AD7" s="34">
        <f t="shared" ref="AD7" si="12">IF(AC7="Automatico",25%,15%)</f>
        <v>0.15</v>
      </c>
      <c r="AE7" s="68">
        <f t="shared" ref="AE7" si="13">AB7+AD7</f>
        <v>0.4</v>
      </c>
      <c r="AF7" s="34" t="s">
        <v>68</v>
      </c>
      <c r="AG7" s="34" t="s">
        <v>69</v>
      </c>
      <c r="AH7" s="34" t="s">
        <v>70</v>
      </c>
      <c r="AI7" s="68">
        <f>M7-(M7*AE7)</f>
        <v>0.24</v>
      </c>
      <c r="AJ7" s="191" t="str">
        <f>IF(AK7=0,"Valore el control",IF(AK7=20%,"Muy baja",IF(AK7=40%,"Baja",IF(AK7=60%,"Media",IF(AK7=80%,"Alta","Muy alta")))))</f>
        <v>Muy baja</v>
      </c>
      <c r="AK7" s="182">
        <f>IF(AI8&lt;20%,20%,IF(AI8&lt;40%,40%,IF(AI8&lt;60%,60%,IF(AI8&lt;80%,80%,100%))))</f>
        <v>0.2</v>
      </c>
      <c r="AL7" s="34">
        <f t="shared" ref="AL7" si="14">VALUE(AK7)</f>
        <v>0.2</v>
      </c>
      <c r="AM7" s="185" t="str">
        <f t="shared" ref="AM7" si="15">IF(AN7=0,0,IF(AN7=20%,"Leve 20%",IF(AN7=40%,"Menor 40%",IF(AN7=60%,"Moderado 60%",IF(AN7=80%,"Mayor 80%","Catastrofico 100%")))))</f>
        <v>Leve 20%</v>
      </c>
      <c r="AN7" s="188">
        <f t="shared" ref="AN7" si="16">U7</f>
        <v>0.2</v>
      </c>
      <c r="AO7" s="191" t="str">
        <f>VLOOKUP(AK7,Matriz!$B$3:$G$8,MATCH(AN7,Matriz!$B$3:$G$3,0),FALSE)</f>
        <v>Bajo</v>
      </c>
      <c r="AP7" s="194" t="s">
        <v>71</v>
      </c>
      <c r="AQ7" s="70" t="s">
        <v>72</v>
      </c>
      <c r="AR7" s="71" t="s">
        <v>73</v>
      </c>
      <c r="AS7" s="48">
        <v>45292</v>
      </c>
      <c r="AT7" s="48">
        <v>45657</v>
      </c>
      <c r="AU7" s="34" t="s">
        <v>74</v>
      </c>
      <c r="AV7" s="34" t="s">
        <v>75</v>
      </c>
      <c r="AW7" s="104" t="s">
        <v>76</v>
      </c>
      <c r="AX7" s="34" t="s">
        <v>77</v>
      </c>
      <c r="AY7" s="107">
        <v>1</v>
      </c>
      <c r="AZ7" s="104" t="s">
        <v>78</v>
      </c>
      <c r="BA7" s="67" t="s">
        <v>79</v>
      </c>
      <c r="BB7" s="102">
        <v>0.5</v>
      </c>
      <c r="BC7" s="104" t="s">
        <v>80</v>
      </c>
      <c r="BD7" s="34" t="s">
        <v>77</v>
      </c>
      <c r="BE7" s="107">
        <v>1</v>
      </c>
      <c r="BF7" s="34" t="s">
        <v>81</v>
      </c>
      <c r="BG7" s="34" t="s">
        <v>82</v>
      </c>
      <c r="BH7" s="102">
        <v>0.5</v>
      </c>
      <c r="BI7" s="34"/>
      <c r="BJ7" s="34"/>
      <c r="BK7" s="34"/>
      <c r="BL7" s="34"/>
      <c r="BM7" s="34"/>
    </row>
    <row r="8" spans="1:66" ht="153.75" customHeight="1">
      <c r="A8" s="117"/>
      <c r="B8" s="117"/>
      <c r="C8" s="117"/>
      <c r="D8" s="117"/>
      <c r="E8" s="114"/>
      <c r="F8" s="117"/>
      <c r="G8" s="117"/>
      <c r="H8" s="117"/>
      <c r="I8" s="117"/>
      <c r="J8" s="114"/>
      <c r="K8" s="114"/>
      <c r="L8" s="192"/>
      <c r="M8" s="198"/>
      <c r="N8" s="42">
        <f t="shared" ref="N8" si="17">VALUE(M8)</f>
        <v>0</v>
      </c>
      <c r="O8" s="117"/>
      <c r="P8" s="117"/>
      <c r="Q8" s="192"/>
      <c r="R8" s="34">
        <f t="shared" ref="R8" si="18">IF(O8=0,0,IF(Q8="Leve 20%",20%,IF(Q8="Menor 40%",40%,IF(Q8="Moderado 60%",60%,IF(Q8="Mayor 80%",80%,100%)))))</f>
        <v>0</v>
      </c>
      <c r="S8" s="192"/>
      <c r="T8" s="67">
        <f t="shared" ref="T8" si="19">IF(S8=0,0,IF(S8="Leve 20%",20%,IF(S8="Menor 40%",40%,IF(S8="Moderado 60%",60%,IF(S8="Mayor 80%",80%,100%)))))</f>
        <v>0</v>
      </c>
      <c r="U8" s="186"/>
      <c r="V8" s="35">
        <f t="shared" ref="V8" si="20">VALUE(U8)</f>
        <v>0</v>
      </c>
      <c r="W8" s="192"/>
      <c r="X8" s="34" t="s">
        <v>83</v>
      </c>
      <c r="Y8" s="67" t="str">
        <f t="shared" ref="Y8:Y9" si="21">IF(AA8="Preventivo","X",IF(AA8="Detectivo","X"," "))</f>
        <v>X</v>
      </c>
      <c r="Z8" s="67" t="str">
        <f t="shared" ref="Z8" si="22">IF(AA8="Correctivo","X"," ")</f>
        <v xml:space="preserve"> </v>
      </c>
      <c r="AA8" s="34" t="s">
        <v>84</v>
      </c>
      <c r="AB8" s="34">
        <f t="shared" ref="AB8:AB9" si="23">IF(AA8="","",IF(AA8="Preventivo",25%,IF(AA8="Detectivo",15%,10%)))</f>
        <v>0.15</v>
      </c>
      <c r="AC8" s="34" t="s">
        <v>67</v>
      </c>
      <c r="AD8" s="34">
        <f t="shared" ref="AD8:AD9" si="24">IF(AC8="Automatico",25%,15%)</f>
        <v>0.15</v>
      </c>
      <c r="AE8" s="68">
        <f t="shared" ref="AE8:AE9" si="25">AB8+AD8</f>
        <v>0.3</v>
      </c>
      <c r="AF8" s="34" t="s">
        <v>68</v>
      </c>
      <c r="AG8" s="34" t="s">
        <v>69</v>
      </c>
      <c r="AH8" s="34" t="s">
        <v>70</v>
      </c>
      <c r="AI8" s="68">
        <f>AI7-(AI7*AE8)</f>
        <v>0.16799999999999998</v>
      </c>
      <c r="AJ8" s="192"/>
      <c r="AK8" s="183"/>
      <c r="AL8" s="34"/>
      <c r="AM8" s="186"/>
      <c r="AN8" s="189"/>
      <c r="AO8" s="192"/>
      <c r="AP8" s="195"/>
      <c r="AQ8" s="70" t="s">
        <v>85</v>
      </c>
      <c r="AR8" s="71" t="s">
        <v>86</v>
      </c>
      <c r="AS8" s="48">
        <v>45292</v>
      </c>
      <c r="AT8" s="48">
        <v>45657</v>
      </c>
      <c r="AU8" s="34" t="s">
        <v>74</v>
      </c>
      <c r="AV8" s="108" t="s">
        <v>87</v>
      </c>
      <c r="AW8" s="111" t="s">
        <v>88</v>
      </c>
      <c r="AX8" s="71" t="s">
        <v>77</v>
      </c>
      <c r="AY8" s="110">
        <v>1</v>
      </c>
      <c r="AZ8" s="109" t="s">
        <v>89</v>
      </c>
      <c r="BA8" s="112" t="s">
        <v>90</v>
      </c>
      <c r="BB8" s="103">
        <v>0.7</v>
      </c>
      <c r="BC8" s="111" t="s">
        <v>88</v>
      </c>
      <c r="BD8" s="34" t="s">
        <v>77</v>
      </c>
      <c r="BE8" s="107">
        <v>1</v>
      </c>
      <c r="BF8" s="34" t="s">
        <v>91</v>
      </c>
      <c r="BG8" s="101" t="s">
        <v>92</v>
      </c>
      <c r="BH8" s="103">
        <v>0.7</v>
      </c>
      <c r="BI8" s="34"/>
      <c r="BJ8" s="34"/>
      <c r="BK8" s="34"/>
      <c r="BL8" s="34"/>
      <c r="BM8" s="34"/>
    </row>
    <row r="9" spans="1:66" ht="144" customHeight="1">
      <c r="A9" s="118"/>
      <c r="B9" s="118"/>
      <c r="C9" s="118"/>
      <c r="D9" s="118"/>
      <c r="E9" s="115"/>
      <c r="F9" s="118"/>
      <c r="G9" s="118"/>
      <c r="H9" s="118"/>
      <c r="I9" s="118"/>
      <c r="J9" s="115"/>
      <c r="K9" s="115"/>
      <c r="L9" s="193"/>
      <c r="M9" s="199"/>
      <c r="N9" s="105"/>
      <c r="O9" s="118"/>
      <c r="P9" s="118"/>
      <c r="Q9" s="193"/>
      <c r="R9" s="34"/>
      <c r="S9" s="193"/>
      <c r="T9" s="67"/>
      <c r="U9" s="187"/>
      <c r="V9" s="106"/>
      <c r="W9" s="193"/>
      <c r="X9" s="70" t="s">
        <v>93</v>
      </c>
      <c r="Y9" s="67" t="str">
        <f t="shared" si="21"/>
        <v xml:space="preserve"> </v>
      </c>
      <c r="Z9" s="67"/>
      <c r="AA9" s="34" t="s">
        <v>94</v>
      </c>
      <c r="AB9" s="34">
        <f>IF(AA9="","",IF(AA9="Preventivo",25%,IF(AA9="Detectivo",15%,10%)))</f>
        <v>0.1</v>
      </c>
      <c r="AC9" s="34" t="s">
        <v>67</v>
      </c>
      <c r="AD9" s="34">
        <f t="shared" si="24"/>
        <v>0.15</v>
      </c>
      <c r="AE9" s="68">
        <f t="shared" si="25"/>
        <v>0.25</v>
      </c>
      <c r="AF9" s="34" t="s">
        <v>68</v>
      </c>
      <c r="AG9" s="34" t="s">
        <v>69</v>
      </c>
      <c r="AH9" s="34" t="s">
        <v>70</v>
      </c>
      <c r="AI9" s="68">
        <f>AI8-(AI8*AE9)</f>
        <v>0.126</v>
      </c>
      <c r="AJ9" s="193"/>
      <c r="AK9" s="184"/>
      <c r="AL9" s="104"/>
      <c r="AM9" s="187"/>
      <c r="AN9" s="190"/>
      <c r="AO9" s="193"/>
      <c r="AP9" s="196"/>
      <c r="AQ9" s="70" t="s">
        <v>95</v>
      </c>
      <c r="AR9" s="71" t="s">
        <v>96</v>
      </c>
      <c r="AS9" s="48">
        <v>45292</v>
      </c>
      <c r="AT9" s="48">
        <v>45473</v>
      </c>
      <c r="AU9" s="34" t="s">
        <v>74</v>
      </c>
      <c r="AV9" s="108" t="s">
        <v>97</v>
      </c>
      <c r="AW9" s="111" t="s">
        <v>98</v>
      </c>
      <c r="AX9" s="71" t="s">
        <v>77</v>
      </c>
      <c r="AY9" s="110">
        <v>1</v>
      </c>
      <c r="AZ9" s="109" t="s">
        <v>99</v>
      </c>
      <c r="BA9" s="112" t="s">
        <v>100</v>
      </c>
      <c r="BB9" s="103">
        <v>1</v>
      </c>
      <c r="BC9" s="101" t="s">
        <v>101</v>
      </c>
      <c r="BD9" s="34" t="s">
        <v>77</v>
      </c>
      <c r="BE9" s="107">
        <v>1</v>
      </c>
      <c r="BF9" s="34" t="s">
        <v>102</v>
      </c>
      <c r="BG9" s="101" t="s">
        <v>103</v>
      </c>
      <c r="BH9" s="103">
        <v>0.8</v>
      </c>
      <c r="BI9" s="34"/>
      <c r="BJ9" s="34"/>
      <c r="BK9" s="34"/>
      <c r="BL9" s="34"/>
      <c r="BM9" s="34"/>
    </row>
    <row r="10" spans="1:66" s="83" customFormat="1" ht="47.25" customHeight="1">
      <c r="A10" s="119">
        <v>1</v>
      </c>
      <c r="B10" s="119" t="s">
        <v>104</v>
      </c>
      <c r="C10" s="119" t="s">
        <v>54</v>
      </c>
      <c r="D10" s="119" t="s">
        <v>105</v>
      </c>
      <c r="E10" s="132"/>
      <c r="F10" s="119"/>
      <c r="G10" s="119"/>
      <c r="H10" s="119"/>
      <c r="I10" s="119" t="s">
        <v>106</v>
      </c>
      <c r="J10" s="119"/>
      <c r="K10" s="119"/>
      <c r="L10" s="124" t="str">
        <f>IF(K10=0,"Defina la frecuencia",IF(K10="2 veces por año","Muy baja",IF(K10="3 a 24 veces por año","Baja",IF(K10="24 a 500 veces por año","Media",IF(K10="500 veces al año y maximo 5000veces por año","Alta","Muy alta")))))</f>
        <v>Defina la frecuencia</v>
      </c>
      <c r="M10" s="164" t="str">
        <f>IF(L10="Muy baja","20%",IF(L10="Baja","40%",IF(L10="Media","60%",IF(L10="Alta","80%",IF(L10="Muy alta","100%","Defina la Frecuencia")))))</f>
        <v>Defina la Frecuencia</v>
      </c>
      <c r="N10" s="165" t="e">
        <f>VALUE(M10)</f>
        <v>#VALUE!</v>
      </c>
      <c r="O10" s="119"/>
      <c r="P10" s="119"/>
      <c r="Q10" s="124">
        <f>IF(O10=0,0,IF(O10="Afectación menor a 10 SMLMV","Leve 20%",IF(O10="Entre 10 y 50 SMLMV","Menor 40%",IF(O10="Entre 50 y 100 SMLMV","Moderado 60%",IF(O10="Entre 100 y 500 SMLMV","Mayor 80%","Castastrofico 100%")))))</f>
        <v>0</v>
      </c>
      <c r="R10" s="74">
        <f>IF(O10=0,0,IF(Q10="Leve 20%",20%,IF(Q10="Menor 40%",40%,IF(Q10="Moderado 60%",60%,IF(Q10="Mayor 80%",80%,100%)))))</f>
        <v>0</v>
      </c>
      <c r="S10" s="124">
        <f>IF(P10=0,0,IF(P10="El riesgo afecta la imagen de algún área del Instituto","Leve 20%",IF(P10="El riesgo afecta la imagen del Instituto internamente, de conocimiento general nivel interno, de junta directiva y proveedores","Menor 40%",IF(P10="El riesgo afecta la imagen del Instituto con algunos usuarios de relevancia frente al logro de los objetivos","Moderado 60%",IF(P10="El riesgo afecta la imagen del Instituto con efecto publicitario sostenido a nivel de sector administrativo, nivel departamental o municipal","Mayor 80%","Catastrofico 100%")))))</f>
        <v>0</v>
      </c>
      <c r="T10" s="75">
        <f t="shared" ref="T10:T17" si="26">IF(S10=0,0,IF(S10="Leve 20%",20%,IF(S10="Menor 40%",40%,IF(S10="Moderado 60%",60%,IF(S10="Mayor 80%",80%,100%)))))</f>
        <v>0</v>
      </c>
      <c r="U10" s="120">
        <f>IF(R10&gt;T10,R10,T10)</f>
        <v>0</v>
      </c>
      <c r="V10" s="165">
        <f>VALUE(U10)</f>
        <v>0</v>
      </c>
      <c r="W10" s="168" t="e">
        <f>VLOOKUP(N10,Matriz!$B$3:$G$8,MATCH(V10,Matriz!$B$3:$G$3,0),FALSE)</f>
        <v>#VALUE!</v>
      </c>
      <c r="X10" s="119"/>
      <c r="Y10" s="124" t="str">
        <f>IF(AA10="Preventivo","X",IF(AA10="Detectivo","X"," "))</f>
        <v xml:space="preserve"> </v>
      </c>
      <c r="Z10" s="124" t="str">
        <f>IF(AA10="Correctivo","X"," ")</f>
        <v xml:space="preserve"> </v>
      </c>
      <c r="AA10" s="119"/>
      <c r="AB10" s="129" t="str">
        <f>IF(AA10="","",IF(AA10="Preventivo",25%,IF(AA10="Detectivo",15%,10%)))</f>
        <v/>
      </c>
      <c r="AC10" s="119"/>
      <c r="AD10" s="129">
        <f t="shared" ref="AD10" si="27">IF(AC10="Automatico",25%,15%)</f>
        <v>0.15</v>
      </c>
      <c r="AE10" s="120" t="e">
        <f>AB10+AD10</f>
        <v>#VALUE!</v>
      </c>
      <c r="AF10" s="119"/>
      <c r="AG10" s="119"/>
      <c r="AH10" s="119"/>
      <c r="AI10" s="120" t="e">
        <f>M10-(M10*AE10)</f>
        <v>#VALUE!</v>
      </c>
      <c r="AJ10" s="124" t="e">
        <f>IF(AK10=0,"Defina la frecuencia",IF(AK10=20%,"Muy baja",IF(AK10=40%,"Baja",IF(AK10=60%,"Media",IF(AK10=80%,"Alta","Muy alta")))))</f>
        <v>#VALUE!</v>
      </c>
      <c r="AK10" s="125" t="e">
        <f>IF(AI10&lt;20%,20%,IF(AI10&lt;40%,40%,IF(AI10&lt;60%,60%,IF(AI10&lt;80%,80%,100%))))</f>
        <v>#VALUE!</v>
      </c>
      <c r="AL10" s="126" t="e">
        <f>VALUE(AK10)</f>
        <v>#VALUE!</v>
      </c>
      <c r="AM10" s="120">
        <f>IF(AN10=0,0,IF(AN10=20%,"Leve 20%",IF(AN10=40%,"Menor 40%",IF(AN10=60%,"Moderado 60%",IF(AN10=80%,"Mayor 80%","Catastrofico 100%")))))</f>
        <v>0</v>
      </c>
      <c r="AN10" s="121">
        <f>U10</f>
        <v>0</v>
      </c>
      <c r="AO10" s="122" t="e">
        <f>VLOOKUP(AK10,Matriz!$B$3:$G$8,MATCH(AN10,Matriz!$B$3:$G$3,0),FALSE)</f>
        <v>#VALUE!</v>
      </c>
      <c r="AP10" s="92"/>
      <c r="AQ10" s="93"/>
      <c r="AR10" s="94"/>
      <c r="AS10" s="123"/>
      <c r="AT10" s="123"/>
      <c r="AU10" s="119"/>
      <c r="AV10" s="119"/>
      <c r="AW10" s="84"/>
      <c r="AX10" s="119"/>
      <c r="AY10" s="119"/>
      <c r="AZ10" s="84"/>
      <c r="BA10" s="74"/>
      <c r="BB10" s="80"/>
      <c r="BC10" s="74"/>
      <c r="BD10" s="119"/>
      <c r="BE10" s="119"/>
      <c r="BF10" s="74"/>
      <c r="BG10" s="74"/>
      <c r="BH10" s="80"/>
      <c r="BI10" s="74"/>
      <c r="BJ10" s="119"/>
      <c r="BK10" s="119"/>
      <c r="BL10" s="74"/>
      <c r="BM10" s="74"/>
      <c r="BN10" s="82"/>
    </row>
    <row r="11" spans="1:66" s="83" customFormat="1" ht="47.25" customHeight="1">
      <c r="A11" s="119"/>
      <c r="B11" s="119"/>
      <c r="C11" s="119"/>
      <c r="D11" s="119"/>
      <c r="E11" s="132"/>
      <c r="F11" s="119"/>
      <c r="G11" s="119"/>
      <c r="H11" s="119"/>
      <c r="I11" s="119"/>
      <c r="J11" s="119"/>
      <c r="K11" s="119"/>
      <c r="L11" s="124"/>
      <c r="M11" s="164"/>
      <c r="N11" s="166"/>
      <c r="O11" s="119"/>
      <c r="P11" s="119"/>
      <c r="Q11" s="124"/>
      <c r="R11" s="74">
        <f t="shared" ref="R11:R17" si="28">IF(O11=0,0,IF(Q11="Leve 20%",20%,IF(Q11="Menor 40%",40%,IF(Q11="Moderado 60%",60%,IF(Q11="Mayor 80%",80%,100%)))))</f>
        <v>0</v>
      </c>
      <c r="S11" s="124"/>
      <c r="T11" s="75">
        <f t="shared" si="26"/>
        <v>0</v>
      </c>
      <c r="U11" s="120"/>
      <c r="V11" s="166"/>
      <c r="W11" s="168"/>
      <c r="X11" s="119"/>
      <c r="Y11" s="124"/>
      <c r="Z11" s="124"/>
      <c r="AA11" s="119"/>
      <c r="AB11" s="130"/>
      <c r="AC11" s="119"/>
      <c r="AD11" s="130"/>
      <c r="AE11" s="120"/>
      <c r="AF11" s="119"/>
      <c r="AG11" s="119"/>
      <c r="AH11" s="119"/>
      <c r="AI11" s="120"/>
      <c r="AJ11" s="124"/>
      <c r="AK11" s="125"/>
      <c r="AL11" s="127"/>
      <c r="AM11" s="120"/>
      <c r="AN11" s="121"/>
      <c r="AO11" s="122"/>
      <c r="AP11" s="92"/>
      <c r="AQ11" s="93"/>
      <c r="AR11" s="94"/>
      <c r="AS11" s="123"/>
      <c r="AT11" s="123"/>
      <c r="AU11" s="119"/>
      <c r="AV11" s="119"/>
      <c r="AW11" s="74"/>
      <c r="AX11" s="119"/>
      <c r="AY11" s="119"/>
      <c r="AZ11" s="74"/>
      <c r="BA11" s="74"/>
      <c r="BB11" s="80"/>
      <c r="BC11" s="74"/>
      <c r="BD11" s="119"/>
      <c r="BE11" s="119"/>
      <c r="BF11" s="74"/>
      <c r="BG11" s="74"/>
      <c r="BH11" s="80"/>
      <c r="BI11" s="74"/>
      <c r="BJ11" s="119"/>
      <c r="BK11" s="119"/>
      <c r="BL11" s="74"/>
      <c r="BM11" s="74"/>
      <c r="BN11" s="82"/>
    </row>
    <row r="12" spans="1:66" s="83" customFormat="1" ht="47.25" customHeight="1">
      <c r="A12" s="119"/>
      <c r="B12" s="119"/>
      <c r="C12" s="119"/>
      <c r="D12" s="119"/>
      <c r="E12" s="132"/>
      <c r="F12" s="119"/>
      <c r="G12" s="119"/>
      <c r="H12" s="119"/>
      <c r="I12" s="119"/>
      <c r="J12" s="119"/>
      <c r="K12" s="119"/>
      <c r="L12" s="124"/>
      <c r="M12" s="164"/>
      <c r="N12" s="167"/>
      <c r="O12" s="119"/>
      <c r="P12" s="119"/>
      <c r="Q12" s="124"/>
      <c r="R12" s="74">
        <f t="shared" si="28"/>
        <v>0</v>
      </c>
      <c r="S12" s="124"/>
      <c r="T12" s="75">
        <f t="shared" si="26"/>
        <v>0</v>
      </c>
      <c r="U12" s="120"/>
      <c r="V12" s="167"/>
      <c r="W12" s="168"/>
      <c r="X12" s="119"/>
      <c r="Y12" s="124"/>
      <c r="Z12" s="124"/>
      <c r="AA12" s="119"/>
      <c r="AB12" s="131"/>
      <c r="AC12" s="119"/>
      <c r="AD12" s="131"/>
      <c r="AE12" s="120"/>
      <c r="AF12" s="119"/>
      <c r="AG12" s="119"/>
      <c r="AH12" s="119"/>
      <c r="AI12" s="120"/>
      <c r="AJ12" s="124"/>
      <c r="AK12" s="125"/>
      <c r="AL12" s="128"/>
      <c r="AM12" s="120"/>
      <c r="AN12" s="121"/>
      <c r="AO12" s="122"/>
      <c r="AP12" s="95"/>
      <c r="AQ12" s="93"/>
      <c r="AR12" s="94"/>
      <c r="AS12" s="123"/>
      <c r="AT12" s="123"/>
      <c r="AU12" s="119"/>
      <c r="AV12" s="119"/>
      <c r="AW12" s="74"/>
      <c r="AX12" s="119"/>
      <c r="AY12" s="119"/>
      <c r="AZ12" s="74"/>
      <c r="BA12" s="74"/>
      <c r="BB12" s="80"/>
      <c r="BC12" s="74"/>
      <c r="BD12" s="119"/>
      <c r="BE12" s="119"/>
      <c r="BF12" s="74"/>
      <c r="BG12" s="74"/>
      <c r="BH12" s="80"/>
      <c r="BI12" s="74"/>
      <c r="BJ12" s="119"/>
      <c r="BK12" s="119"/>
      <c r="BL12" s="74"/>
      <c r="BM12" s="74"/>
      <c r="BN12" s="82"/>
    </row>
    <row r="13" spans="1:66" s="83" customFormat="1" ht="47.25" customHeight="1">
      <c r="A13" s="74">
        <v>2</v>
      </c>
      <c r="B13" s="74" t="s">
        <v>104</v>
      </c>
      <c r="C13" s="74" t="s">
        <v>54</v>
      </c>
      <c r="D13" s="74" t="s">
        <v>105</v>
      </c>
      <c r="E13" s="74"/>
      <c r="F13" s="74"/>
      <c r="G13" s="74"/>
      <c r="H13" s="74"/>
      <c r="I13" s="74" t="s">
        <v>107</v>
      </c>
      <c r="J13" s="96"/>
      <c r="K13" s="76"/>
      <c r="L13" s="75" t="str">
        <f t="shared" ref="L13:L17" si="29">IF(K13=0,"Defina la frecuencia",IF(K13="2 veces por año","Muy baja",IF(K13="3 a 24 veces por año","Baja",IF(K13="24 a 500 veces por año","Media",IF(K13="500 veces al año y maximo 5000veces por año","Alta","Muy alta")))))</f>
        <v>Defina la frecuencia</v>
      </c>
      <c r="M13" s="89" t="str">
        <f t="shared" ref="M13:M17" si="30">IF(L13="Muy baja","20%",IF(L13="Baja","40%",IF(L13="Media","60%",IF(L13="Alta","80%",IF(L13="Muy alta","100%","Defina la Frecuencia")))))</f>
        <v>Defina la Frecuencia</v>
      </c>
      <c r="N13" s="73" t="e">
        <f>VALUE(M13)</f>
        <v>#VALUE!</v>
      </c>
      <c r="O13" s="74"/>
      <c r="P13" s="74"/>
      <c r="Q13" s="75">
        <f t="shared" ref="Q13:Q17" si="31">IF(O13=0,0,IF(O13="Afectación menor a 10 SMLMV","Leve 20%",IF(O13="Entre 10 y 50 SMLMV","Menor 40%",IF(O13="Entre 50 y 100 SMLMV","Moderado 60%",IF(O13="Entre 100 y 500 SMLMV","Mayor 80%","Catastrofico 100%")))))</f>
        <v>0</v>
      </c>
      <c r="R13" s="74">
        <f t="shared" si="28"/>
        <v>0</v>
      </c>
      <c r="S13" s="75">
        <f t="shared" ref="S13:S17" si="32">IF(P13=0,0,IF(P13="El riesgo afecta la imagen de algún área del Instituto","Leve 20%",IF(P13="El riesgo afecta la imagen del Instituto internamente, de conocimiento general nivel interno, de junta directiva y proveedores","Menor 40%",IF(P13="El riesgo afecta la imagen del Instituto con algunos usuarios de relevancia frente al logro de los objetivos","Moderado 60%",IF(P13="El riesgo afecta la imagen del Instituto con efecto publicitario sostenido a nivel de sector administrativo, nivel departamental o municipal","Mayor 80%","Catastrofico 100%")))))</f>
        <v>0</v>
      </c>
      <c r="T13" s="75">
        <f t="shared" si="26"/>
        <v>0</v>
      </c>
      <c r="U13" s="77">
        <f>IF(R13&gt;T13,R13,T13)</f>
        <v>0</v>
      </c>
      <c r="V13" s="73">
        <f>VALUE(U13)</f>
        <v>0</v>
      </c>
      <c r="W13" s="90" t="e">
        <f>VLOOKUP(N13,Matriz!$B$3:$G$8,MATCH(V13,Matriz!$B$3:$G$3,0),FALSE)</f>
        <v>#VALUE!</v>
      </c>
      <c r="X13" s="74"/>
      <c r="Y13" s="75" t="str">
        <f t="shared" ref="Y13:Y17" si="33">IF(AA13="Preventivo","X",IF(AA13="Detectivo","X"," "))</f>
        <v xml:space="preserve"> </v>
      </c>
      <c r="Z13" s="75" t="str">
        <f t="shared" ref="Z13:Z17" si="34">IF(AA13="Correctivo","X"," ")</f>
        <v xml:space="preserve"> </v>
      </c>
      <c r="AA13" s="74"/>
      <c r="AB13" s="74" t="str">
        <f>IF(AA13="","",IF(AA13="Preventivo",25%,IF(AA13="Detectivo",15%,10%)))</f>
        <v/>
      </c>
      <c r="AC13" s="74"/>
      <c r="AD13" s="74">
        <f t="shared" ref="AD13:AD17" si="35">IF(AC13="Automatico",25%,15%)</f>
        <v>0.15</v>
      </c>
      <c r="AE13" s="77" t="e">
        <f t="shared" ref="AE13:AE16" si="36">AB13+AD13</f>
        <v>#VALUE!</v>
      </c>
      <c r="AF13" s="74"/>
      <c r="AG13" s="74"/>
      <c r="AH13" s="74"/>
      <c r="AI13" s="77" t="e">
        <f>M13-(#REF!*AE13)</f>
        <v>#VALUE!</v>
      </c>
      <c r="AJ13" s="75" t="e">
        <f>IF(AK13=0,"Valore el control",IF(AK13=20%,"Muy baja",IF(AK13=40%,"Baja",IF(AK13=60%,"Media",IF(AK13=80%,"Alta","Muy alta")))))</f>
        <v>#VALUE!</v>
      </c>
      <c r="AK13" s="91" t="e">
        <f>IF(AI13&lt;20%,20%,IF(AI13&lt;40%,40%,IF(AI13&lt;60%,60%,IF(AI13&lt;80%,80%,100%))))</f>
        <v>#VALUE!</v>
      </c>
      <c r="AL13" s="74" t="e">
        <f>VALUE(AK13)</f>
        <v>#VALUE!</v>
      </c>
      <c r="AM13" s="77">
        <f>IF(AN13=0,0,IF(AN13=20%,"Leve 20%",IF(AN13=40%,"Menor 40%",IF(AN13=60%,"Moderado 60%",IF(AN13=80%,"Mayor 80%","Catastrofico 100%")))))</f>
        <v>0</v>
      </c>
      <c r="AN13" s="77">
        <f>U13</f>
        <v>0</v>
      </c>
      <c r="AO13" s="85" t="e">
        <f>VLOOKUP(AK13,Matriz!$B$3:$G$8,MATCH(AN13,Matriz!$B$3:$G$3,0),FALSE)</f>
        <v>#VALUE!</v>
      </c>
      <c r="AP13" s="84"/>
      <c r="AQ13" s="84"/>
      <c r="AR13" s="74"/>
      <c r="AS13" s="78"/>
      <c r="AT13" s="78"/>
      <c r="AU13" s="74"/>
      <c r="AV13" s="74"/>
      <c r="AW13" s="74"/>
      <c r="AX13" s="74"/>
      <c r="AY13" s="74"/>
      <c r="AZ13" s="74"/>
      <c r="BA13" s="74"/>
      <c r="BB13" s="80"/>
      <c r="BC13" s="74"/>
      <c r="BD13" s="74"/>
      <c r="BE13" s="74"/>
      <c r="BF13" s="74"/>
      <c r="BG13" s="74"/>
      <c r="BH13" s="80"/>
      <c r="BI13" s="74"/>
      <c r="BJ13" s="74"/>
      <c r="BK13" s="74"/>
      <c r="BL13" s="74"/>
      <c r="BM13" s="74"/>
      <c r="BN13" s="82"/>
    </row>
    <row r="14" spans="1:66" s="83" customFormat="1" ht="72" customHeight="1">
      <c r="A14" s="129">
        <v>3</v>
      </c>
      <c r="B14" s="129" t="s">
        <v>104</v>
      </c>
      <c r="C14" s="129" t="s">
        <v>54</v>
      </c>
      <c r="D14" s="129" t="s">
        <v>105</v>
      </c>
      <c r="E14" s="129" t="s">
        <v>108</v>
      </c>
      <c r="F14" s="129" t="s">
        <v>109</v>
      </c>
      <c r="G14" s="129" t="s">
        <v>110</v>
      </c>
      <c r="H14" s="129" t="s">
        <v>111</v>
      </c>
      <c r="I14" s="129" t="s">
        <v>112</v>
      </c>
      <c r="J14" s="171"/>
      <c r="K14" s="169"/>
      <c r="L14" s="175" t="str">
        <f t="shared" ref="L14" si="37">IF(K14=0,"Defina la frecuencia",IF(K14="2 veces por año","Muy baja",IF(K14="3 a 24 veces por año","Baja",IF(K14="24 a 500 veces por año","Media",IF(K14="500 veces al año y maximo 5000veces por año","Alta","Muy alta")))))</f>
        <v>Defina la frecuencia</v>
      </c>
      <c r="M14" s="178" t="str">
        <f t="shared" ref="M14" si="38">IF(L14="Muy baja","20%",IF(L14="Baja","40%",IF(L14="Media","60%",IF(L14="Alta","80%",IF(L14="Muy alta","100%","Defina la Frecuencia")))))</f>
        <v>Defina la Frecuencia</v>
      </c>
      <c r="N14" s="73" t="e">
        <f t="shared" ref="N14" si="39">VALUE(M14)</f>
        <v>#VALUE!</v>
      </c>
      <c r="O14" s="129"/>
      <c r="P14" s="129"/>
      <c r="Q14" s="175">
        <f t="shared" ref="Q14" si="40">IF(O14=0,0,IF(O14="Afectación menor a 10 SMLMV","Leve 20%",IF(O14="Entre 10 y 50 SMLMV","Menor 40%",IF(O14="Entre 50 y 100 SMLMV","Moderado 60%",IF(O14="Entre 100 y 500 SMLMV","Mayor 80%","Catastrofico 100%")))))</f>
        <v>0</v>
      </c>
      <c r="R14" s="74">
        <f t="shared" ref="R14" si="41">IF(O14=0,0,IF(Q14="Leve 20%",20%,IF(Q14="Menor 40%",40%,IF(Q14="Moderado 60%",60%,IF(Q14="Mayor 80%",80%,100%)))))</f>
        <v>0</v>
      </c>
      <c r="S14" s="175">
        <f t="shared" ref="S14" si="42">IF(P14=0,0,IF(P14="El riesgo afecta la imagen de algún área del Instituto","Leve 20%",IF(P14="El riesgo afecta la imagen del Instituto internamente, de conocimiento general nivel interno, de junta directiva y proveedores","Menor 40%",IF(P14="El riesgo afecta la imagen del Instituto con algunos usuarios de relevancia frente al logro de los objetivos","Moderado 60%",IF(P14="El riesgo afecta la imagen del Instituto con efecto publicitario sostenido a nivel de sector administrativo, nivel departamental o municipal","Mayor 80%","Catastrofico 100%")))))</f>
        <v>0</v>
      </c>
      <c r="T14" s="75">
        <f t="shared" ref="T14" si="43">IF(S14=0,0,IF(S14="Leve 20%",20%,IF(S14="Menor 40%",40%,IF(S14="Moderado 60%",60%,IF(S14="Mayor 80%",80%,100%)))))</f>
        <v>0</v>
      </c>
      <c r="U14" s="158">
        <f t="shared" ref="U14" si="44">IF(R14&gt;T14,R14,T14)</f>
        <v>0</v>
      </c>
      <c r="V14" s="73">
        <f t="shared" ref="V14" si="45">VALUE(U14)</f>
        <v>0</v>
      </c>
      <c r="W14" s="173" t="e">
        <f>VLOOKUP(N14,Matriz!$B$3:$G$8,MATCH(V14,Matriz!$B$3:$G$3,0),FALSE)</f>
        <v>#VALUE!</v>
      </c>
      <c r="X14" s="74"/>
      <c r="Y14" s="75" t="str">
        <f t="shared" ref="Y14" si="46">IF(AA14="Preventivo","X",IF(AA14="Detectivo","X"," "))</f>
        <v xml:space="preserve"> </v>
      </c>
      <c r="Z14" s="75" t="str">
        <f t="shared" ref="Z14" si="47">IF(AA14="Correctivo","X"," ")</f>
        <v xml:space="preserve"> </v>
      </c>
      <c r="AA14" s="74"/>
      <c r="AB14" s="74"/>
      <c r="AC14" s="76"/>
      <c r="AD14" s="74">
        <f t="shared" ref="AD14" si="48">IF(AC14="Automatico",25%,15%)</f>
        <v>0.15</v>
      </c>
      <c r="AE14" s="77">
        <f t="shared" ref="AE14" si="49">AB14+AD14</f>
        <v>0.15</v>
      </c>
      <c r="AF14" s="74"/>
      <c r="AG14" s="74"/>
      <c r="AH14" s="74"/>
      <c r="AI14" s="77" t="e">
        <f>M14-(M14*AE14)</f>
        <v>#VALUE!</v>
      </c>
      <c r="AJ14" s="175" t="e">
        <f>IF(AK14=0,"Valore el control",IF(AK14=20%,"Muy baja",IF(AK14=40%,"Baja",IF(AK14=60%,"Media",IF(AK14=80%,"Alta","Muy alta")))))</f>
        <v>#VALUE!</v>
      </c>
      <c r="AK14" s="180" t="e">
        <f>IF(AI15&lt;20%,20%,IF(AI15&lt;40%,40%,IF(AI15&lt;60%,60%,IF(AI15&lt;80%,80%,100%))))</f>
        <v>#VALUE!</v>
      </c>
      <c r="AL14" s="74" t="e">
        <f t="shared" ref="AL14" si="50">VALUE(AK14)</f>
        <v>#VALUE!</v>
      </c>
      <c r="AM14" s="158">
        <f t="shared" ref="AM14" si="51">IF(AN14=0,0,IF(AN14=20%,"Leve 20%",IF(AN14=40%,"Menor 40%",IF(AN14=60%,"Moderado 60%",IF(AN14=80%,"Mayor 80%","Catastrofico 100%")))))</f>
        <v>0</v>
      </c>
      <c r="AN14" s="158">
        <f t="shared" ref="AN14" si="52">U14</f>
        <v>0</v>
      </c>
      <c r="AO14" s="173" t="e">
        <f>VLOOKUP(AK14,Matriz!$B$3:$G$8,MATCH(AN14,Matriz!$B$3:$G$3,0),FALSE)</f>
        <v>#VALUE!</v>
      </c>
      <c r="AP14" s="129"/>
      <c r="AQ14" s="74"/>
      <c r="AR14" s="74"/>
      <c r="AS14" s="78"/>
      <c r="AT14" s="78"/>
      <c r="AU14" s="74"/>
      <c r="AV14" s="74"/>
      <c r="AW14" s="74"/>
      <c r="AX14" s="129"/>
      <c r="AY14" s="79"/>
      <c r="AZ14" s="74"/>
      <c r="BA14" s="74"/>
      <c r="BB14" s="80"/>
      <c r="BC14" s="81"/>
      <c r="BD14" s="129"/>
      <c r="BE14" s="79"/>
      <c r="BF14" s="74"/>
      <c r="BG14" s="74"/>
      <c r="BH14" s="80"/>
      <c r="BI14" s="74"/>
      <c r="BJ14" s="74"/>
      <c r="BK14" s="74"/>
      <c r="BL14" s="74"/>
      <c r="BM14" s="74"/>
      <c r="BN14" s="82"/>
    </row>
    <row r="15" spans="1:66" s="83" customFormat="1" ht="72" customHeight="1">
      <c r="A15" s="131"/>
      <c r="B15" s="131"/>
      <c r="C15" s="131"/>
      <c r="D15" s="131"/>
      <c r="E15" s="131"/>
      <c r="F15" s="131"/>
      <c r="G15" s="131"/>
      <c r="H15" s="131"/>
      <c r="I15" s="131"/>
      <c r="J15" s="172"/>
      <c r="K15" s="170"/>
      <c r="L15" s="176"/>
      <c r="M15" s="179"/>
      <c r="N15" s="73">
        <f>VALUE(M15)</f>
        <v>0</v>
      </c>
      <c r="O15" s="131"/>
      <c r="P15" s="131"/>
      <c r="Q15" s="176"/>
      <c r="R15" s="74">
        <f>IF(O15=0,0,IF(Q15="Leve 20%",20%,IF(Q15="Menor 40%",40%,IF(Q15="Moderado 60%",60%,IF(Q15="Mayor 80%",80%,100%)))))</f>
        <v>0</v>
      </c>
      <c r="S15" s="176"/>
      <c r="T15" s="75">
        <f>IF(S15=0,0,IF(S15="Leve 20%",20%,IF(S15="Menor 40%",40%,IF(S15="Moderado 60%",60%,IF(S15="Mayor 80%",80%,100%)))))</f>
        <v>0</v>
      </c>
      <c r="U15" s="159"/>
      <c r="V15" s="73">
        <f>VALUE(U15)</f>
        <v>0</v>
      </c>
      <c r="W15" s="177"/>
      <c r="X15" s="74"/>
      <c r="Y15" s="75" t="str">
        <f>IF(AA15="Preventivo","X",IF(AA15="Detectivo","X"," "))</f>
        <v xml:space="preserve"> </v>
      </c>
      <c r="Z15" s="75" t="str">
        <f>IF(AA15="Correctivo","X"," ")</f>
        <v xml:space="preserve"> </v>
      </c>
      <c r="AA15" s="74"/>
      <c r="AB15" s="74"/>
      <c r="AC15" s="76"/>
      <c r="AD15" s="74">
        <f>IF(AC15="Automatico",25%,15%)</f>
        <v>0.15</v>
      </c>
      <c r="AE15" s="77">
        <f>AB15+AD15</f>
        <v>0.15</v>
      </c>
      <c r="AF15" s="74"/>
      <c r="AG15" s="74"/>
      <c r="AH15" s="74"/>
      <c r="AI15" s="77" t="e">
        <f>AI14-(AI14*AE15)</f>
        <v>#VALUE!</v>
      </c>
      <c r="AJ15" s="176"/>
      <c r="AK15" s="181"/>
      <c r="AL15" s="74">
        <f>VALUE(AK15)</f>
        <v>0</v>
      </c>
      <c r="AM15" s="159"/>
      <c r="AN15" s="159"/>
      <c r="AO15" s="174"/>
      <c r="AP15" s="130"/>
      <c r="AQ15" s="72"/>
      <c r="AR15" s="74"/>
      <c r="AS15" s="78"/>
      <c r="AT15" s="78"/>
      <c r="AU15" s="74"/>
      <c r="AV15" s="74"/>
      <c r="AW15" s="86"/>
      <c r="AX15" s="131"/>
      <c r="AY15" s="74"/>
      <c r="AZ15" s="74"/>
      <c r="BA15" s="74"/>
      <c r="BB15" s="80"/>
      <c r="BC15" s="87"/>
      <c r="BD15" s="131"/>
      <c r="BE15" s="74"/>
      <c r="BF15" s="74"/>
      <c r="BG15" s="74"/>
      <c r="BH15" s="80"/>
      <c r="BI15" s="74"/>
      <c r="BJ15" s="74"/>
      <c r="BK15" s="74"/>
      <c r="BL15" s="74"/>
      <c r="BM15" s="74"/>
      <c r="BN15" s="82"/>
    </row>
    <row r="16" spans="1:66" s="83" customFormat="1" ht="72" customHeight="1">
      <c r="A16" s="74">
        <v>4</v>
      </c>
      <c r="B16" s="74" t="s">
        <v>104</v>
      </c>
      <c r="C16" s="74" t="s">
        <v>54</v>
      </c>
      <c r="D16" s="74" t="s">
        <v>105</v>
      </c>
      <c r="E16" s="97" t="s">
        <v>108</v>
      </c>
      <c r="F16" s="74" t="s">
        <v>113</v>
      </c>
      <c r="G16" s="74" t="s">
        <v>114</v>
      </c>
      <c r="H16" s="74" t="s">
        <v>115</v>
      </c>
      <c r="I16" s="74" t="s">
        <v>116</v>
      </c>
      <c r="J16" s="98"/>
      <c r="K16" s="76"/>
      <c r="L16" s="75" t="str">
        <f t="shared" si="29"/>
        <v>Defina la frecuencia</v>
      </c>
      <c r="M16" s="89" t="str">
        <f t="shared" si="30"/>
        <v>Defina la Frecuencia</v>
      </c>
      <c r="N16" s="73" t="e">
        <f t="shared" ref="N16:N17" si="53">VALUE(M16)</f>
        <v>#VALUE!</v>
      </c>
      <c r="O16" s="74"/>
      <c r="P16" s="74"/>
      <c r="Q16" s="75">
        <f t="shared" si="31"/>
        <v>0</v>
      </c>
      <c r="R16" s="74">
        <f t="shared" si="28"/>
        <v>0</v>
      </c>
      <c r="S16" s="75">
        <f t="shared" si="32"/>
        <v>0</v>
      </c>
      <c r="T16" s="75">
        <f t="shared" si="26"/>
        <v>0</v>
      </c>
      <c r="U16" s="77">
        <f t="shared" ref="U16:U17" si="54">IF(R16&gt;T16,R16,T16)</f>
        <v>0</v>
      </c>
      <c r="V16" s="73">
        <f t="shared" ref="V16:V17" si="55">VALUE(U16)</f>
        <v>0</v>
      </c>
      <c r="W16" s="90" t="e">
        <f>VLOOKUP(N16,Matriz!$B$3:$G$8,MATCH(V16,Matriz!$B$3:$G$3,0),FALSE)</f>
        <v>#VALUE!</v>
      </c>
      <c r="X16" s="74"/>
      <c r="Y16" s="75" t="str">
        <f t="shared" si="33"/>
        <v xml:space="preserve"> </v>
      </c>
      <c r="Z16" s="75" t="str">
        <f t="shared" si="34"/>
        <v xml:space="preserve"> </v>
      </c>
      <c r="AA16" s="74"/>
      <c r="AB16" s="74"/>
      <c r="AC16" s="74"/>
      <c r="AD16" s="74">
        <f t="shared" si="35"/>
        <v>0.15</v>
      </c>
      <c r="AE16" s="77">
        <f t="shared" si="36"/>
        <v>0.15</v>
      </c>
      <c r="AF16" s="74"/>
      <c r="AG16" s="74"/>
      <c r="AH16" s="74"/>
      <c r="AI16" s="77" t="e">
        <f>M16-(#REF!*AE16)</f>
        <v>#VALUE!</v>
      </c>
      <c r="AJ16" s="75" t="e">
        <f t="shared" ref="AJ16:AJ17" si="56">IF(AK16=0,"Valore el control",IF(AK16=20%,"Muy baja",IF(AK16=40%,"Baja",IF(AK16=60%,"Media",IF(AK16=80%,"Alta","Muy alta")))))</f>
        <v>#VALUE!</v>
      </c>
      <c r="AK16" s="91" t="e">
        <f t="shared" ref="AK16:AK17" si="57">IF(AI16&lt;20%,20%,IF(AI16&lt;40%,40%,IF(AI16&lt;60%,60%,IF(AI16&lt;80%,80%,100%))))</f>
        <v>#VALUE!</v>
      </c>
      <c r="AL16" s="74" t="e">
        <f t="shared" ref="AL16:AL17" si="58">VALUE(AK16)</f>
        <v>#VALUE!</v>
      </c>
      <c r="AM16" s="77">
        <f t="shared" ref="AM16:AM17" si="59">IF(AN16=0,0,IF(AN16=20%,"Leve 20%",IF(AN16=40%,"Menor 40%",IF(AN16=60%,"Moderado 60%",IF(AN16=80%,"Mayor 80%","Catastrofico 100%")))))</f>
        <v>0</v>
      </c>
      <c r="AN16" s="77">
        <f t="shared" ref="AN16:AN17" si="60">U16</f>
        <v>0</v>
      </c>
      <c r="AO16" s="90" t="e">
        <f>VLOOKUP(AK16,Matriz!$B$3:$G$8,MATCH(AN16,Matriz!$B$3:$G$3,0),FALSE)</f>
        <v>#VALUE!</v>
      </c>
      <c r="AP16" s="74"/>
      <c r="AQ16" s="74"/>
      <c r="AR16" s="74"/>
      <c r="AS16" s="78"/>
      <c r="AT16" s="78"/>
      <c r="AU16" s="74"/>
      <c r="AV16" s="74"/>
      <c r="AW16" s="74"/>
      <c r="AX16" s="74"/>
      <c r="AY16" s="74"/>
      <c r="AZ16" s="74"/>
      <c r="BA16" s="74"/>
      <c r="BB16" s="80"/>
      <c r="BC16" s="74"/>
      <c r="BD16" s="74"/>
      <c r="BE16" s="74"/>
      <c r="BF16" s="74"/>
      <c r="BG16" s="74"/>
      <c r="BH16" s="80"/>
      <c r="BI16" s="74"/>
      <c r="BJ16" s="74"/>
      <c r="BK16" s="74"/>
      <c r="BL16" s="74"/>
      <c r="BM16" s="74"/>
      <c r="BN16" s="82"/>
    </row>
    <row r="17" spans="1:66" s="83" customFormat="1" ht="72" customHeight="1">
      <c r="A17" s="74">
        <v>5</v>
      </c>
      <c r="B17" s="74" t="s">
        <v>104</v>
      </c>
      <c r="C17" s="74" t="s">
        <v>54</v>
      </c>
      <c r="D17" s="74" t="s">
        <v>105</v>
      </c>
      <c r="E17" s="99" t="s">
        <v>108</v>
      </c>
      <c r="F17" s="74" t="s">
        <v>117</v>
      </c>
      <c r="G17" s="74" t="s">
        <v>118</v>
      </c>
      <c r="H17" s="74" t="s">
        <v>119</v>
      </c>
      <c r="I17" s="74" t="s">
        <v>120</v>
      </c>
      <c r="J17" s="98"/>
      <c r="K17" s="76"/>
      <c r="L17" s="75" t="str">
        <f t="shared" si="29"/>
        <v>Defina la frecuencia</v>
      </c>
      <c r="M17" s="89" t="str">
        <f t="shared" si="30"/>
        <v>Defina la Frecuencia</v>
      </c>
      <c r="N17" s="73" t="e">
        <f t="shared" si="53"/>
        <v>#VALUE!</v>
      </c>
      <c r="O17" s="74"/>
      <c r="P17" s="74"/>
      <c r="Q17" s="75">
        <f t="shared" si="31"/>
        <v>0</v>
      </c>
      <c r="R17" s="74">
        <f t="shared" si="28"/>
        <v>0</v>
      </c>
      <c r="S17" s="75">
        <f t="shared" si="32"/>
        <v>0</v>
      </c>
      <c r="T17" s="75">
        <f t="shared" si="26"/>
        <v>0</v>
      </c>
      <c r="U17" s="77">
        <f t="shared" si="54"/>
        <v>0</v>
      </c>
      <c r="V17" s="73">
        <f t="shared" si="55"/>
        <v>0</v>
      </c>
      <c r="W17" s="90" t="e">
        <f>VLOOKUP(N17,Matriz!$B$3:$G$8,MATCH(V17,Matriz!$B$3:$G$3,0),FALSE)</f>
        <v>#VALUE!</v>
      </c>
      <c r="X17" s="74"/>
      <c r="Y17" s="75" t="str">
        <f t="shared" si="33"/>
        <v xml:space="preserve"> </v>
      </c>
      <c r="Z17" s="75" t="str">
        <f t="shared" si="34"/>
        <v xml:space="preserve"> </v>
      </c>
      <c r="AA17" s="74"/>
      <c r="AB17" s="74"/>
      <c r="AC17" s="74"/>
      <c r="AD17" s="74">
        <f t="shared" si="35"/>
        <v>0.15</v>
      </c>
      <c r="AE17" s="77">
        <f>AB17+AD17</f>
        <v>0.15</v>
      </c>
      <c r="AF17" s="74"/>
      <c r="AG17" s="74"/>
      <c r="AH17" s="74"/>
      <c r="AI17" s="77" t="e">
        <f>M17-(M17*AE17)</f>
        <v>#VALUE!</v>
      </c>
      <c r="AJ17" s="75" t="e">
        <f t="shared" si="56"/>
        <v>#VALUE!</v>
      </c>
      <c r="AK17" s="91" t="e">
        <f t="shared" si="57"/>
        <v>#VALUE!</v>
      </c>
      <c r="AL17" s="74" t="e">
        <f t="shared" si="58"/>
        <v>#VALUE!</v>
      </c>
      <c r="AM17" s="77">
        <f t="shared" si="59"/>
        <v>0</v>
      </c>
      <c r="AN17" s="77">
        <f t="shared" si="60"/>
        <v>0</v>
      </c>
      <c r="AO17" s="90" t="e">
        <f>VLOOKUP(AK17,Matriz!$B$3:$G$8,MATCH(AN17,Matriz!$B$3:$G$3,0),FALSE)</f>
        <v>#VALUE!</v>
      </c>
      <c r="AP17" s="74"/>
      <c r="AQ17" s="74"/>
      <c r="AR17" s="74"/>
      <c r="AS17" s="78"/>
      <c r="AT17" s="78"/>
      <c r="AU17" s="74"/>
      <c r="AV17" s="74"/>
      <c r="AW17" s="74"/>
      <c r="AX17" s="74"/>
      <c r="AY17" s="74"/>
      <c r="AZ17" s="74"/>
      <c r="BA17" s="74"/>
      <c r="BB17" s="80"/>
      <c r="BC17" s="74"/>
      <c r="BD17" s="74"/>
      <c r="BE17" s="74"/>
      <c r="BF17" s="74"/>
      <c r="BG17" s="74"/>
      <c r="BH17" s="80"/>
      <c r="BI17" s="74"/>
      <c r="BJ17" s="74"/>
      <c r="BK17" s="74"/>
      <c r="BL17" s="74"/>
      <c r="BM17" s="74"/>
      <c r="BN17" s="82"/>
    </row>
  </sheetData>
  <mergeCells count="127">
    <mergeCell ref="AK7:AK9"/>
    <mergeCell ref="AM7:AM9"/>
    <mergeCell ref="AN7:AN9"/>
    <mergeCell ref="AO7:AO9"/>
    <mergeCell ref="AP7:AP9"/>
    <mergeCell ref="L7:L9"/>
    <mergeCell ref="M7:M9"/>
    <mergeCell ref="O7:O9"/>
    <mergeCell ref="P7:P9"/>
    <mergeCell ref="Q7:Q9"/>
    <mergeCell ref="S7:S9"/>
    <mergeCell ref="U7:U9"/>
    <mergeCell ref="W7:W9"/>
    <mergeCell ref="AJ7:AJ9"/>
    <mergeCell ref="B14:B15"/>
    <mergeCell ref="A14:A15"/>
    <mergeCell ref="O14:O15"/>
    <mergeCell ref="P14:P15"/>
    <mergeCell ref="AX14:AX15"/>
    <mergeCell ref="G14:G15"/>
    <mergeCell ref="F14:F15"/>
    <mergeCell ref="E14:E15"/>
    <mergeCell ref="D14:D15"/>
    <mergeCell ref="C14:C15"/>
    <mergeCell ref="AP14:AP15"/>
    <mergeCell ref="K14:K15"/>
    <mergeCell ref="J14:J15"/>
    <mergeCell ref="I14:I15"/>
    <mergeCell ref="H14:H15"/>
    <mergeCell ref="AO14:AO15"/>
    <mergeCell ref="L14:L15"/>
    <mergeCell ref="Q14:Q15"/>
    <mergeCell ref="S14:S15"/>
    <mergeCell ref="U14:U15"/>
    <mergeCell ref="W14:W15"/>
    <mergeCell ref="M14:M15"/>
    <mergeCell ref="AJ14:AJ15"/>
    <mergeCell ref="AK14:AK15"/>
    <mergeCell ref="AM14:AM15"/>
    <mergeCell ref="AN14:AN15"/>
    <mergeCell ref="J1:L3"/>
    <mergeCell ref="C1:I1"/>
    <mergeCell ref="C2:I2"/>
    <mergeCell ref="C3:E3"/>
    <mergeCell ref="F3:I3"/>
    <mergeCell ref="BC4:BH5"/>
    <mergeCell ref="X5:X6"/>
    <mergeCell ref="F4:W5"/>
    <mergeCell ref="D4:D6"/>
    <mergeCell ref="BD14:BD15"/>
    <mergeCell ref="J10:J12"/>
    <mergeCell ref="K10:K12"/>
    <mergeCell ref="L10:L12"/>
    <mergeCell ref="M10:M12"/>
    <mergeCell ref="N10:N12"/>
    <mergeCell ref="O10:O12"/>
    <mergeCell ref="P10:P12"/>
    <mergeCell ref="Q10:Q12"/>
    <mergeCell ref="S10:S12"/>
    <mergeCell ref="U10:U12"/>
    <mergeCell ref="V10:V12"/>
    <mergeCell ref="W10:W12"/>
    <mergeCell ref="A1:B3"/>
    <mergeCell ref="C4:C6"/>
    <mergeCell ref="A4:B6"/>
    <mergeCell ref="E4:E6"/>
    <mergeCell ref="BI4:BN5"/>
    <mergeCell ref="AA5:AH5"/>
    <mergeCell ref="AI5:AI6"/>
    <mergeCell ref="AJ5:AJ6"/>
    <mergeCell ref="AK5:AK6"/>
    <mergeCell ref="AM5:AM6"/>
    <mergeCell ref="AQ4:AV5"/>
    <mergeCell ref="AW4:BB5"/>
    <mergeCell ref="AN5:AN6"/>
    <mergeCell ref="AO5:AO6"/>
    <mergeCell ref="AP5:AP6"/>
    <mergeCell ref="X4:AP4"/>
    <mergeCell ref="Y5:Z5"/>
    <mergeCell ref="A10:A12"/>
    <mergeCell ref="B10:B12"/>
    <mergeCell ref="C10:C12"/>
    <mergeCell ref="D10:D12"/>
    <mergeCell ref="E10:E12"/>
    <mergeCell ref="F10:F12"/>
    <mergeCell ref="G10:G12"/>
    <mergeCell ref="H10:H12"/>
    <mergeCell ref="I10:I12"/>
    <mergeCell ref="X10:X12"/>
    <mergeCell ref="Y10:Y12"/>
    <mergeCell ref="Z10:Z12"/>
    <mergeCell ref="AA10:AA12"/>
    <mergeCell ref="AB10:AB12"/>
    <mergeCell ref="AC10:AC12"/>
    <mergeCell ref="AD10:AD12"/>
    <mergeCell ref="AE10:AE12"/>
    <mergeCell ref="AF10:AF12"/>
    <mergeCell ref="AG10:AG12"/>
    <mergeCell ref="AH10:AH12"/>
    <mergeCell ref="AI10:AI12"/>
    <mergeCell ref="AJ10:AJ12"/>
    <mergeCell ref="AK10:AK12"/>
    <mergeCell ref="AL10:AL12"/>
    <mergeCell ref="BD10:BD12"/>
    <mergeCell ref="BE10:BE12"/>
    <mergeCell ref="BJ10:BJ12"/>
    <mergeCell ref="BK10:BK12"/>
    <mergeCell ref="AM10:AM12"/>
    <mergeCell ref="AN10:AN12"/>
    <mergeCell ref="AO10:AO12"/>
    <mergeCell ref="AS10:AS12"/>
    <mergeCell ref="AT10:AT12"/>
    <mergeCell ref="AU10:AU12"/>
    <mergeCell ref="AV10:AV12"/>
    <mergeCell ref="AX10:AX12"/>
    <mergeCell ref="AY10:AY12"/>
    <mergeCell ref="J7:J9"/>
    <mergeCell ref="K7:K9"/>
    <mergeCell ref="A7:A9"/>
    <mergeCell ref="B7:B9"/>
    <mergeCell ref="C7:C9"/>
    <mergeCell ref="D7:D9"/>
    <mergeCell ref="E7:E9"/>
    <mergeCell ref="F7:F9"/>
    <mergeCell ref="G7:G9"/>
    <mergeCell ref="H7:H9"/>
    <mergeCell ref="I7:I9"/>
  </mergeCells>
  <conditionalFormatting sqref="L7:N7">
    <cfRule type="expression" dxfId="119" priority="16">
      <formula>IF($L7="Muy alta",TRUE,FALSE)</formula>
    </cfRule>
    <cfRule type="expression" dxfId="118" priority="17">
      <formula>IF($L7="Alta",TRUE,FALSE)</formula>
    </cfRule>
    <cfRule type="expression" dxfId="117" priority="18">
      <formula>IF($L7="Media",TRUE,FALSE)</formula>
    </cfRule>
    <cfRule type="expression" dxfId="116" priority="19">
      <formula>IF($L7="Baja",TRUE,FALSE)</formula>
    </cfRule>
    <cfRule type="expression" dxfId="115" priority="20">
      <formula>IF($L7="Muy Baja",TRUE,FALSE)</formula>
    </cfRule>
  </conditionalFormatting>
  <conditionalFormatting sqref="L10:N10 L11:M12">
    <cfRule type="expression" dxfId="114" priority="147">
      <formula>IF($L10="Muy alta",TRUE,FALSE)</formula>
    </cfRule>
    <cfRule type="expression" dxfId="113" priority="148">
      <formula>IF($L10="Alta",TRUE,FALSE)</formula>
    </cfRule>
    <cfRule type="expression" dxfId="112" priority="149">
      <formula>IF($L10="Media",TRUE,FALSE)</formula>
    </cfRule>
    <cfRule type="expression" dxfId="111" priority="150">
      <formula>IF($L10="Baja",TRUE,FALSE)</formula>
    </cfRule>
    <cfRule type="expression" dxfId="110" priority="151">
      <formula>IF($L10="Muy Baja",TRUE,FALSE)</formula>
    </cfRule>
  </conditionalFormatting>
  <conditionalFormatting sqref="L13:N14 N15">
    <cfRule type="expression" dxfId="109" priority="240">
      <formula>IF($L13="Muy alta",TRUE,FALSE)</formula>
    </cfRule>
    <cfRule type="expression" dxfId="108" priority="241">
      <formula>IF($L13="Alta",TRUE,FALSE)</formula>
    </cfRule>
    <cfRule type="expression" dxfId="107" priority="242">
      <formula>IF($L13="Media",TRUE,FALSE)</formula>
    </cfRule>
    <cfRule type="expression" dxfId="106" priority="244">
      <formula>IF($L13="Baja",TRUE,FALSE)</formula>
    </cfRule>
    <cfRule type="expression" dxfId="105" priority="245">
      <formula>IF($L13="Muy Baja",TRUE,FALSE)</formula>
    </cfRule>
  </conditionalFormatting>
  <conditionalFormatting sqref="L16:N17">
    <cfRule type="expression" dxfId="104" priority="60">
      <formula>IF($L16="Muy alta",TRUE,FALSE)</formula>
    </cfRule>
    <cfRule type="expression" dxfId="103" priority="61">
      <formula>IF($L16="Alta",TRUE,FALSE)</formula>
    </cfRule>
    <cfRule type="expression" dxfId="102" priority="62">
      <formula>IF($L16="Media",TRUE,FALSE)</formula>
    </cfRule>
    <cfRule type="expression" dxfId="101" priority="63">
      <formula>IF($L16="Baja",TRUE,FALSE)</formula>
    </cfRule>
    <cfRule type="expression" dxfId="100" priority="64">
      <formula>IF($L16="Muy Baja",TRUE,FALSE)</formula>
    </cfRule>
  </conditionalFormatting>
  <conditionalFormatting sqref="N8:N9">
    <cfRule type="expression" dxfId="99" priority="31">
      <formula>IF($L8="Muy alta",TRUE,FALSE)</formula>
    </cfRule>
    <cfRule type="expression" dxfId="98" priority="32">
      <formula>IF($L8="Alta",TRUE,FALSE)</formula>
    </cfRule>
    <cfRule type="expression" dxfId="97" priority="33">
      <formula>IF($L8="Media",TRUE,FALSE)</formula>
    </cfRule>
    <cfRule type="expression" dxfId="96" priority="34">
      <formula>IF($L8="Baja",TRUE,FALSE)</formula>
    </cfRule>
    <cfRule type="expression" dxfId="95" priority="35">
      <formula>IF($L8="Muy Baja",TRUE,FALSE)</formula>
    </cfRule>
  </conditionalFormatting>
  <conditionalFormatting sqref="Q7">
    <cfRule type="expression" dxfId="94" priority="214">
      <formula>IF($Q7="Catastrofico 100%",TRUE,FALSE)</formula>
    </cfRule>
    <cfRule type="expression" dxfId="93" priority="215">
      <formula>IF($Q7="Mayor 80%",TRUE,FALSE)</formula>
    </cfRule>
    <cfRule type="expression" dxfId="92" priority="216">
      <formula>IF($Q7="Moderado 60%",TRUE,FALSE)</formula>
    </cfRule>
    <cfRule type="expression" dxfId="91" priority="217">
      <formula>IF($Q7="Menor 40%",TRUE,FALSE)</formula>
    </cfRule>
    <cfRule type="expression" dxfId="90" priority="218">
      <formula>IF($Q7="Leve 20%",TRUE,FALSE)</formula>
    </cfRule>
  </conditionalFormatting>
  <conditionalFormatting sqref="Q10:Q14">
    <cfRule type="expression" dxfId="89" priority="137">
      <formula>IF($Q10="Catastrofico 100%",TRUE,FALSE)</formula>
    </cfRule>
    <cfRule type="expression" dxfId="88" priority="138">
      <formula>IF($Q10="Mayor 80%",TRUE,FALSE)</formula>
    </cfRule>
    <cfRule type="expression" dxfId="87" priority="139">
      <formula>IF($Q10="Moderado 60%",TRUE,FALSE)</formula>
    </cfRule>
    <cfRule type="expression" dxfId="86" priority="140">
      <formula>IF($Q10="Menor 40%",TRUE,FALSE)</formula>
    </cfRule>
    <cfRule type="expression" dxfId="85" priority="141">
      <formula>IF($Q10="Leve 20%",TRUE,FALSE)</formula>
    </cfRule>
  </conditionalFormatting>
  <conditionalFormatting sqref="Q16:Q17">
    <cfRule type="expression" dxfId="84" priority="50">
      <formula>IF($Q16="Catastrofico 100%",TRUE,FALSE)</formula>
    </cfRule>
    <cfRule type="expression" dxfId="83" priority="51">
      <formula>IF($Q16="Mayor 80%",TRUE,FALSE)</formula>
    </cfRule>
    <cfRule type="expression" dxfId="82" priority="52">
      <formula>IF($Q16="Moderado 60%",TRUE,FALSE)</formula>
    </cfRule>
    <cfRule type="expression" dxfId="81" priority="53">
      <formula>IF($Q16="Menor 40%",TRUE,FALSE)</formula>
    </cfRule>
    <cfRule type="expression" dxfId="80" priority="54">
      <formula>IF($Q16="Leve 20%",TRUE,FALSE)</formula>
    </cfRule>
  </conditionalFormatting>
  <conditionalFormatting sqref="S7">
    <cfRule type="expression" dxfId="79" priority="209">
      <formula>IF($S7="Catastrofico 100%",TRUE,FALSE)</formula>
    </cfRule>
    <cfRule type="expression" dxfId="78" priority="210">
      <formula>IF($S7="Mayor 80%",TRUE,FALSE)</formula>
    </cfRule>
    <cfRule type="expression" dxfId="77" priority="211">
      <formula>IF($S7="Moderado 60%",TRUE,FALSE)</formula>
    </cfRule>
    <cfRule type="expression" dxfId="76" priority="212">
      <formula>IF($S7="Menor 40%",TRUE,FALSE)</formula>
    </cfRule>
    <cfRule type="expression" dxfId="75" priority="213">
      <formula>IF($S7="Leve 20%",TRUE,FALSE)</formula>
    </cfRule>
  </conditionalFormatting>
  <conditionalFormatting sqref="S10:S14">
    <cfRule type="expression" dxfId="74" priority="132">
      <formula>IF($S10="Catastrofico 100%",TRUE,FALSE)</formula>
    </cfRule>
    <cfRule type="expression" dxfId="73" priority="133">
      <formula>IF($S10="Mayor 80%",TRUE,FALSE)</formula>
    </cfRule>
    <cfRule type="expression" dxfId="72" priority="134">
      <formula>IF($S10="Moderado 60%",TRUE,FALSE)</formula>
    </cfRule>
    <cfRule type="expression" dxfId="71" priority="135">
      <formula>IF($S10="Menor 40%",TRUE,FALSE)</formula>
    </cfRule>
    <cfRule type="expression" dxfId="70" priority="136">
      <formula>IF($S10="Leve 20%",TRUE,FALSE)</formula>
    </cfRule>
  </conditionalFormatting>
  <conditionalFormatting sqref="S16:S17">
    <cfRule type="expression" dxfId="69" priority="45">
      <formula>IF($S16="Catastrofico 100%",TRUE,FALSE)</formula>
    </cfRule>
    <cfRule type="expression" dxfId="68" priority="46">
      <formula>IF($S16="Mayor 80%",TRUE,FALSE)</formula>
    </cfRule>
    <cfRule type="expression" dxfId="67" priority="47">
      <formula>IF($S16="Moderado 60%",TRUE,FALSE)</formula>
    </cfRule>
    <cfRule type="expression" dxfId="66" priority="48">
      <formula>IF($S16="Menor 40%",TRUE,FALSE)</formula>
    </cfRule>
    <cfRule type="expression" dxfId="65" priority="49">
      <formula>IF($S16="Leve 20%",TRUE,FALSE)</formula>
    </cfRule>
  </conditionalFormatting>
  <conditionalFormatting sqref="U7:V7 AM7:AN7">
    <cfRule type="expression" dxfId="64" priority="11">
      <formula>IF($U7=100%,TRUE,FALSE)</formula>
    </cfRule>
    <cfRule type="expression" dxfId="63" priority="12">
      <formula>IF($U7=80%,TRUE,FALSE)</formula>
    </cfRule>
    <cfRule type="expression" dxfId="62" priority="13">
      <formula>IF($U7=60%,TRUE,FALSE)</formula>
    </cfRule>
    <cfRule type="expression" dxfId="61" priority="14">
      <formula>IF($U7=40%,TRUE,FALSE)</formula>
    </cfRule>
    <cfRule type="expression" dxfId="60" priority="15">
      <formula>IF($U7=20%,TRUE,FALSE)</formula>
    </cfRule>
  </conditionalFormatting>
  <conditionalFormatting sqref="U10:V10 AM10:AN14 U11:U12">
    <cfRule type="expression" dxfId="59" priority="142">
      <formula>IF($U10=100%,TRUE,FALSE)</formula>
    </cfRule>
    <cfRule type="expression" dxfId="58" priority="143">
      <formula>IF($U10=80%,TRUE,FALSE)</formula>
    </cfRule>
    <cfRule type="expression" dxfId="57" priority="144">
      <formula>IF($U10=60%,TRUE,FALSE)</formula>
    </cfRule>
    <cfRule type="expression" dxfId="56" priority="145">
      <formula>IF($U10=40%,TRUE,FALSE)</formula>
    </cfRule>
    <cfRule type="expression" dxfId="55" priority="146">
      <formula>IF($U10=20%,TRUE,FALSE)</formula>
    </cfRule>
  </conditionalFormatting>
  <conditionalFormatting sqref="U13:V14 V15">
    <cfRule type="expression" dxfId="54" priority="230">
      <formula>IF($U13=100%,TRUE,FALSE)</formula>
    </cfRule>
    <cfRule type="expression" dxfId="53" priority="231">
      <formula>IF($U13=80%,TRUE,FALSE)</formula>
    </cfRule>
    <cfRule type="expression" dxfId="52" priority="232">
      <formula>IF($U13=60%,TRUE,FALSE)</formula>
    </cfRule>
    <cfRule type="expression" dxfId="51" priority="233">
      <formula>IF($U13=40%,TRUE,FALSE)</formula>
    </cfRule>
    <cfRule type="expression" dxfId="50" priority="234">
      <formula>IF($U13=20%,TRUE,FALSE)</formula>
    </cfRule>
  </conditionalFormatting>
  <conditionalFormatting sqref="U16:V17 AM16:AN17">
    <cfRule type="expression" dxfId="49" priority="55">
      <formula>IF($U16=100%,TRUE,FALSE)</formula>
    </cfRule>
    <cfRule type="expression" dxfId="48" priority="56">
      <formula>IF($U16=80%,TRUE,FALSE)</formula>
    </cfRule>
    <cfRule type="expression" dxfId="47" priority="57">
      <formula>IF($U16=60%,TRUE,FALSE)</formula>
    </cfRule>
    <cfRule type="expression" dxfId="46" priority="58">
      <formula>IF($U16=40%,TRUE,FALSE)</formula>
    </cfRule>
    <cfRule type="expression" dxfId="45" priority="59">
      <formula>IF($U16=20%,TRUE,FALSE)</formula>
    </cfRule>
  </conditionalFormatting>
  <conditionalFormatting sqref="V8:V9">
    <cfRule type="expression" dxfId="44" priority="26">
      <formula>IF($U8=100%,TRUE,FALSE)</formula>
    </cfRule>
    <cfRule type="expression" dxfId="43" priority="27">
      <formula>IF($U8=80%,TRUE,FALSE)</formula>
    </cfRule>
    <cfRule type="expression" dxfId="42" priority="28">
      <formula>IF($U8=60%,TRUE,FALSE)</formula>
    </cfRule>
    <cfRule type="expression" dxfId="41" priority="29">
      <formula>IF($U8=40%,TRUE,FALSE)</formula>
    </cfRule>
    <cfRule type="expression" dxfId="40" priority="30">
      <formula>IF($U8=20%,TRUE,FALSE)</formula>
    </cfRule>
  </conditionalFormatting>
  <conditionalFormatting sqref="W7">
    <cfRule type="expression" dxfId="39" priority="200">
      <formula>IF($W7="Extremo",TRUE,FALSE)</formula>
    </cfRule>
    <cfRule type="expression" dxfId="38" priority="201">
      <formula>IF($W7="Alto",TRUE,FALSE)</formula>
    </cfRule>
    <cfRule type="expression" dxfId="37" priority="202">
      <formula>IF($W7="Moderado",TRUE,FALSE)</formula>
    </cfRule>
    <cfRule type="expression" dxfId="36" priority="203">
      <formula>IF($W7="Bajo",TRUE,FALSE)</formula>
    </cfRule>
  </conditionalFormatting>
  <conditionalFormatting sqref="W10:W14 AO10:AO14">
    <cfRule type="expression" dxfId="35" priority="128">
      <formula>IF($W10="Extremo",TRUE,FALSE)</formula>
    </cfRule>
    <cfRule type="expression" dxfId="34" priority="129">
      <formula>IF($W10="Alto",TRUE,FALSE)</formula>
    </cfRule>
    <cfRule type="expression" dxfId="33" priority="130">
      <formula>IF($W10="Moderado",TRUE,FALSE)</formula>
    </cfRule>
    <cfRule type="expression" dxfId="32" priority="131">
      <formula>IF($W10="Bajo",TRUE,FALSE)</formula>
    </cfRule>
  </conditionalFormatting>
  <conditionalFormatting sqref="W16:W17 AO16:AO17">
    <cfRule type="expression" dxfId="31" priority="41">
      <formula>IF($W16="Extremo",TRUE,FALSE)</formula>
    </cfRule>
    <cfRule type="expression" dxfId="30" priority="42">
      <formula>IF($W16="Alto",TRUE,FALSE)</formula>
    </cfRule>
    <cfRule type="expression" dxfId="29" priority="43">
      <formula>IF($W16="Moderado",TRUE,FALSE)</formula>
    </cfRule>
    <cfRule type="expression" dxfId="28" priority="44">
      <formula>IF($W16="Bajo",TRUE,FALSE)</formula>
    </cfRule>
  </conditionalFormatting>
  <conditionalFormatting sqref="AJ7:AK7">
    <cfRule type="expression" dxfId="27" priority="6">
      <formula>IF($AJ7="Muy alta",TRUE,FALSE)</formula>
    </cfRule>
    <cfRule type="expression" dxfId="26" priority="7">
      <formula>IF($AJ7="Alta",TRUE,FALSE)</formula>
    </cfRule>
    <cfRule type="expression" dxfId="25" priority="8">
      <formula>IF($AJ7="Media",TRUE,FALSE)</formula>
    </cfRule>
    <cfRule type="expression" dxfId="24" priority="9">
      <formula>IF($AJ7="Baja",TRUE,FALSE)</formula>
    </cfRule>
    <cfRule type="expression" dxfId="23" priority="10">
      <formula>IF($AJ7="Muy baja",TRUE,FALSE)</formula>
    </cfRule>
  </conditionalFormatting>
  <conditionalFormatting sqref="AJ10:AK14">
    <cfRule type="expression" dxfId="22" priority="123">
      <formula>IF($AJ10="Muy alta",TRUE,FALSE)</formula>
    </cfRule>
    <cfRule type="expression" dxfId="21" priority="124">
      <formula>IF($AJ10="Alta",TRUE,FALSE)</formula>
    </cfRule>
    <cfRule type="expression" dxfId="20" priority="125">
      <formula>IF($AJ10="Media",TRUE,FALSE)</formula>
    </cfRule>
    <cfRule type="expression" dxfId="19" priority="126">
      <formula>IF($AJ10="Baja",TRUE,FALSE)</formula>
    </cfRule>
    <cfRule type="expression" dxfId="18" priority="127">
      <formula>IF($AJ10="Muy baja",TRUE,FALSE)</formula>
    </cfRule>
  </conditionalFormatting>
  <conditionalFormatting sqref="AJ16:AK17">
    <cfRule type="expression" dxfId="17" priority="36">
      <formula>IF($AJ16="Muy alta",TRUE,FALSE)</formula>
    </cfRule>
    <cfRule type="expression" dxfId="16" priority="37">
      <formula>IF($AJ16="Alta",TRUE,FALSE)</formula>
    </cfRule>
    <cfRule type="expression" dxfId="15" priority="38">
      <formula>IF($AJ16="Media",TRUE,FALSE)</formula>
    </cfRule>
    <cfRule type="expression" dxfId="14" priority="39">
      <formula>IF($AJ16="Baja",TRUE,FALSE)</formula>
    </cfRule>
    <cfRule type="expression" dxfId="13" priority="40">
      <formula>IF($AJ16="Muy baja",TRUE,FALSE)</formula>
    </cfRule>
  </conditionalFormatting>
  <conditionalFormatting sqref="AO7">
    <cfRule type="expression" dxfId="12" priority="1">
      <formula>IF($AJ7="Muy alta",TRUE,FALSE)</formula>
    </cfRule>
    <cfRule type="expression" dxfId="11" priority="2">
      <formula>IF($AJ7="Alta",TRUE,FALSE)</formula>
    </cfRule>
    <cfRule type="expression" dxfId="10" priority="3">
      <formula>IF($AJ7="Media",TRUE,FALSE)</formula>
    </cfRule>
    <cfRule type="expression" dxfId="9" priority="4">
      <formula>IF($AJ7="Baja",TRUE,FALSE)</formula>
    </cfRule>
    <cfRule type="expression" dxfId="8" priority="5">
      <formula>IF($AJ7="Muy baja",TRUE,FALSE)</formula>
    </cfRule>
  </conditionalFormatting>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r:uid="{8671B5D5-7759-4FB7-9DAA-68C4D8B81CAB}">
          <x14:formula1>
            <xm:f>Listas!$C$2:$C$6</xm:f>
          </x14:formula1>
          <xm:sqref>K13:K17 K7 K10</xm:sqref>
        </x14:dataValidation>
        <x14:dataValidation type="list" allowBlank="1" showInputMessage="1" showErrorMessage="1" xr:uid="{161664FB-FB43-46A2-ACA3-A1D959DBE1E8}">
          <x14:formula1>
            <xm:f>Listas!$E$3:$E$7</xm:f>
          </x14:formula1>
          <xm:sqref>O13:O17 O7 O10</xm:sqref>
        </x14:dataValidation>
        <x14:dataValidation type="list" allowBlank="1" showInputMessage="1" showErrorMessage="1" xr:uid="{CE63960E-9783-4930-BB1A-C82EC5B2BDFA}">
          <x14:formula1>
            <xm:f>Listas!$F$3:$F$7</xm:f>
          </x14:formula1>
          <xm:sqref>P13:P17 P7 P10</xm:sqref>
        </x14:dataValidation>
        <x14:dataValidation type="list" allowBlank="1" showInputMessage="1" showErrorMessage="1" xr:uid="{F4C3936E-7187-4E9B-9409-5FEAD27D909E}">
          <x14:formula1>
            <xm:f>Listas!$H$2:$H$4</xm:f>
          </x14:formula1>
          <xm:sqref>AA13:AA17 AA7:AA10</xm:sqref>
        </x14:dataValidation>
        <x14:dataValidation type="list" allowBlank="1" showInputMessage="1" showErrorMessage="1" xr:uid="{BC795DE6-5D32-4AE9-9E87-F5BDD0C633CF}">
          <x14:formula1>
            <xm:f>Listas!$I$2:$I$3</xm:f>
          </x14:formula1>
          <xm:sqref>AC13:AD17 AC7:AD10</xm:sqref>
        </x14:dataValidation>
        <x14:dataValidation type="list" allowBlank="1" showInputMessage="1" showErrorMessage="1" xr:uid="{2F1CA850-B5CC-4D9E-887D-25F63C0DF97B}">
          <x14:formula1>
            <xm:f>Listas!$J$2:$J$3</xm:f>
          </x14:formula1>
          <xm:sqref>AF13:AF17 AF7:AF10</xm:sqref>
        </x14:dataValidation>
        <x14:dataValidation type="list" allowBlank="1" showInputMessage="1" showErrorMessage="1" xr:uid="{B34E9BD0-E261-482D-BFD0-A58D3E1817FF}">
          <x14:formula1>
            <xm:f>Listas!$K$2:$K$3</xm:f>
          </x14:formula1>
          <xm:sqref>AG13:AG17 AG7:AG10</xm:sqref>
        </x14:dataValidation>
        <x14:dataValidation type="list" allowBlank="1" showInputMessage="1" showErrorMessage="1" xr:uid="{46975C80-A6DF-4BD4-BD1D-DB8F650B5A7F}">
          <x14:formula1>
            <xm:f>Listas!$L$2:$L$3</xm:f>
          </x14:formula1>
          <xm:sqref>AH13:AH17 AH7:AH10</xm:sqref>
        </x14:dataValidation>
        <x14:dataValidation type="list" allowBlank="1" showInputMessage="1" showErrorMessage="1" xr:uid="{46D6E266-95CA-41BA-99FE-E9CCB3C9174A}">
          <x14:formula1>
            <xm:f>Listas!$P$2:$P$4</xm:f>
          </x14:formula1>
          <xm:sqref>AU13:AU17 AU7:AU10</xm:sqref>
        </x14:dataValidation>
        <x14:dataValidation type="list" allowBlank="1" showInputMessage="1" showErrorMessage="1" xr:uid="{008DCCA4-6B15-4E9E-BF0B-024B6C2A85D2}">
          <x14:formula1>
            <xm:f>Listas!$A$2:$A$10</xm:f>
          </x14:formula1>
          <xm:sqref>J13:J17 J7 J10</xm:sqref>
        </x14:dataValidation>
        <x14:dataValidation type="list" allowBlank="1" showInputMessage="1" showErrorMessage="1" xr:uid="{1651180C-A264-4DBE-8DDC-1E33069FADA3}">
          <x14:formula1>
            <xm:f>Listas!$R$2:$R$3</xm:f>
          </x14:formula1>
          <xm:sqref>B13:B17 B7 B10</xm:sqref>
        </x14:dataValidation>
        <x14:dataValidation type="list" allowBlank="1" showInputMessage="1" showErrorMessage="1" xr:uid="{C02F0F0B-BE94-4170-B066-729F35051F44}">
          <x14:formula1>
            <xm:f>Listas!$T$2:$T$3</xm:f>
          </x14:formula1>
          <xm:sqref>AX13:AX17 BD13:BD17 BJ13:BJ17 BJ7:BJ10 BD7:BD10 AX7:AX10</xm:sqref>
        </x14:dataValidation>
        <x14:dataValidation type="list" allowBlank="1" showInputMessage="1" showErrorMessage="1" xr:uid="{2C27F230-6833-4B66-91EB-0AC5B9E00340}">
          <x14:formula1>
            <xm:f>Listas!$N$2:$N$4</xm:f>
          </x14:formula1>
          <xm:sqref>AP13:AP17 AP7 AP10</xm:sqref>
        </x14:dataValidation>
        <x14:dataValidation type="list" allowBlank="1" showInputMessage="1" showErrorMessage="1" xr:uid="{2EE27779-9E22-4EA6-BDB0-D2ABFD490152}">
          <x14:formula1>
            <xm:f>Listas!$V$2:$V$4</xm:f>
          </x14:formula1>
          <xm:sqref>F7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B8B90-83EF-463B-AEBD-76689DA0F472}">
  <dimension ref="A1:W40"/>
  <sheetViews>
    <sheetView topLeftCell="A2" workbookViewId="0">
      <selection activeCell="C3" sqref="C3"/>
    </sheetView>
  </sheetViews>
  <sheetFormatPr defaultColWidth="11.42578125" defaultRowHeight="15"/>
  <cols>
    <col min="1" max="1" width="68.7109375" style="11" customWidth="1"/>
    <col min="2" max="2" width="1.5703125" customWidth="1"/>
    <col min="3" max="3" width="27.5703125" customWidth="1"/>
    <col min="4" max="4" width="1.42578125" customWidth="1"/>
    <col min="5" max="6" width="28.140625" customWidth="1"/>
    <col min="7" max="7" width="1.42578125" customWidth="1"/>
    <col min="13" max="13" width="1" customWidth="1"/>
    <col min="14" max="14" width="34.28515625" customWidth="1"/>
    <col min="15" max="15" width="1.5703125" customWidth="1"/>
    <col min="17" max="17" width="2.28515625" customWidth="1"/>
    <col min="19" max="19" width="2" customWidth="1"/>
    <col min="22" max="22" width="25.7109375" customWidth="1"/>
    <col min="23" max="23" width="8.7109375" customWidth="1"/>
    <col min="24" max="24" width="15.5703125" customWidth="1"/>
  </cols>
  <sheetData>
    <row r="1" spans="1:23" ht="45" customHeight="1">
      <c r="A1" s="16" t="s">
        <v>27</v>
      </c>
      <c r="C1" s="16" t="s">
        <v>121</v>
      </c>
      <c r="E1" s="200" t="s">
        <v>122</v>
      </c>
      <c r="F1" s="200"/>
      <c r="H1" s="201" t="s">
        <v>16</v>
      </c>
      <c r="I1" s="201"/>
      <c r="J1" s="201"/>
      <c r="K1" s="201"/>
      <c r="L1" s="201"/>
      <c r="N1" s="15" t="s">
        <v>22</v>
      </c>
      <c r="P1" s="17" t="s">
        <v>45</v>
      </c>
      <c r="R1" s="17" t="s">
        <v>123</v>
      </c>
      <c r="T1" s="18" t="s">
        <v>48</v>
      </c>
      <c r="V1" s="18" t="s">
        <v>124</v>
      </c>
    </row>
    <row r="2" spans="1:23" ht="49.5" customHeight="1">
      <c r="A2" s="19" t="s">
        <v>125</v>
      </c>
      <c r="C2" s="21" t="s">
        <v>126</v>
      </c>
      <c r="E2" s="24" t="s">
        <v>30</v>
      </c>
      <c r="F2" s="24" t="s">
        <v>31</v>
      </c>
      <c r="H2" s="32" t="s">
        <v>66</v>
      </c>
      <c r="I2" s="32" t="s">
        <v>127</v>
      </c>
      <c r="J2" s="32" t="s">
        <v>68</v>
      </c>
      <c r="K2" s="32" t="s">
        <v>69</v>
      </c>
      <c r="L2" s="32" t="s">
        <v>70</v>
      </c>
      <c r="N2" s="31" t="s">
        <v>128</v>
      </c>
      <c r="P2" s="44" t="s">
        <v>129</v>
      </c>
      <c r="R2" s="32" t="s">
        <v>53</v>
      </c>
      <c r="T2" s="34" t="s">
        <v>77</v>
      </c>
      <c r="V2" s="88" t="s">
        <v>57</v>
      </c>
    </row>
    <row r="3" spans="1:23" ht="49.5" customHeight="1">
      <c r="A3" s="19" t="s">
        <v>130</v>
      </c>
      <c r="C3" s="21" t="s">
        <v>62</v>
      </c>
      <c r="E3" s="25" t="s">
        <v>63</v>
      </c>
      <c r="F3" s="25" t="s">
        <v>64</v>
      </c>
      <c r="H3" s="32" t="s">
        <v>84</v>
      </c>
      <c r="I3" s="32" t="s">
        <v>67</v>
      </c>
      <c r="J3" s="32" t="s">
        <v>131</v>
      </c>
      <c r="K3" s="32" t="s">
        <v>132</v>
      </c>
      <c r="L3" s="32" t="s">
        <v>133</v>
      </c>
      <c r="N3" s="100" t="s">
        <v>134</v>
      </c>
      <c r="P3" s="45" t="s">
        <v>74</v>
      </c>
      <c r="R3" s="32" t="s">
        <v>104</v>
      </c>
      <c r="T3" s="34" t="s">
        <v>135</v>
      </c>
      <c r="V3" s="88" t="s">
        <v>136</v>
      </c>
    </row>
    <row r="4" spans="1:23" ht="96" customHeight="1">
      <c r="A4" s="19" t="s">
        <v>137</v>
      </c>
      <c r="C4" s="21" t="s">
        <v>138</v>
      </c>
      <c r="E4" s="25" t="s">
        <v>139</v>
      </c>
      <c r="F4" s="25" t="s">
        <v>140</v>
      </c>
      <c r="H4" s="32" t="s">
        <v>94</v>
      </c>
      <c r="I4" s="11"/>
      <c r="J4" s="11"/>
      <c r="K4" s="11"/>
      <c r="L4" s="11"/>
      <c r="N4" s="31" t="s">
        <v>141</v>
      </c>
      <c r="P4" s="44" t="s">
        <v>142</v>
      </c>
      <c r="V4" s="88" t="s">
        <v>143</v>
      </c>
    </row>
    <row r="5" spans="1:23" ht="49.5" customHeight="1">
      <c r="A5" s="19" t="s">
        <v>144</v>
      </c>
      <c r="C5" s="21" t="s">
        <v>145</v>
      </c>
      <c r="E5" s="25" t="s">
        <v>146</v>
      </c>
      <c r="F5" s="25" t="s">
        <v>147</v>
      </c>
    </row>
    <row r="6" spans="1:23" ht="49.5" customHeight="1">
      <c r="A6" s="19" t="s">
        <v>148</v>
      </c>
      <c r="C6" s="22" t="s">
        <v>149</v>
      </c>
      <c r="E6" s="25" t="s">
        <v>150</v>
      </c>
      <c r="F6" s="25" t="s">
        <v>151</v>
      </c>
      <c r="N6" s="30"/>
    </row>
    <row r="7" spans="1:23" ht="49.5" customHeight="1">
      <c r="A7" s="19" t="s">
        <v>152</v>
      </c>
      <c r="E7" s="25" t="s">
        <v>153</v>
      </c>
      <c r="F7" s="25" t="s">
        <v>154</v>
      </c>
    </row>
    <row r="8" spans="1:23" ht="49.5" customHeight="1">
      <c r="A8" s="19" t="s">
        <v>155</v>
      </c>
      <c r="C8" s="16" t="s">
        <v>156</v>
      </c>
      <c r="E8" s="23"/>
      <c r="F8" s="23"/>
    </row>
    <row r="9" spans="1:23" ht="51.75" customHeight="1">
      <c r="A9" s="19" t="s">
        <v>157</v>
      </c>
      <c r="C9" s="32" t="s">
        <v>158</v>
      </c>
    </row>
    <row r="10" spans="1:23" ht="55.5" customHeight="1">
      <c r="A10" s="19" t="s">
        <v>159</v>
      </c>
      <c r="C10" s="32" t="s">
        <v>160</v>
      </c>
      <c r="E10" s="23"/>
      <c r="F10" s="23"/>
    </row>
    <row r="11" spans="1:23" ht="40.5" customHeight="1">
      <c r="A11" s="19" t="s">
        <v>161</v>
      </c>
      <c r="C11" s="32" t="s">
        <v>162</v>
      </c>
    </row>
    <row r="12" spans="1:23" ht="40.5" customHeight="1">
      <c r="C12" s="32" t="s">
        <v>163</v>
      </c>
    </row>
    <row r="13" spans="1:23" ht="40.5" customHeight="1">
      <c r="C13" s="32" t="s">
        <v>164</v>
      </c>
    </row>
    <row r="14" spans="1:23" ht="40.5" customHeight="1"/>
    <row r="15" spans="1:23" ht="40.5" customHeight="1">
      <c r="V15" s="36"/>
    </row>
    <row r="16" spans="1:23">
      <c r="V16" s="37"/>
      <c r="W16" s="37"/>
    </row>
    <row r="17" spans="22:23">
      <c r="V17" s="37"/>
      <c r="W17" s="37"/>
    </row>
    <row r="18" spans="22:23">
      <c r="V18" s="37"/>
      <c r="W18" s="37"/>
    </row>
    <row r="19" spans="22:23">
      <c r="V19" s="37"/>
      <c r="W19" s="37"/>
    </row>
    <row r="20" spans="22:23">
      <c r="V20" s="37"/>
      <c r="W20" s="37"/>
    </row>
    <row r="21" spans="22:23">
      <c r="V21" s="37"/>
      <c r="W21" s="37"/>
    </row>
    <row r="22" spans="22:23">
      <c r="V22" s="37"/>
      <c r="W22" s="37"/>
    </row>
    <row r="23" spans="22:23">
      <c r="V23" s="37"/>
      <c r="W23" s="37"/>
    </row>
    <row r="24" spans="22:23">
      <c r="V24" s="37"/>
      <c r="W24" s="37"/>
    </row>
    <row r="25" spans="22:23">
      <c r="V25" s="37"/>
      <c r="W25" s="37"/>
    </row>
    <row r="26" spans="22:23">
      <c r="V26" s="37"/>
      <c r="W26" s="37"/>
    </row>
    <row r="27" spans="22:23">
      <c r="V27" s="37"/>
      <c r="W27" s="37"/>
    </row>
    <row r="28" spans="22:23">
      <c r="V28" s="37"/>
      <c r="W28" s="37"/>
    </row>
    <row r="29" spans="22:23">
      <c r="V29" s="37"/>
      <c r="W29" s="37"/>
    </row>
    <row r="30" spans="22:23">
      <c r="V30" s="37"/>
      <c r="W30" s="37"/>
    </row>
    <row r="31" spans="22:23">
      <c r="V31" s="37"/>
      <c r="W31" s="37"/>
    </row>
    <row r="32" spans="22:23">
      <c r="V32" s="37"/>
      <c r="W32" s="37"/>
    </row>
    <row r="33" spans="22:23">
      <c r="V33" s="37"/>
      <c r="W33" s="37"/>
    </row>
    <row r="34" spans="22:23">
      <c r="V34" s="37"/>
      <c r="W34" s="37"/>
    </row>
    <row r="35" spans="22:23">
      <c r="V35" s="37"/>
      <c r="W35" s="37"/>
    </row>
    <row r="36" spans="22:23">
      <c r="V36" s="37"/>
      <c r="W36" s="37"/>
    </row>
    <row r="37" spans="22:23">
      <c r="V37" s="37"/>
      <c r="W37" s="37"/>
    </row>
    <row r="38" spans="22:23">
      <c r="V38" s="37"/>
      <c r="W38" s="37"/>
    </row>
    <row r="39" spans="22:23">
      <c r="V39" s="37"/>
      <c r="W39" s="37"/>
    </row>
    <row r="40" spans="22:23">
      <c r="V40" s="37"/>
      <c r="W40" s="37"/>
    </row>
  </sheetData>
  <mergeCells count="2">
    <mergeCell ref="E1:F1"/>
    <mergeCell ref="H1:L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B677E-BDFE-4435-ACA7-0A84503A736A}">
  <dimension ref="A1:AA28"/>
  <sheetViews>
    <sheetView topLeftCell="A19" workbookViewId="0">
      <selection activeCell="D35" sqref="D35"/>
    </sheetView>
  </sheetViews>
  <sheetFormatPr defaultColWidth="11.42578125" defaultRowHeight="15"/>
  <cols>
    <col min="2" max="4" width="5.42578125" style="3" customWidth="1"/>
    <col min="5" max="19" width="5.42578125" customWidth="1"/>
    <col min="20" max="20" width="65.5703125" customWidth="1"/>
    <col min="21" max="27" width="5.42578125" customWidth="1"/>
    <col min="28" max="30" width="5.7109375" customWidth="1"/>
  </cols>
  <sheetData>
    <row r="1" spans="1:27" s="38" customFormat="1" ht="48.75" customHeight="1">
      <c r="B1" s="202" t="s">
        <v>165</v>
      </c>
      <c r="C1" s="202"/>
      <c r="D1" s="202"/>
      <c r="E1" s="202"/>
      <c r="F1" s="202"/>
      <c r="G1" s="202"/>
      <c r="H1" s="202"/>
      <c r="I1" s="202"/>
      <c r="J1" s="202"/>
      <c r="K1" s="202"/>
    </row>
    <row r="2" spans="1:27">
      <c r="C2" s="41" t="s">
        <v>23</v>
      </c>
      <c r="D2" s="39"/>
    </row>
    <row r="3" spans="1:27">
      <c r="C3" s="40">
        <v>0.2</v>
      </c>
      <c r="D3" s="40">
        <v>0.4</v>
      </c>
      <c r="E3" s="40">
        <v>0.6</v>
      </c>
      <c r="F3" s="40">
        <v>0.8</v>
      </c>
      <c r="G3" s="40">
        <v>1</v>
      </c>
      <c r="H3" s="40"/>
      <c r="I3" s="40"/>
      <c r="J3" s="40"/>
      <c r="K3" s="40"/>
      <c r="L3" s="40"/>
      <c r="M3" s="40"/>
      <c r="N3" s="40"/>
      <c r="O3" s="40"/>
      <c r="P3" s="40"/>
      <c r="Q3" s="40"/>
      <c r="R3" s="40"/>
      <c r="S3" s="40"/>
      <c r="T3" s="40"/>
      <c r="U3" s="40"/>
      <c r="V3" s="40"/>
      <c r="W3" s="40"/>
      <c r="X3" s="40"/>
      <c r="Y3" s="40"/>
      <c r="Z3" s="40"/>
      <c r="AA3" s="40"/>
    </row>
    <row r="4" spans="1:27">
      <c r="A4" s="39" t="s">
        <v>35</v>
      </c>
      <c r="B4" s="40">
        <v>0.2</v>
      </c>
      <c r="C4" s="20" t="s">
        <v>166</v>
      </c>
      <c r="D4" s="20" t="s">
        <v>166</v>
      </c>
      <c r="E4" s="20" t="s">
        <v>167</v>
      </c>
      <c r="F4" s="20" t="s">
        <v>168</v>
      </c>
      <c r="G4" s="20" t="s">
        <v>169</v>
      </c>
    </row>
    <row r="5" spans="1:27">
      <c r="B5" s="40">
        <v>0.4</v>
      </c>
      <c r="C5" s="20" t="s">
        <v>166</v>
      </c>
      <c r="D5" s="20" t="s">
        <v>167</v>
      </c>
      <c r="E5" s="20" t="s">
        <v>167</v>
      </c>
      <c r="F5" s="20" t="s">
        <v>168</v>
      </c>
      <c r="G5" s="20" t="s">
        <v>169</v>
      </c>
    </row>
    <row r="6" spans="1:27">
      <c r="B6" s="40">
        <v>0.6</v>
      </c>
      <c r="C6" s="20" t="s">
        <v>167</v>
      </c>
      <c r="D6" s="20" t="s">
        <v>167</v>
      </c>
      <c r="E6" s="20" t="s">
        <v>167</v>
      </c>
      <c r="F6" s="20" t="s">
        <v>168</v>
      </c>
      <c r="G6" s="20" t="s">
        <v>169</v>
      </c>
    </row>
    <row r="7" spans="1:27">
      <c r="B7" s="40">
        <v>0.8</v>
      </c>
      <c r="C7" s="20" t="s">
        <v>167</v>
      </c>
      <c r="D7" s="20" t="s">
        <v>167</v>
      </c>
      <c r="E7" s="20" t="s">
        <v>168</v>
      </c>
      <c r="F7" s="20" t="s">
        <v>168</v>
      </c>
      <c r="G7" s="20" t="s">
        <v>169</v>
      </c>
    </row>
    <row r="8" spans="1:27">
      <c r="B8" s="40">
        <v>1</v>
      </c>
      <c r="C8" s="20" t="s">
        <v>168</v>
      </c>
      <c r="D8" s="20" t="s">
        <v>168</v>
      </c>
      <c r="E8" s="20" t="s">
        <v>168</v>
      </c>
      <c r="F8" s="20" t="s">
        <v>168</v>
      </c>
      <c r="G8" s="20" t="s">
        <v>169</v>
      </c>
    </row>
    <row r="9" spans="1:27">
      <c r="B9" s="40"/>
    </row>
    <row r="10" spans="1:27">
      <c r="B10" s="40"/>
    </row>
    <row r="20" spans="1:10" ht="29.25" customHeight="1">
      <c r="A20" s="202" t="s">
        <v>170</v>
      </c>
      <c r="B20" s="202"/>
      <c r="C20" s="202"/>
      <c r="D20" s="202"/>
      <c r="E20" s="202"/>
      <c r="F20" s="202"/>
      <c r="G20" s="202"/>
      <c r="H20" s="202"/>
      <c r="I20" s="202"/>
      <c r="J20" s="202"/>
    </row>
    <row r="22" spans="1:10">
      <c r="C22" s="41" t="s">
        <v>23</v>
      </c>
      <c r="D22" s="39"/>
    </row>
    <row r="23" spans="1:10">
      <c r="B23" s="20"/>
      <c r="C23" s="46" t="s">
        <v>171</v>
      </c>
      <c r="D23" s="46" t="s">
        <v>172</v>
      </c>
      <c r="E23" s="46" t="s">
        <v>167</v>
      </c>
      <c r="F23" s="46" t="s">
        <v>173</v>
      </c>
      <c r="G23" s="46" t="s">
        <v>174</v>
      </c>
    </row>
    <row r="24" spans="1:10">
      <c r="A24" s="39" t="s">
        <v>35</v>
      </c>
      <c r="B24" s="46" t="s">
        <v>175</v>
      </c>
      <c r="C24" s="20" t="s">
        <v>176</v>
      </c>
      <c r="D24" s="20" t="s">
        <v>176</v>
      </c>
      <c r="E24" s="20" t="s">
        <v>169</v>
      </c>
      <c r="F24" s="20" t="s">
        <v>169</v>
      </c>
      <c r="G24" s="20" t="s">
        <v>169</v>
      </c>
    </row>
    <row r="25" spans="1:10">
      <c r="B25" s="46" t="s">
        <v>177</v>
      </c>
      <c r="C25" s="20" t="s">
        <v>176</v>
      </c>
      <c r="D25" s="20" t="s">
        <v>176</v>
      </c>
      <c r="E25" s="20" t="s">
        <v>168</v>
      </c>
      <c r="F25" s="20" t="s">
        <v>169</v>
      </c>
      <c r="G25" s="20" t="s">
        <v>169</v>
      </c>
    </row>
    <row r="26" spans="1:10">
      <c r="B26" s="46" t="s">
        <v>178</v>
      </c>
      <c r="C26" s="20" t="s">
        <v>176</v>
      </c>
      <c r="D26" s="20" t="s">
        <v>176</v>
      </c>
      <c r="E26" s="20" t="s">
        <v>168</v>
      </c>
      <c r="F26" s="20" t="s">
        <v>169</v>
      </c>
      <c r="G26" s="20" t="s">
        <v>169</v>
      </c>
    </row>
    <row r="27" spans="1:10">
      <c r="B27" s="46" t="s">
        <v>179</v>
      </c>
      <c r="C27" s="20" t="s">
        <v>176</v>
      </c>
      <c r="D27" s="20" t="s">
        <v>176</v>
      </c>
      <c r="E27" s="20" t="s">
        <v>167</v>
      </c>
      <c r="F27" s="20" t="s">
        <v>168</v>
      </c>
      <c r="G27" s="20" t="s">
        <v>169</v>
      </c>
    </row>
    <row r="28" spans="1:10">
      <c r="B28" s="46" t="s">
        <v>180</v>
      </c>
      <c r="C28" s="20" t="s">
        <v>176</v>
      </c>
      <c r="D28" s="20" t="s">
        <v>176</v>
      </c>
      <c r="E28" s="20" t="s">
        <v>167</v>
      </c>
      <c r="F28" s="20" t="s">
        <v>168</v>
      </c>
      <c r="G28" s="20" t="s">
        <v>169</v>
      </c>
    </row>
  </sheetData>
  <mergeCells count="2">
    <mergeCell ref="B1:K1"/>
    <mergeCell ref="A20:J2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3"/>
  <sheetViews>
    <sheetView topLeftCell="A177" workbookViewId="0">
      <selection activeCell="C215" sqref="C215:C219"/>
    </sheetView>
  </sheetViews>
  <sheetFormatPr defaultColWidth="11.42578125" defaultRowHeight="15"/>
  <cols>
    <col min="1" max="1" width="26.28515625" customWidth="1"/>
    <col min="2" max="2" width="27.5703125" bestFit="1" customWidth="1"/>
    <col min="3" max="3" width="42.42578125" style="3" bestFit="1" customWidth="1"/>
    <col min="4" max="4" width="31.140625" bestFit="1" customWidth="1"/>
    <col min="5" max="5" width="26.42578125" bestFit="1" customWidth="1"/>
  </cols>
  <sheetData>
    <row r="1" spans="1:3">
      <c r="A1" s="206" t="s">
        <v>181</v>
      </c>
      <c r="B1" s="206"/>
      <c r="C1" s="206"/>
    </row>
    <row r="2" spans="1:3">
      <c r="A2" s="1" t="s">
        <v>182</v>
      </c>
      <c r="B2" s="1" t="s">
        <v>183</v>
      </c>
      <c r="C2" s="1" t="s">
        <v>184</v>
      </c>
    </row>
    <row r="3" spans="1:3">
      <c r="A3" s="2" t="s">
        <v>185</v>
      </c>
      <c r="B3" s="2" t="s">
        <v>186</v>
      </c>
      <c r="C3" s="2" t="s">
        <v>187</v>
      </c>
    </row>
    <row r="4" spans="1:3">
      <c r="A4" s="2" t="s">
        <v>188</v>
      </c>
      <c r="B4" s="2" t="s">
        <v>189</v>
      </c>
      <c r="C4" s="2" t="s">
        <v>190</v>
      </c>
    </row>
    <row r="5" spans="1:3">
      <c r="A5" s="2" t="s">
        <v>191</v>
      </c>
      <c r="B5" s="2" t="s">
        <v>192</v>
      </c>
      <c r="C5" s="2" t="s">
        <v>193</v>
      </c>
    </row>
    <row r="6" spans="1:3">
      <c r="A6" s="2" t="s">
        <v>194</v>
      </c>
      <c r="B6" s="2" t="s">
        <v>195</v>
      </c>
      <c r="C6" s="2" t="s">
        <v>196</v>
      </c>
    </row>
    <row r="7" spans="1:3">
      <c r="A7" s="2" t="s">
        <v>197</v>
      </c>
      <c r="B7" s="2" t="s">
        <v>198</v>
      </c>
      <c r="C7" s="2" t="s">
        <v>199</v>
      </c>
    </row>
    <row r="8" spans="1:3">
      <c r="A8" s="2" t="s">
        <v>200</v>
      </c>
      <c r="B8" s="2" t="s">
        <v>201</v>
      </c>
      <c r="C8" s="2" t="s">
        <v>202</v>
      </c>
    </row>
    <row r="9" spans="1:3">
      <c r="A9" s="2"/>
      <c r="B9" s="2"/>
      <c r="C9" s="2" t="s">
        <v>203</v>
      </c>
    </row>
    <row r="11" spans="1:3">
      <c r="A11" s="1" t="s">
        <v>204</v>
      </c>
    </row>
    <row r="12" spans="1:3">
      <c r="A12" s="2" t="s">
        <v>197</v>
      </c>
    </row>
    <row r="13" spans="1:3">
      <c r="A13" s="2" t="s">
        <v>205</v>
      </c>
    </row>
    <row r="14" spans="1:3">
      <c r="A14" s="2" t="s">
        <v>206</v>
      </c>
    </row>
    <row r="15" spans="1:3">
      <c r="A15" s="2" t="s">
        <v>207</v>
      </c>
    </row>
    <row r="16" spans="1:3">
      <c r="A16" s="2" t="s">
        <v>195</v>
      </c>
    </row>
    <row r="17" spans="1:3">
      <c r="A17" s="2" t="s">
        <v>208</v>
      </c>
    </row>
    <row r="18" spans="1:3">
      <c r="A18" s="2" t="s">
        <v>209</v>
      </c>
    </row>
    <row r="19" spans="1:3">
      <c r="A19" s="2" t="s">
        <v>210</v>
      </c>
    </row>
    <row r="20" spans="1:3">
      <c r="A20" s="2" t="s">
        <v>211</v>
      </c>
    </row>
    <row r="22" spans="1:3">
      <c r="A22" s="206" t="s">
        <v>212</v>
      </c>
      <c r="B22" s="206"/>
    </row>
    <row r="23" spans="1:3">
      <c r="A23" s="1" t="s">
        <v>213</v>
      </c>
      <c r="B23" s="1" t="s">
        <v>124</v>
      </c>
    </row>
    <row r="24" spans="1:3">
      <c r="A24" s="2" t="s">
        <v>214</v>
      </c>
      <c r="B24" s="2" t="s">
        <v>215</v>
      </c>
    </row>
    <row r="25" spans="1:3">
      <c r="A25" s="2" t="s">
        <v>216</v>
      </c>
      <c r="B25" s="2" t="s">
        <v>217</v>
      </c>
    </row>
    <row r="26" spans="1:3">
      <c r="A26" s="2" t="s">
        <v>218</v>
      </c>
      <c r="B26" s="2" t="s">
        <v>219</v>
      </c>
    </row>
    <row r="27" spans="1:3">
      <c r="A27" s="2" t="s">
        <v>220</v>
      </c>
      <c r="B27" s="2" t="s">
        <v>221</v>
      </c>
    </row>
    <row r="28" spans="1:3">
      <c r="A28" s="2" t="s">
        <v>222</v>
      </c>
      <c r="B28" s="2" t="s">
        <v>223</v>
      </c>
    </row>
    <row r="30" spans="1:3">
      <c r="A30" s="206" t="s">
        <v>224</v>
      </c>
      <c r="B30" s="206"/>
      <c r="C30" s="206"/>
    </row>
    <row r="31" spans="1:3">
      <c r="A31" s="1" t="s">
        <v>213</v>
      </c>
      <c r="B31" s="1" t="s">
        <v>124</v>
      </c>
      <c r="C31" s="4" t="s">
        <v>224</v>
      </c>
    </row>
    <row r="32" spans="1:3">
      <c r="A32" s="5" t="s">
        <v>222</v>
      </c>
      <c r="B32" s="2" t="s">
        <v>215</v>
      </c>
      <c r="C32" s="2" t="s">
        <v>225</v>
      </c>
    </row>
    <row r="33" spans="1:3">
      <c r="A33" s="5" t="s">
        <v>222</v>
      </c>
      <c r="B33" s="2" t="s">
        <v>217</v>
      </c>
      <c r="C33" s="2" t="s">
        <v>225</v>
      </c>
    </row>
    <row r="34" spans="1:3">
      <c r="A34" s="5" t="s">
        <v>222</v>
      </c>
      <c r="B34" s="2" t="s">
        <v>219</v>
      </c>
      <c r="C34" s="2" t="s">
        <v>219</v>
      </c>
    </row>
    <row r="35" spans="1:3">
      <c r="A35" s="5" t="s">
        <v>222</v>
      </c>
      <c r="B35" s="2" t="s">
        <v>221</v>
      </c>
      <c r="C35" s="2" t="s">
        <v>226</v>
      </c>
    </row>
    <row r="36" spans="1:3">
      <c r="A36" s="5" t="s">
        <v>222</v>
      </c>
      <c r="B36" s="2" t="s">
        <v>223</v>
      </c>
      <c r="C36" s="2" t="s">
        <v>227</v>
      </c>
    </row>
    <row r="37" spans="1:3">
      <c r="A37" s="5" t="s">
        <v>220</v>
      </c>
      <c r="B37" s="2" t="s">
        <v>215</v>
      </c>
      <c r="C37" s="2" t="s">
        <v>225</v>
      </c>
    </row>
    <row r="38" spans="1:3">
      <c r="A38" s="5" t="s">
        <v>220</v>
      </c>
      <c r="B38" s="2" t="s">
        <v>217</v>
      </c>
      <c r="C38" s="2" t="s">
        <v>225</v>
      </c>
    </row>
    <row r="39" spans="1:3">
      <c r="A39" s="5" t="s">
        <v>220</v>
      </c>
      <c r="B39" s="2" t="s">
        <v>219</v>
      </c>
      <c r="C39" s="2" t="s">
        <v>219</v>
      </c>
    </row>
    <row r="40" spans="1:3">
      <c r="A40" s="5" t="s">
        <v>220</v>
      </c>
      <c r="B40" s="2" t="s">
        <v>221</v>
      </c>
      <c r="C40" s="2" t="s">
        <v>226</v>
      </c>
    </row>
    <row r="41" spans="1:3">
      <c r="A41" s="5" t="s">
        <v>220</v>
      </c>
      <c r="B41" s="2" t="s">
        <v>223</v>
      </c>
      <c r="C41" s="2" t="s">
        <v>227</v>
      </c>
    </row>
    <row r="42" spans="1:3">
      <c r="A42" s="5" t="s">
        <v>218</v>
      </c>
      <c r="B42" s="2" t="s">
        <v>215</v>
      </c>
      <c r="C42" s="2" t="s">
        <v>225</v>
      </c>
    </row>
    <row r="43" spans="1:3">
      <c r="A43" s="5" t="s">
        <v>218</v>
      </c>
      <c r="B43" s="2" t="s">
        <v>217</v>
      </c>
      <c r="C43" s="2" t="s">
        <v>219</v>
      </c>
    </row>
    <row r="44" spans="1:3">
      <c r="A44" s="5" t="s">
        <v>218</v>
      </c>
      <c r="B44" s="2" t="s">
        <v>219</v>
      </c>
      <c r="C44" s="2" t="s">
        <v>226</v>
      </c>
    </row>
    <row r="45" spans="1:3">
      <c r="A45" s="5" t="s">
        <v>218</v>
      </c>
      <c r="B45" s="2" t="s">
        <v>221</v>
      </c>
      <c r="C45" s="2" t="s">
        <v>227</v>
      </c>
    </row>
    <row r="46" spans="1:3">
      <c r="A46" s="5" t="s">
        <v>218</v>
      </c>
      <c r="B46" s="2" t="s">
        <v>223</v>
      </c>
      <c r="C46" s="2" t="s">
        <v>227</v>
      </c>
    </row>
    <row r="47" spans="1:3">
      <c r="A47" s="6" t="s">
        <v>216</v>
      </c>
      <c r="B47" s="2" t="s">
        <v>215</v>
      </c>
      <c r="C47" s="2" t="s">
        <v>219</v>
      </c>
    </row>
    <row r="48" spans="1:3">
      <c r="A48" s="6" t="s">
        <v>216</v>
      </c>
      <c r="B48" s="2" t="s">
        <v>217</v>
      </c>
      <c r="C48" s="2" t="s">
        <v>226</v>
      </c>
    </row>
    <row r="49" spans="1:3">
      <c r="A49" s="6" t="s">
        <v>216</v>
      </c>
      <c r="B49" s="2" t="s">
        <v>219</v>
      </c>
      <c r="C49" s="2" t="s">
        <v>226</v>
      </c>
    </row>
    <row r="50" spans="1:3">
      <c r="A50" s="6" t="s">
        <v>216</v>
      </c>
      <c r="B50" s="2" t="s">
        <v>221</v>
      </c>
      <c r="C50" s="2" t="s">
        <v>227</v>
      </c>
    </row>
    <row r="51" spans="1:3">
      <c r="A51" s="6" t="s">
        <v>216</v>
      </c>
      <c r="B51" s="2" t="s">
        <v>223</v>
      </c>
      <c r="C51" s="2" t="s">
        <v>227</v>
      </c>
    </row>
    <row r="52" spans="1:3">
      <c r="A52" s="7" t="s">
        <v>214</v>
      </c>
      <c r="B52" s="2" t="s">
        <v>215</v>
      </c>
      <c r="C52" s="2" t="s">
        <v>226</v>
      </c>
    </row>
    <row r="53" spans="1:3">
      <c r="A53" s="7" t="s">
        <v>214</v>
      </c>
      <c r="B53" s="2" t="s">
        <v>217</v>
      </c>
      <c r="C53" s="2" t="s">
        <v>226</v>
      </c>
    </row>
    <row r="54" spans="1:3">
      <c r="A54" s="7" t="s">
        <v>214</v>
      </c>
      <c r="B54" s="2" t="s">
        <v>219</v>
      </c>
      <c r="C54" s="2" t="s">
        <v>227</v>
      </c>
    </row>
    <row r="55" spans="1:3">
      <c r="A55" s="7" t="s">
        <v>214</v>
      </c>
      <c r="B55" s="2" t="s">
        <v>221</v>
      </c>
      <c r="C55" s="2" t="s">
        <v>227</v>
      </c>
    </row>
    <row r="56" spans="1:3">
      <c r="A56" s="7" t="s">
        <v>214</v>
      </c>
      <c r="B56" s="2" t="s">
        <v>223</v>
      </c>
      <c r="C56" s="2" t="s">
        <v>227</v>
      </c>
    </row>
    <row r="59" spans="1:3">
      <c r="A59" s="9" t="s">
        <v>228</v>
      </c>
    </row>
    <row r="60" spans="1:3">
      <c r="A60" s="8" t="s">
        <v>229</v>
      </c>
    </row>
    <row r="61" spans="1:3">
      <c r="A61" s="8" t="s">
        <v>230</v>
      </c>
    </row>
    <row r="64" spans="1:3">
      <c r="A64" s="206" t="s">
        <v>231</v>
      </c>
      <c r="B64" s="206"/>
    </row>
    <row r="65" spans="1:2">
      <c r="A65" s="205" t="s">
        <v>232</v>
      </c>
      <c r="B65" s="2">
        <v>0</v>
      </c>
    </row>
    <row r="66" spans="1:2">
      <c r="A66" s="205"/>
      <c r="B66" s="2">
        <v>15</v>
      </c>
    </row>
    <row r="67" spans="1:2">
      <c r="A67" s="205" t="s">
        <v>233</v>
      </c>
      <c r="B67" s="2">
        <v>0</v>
      </c>
    </row>
    <row r="68" spans="1:2">
      <c r="A68" s="205"/>
      <c r="B68" s="2">
        <v>15</v>
      </c>
    </row>
    <row r="69" spans="1:2">
      <c r="A69" s="205" t="s">
        <v>234</v>
      </c>
      <c r="B69" s="2">
        <v>0</v>
      </c>
    </row>
    <row r="70" spans="1:2">
      <c r="A70" s="205"/>
      <c r="B70" s="2">
        <v>10</v>
      </c>
    </row>
    <row r="71" spans="1:2">
      <c r="A71" s="205"/>
      <c r="B71" s="2">
        <v>15</v>
      </c>
    </row>
    <row r="72" spans="1:2">
      <c r="A72" s="203" t="s">
        <v>235</v>
      </c>
      <c r="B72" s="2">
        <v>0</v>
      </c>
    </row>
    <row r="73" spans="1:2">
      <c r="A73" s="203"/>
      <c r="B73" s="2">
        <v>15</v>
      </c>
    </row>
    <row r="74" spans="1:2">
      <c r="A74" s="204" t="s">
        <v>236</v>
      </c>
      <c r="B74" s="2">
        <v>0</v>
      </c>
    </row>
    <row r="75" spans="1:2">
      <c r="A75" s="204"/>
      <c r="B75" s="2">
        <v>15</v>
      </c>
    </row>
    <row r="76" spans="1:2">
      <c r="A76" s="204" t="s">
        <v>237</v>
      </c>
      <c r="B76" s="2">
        <v>0</v>
      </c>
    </row>
    <row r="77" spans="1:2">
      <c r="A77" s="204"/>
      <c r="B77" s="2">
        <v>5</v>
      </c>
    </row>
    <row r="78" spans="1:2">
      <c r="A78" s="204"/>
      <c r="B78" s="2">
        <v>10</v>
      </c>
    </row>
    <row r="82" spans="1:3">
      <c r="A82" s="207" t="s">
        <v>238</v>
      </c>
      <c r="B82" s="2" t="s">
        <v>239</v>
      </c>
    </row>
    <row r="83" spans="1:3">
      <c r="A83" s="207"/>
      <c r="B83" s="2" t="s">
        <v>219</v>
      </c>
    </row>
    <row r="84" spans="1:3">
      <c r="A84" s="207"/>
      <c r="B84" s="3" t="s">
        <v>240</v>
      </c>
    </row>
    <row r="86" spans="1:3">
      <c r="A86" s="206" t="s">
        <v>241</v>
      </c>
      <c r="B86" s="206"/>
      <c r="C86" s="206"/>
    </row>
    <row r="87" spans="1:3">
      <c r="A87" s="1" t="s">
        <v>242</v>
      </c>
      <c r="B87" s="1" t="s">
        <v>243</v>
      </c>
      <c r="C87" s="1" t="s">
        <v>244</v>
      </c>
    </row>
    <row r="88" spans="1:3">
      <c r="A88" s="2" t="s">
        <v>239</v>
      </c>
      <c r="B88" s="2" t="s">
        <v>239</v>
      </c>
      <c r="C88" s="2" t="s">
        <v>239</v>
      </c>
    </row>
    <row r="89" spans="1:3">
      <c r="A89" s="2" t="s">
        <v>239</v>
      </c>
      <c r="B89" s="2" t="s">
        <v>219</v>
      </c>
      <c r="C89" s="2" t="s">
        <v>219</v>
      </c>
    </row>
    <row r="90" spans="1:3">
      <c r="A90" s="2" t="s">
        <v>239</v>
      </c>
      <c r="B90" s="2" t="s">
        <v>240</v>
      </c>
      <c r="C90" s="2" t="s">
        <v>240</v>
      </c>
    </row>
    <row r="91" spans="1:3">
      <c r="A91" s="2" t="s">
        <v>219</v>
      </c>
      <c r="B91" s="2" t="s">
        <v>239</v>
      </c>
      <c r="C91" s="2" t="s">
        <v>219</v>
      </c>
    </row>
    <row r="92" spans="1:3">
      <c r="A92" s="2" t="s">
        <v>219</v>
      </c>
      <c r="B92" s="2" t="s">
        <v>219</v>
      </c>
      <c r="C92" s="2" t="s">
        <v>219</v>
      </c>
    </row>
    <row r="93" spans="1:3">
      <c r="A93" s="2" t="s">
        <v>219</v>
      </c>
      <c r="B93" s="2" t="s">
        <v>240</v>
      </c>
      <c r="C93" s="2" t="s">
        <v>240</v>
      </c>
    </row>
    <row r="94" spans="1:3">
      <c r="A94" s="2" t="s">
        <v>240</v>
      </c>
      <c r="B94" s="2" t="s">
        <v>239</v>
      </c>
      <c r="C94" s="2" t="s">
        <v>240</v>
      </c>
    </row>
    <row r="95" spans="1:3">
      <c r="A95" s="2" t="s">
        <v>240</v>
      </c>
      <c r="B95" s="2" t="s">
        <v>219</v>
      </c>
      <c r="C95" s="2" t="s">
        <v>240</v>
      </c>
    </row>
    <row r="96" spans="1:3">
      <c r="A96" s="2" t="s">
        <v>240</v>
      </c>
      <c r="B96" s="2" t="s">
        <v>240</v>
      </c>
      <c r="C96" s="2" t="s">
        <v>240</v>
      </c>
    </row>
    <row r="99" spans="1:3" ht="15" customHeight="1">
      <c r="A99" s="203" t="s">
        <v>245</v>
      </c>
      <c r="B99" s="203"/>
      <c r="C99" s="11"/>
    </row>
    <row r="100" spans="1:3">
      <c r="A100" s="2">
        <v>1</v>
      </c>
      <c r="B100" s="2" t="s">
        <v>240</v>
      </c>
    </row>
    <row r="101" spans="1:3">
      <c r="A101" s="2">
        <v>2</v>
      </c>
      <c r="B101" s="2" t="s">
        <v>240</v>
      </c>
    </row>
    <row r="102" spans="1:3">
      <c r="A102" s="2">
        <v>3</v>
      </c>
      <c r="B102" s="2" t="s">
        <v>240</v>
      </c>
    </row>
    <row r="103" spans="1:3">
      <c r="A103" s="2">
        <v>4</v>
      </c>
      <c r="B103" s="2" t="s">
        <v>240</v>
      </c>
    </row>
    <row r="104" spans="1:3">
      <c r="A104" s="2">
        <v>5</v>
      </c>
      <c r="B104" s="2" t="s">
        <v>240</v>
      </c>
    </row>
    <row r="105" spans="1:3">
      <c r="A105" s="2">
        <v>6</v>
      </c>
      <c r="B105" s="2" t="s">
        <v>240</v>
      </c>
    </row>
    <row r="106" spans="1:3">
      <c r="A106" s="2">
        <v>7</v>
      </c>
      <c r="B106" s="2" t="s">
        <v>240</v>
      </c>
    </row>
    <row r="107" spans="1:3">
      <c r="A107" s="2">
        <v>8</v>
      </c>
      <c r="B107" s="2" t="s">
        <v>240</v>
      </c>
    </row>
    <row r="108" spans="1:3">
      <c r="A108" s="2">
        <v>9</v>
      </c>
      <c r="B108" s="2" t="s">
        <v>240</v>
      </c>
    </row>
    <row r="109" spans="1:3">
      <c r="A109" s="2">
        <v>10</v>
      </c>
      <c r="B109" s="2" t="s">
        <v>240</v>
      </c>
    </row>
    <row r="110" spans="1:3">
      <c r="A110" s="2">
        <v>11</v>
      </c>
      <c r="B110" s="2" t="s">
        <v>240</v>
      </c>
    </row>
    <row r="111" spans="1:3">
      <c r="A111" s="2">
        <v>12</v>
      </c>
      <c r="B111" s="2" t="s">
        <v>240</v>
      </c>
    </row>
    <row r="112" spans="1:3">
      <c r="A112" s="2">
        <v>13</v>
      </c>
      <c r="B112" s="2" t="s">
        <v>240</v>
      </c>
    </row>
    <row r="113" spans="1:2">
      <c r="A113" s="2">
        <v>14</v>
      </c>
      <c r="B113" s="2" t="s">
        <v>240</v>
      </c>
    </row>
    <row r="114" spans="1:2">
      <c r="A114" s="2">
        <v>15</v>
      </c>
      <c r="B114" s="2" t="s">
        <v>240</v>
      </c>
    </row>
    <row r="115" spans="1:2">
      <c r="A115" s="2">
        <v>16</v>
      </c>
      <c r="B115" s="2" t="s">
        <v>240</v>
      </c>
    </row>
    <row r="116" spans="1:2">
      <c r="A116" s="2">
        <v>17</v>
      </c>
      <c r="B116" s="2" t="s">
        <v>240</v>
      </c>
    </row>
    <row r="117" spans="1:2">
      <c r="A117" s="2">
        <v>18</v>
      </c>
      <c r="B117" s="2" t="s">
        <v>240</v>
      </c>
    </row>
    <row r="118" spans="1:2">
      <c r="A118" s="2">
        <v>19</v>
      </c>
      <c r="B118" s="2" t="s">
        <v>240</v>
      </c>
    </row>
    <row r="119" spans="1:2">
      <c r="A119" s="2">
        <v>20</v>
      </c>
      <c r="B119" s="2" t="s">
        <v>240</v>
      </c>
    </row>
    <row r="120" spans="1:2">
      <c r="A120" s="2">
        <v>21</v>
      </c>
      <c r="B120" s="2" t="s">
        <v>240</v>
      </c>
    </row>
    <row r="121" spans="1:2">
      <c r="A121" s="2">
        <v>22</v>
      </c>
      <c r="B121" s="2" t="s">
        <v>240</v>
      </c>
    </row>
    <row r="122" spans="1:2">
      <c r="A122" s="2">
        <v>23</v>
      </c>
      <c r="B122" s="2" t="s">
        <v>240</v>
      </c>
    </row>
    <row r="123" spans="1:2">
      <c r="A123" s="2">
        <v>24</v>
      </c>
      <c r="B123" s="2" t="s">
        <v>240</v>
      </c>
    </row>
    <row r="124" spans="1:2">
      <c r="A124" s="2">
        <v>25</v>
      </c>
      <c r="B124" s="2" t="s">
        <v>240</v>
      </c>
    </row>
    <row r="125" spans="1:2">
      <c r="A125" s="2">
        <v>26</v>
      </c>
      <c r="B125" s="2" t="s">
        <v>240</v>
      </c>
    </row>
    <row r="126" spans="1:2">
      <c r="A126" s="2">
        <v>27</v>
      </c>
      <c r="B126" s="2" t="s">
        <v>240</v>
      </c>
    </row>
    <row r="127" spans="1:2">
      <c r="A127" s="2">
        <v>28</v>
      </c>
      <c r="B127" s="2" t="s">
        <v>240</v>
      </c>
    </row>
    <row r="128" spans="1:2">
      <c r="A128" s="2">
        <v>29</v>
      </c>
      <c r="B128" s="2" t="s">
        <v>240</v>
      </c>
    </row>
    <row r="129" spans="1:2">
      <c r="A129" s="2">
        <v>30</v>
      </c>
      <c r="B129" s="2" t="s">
        <v>240</v>
      </c>
    </row>
    <row r="130" spans="1:2">
      <c r="A130" s="2">
        <v>31</v>
      </c>
      <c r="B130" s="2" t="s">
        <v>240</v>
      </c>
    </row>
    <row r="131" spans="1:2">
      <c r="A131" s="2">
        <v>32</v>
      </c>
      <c r="B131" s="2" t="s">
        <v>240</v>
      </c>
    </row>
    <row r="132" spans="1:2">
      <c r="A132" s="2">
        <v>33</v>
      </c>
      <c r="B132" s="2" t="s">
        <v>240</v>
      </c>
    </row>
    <row r="133" spans="1:2">
      <c r="A133" s="2">
        <v>34</v>
      </c>
      <c r="B133" s="2" t="s">
        <v>240</v>
      </c>
    </row>
    <row r="134" spans="1:2">
      <c r="A134" s="2">
        <v>35</v>
      </c>
      <c r="B134" s="2" t="s">
        <v>240</v>
      </c>
    </row>
    <row r="135" spans="1:2">
      <c r="A135" s="2">
        <v>36</v>
      </c>
      <c r="B135" s="2" t="s">
        <v>240</v>
      </c>
    </row>
    <row r="136" spans="1:2">
      <c r="A136" s="2">
        <v>37</v>
      </c>
      <c r="B136" s="2" t="s">
        <v>240</v>
      </c>
    </row>
    <row r="137" spans="1:2">
      <c r="A137" s="2">
        <v>38</v>
      </c>
      <c r="B137" s="2" t="s">
        <v>240</v>
      </c>
    </row>
    <row r="138" spans="1:2">
      <c r="A138" s="2">
        <v>39</v>
      </c>
      <c r="B138" s="2" t="s">
        <v>240</v>
      </c>
    </row>
    <row r="139" spans="1:2">
      <c r="A139" s="2">
        <v>40</v>
      </c>
      <c r="B139" s="2" t="s">
        <v>240</v>
      </c>
    </row>
    <row r="140" spans="1:2">
      <c r="A140" s="2">
        <v>41</v>
      </c>
      <c r="B140" s="2" t="s">
        <v>240</v>
      </c>
    </row>
    <row r="141" spans="1:2">
      <c r="A141" s="2">
        <v>42</v>
      </c>
      <c r="B141" s="2" t="s">
        <v>240</v>
      </c>
    </row>
    <row r="142" spans="1:2">
      <c r="A142" s="2">
        <v>43</v>
      </c>
      <c r="B142" s="2" t="s">
        <v>240</v>
      </c>
    </row>
    <row r="143" spans="1:2">
      <c r="A143" s="2">
        <v>44</v>
      </c>
      <c r="B143" s="2" t="s">
        <v>240</v>
      </c>
    </row>
    <row r="144" spans="1:2">
      <c r="A144" s="2">
        <v>45</v>
      </c>
      <c r="B144" s="2" t="s">
        <v>240</v>
      </c>
    </row>
    <row r="145" spans="1:2">
      <c r="A145" s="2">
        <v>46</v>
      </c>
      <c r="B145" s="2" t="s">
        <v>240</v>
      </c>
    </row>
    <row r="146" spans="1:2">
      <c r="A146" s="2">
        <v>47</v>
      </c>
      <c r="B146" s="2" t="s">
        <v>240</v>
      </c>
    </row>
    <row r="147" spans="1:2">
      <c r="A147" s="2">
        <v>48</v>
      </c>
      <c r="B147" s="2" t="s">
        <v>240</v>
      </c>
    </row>
    <row r="148" spans="1:2">
      <c r="A148" s="2">
        <v>49</v>
      </c>
      <c r="B148" s="2" t="s">
        <v>240</v>
      </c>
    </row>
    <row r="149" spans="1:2">
      <c r="A149" s="2">
        <v>50</v>
      </c>
      <c r="B149" s="2" t="s">
        <v>219</v>
      </c>
    </row>
    <row r="150" spans="1:2">
      <c r="A150" s="2">
        <v>51</v>
      </c>
      <c r="B150" s="2" t="s">
        <v>219</v>
      </c>
    </row>
    <row r="151" spans="1:2">
      <c r="A151" s="2">
        <v>52</v>
      </c>
      <c r="B151" s="2" t="s">
        <v>219</v>
      </c>
    </row>
    <row r="152" spans="1:2">
      <c r="A152" s="2">
        <v>53</v>
      </c>
      <c r="B152" s="2" t="s">
        <v>219</v>
      </c>
    </row>
    <row r="153" spans="1:2">
      <c r="A153" s="2">
        <v>54</v>
      </c>
      <c r="B153" s="2" t="s">
        <v>219</v>
      </c>
    </row>
    <row r="154" spans="1:2">
      <c r="A154" s="2">
        <v>55</v>
      </c>
      <c r="B154" s="2" t="s">
        <v>219</v>
      </c>
    </row>
    <row r="155" spans="1:2">
      <c r="A155" s="2">
        <v>56</v>
      </c>
      <c r="B155" s="2" t="s">
        <v>219</v>
      </c>
    </row>
    <row r="156" spans="1:2">
      <c r="A156" s="2">
        <v>57</v>
      </c>
      <c r="B156" s="2" t="s">
        <v>219</v>
      </c>
    </row>
    <row r="157" spans="1:2">
      <c r="A157" s="2">
        <v>58</v>
      </c>
      <c r="B157" s="2" t="s">
        <v>219</v>
      </c>
    </row>
    <row r="158" spans="1:2">
      <c r="A158" s="2">
        <v>59</v>
      </c>
      <c r="B158" s="2" t="s">
        <v>219</v>
      </c>
    </row>
    <row r="159" spans="1:2">
      <c r="A159" s="2">
        <v>60</v>
      </c>
      <c r="B159" s="2" t="s">
        <v>219</v>
      </c>
    </row>
    <row r="160" spans="1:2">
      <c r="A160" s="2">
        <v>61</v>
      </c>
      <c r="B160" s="2" t="s">
        <v>219</v>
      </c>
    </row>
    <row r="161" spans="1:2">
      <c r="A161" s="2">
        <v>62</v>
      </c>
      <c r="B161" s="2" t="s">
        <v>219</v>
      </c>
    </row>
    <row r="162" spans="1:2">
      <c r="A162" s="2">
        <v>63</v>
      </c>
      <c r="B162" s="2" t="s">
        <v>219</v>
      </c>
    </row>
    <row r="163" spans="1:2">
      <c r="A163" s="2">
        <v>64</v>
      </c>
      <c r="B163" s="2" t="s">
        <v>219</v>
      </c>
    </row>
    <row r="164" spans="1:2">
      <c r="A164" s="2">
        <v>65</v>
      </c>
      <c r="B164" s="2" t="s">
        <v>219</v>
      </c>
    </row>
    <row r="165" spans="1:2">
      <c r="A165" s="2">
        <v>66</v>
      </c>
      <c r="B165" s="2" t="s">
        <v>219</v>
      </c>
    </row>
    <row r="166" spans="1:2">
      <c r="A166" s="2">
        <v>67</v>
      </c>
      <c r="B166" s="2" t="s">
        <v>219</v>
      </c>
    </row>
    <row r="167" spans="1:2">
      <c r="A167" s="2">
        <v>68</v>
      </c>
      <c r="B167" s="2" t="s">
        <v>219</v>
      </c>
    </row>
    <row r="168" spans="1:2">
      <c r="A168" s="2">
        <v>69</v>
      </c>
      <c r="B168" s="2" t="s">
        <v>219</v>
      </c>
    </row>
    <row r="169" spans="1:2">
      <c r="A169" s="2">
        <v>70</v>
      </c>
      <c r="B169" s="2" t="s">
        <v>219</v>
      </c>
    </row>
    <row r="170" spans="1:2">
      <c r="A170" s="2">
        <v>71</v>
      </c>
      <c r="B170" s="2" t="s">
        <v>219</v>
      </c>
    </row>
    <row r="171" spans="1:2">
      <c r="A171" s="2">
        <v>72</v>
      </c>
      <c r="B171" s="2" t="s">
        <v>219</v>
      </c>
    </row>
    <row r="172" spans="1:2">
      <c r="A172" s="2">
        <v>73</v>
      </c>
      <c r="B172" s="2" t="s">
        <v>219</v>
      </c>
    </row>
    <row r="173" spans="1:2">
      <c r="A173" s="2">
        <v>74</v>
      </c>
      <c r="B173" s="2" t="s">
        <v>219</v>
      </c>
    </row>
    <row r="174" spans="1:2">
      <c r="A174" s="2">
        <v>75</v>
      </c>
      <c r="B174" s="2" t="s">
        <v>219</v>
      </c>
    </row>
    <row r="175" spans="1:2">
      <c r="A175" s="2">
        <v>76</v>
      </c>
      <c r="B175" s="2" t="s">
        <v>219</v>
      </c>
    </row>
    <row r="176" spans="1:2">
      <c r="A176" s="2">
        <v>77</v>
      </c>
      <c r="B176" s="2" t="s">
        <v>219</v>
      </c>
    </row>
    <row r="177" spans="1:2">
      <c r="A177" s="2">
        <v>78</v>
      </c>
      <c r="B177" s="2" t="s">
        <v>219</v>
      </c>
    </row>
    <row r="178" spans="1:2">
      <c r="A178" s="2">
        <v>79</v>
      </c>
      <c r="B178" s="2" t="s">
        <v>219</v>
      </c>
    </row>
    <row r="179" spans="1:2">
      <c r="A179" s="2">
        <v>80</v>
      </c>
      <c r="B179" s="2" t="s">
        <v>219</v>
      </c>
    </row>
    <row r="180" spans="1:2">
      <c r="A180" s="2">
        <v>81</v>
      </c>
      <c r="B180" s="2" t="s">
        <v>219</v>
      </c>
    </row>
    <row r="181" spans="1:2">
      <c r="A181" s="2">
        <v>82</v>
      </c>
      <c r="B181" s="2" t="s">
        <v>219</v>
      </c>
    </row>
    <row r="182" spans="1:2">
      <c r="A182" s="2">
        <v>83</v>
      </c>
      <c r="B182" s="2" t="s">
        <v>219</v>
      </c>
    </row>
    <row r="183" spans="1:2">
      <c r="A183" s="2">
        <v>84</v>
      </c>
      <c r="B183" s="2" t="s">
        <v>219</v>
      </c>
    </row>
    <row r="184" spans="1:2">
      <c r="A184" s="2">
        <v>85</v>
      </c>
      <c r="B184" s="2" t="s">
        <v>219</v>
      </c>
    </row>
    <row r="185" spans="1:2">
      <c r="A185" s="2">
        <v>86</v>
      </c>
      <c r="B185" s="2" t="s">
        <v>219</v>
      </c>
    </row>
    <row r="186" spans="1:2">
      <c r="A186" s="2">
        <v>87</v>
      </c>
      <c r="B186" s="2" t="s">
        <v>219</v>
      </c>
    </row>
    <row r="187" spans="1:2">
      <c r="A187" s="2">
        <v>88</v>
      </c>
      <c r="B187" s="2" t="s">
        <v>219</v>
      </c>
    </row>
    <row r="188" spans="1:2">
      <c r="A188" s="2">
        <v>89</v>
      </c>
      <c r="B188" s="2" t="s">
        <v>219</v>
      </c>
    </row>
    <row r="189" spans="1:2">
      <c r="A189" s="2">
        <v>90</v>
      </c>
      <c r="B189" s="2" t="s">
        <v>219</v>
      </c>
    </row>
    <row r="190" spans="1:2">
      <c r="A190" s="2">
        <v>91</v>
      </c>
      <c r="B190" s="2" t="s">
        <v>219</v>
      </c>
    </row>
    <row r="191" spans="1:2">
      <c r="A191" s="2">
        <v>92</v>
      </c>
      <c r="B191" s="2" t="s">
        <v>219</v>
      </c>
    </row>
    <row r="192" spans="1:2">
      <c r="A192" s="2">
        <v>93</v>
      </c>
      <c r="B192" s="2" t="s">
        <v>219</v>
      </c>
    </row>
    <row r="193" spans="1:2">
      <c r="A193" s="2">
        <v>94</v>
      </c>
      <c r="B193" s="2" t="s">
        <v>219</v>
      </c>
    </row>
    <row r="194" spans="1:2">
      <c r="A194" s="2">
        <v>95</v>
      </c>
      <c r="B194" s="2" t="s">
        <v>219</v>
      </c>
    </row>
    <row r="195" spans="1:2">
      <c r="A195" s="2">
        <v>96</v>
      </c>
      <c r="B195" s="2" t="s">
        <v>219</v>
      </c>
    </row>
    <row r="196" spans="1:2">
      <c r="A196" s="2">
        <v>97</v>
      </c>
      <c r="B196" s="2" t="s">
        <v>219</v>
      </c>
    </row>
    <row r="197" spans="1:2">
      <c r="A197" s="2">
        <v>98</v>
      </c>
      <c r="B197" s="2" t="s">
        <v>219</v>
      </c>
    </row>
    <row r="198" spans="1:2">
      <c r="A198" s="2">
        <v>99</v>
      </c>
      <c r="B198" s="2" t="s">
        <v>219</v>
      </c>
    </row>
    <row r="199" spans="1:2">
      <c r="A199" s="2">
        <v>100</v>
      </c>
      <c r="B199" s="2" t="s">
        <v>239</v>
      </c>
    </row>
    <row r="201" spans="1:2" ht="69.75" customHeight="1">
      <c r="A201" s="204" t="s">
        <v>246</v>
      </c>
      <c r="B201" s="204" t="s">
        <v>247</v>
      </c>
    </row>
    <row r="202" spans="1:2">
      <c r="A202" s="205"/>
      <c r="B202" s="205"/>
    </row>
    <row r="203" spans="1:2">
      <c r="A203" s="2" t="s">
        <v>248</v>
      </c>
      <c r="B203" s="2" t="s">
        <v>248</v>
      </c>
    </row>
    <row r="204" spans="1:2">
      <c r="A204" s="2" t="s">
        <v>249</v>
      </c>
      <c r="B204" s="2" t="s">
        <v>250</v>
      </c>
    </row>
    <row r="205" spans="1:2">
      <c r="A205" s="2"/>
      <c r="B205" s="2" t="s">
        <v>249</v>
      </c>
    </row>
    <row r="207" spans="1:2" ht="15" customHeight="1">
      <c r="A207" s="203" t="s">
        <v>251</v>
      </c>
      <c r="B207" s="203"/>
    </row>
    <row r="208" spans="1:2">
      <c r="A208" s="1" t="s">
        <v>248</v>
      </c>
      <c r="B208" s="2">
        <v>2</v>
      </c>
    </row>
    <row r="209" spans="1:3">
      <c r="A209" s="1" t="s">
        <v>250</v>
      </c>
      <c r="B209" s="2">
        <v>1</v>
      </c>
    </row>
    <row r="210" spans="1:3">
      <c r="A210" s="1" t="s">
        <v>249</v>
      </c>
      <c r="B210" s="2">
        <v>0</v>
      </c>
    </row>
    <row r="214" spans="1:3">
      <c r="A214" s="1" t="s">
        <v>252</v>
      </c>
      <c r="B214" s="1" t="s">
        <v>253</v>
      </c>
      <c r="C214" s="1" t="s">
        <v>254</v>
      </c>
    </row>
    <row r="215" spans="1:3">
      <c r="A215" s="2" t="s">
        <v>239</v>
      </c>
      <c r="B215" s="2" t="s">
        <v>248</v>
      </c>
      <c r="C215" s="2">
        <v>2</v>
      </c>
    </row>
    <row r="216" spans="1:3">
      <c r="A216" s="2" t="s">
        <v>239</v>
      </c>
      <c r="B216" s="2" t="s">
        <v>249</v>
      </c>
      <c r="C216" s="2">
        <v>0</v>
      </c>
    </row>
    <row r="217" spans="1:3">
      <c r="A217" s="2" t="s">
        <v>219</v>
      </c>
      <c r="B217" s="2" t="s">
        <v>248</v>
      </c>
      <c r="C217" s="2">
        <v>1</v>
      </c>
    </row>
    <row r="218" spans="1:3">
      <c r="A218" s="2" t="s">
        <v>219</v>
      </c>
      <c r="B218" s="2" t="s">
        <v>249</v>
      </c>
      <c r="C218" s="2">
        <v>0</v>
      </c>
    </row>
    <row r="219" spans="1:3">
      <c r="A219" s="2" t="s">
        <v>240</v>
      </c>
      <c r="B219" s="2" t="s">
        <v>248</v>
      </c>
      <c r="C219" s="2">
        <v>0</v>
      </c>
    </row>
    <row r="220" spans="1:3">
      <c r="A220" s="2" t="s">
        <v>240</v>
      </c>
      <c r="B220" s="2" t="s">
        <v>249</v>
      </c>
      <c r="C220" s="2">
        <v>0</v>
      </c>
    </row>
    <row r="222" spans="1:3">
      <c r="A222" s="1" t="s">
        <v>255</v>
      </c>
      <c r="B222" s="1" t="s">
        <v>256</v>
      </c>
      <c r="C222" s="1" t="s">
        <v>257</v>
      </c>
    </row>
    <row r="223" spans="1:3">
      <c r="A223" s="2" t="s">
        <v>239</v>
      </c>
      <c r="B223" s="2" t="s">
        <v>248</v>
      </c>
      <c r="C223" s="2">
        <v>2</v>
      </c>
    </row>
    <row r="224" spans="1:3">
      <c r="A224" s="2" t="s">
        <v>239</v>
      </c>
      <c r="B224" s="2" t="s">
        <v>250</v>
      </c>
      <c r="C224" s="2">
        <v>1</v>
      </c>
    </row>
    <row r="225" spans="1:5">
      <c r="A225" s="2" t="s">
        <v>239</v>
      </c>
      <c r="B225" s="2" t="s">
        <v>249</v>
      </c>
      <c r="C225" s="2">
        <v>0</v>
      </c>
    </row>
    <row r="226" spans="1:5">
      <c r="A226" s="2" t="s">
        <v>219</v>
      </c>
      <c r="B226" s="2" t="s">
        <v>248</v>
      </c>
      <c r="C226" s="2">
        <v>1</v>
      </c>
    </row>
    <row r="227" spans="1:5">
      <c r="A227" s="2" t="s">
        <v>219</v>
      </c>
      <c r="B227" s="2" t="s">
        <v>250</v>
      </c>
      <c r="C227" s="2">
        <v>0</v>
      </c>
      <c r="E227" s="3"/>
    </row>
    <row r="228" spans="1:5">
      <c r="A228" s="2" t="s">
        <v>219</v>
      </c>
      <c r="B228" s="2" t="s">
        <v>249</v>
      </c>
      <c r="C228" s="2">
        <v>0</v>
      </c>
    </row>
    <row r="229" spans="1:5">
      <c r="A229" s="2" t="s">
        <v>240</v>
      </c>
      <c r="B229" s="2" t="s">
        <v>248</v>
      </c>
      <c r="C229" s="2">
        <v>0</v>
      </c>
    </row>
    <row r="230" spans="1:5">
      <c r="A230" s="2" t="s">
        <v>240</v>
      </c>
      <c r="B230" s="2" t="s">
        <v>250</v>
      </c>
      <c r="C230" s="2">
        <v>0</v>
      </c>
      <c r="E230" s="3"/>
    </row>
    <row r="231" spans="1:5">
      <c r="A231" s="2" t="s">
        <v>240</v>
      </c>
      <c r="B231" s="2" t="s">
        <v>249</v>
      </c>
      <c r="C231" s="2">
        <v>0</v>
      </c>
    </row>
    <row r="233" spans="1:5">
      <c r="A233" s="12" t="s">
        <v>258</v>
      </c>
      <c r="B233" s="1" t="s">
        <v>213</v>
      </c>
      <c r="C233" s="1" t="s">
        <v>124</v>
      </c>
      <c r="E233" s="3"/>
    </row>
    <row r="234" spans="1:5">
      <c r="A234" s="12">
        <v>1</v>
      </c>
      <c r="B234" s="2" t="s">
        <v>222</v>
      </c>
      <c r="C234" s="2" t="s">
        <v>215</v>
      </c>
    </row>
    <row r="235" spans="1:5">
      <c r="A235" s="12">
        <v>2</v>
      </c>
      <c r="B235" s="2" t="s">
        <v>220</v>
      </c>
      <c r="C235" s="2" t="s">
        <v>217</v>
      </c>
    </row>
    <row r="236" spans="1:5">
      <c r="A236" s="12">
        <v>3</v>
      </c>
      <c r="B236" s="2" t="s">
        <v>259</v>
      </c>
      <c r="C236" s="2" t="s">
        <v>219</v>
      </c>
    </row>
    <row r="237" spans="1:5">
      <c r="A237" s="12">
        <v>4</v>
      </c>
      <c r="B237" s="2" t="s">
        <v>216</v>
      </c>
      <c r="C237" s="2" t="s">
        <v>221</v>
      </c>
    </row>
    <row r="238" spans="1:5">
      <c r="A238" s="12">
        <v>5</v>
      </c>
      <c r="B238" s="2" t="s">
        <v>214</v>
      </c>
      <c r="C238" s="2" t="s">
        <v>223</v>
      </c>
    </row>
    <row r="240" spans="1:5">
      <c r="A240" s="1" t="s">
        <v>260</v>
      </c>
    </row>
    <row r="241" spans="1:1">
      <c r="A241" s="2" t="s">
        <v>261</v>
      </c>
    </row>
    <row r="242" spans="1:1">
      <c r="A242" s="2" t="s">
        <v>262</v>
      </c>
    </row>
    <row r="243" spans="1:1">
      <c r="A243" s="2" t="s">
        <v>263</v>
      </c>
    </row>
    <row r="244" spans="1:1">
      <c r="A244" s="2" t="s">
        <v>264</v>
      </c>
    </row>
    <row r="246" spans="1:1">
      <c r="A246" s="1" t="s">
        <v>265</v>
      </c>
    </row>
    <row r="247" spans="1:1">
      <c r="A247" s="2" t="s">
        <v>230</v>
      </c>
    </row>
    <row r="248" spans="1:1">
      <c r="A248" s="2" t="s">
        <v>229</v>
      </c>
    </row>
    <row r="250" spans="1:1" ht="28.5" customHeight="1">
      <c r="A250" s="10" t="s">
        <v>266</v>
      </c>
    </row>
    <row r="251" spans="1:1">
      <c r="A251" s="2" t="s">
        <v>267</v>
      </c>
    </row>
    <row r="252" spans="1:1">
      <c r="A252" s="2" t="s">
        <v>268</v>
      </c>
    </row>
    <row r="253" spans="1:1">
      <c r="A253" s="2" t="s">
        <v>269</v>
      </c>
    </row>
  </sheetData>
  <mergeCells count="16">
    <mergeCell ref="A99:B99"/>
    <mergeCell ref="A201:A202"/>
    <mergeCell ref="B201:B202"/>
    <mergeCell ref="A207:B207"/>
    <mergeCell ref="A1:C1"/>
    <mergeCell ref="A22:B22"/>
    <mergeCell ref="A30:C30"/>
    <mergeCell ref="A65:A66"/>
    <mergeCell ref="A64:B64"/>
    <mergeCell ref="A82:A84"/>
    <mergeCell ref="A86:C86"/>
    <mergeCell ref="A67:A68"/>
    <mergeCell ref="A69:A71"/>
    <mergeCell ref="A72:A73"/>
    <mergeCell ref="A74:A75"/>
    <mergeCell ref="A76:A78"/>
  </mergeCells>
  <conditionalFormatting sqref="B32:B56">
    <cfRule type="cellIs" dxfId="7" priority="5" operator="equal">
      <formula>"CATASTROFICO"</formula>
    </cfRule>
    <cfRule type="cellIs" dxfId="6" priority="6" operator="equal">
      <formula>"MAYOR"</formula>
    </cfRule>
    <cfRule type="cellIs" dxfId="5" priority="8" operator="equal">
      <formula>"MENOR"</formula>
    </cfRule>
    <cfRule type="cellIs" dxfId="4" priority="9" operator="equal">
      <formula>"INSIGNIFICANTE"</formula>
    </cfRule>
  </conditionalFormatting>
  <conditionalFormatting sqref="B32:C56">
    <cfRule type="cellIs" dxfId="3" priority="3" operator="equal">
      <formula>"MODERADO"</formula>
    </cfRule>
  </conditionalFormatting>
  <conditionalFormatting sqref="C32:C56">
    <cfRule type="cellIs" dxfId="2" priority="1" operator="equal">
      <formula>"EXTREMO"</formula>
    </cfRule>
    <cfRule type="cellIs" dxfId="1" priority="2" operator="equal">
      <formula>"ALTO"</formula>
    </cfRule>
    <cfRule type="cellIs" dxfId="0" priority="4" operator="equal">
      <formula>"BAJO"</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e11291c-4e20-41c5-bd77-368ee8b03ca4" xsi:nil="true"/>
    <lcf76f155ced4ddcb4097134ff3c332f xmlns="6aeadf18-1425-45c8-9796-bcaa77df07f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0B07941C47493459C24F886EB3267AC" ma:contentTypeVersion="18" ma:contentTypeDescription="Crear nuevo documento." ma:contentTypeScope="" ma:versionID="e1273b3aa1073d6852a6b6d92e72d84b">
  <xsd:schema xmlns:xsd="http://www.w3.org/2001/XMLSchema" xmlns:xs="http://www.w3.org/2001/XMLSchema" xmlns:p="http://schemas.microsoft.com/office/2006/metadata/properties" xmlns:ns2="6aeadf18-1425-45c8-9796-bcaa77df07f6" xmlns:ns3="de11291c-4e20-41c5-bd77-368ee8b03ca4" targetNamespace="http://schemas.microsoft.com/office/2006/metadata/properties" ma:root="true" ma:fieldsID="383f3a98d24bbe949e916eab3ff618d2" ns2:_="" ns3:_="">
    <xsd:import namespace="6aeadf18-1425-45c8-9796-bcaa77df07f6"/>
    <xsd:import namespace="de11291c-4e20-41c5-bd77-368ee8b03c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eadf18-1425-45c8-9796-bcaa77df07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9765d1ed-40da-4baf-8b08-8fc6c3ff474a"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11291c-4e20-41c5-bd77-368ee8b03ca4"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541a3e0-0a4b-4153-95be-7f0df6bedfc2}" ma:internalName="TaxCatchAll" ma:showField="CatchAllData" ma:web="de11291c-4e20-41c5-bd77-368ee8b03c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F3917A-E9E3-4064-9235-3E8A0A1C2CB6}"/>
</file>

<file path=customXml/itemProps2.xml><?xml version="1.0" encoding="utf-8"?>
<ds:datastoreItem xmlns:ds="http://schemas.openxmlformats.org/officeDocument/2006/customXml" ds:itemID="{DB52E173-0B96-4C7C-BE19-25DF3E49FCAE}"/>
</file>

<file path=customXml/itemProps3.xml><?xml version="1.0" encoding="utf-8"?>
<ds:datastoreItem xmlns:ds="http://schemas.openxmlformats.org/officeDocument/2006/customXml" ds:itemID="{D0127835-449C-45F1-8A28-8E742C0B98B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SEBASTIÁN</dc:creator>
  <cp:keywords/>
  <dc:description/>
  <cp:lastModifiedBy>Claudia Guerrero</cp:lastModifiedBy>
  <cp:revision/>
  <dcterms:created xsi:type="dcterms:W3CDTF">2021-01-05T19:35:42Z</dcterms:created>
  <dcterms:modified xsi:type="dcterms:W3CDTF">2024-11-29T17:00:44Z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0x01010060B07941C47493459C24F886EB3267AC</vt:lpwstr>
  </property>
  <property fmtid="{D5CDD505-2E9C-101B-9397-08002B2CF9AE}" pid="3" name="MediaServiceImageTags">
    <vt:lpwstr/>
  </property>
</Properties>
</file>