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18"/>
  <workbookPr updateLinks="always" defaultThemeVersion="166925"/>
  <mc:AlternateContent xmlns:mc="http://schemas.openxmlformats.org/markup-compatibility/2006">
    <mc:Choice Requires="x15">
      <x15ac:absPath xmlns:x15ac="http://schemas.microsoft.com/office/spreadsheetml/2010/11/ac" url="C:\Users\EC1506\Downloads\"/>
    </mc:Choice>
  </mc:AlternateContent>
  <xr:revisionPtr revIDLastSave="62" documentId="13_ncr:1_{C786A744-D32D-484E-AD33-061EA56B6F59}" xr6:coauthVersionLast="47" xr6:coauthVersionMax="47" xr10:uidLastSave="{15D95046-B31D-4DE9-933E-75445F7CC967}"/>
  <bookViews>
    <workbookView xWindow="-110" yWindow="-110" windowWidth="19420" windowHeight="10420" tabRatio="792" firstSheet="1" activeTab="1" xr2:uid="{00000000-000D-0000-FFFF-FFFF00000000}"/>
  </bookViews>
  <sheets>
    <sheet name="Matriz" sheetId="5" state="hidden" r:id="rId1"/>
    <sheet name="RIESGOS DE GESTIÓN H1" sheetId="1" r:id="rId2"/>
    <sheet name="Listas" sheetId="3" r:id="rId3"/>
  </sheets>
  <externalReferences>
    <externalReference r:id="rId4"/>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1" i="1" l="1"/>
  <c r="AB11" i="1"/>
  <c r="AE11" i="1" s="1"/>
  <c r="Z11" i="1"/>
  <c r="Y11" i="1"/>
  <c r="S11" i="1"/>
  <c r="T11" i="1" s="1"/>
  <c r="Q11" i="1"/>
  <c r="R11" i="1" s="1"/>
  <c r="U11" i="1" s="1"/>
  <c r="L11" i="1"/>
  <c r="M11" i="1" s="1"/>
  <c r="AN11" i="1" l="1"/>
  <c r="AM11" i="1" s="1"/>
  <c r="V11" i="1"/>
  <c r="N11" i="1"/>
  <c r="W11" i="1" s="1"/>
  <c r="AI11" i="1"/>
  <c r="AK11" i="1" s="1"/>
  <c r="AO11" i="1" l="1"/>
  <c r="AL11" i="1"/>
  <c r="AJ11" i="1"/>
  <c r="AO9" i="1" l="1"/>
  <c r="AL8" i="1"/>
  <c r="AL7" i="1"/>
  <c r="AO7" i="1"/>
  <c r="R10" i="1"/>
  <c r="AD13" i="1"/>
  <c r="AB9" i="1"/>
  <c r="AB10" i="1"/>
  <c r="AB12" i="1"/>
  <c r="AB13" i="1"/>
  <c r="Z13" i="1"/>
  <c r="Y13" i="1"/>
  <c r="S12" i="1"/>
  <c r="S9" i="1"/>
  <c r="S13" i="1"/>
  <c r="Q12" i="1"/>
  <c r="Q9" i="1"/>
  <c r="Q13" i="1"/>
  <c r="Z9" i="1" l="1"/>
  <c r="Z10" i="1"/>
  <c r="Z12" i="1"/>
  <c r="Y9" i="1"/>
  <c r="Y10" i="1"/>
  <c r="Y12" i="1"/>
  <c r="R13" i="1"/>
  <c r="R9" i="1"/>
  <c r="T9" i="1"/>
  <c r="T10" i="1"/>
  <c r="T12" i="1"/>
  <c r="T13" i="1"/>
  <c r="AD9" i="1"/>
  <c r="AD10" i="1"/>
  <c r="AE10" i="1" s="1"/>
  <c r="AD12" i="1"/>
  <c r="R12" i="1"/>
  <c r="L9" i="1"/>
  <c r="M9" i="1" s="1"/>
  <c r="L12" i="1"/>
  <c r="M12" i="1" s="1"/>
  <c r="N12" i="1" s="1"/>
  <c r="L13" i="1"/>
  <c r="M13" i="1" s="1"/>
  <c r="N13" i="1" s="1"/>
  <c r="N9" i="1" l="1"/>
  <c r="AE9" i="1"/>
  <c r="AI10" i="1" s="1"/>
  <c r="AE12" i="1"/>
  <c r="AI12" i="1" s="1"/>
  <c r="AK12" i="1" s="1"/>
  <c r="AE13" i="1"/>
  <c r="AI13" i="1" s="1"/>
  <c r="AK13" i="1" s="1"/>
  <c r="U13" i="1"/>
  <c r="U9" i="1"/>
  <c r="AM9" i="1" s="1"/>
  <c r="U12" i="1"/>
  <c r="AI9" i="1" l="1"/>
  <c r="AJ9" i="1"/>
  <c r="V13" i="1"/>
  <c r="W13" i="1" s="1"/>
  <c r="AN13" i="1"/>
  <c r="AM13" i="1" s="1"/>
  <c r="V12" i="1"/>
  <c r="W12" i="1" s="1"/>
  <c r="AN12" i="1"/>
  <c r="AM12" i="1" s="1"/>
  <c r="AL9" i="1"/>
  <c r="V10" i="1"/>
  <c r="V9" i="1"/>
  <c r="W9" i="1" s="1"/>
  <c r="AJ12" i="1"/>
  <c r="AL12" i="1"/>
  <c r="AL13" i="1"/>
  <c r="AJ13" i="1"/>
  <c r="AO13" i="1" l="1"/>
  <c r="AO12" i="1"/>
  <c r="AL1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tc={EE5AAC7C-3DE7-465B-B616-37A3B64AB5B0}</author>
    <author>tc={987E52F0-072C-4774-81C7-EF29CA1343E4}</author>
    <author>tc={3EF31F56-DA4E-4027-BEDA-56D4070A0524}</author>
    <author>tc={BC458EBD-3668-4645-9B1D-86A8E352AF64}</author>
    <author>tc={25ACF881-2C52-4E82-9094-ABE995306D36}</author>
    <author>tc={E710B3B6-9467-4DF8-9F5A-5C9BB5EBE8FA}</author>
    <author>tc={1F5CBD9D-8BDB-48D5-969C-7650F6CCB99A}</author>
    <author>tc={0D930A2E-644F-4A71-B90A-EAB069C2125B}</author>
    <author>tc={530330CE-8652-4B1B-B6BB-D8DDC94246CA}</author>
    <author>tc={B200813B-2D5A-47BD-B5EB-FF6EEF328DE4}</author>
    <author>tc={FD4A2DE0-7559-458C-8C3E-5A8AADB7BF13}</author>
    <author>tc={43BA5BE5-7A11-4F6D-8BDB-481E024263A0}</author>
    <author>tc={9CE3E0DD-4075-4363-B522-897E8269CB85}</author>
    <author>tc={5668217F-3939-427B-9951-ADE57A1F76CC}</author>
    <author>tc={C67F7551-913E-4F25-8B5C-820D68B45F4D}</author>
  </authors>
  <commentList>
    <comment ref="X5" authorId="0" shapeId="0" xr:uid="{EE5AAC7C-3DE7-465B-B616-37A3B64AB5B0}">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AI5" authorId="1" shapeId="0" xr:uid="{987E52F0-072C-4774-81C7-EF29CA1343E4}">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2" shapeId="0" xr:uid="{3EF31F56-DA4E-4027-BEDA-56D4070A0524}">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G6" authorId="3" shapeId="0" xr:uid="{BC458EBD-3668-4645-9B1D-86A8E352AF64}">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H6" authorId="4" shapeId="0" xr:uid="{25ACF881-2C52-4E82-9094-ABE995306D36}">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I6" authorId="5" shapeId="0" xr:uid="{E710B3B6-9467-4DF8-9F5A-5C9BB5EBE8FA}">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el cumplimiento del objetivo estratégico o del proceso.</t>
      </text>
    </comment>
    <comment ref="J6" authorId="6" shapeId="0" xr:uid="{1F5CBD9D-8BDB-48D5-969C-7650F6CCB99A}">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K6" authorId="7" shapeId="0" xr:uid="{0D930A2E-644F-4A71-B90A-EAB069C2125B}">
      <text>
        <t>[Threaded comment]
Your version of Excel allows you to read this threaded comment; however, any edits to it will get removed if the file is opened in a newer version of Excel. Learn more: https://go.microsoft.com/fwlink/?linkid=870924
Comment:
    Frecuencia en la que se realiza la actividad dada en cantidad de veces al año</t>
      </text>
    </comment>
    <comment ref="L6" authorId="8" shapeId="0" xr:uid="{530330CE-8652-4B1B-B6BB-D8DDC94246CA}">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Q6" authorId="9" shapeId="0" xr:uid="{B200813B-2D5A-47BD-B5EB-FF6EEF328DE4}">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S6" authorId="10" shapeId="0" xr:uid="{FD4A2DE0-7559-458C-8C3E-5A8AADB7BF13}">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AA6" authorId="11" shapeId="0" xr:uid="{43BA5BE5-7A11-4F6D-8BDB-481E024263A0}">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
      </text>
    </comment>
    <comment ref="AC6" authorId="12" shapeId="0" xr:uid="{9CE3E0DD-4075-4363-B522-897E8269CB85}">
      <text>
        <t>[Threaded comment]
Your version of Excel allows you to read this threaded comment; however, any edits to it will get removed if the file is opened in a newer version of Excel. Learn more: https://go.microsoft.com/fwlink/?linkid=870924
Comment:
    Automatico: Son actividades de procesamiento o validación de información que se ejecutan por un sistema y/o aplicativo de manera automática sin la intervención de personas para su realización
Manual: controles que son ejecutados por una persona, tiene implicito el error humano</t>
      </text>
    </comment>
    <comment ref="AF6" authorId="13" shapeId="0" xr:uid="{5668217F-3939-427B-9951-ADE57A1F76CC}">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4" shapeId="0" xr:uid="{C67F7551-913E-4F25-8B5C-820D68B45F4D}">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sharedStrings.xml><?xml version="1.0" encoding="utf-8"?>
<sst xmlns="http://schemas.openxmlformats.org/spreadsheetml/2006/main" count="373" uniqueCount="207">
  <si>
    <t>Matriz de calor Riesgos de Gestion</t>
  </si>
  <si>
    <t>Impacto</t>
  </si>
  <si>
    <t>Probabilidad</t>
  </si>
  <si>
    <t>Bajo</t>
  </si>
  <si>
    <t>Moderado</t>
  </si>
  <si>
    <t>Alto</t>
  </si>
  <si>
    <t>Extremo</t>
  </si>
  <si>
    <t>Matriz de calor Riesgos de Corrupcion</t>
  </si>
  <si>
    <t>Insignificante</t>
  </si>
  <si>
    <t>Menor</t>
  </si>
  <si>
    <t>Mayor</t>
  </si>
  <si>
    <t>Catastrofico</t>
  </si>
  <si>
    <t>Casi seguro</t>
  </si>
  <si>
    <t>No aplica para riesgos de corrupción</t>
  </si>
  <si>
    <t>Probable</t>
  </si>
  <si>
    <t>Posible</t>
  </si>
  <si>
    <t>Improbable</t>
  </si>
  <si>
    <t>Rara vez</t>
  </si>
  <si>
    <t>PROCESO DIRECCIONAMIENTO ESTRATÉGICO</t>
  </si>
  <si>
    <t>MAPA DE RIESGOS</t>
  </si>
  <si>
    <t>Código: PE01-PR03-F01</t>
  </si>
  <si>
    <t>Versión: 5.0</t>
  </si>
  <si>
    <t>ITEM</t>
  </si>
  <si>
    <t>PROCESO/AREA</t>
  </si>
  <si>
    <t>OBJETIVO ESTRATEGICO/ OBJETIVO DEL PROCESO</t>
  </si>
  <si>
    <t>ALCANCE</t>
  </si>
  <si>
    <t>IDENTIFICACION DEL RIESGO</t>
  </si>
  <si>
    <t>VALORACION DEL RIESGO</t>
  </si>
  <si>
    <t>PLANES DE ACCION</t>
  </si>
  <si>
    <t>SEGUIMIENTO I CUATRIMESTRE</t>
  </si>
  <si>
    <t>SEGUIMIENTO II CUATRIMESTRE</t>
  </si>
  <si>
    <t>SEGUIMIENTO III CUATRIMESTRE</t>
  </si>
  <si>
    <t>Descripción del Control</t>
  </si>
  <si>
    <t>Afectación</t>
  </si>
  <si>
    <t>Atributos</t>
  </si>
  <si>
    <t>Probabilidad Residual (N controles)</t>
  </si>
  <si>
    <t>Probabilidad residual final</t>
  </si>
  <si>
    <t>%</t>
  </si>
  <si>
    <t>Impacto Residual Final</t>
  </si>
  <si>
    <t>Zona de Riesgo Final</t>
  </si>
  <si>
    <t>Tratamiento</t>
  </si>
  <si>
    <t>Causa Inmediata</t>
  </si>
  <si>
    <t>Causa Raiz</t>
  </si>
  <si>
    <t>Descripción del Riesgo</t>
  </si>
  <si>
    <t>Clasificación del riesgo</t>
  </si>
  <si>
    <t>Frecuencia</t>
  </si>
  <si>
    <t>Probabilidad Inherente</t>
  </si>
  <si>
    <t>Afectación Economica</t>
  </si>
  <si>
    <t>Reputacional</t>
  </si>
  <si>
    <t>Impacto Inherente a la Afectación Economica</t>
  </si>
  <si>
    <t>Impacto Inherente a la Afectación Reputacional</t>
  </si>
  <si>
    <t>Zona de Riesgo Inherente</t>
  </si>
  <si>
    <t>Tipo</t>
  </si>
  <si>
    <t>Implementacion</t>
  </si>
  <si>
    <t>Calificacion</t>
  </si>
  <si>
    <t>Documentación</t>
  </si>
  <si>
    <t>Evidencia</t>
  </si>
  <si>
    <t>Plan de Acción</t>
  </si>
  <si>
    <t>Responsable (Subdireccion u Oficina- Cargo)</t>
  </si>
  <si>
    <t>Fecha de Implementación</t>
  </si>
  <si>
    <t>Fecha de Seguimiento</t>
  </si>
  <si>
    <t>Estado</t>
  </si>
  <si>
    <t>Indicador Gestión del Riesgo</t>
  </si>
  <si>
    <t>AUTOCONTROL
(LIDER DEL PROCESO)</t>
  </si>
  <si>
    <t>Estado del Riesgo</t>
  </si>
  <si>
    <t>Valoración del Indicador de Gestion del riesgo</t>
  </si>
  <si>
    <t>MONITOREO
(OFICINA ASESORA DE PLANEACIÓN)</t>
  </si>
  <si>
    <t>SEGUIMIENTO
(CONTROL INTERNO)</t>
  </si>
  <si>
    <t>% AVANCE</t>
  </si>
  <si>
    <t xml:space="preserve">Vigente </t>
  </si>
  <si>
    <t>Subdireccion de Gestion Corporativa-Gestion Ambiental</t>
  </si>
  <si>
    <r>
      <t>Objetivo estratégico:</t>
    </r>
    <r>
      <rPr>
        <sz val="11"/>
        <rFont val="Arial"/>
        <family val="2"/>
      </rPr>
      <t xml:space="preserve">
Afianzar la estructura organizacional productiva e integra, a través del desarrollo de capacidades del talento humano y un ambiente cordial</t>
    </r>
    <r>
      <rPr>
        <b/>
        <sz val="11"/>
        <rFont val="Arial"/>
        <family val="2"/>
      </rPr>
      <t xml:space="preserve">
Objetivo del proceso:
Administrar recursos físicos (tangibles e intangibles) propiedad o en calidad de alquiler del Instituto, así como gestionar el manejo del flujo documental de la entidad, con el fin de garantizar el óptimo funcionamiento del instituto como memoria Institucional</t>
    </r>
  </si>
  <si>
    <t>Inicia con la planeacion Institucional sobre la gestion documental, ambiental y servicios administrativos para las diferentes sedes del instituto, continua con la ejecucion de los planes, dando cumplimiento a los lineamientos contractuales establecidos y a la normatividad vigente y finaliza con la ejecucion de los planes de mejora</t>
  </si>
  <si>
    <t>Reputacional y sancionatorio</t>
  </si>
  <si>
    <t>Multa o sancion del ente regulador</t>
  </si>
  <si>
    <t>Debido a la falta de contrato de gestores autorizados de residuos peligrosos</t>
  </si>
  <si>
    <t>Posibilidad de requerimientos sancionatorios por parte de los entes de control al no contar con los gestores autorizados para la gestión integral de los residuos peligrosos</t>
  </si>
  <si>
    <t xml:space="preserve">Ejecución y administración de procesos : Pérdidas derivadas de errores en la ejecución y administración de procesos. </t>
  </si>
  <si>
    <t>2 veces por año</t>
  </si>
  <si>
    <t>Muy baja</t>
  </si>
  <si>
    <t>Entre 10 y 50 SMLMV</t>
  </si>
  <si>
    <t>El riesgo afecta la imagen del Instituto internamente, de conocimiento general nivel interno, de junta directiva y proveedores</t>
  </si>
  <si>
    <t>Menor 40%</t>
  </si>
  <si>
    <t>El Profesional ambiental del Instituto quien realizará con el apoyo de área contractual los estudios previos para la adjudicación del contrato de los residuos peligrosos y el seguimiento a todo el proceso de contratación, verificación y cumplimiento de las obligaciones del gestor de residuos peligrosos.</t>
  </si>
  <si>
    <t>X</t>
  </si>
  <si>
    <t xml:space="preserve"> </t>
  </si>
  <si>
    <t>Preventivo</t>
  </si>
  <si>
    <t>Manual</t>
  </si>
  <si>
    <t>Documentado</t>
  </si>
  <si>
    <t>Continua</t>
  </si>
  <si>
    <t>Con registro</t>
  </si>
  <si>
    <t>Reducir: Despues de realizar un analisis y cosiderar que el nivel de riesgo es alto, se determina tratarlo mediante transferencia o mitigacion del mismo</t>
  </si>
  <si>
    <t>Garantizar que la empresa contratista cuente con las licencias y los permisos para la gestión integral de los residuos peligrosos acorde con la normatividad vigente.
Garantizar las entregas periódicas de residuos, verificando la información en los manifiestos de transporte.
Validar mensualmente los certificados de disposición de residuos.</t>
  </si>
  <si>
    <t>Profesional Ambiental del Instituto/ Contratista</t>
  </si>
  <si>
    <t>En curso</t>
  </si>
  <si>
    <t>Documentación del gestor autorizado de residuos peligrosos:
Certificados y manifiestos de entrega mensual, tratamiento y disposición final de residuos peligrosos anual</t>
  </si>
  <si>
    <t>Se realizaron las actividades, conforme lo planeado para cada una de las actividades, se remiten soportes de lo solicitado,  certificados, manifiestos de entrega mensual, tratamiento y disposición final de residuos peligrosos.</t>
  </si>
  <si>
    <t>Controlado</t>
  </si>
  <si>
    <t>Certificados, manifiestos de entrega mensual, tratamiento y disposición final de residuos peligrosos.</t>
  </si>
  <si>
    <t>Se evidencia cumplimiento de la actividad; se encuentra las licencias, los manifiestos de entrega de enero a abril 2024 y los certificados mensuales. El riesgo esta controlado</t>
  </si>
  <si>
    <t xml:space="preserve"> Se constató el cumplimiento de la actividad mediante los siguientes soportes:
Licencias y permisos para la gestión integral de los residuos peligrosos.
Manifiestos de transporte.
Certificados mensuales de disposición de residuos.
</t>
  </si>
  <si>
    <t>Certificados, manifiestos de entrega mensual, tratamiento y disposición final de residuos peligrosos.( Los certificados del mes de agosto los emite la empresa despues del 15 de septiembre)</t>
  </si>
  <si>
    <t> Se evidencia cumplimiento de la actividad; se encuentra las licencias, los manifiestos de entrega del segundo cuatrimestre y los certificados mensuales correspondientes a mayo, junio y julio. El riesgo esta controlado</t>
  </si>
  <si>
    <t xml:space="preserve">Una vez revisados los certificados aportados copmo evidencia se observa el reporte de los meses de mayo, junio y julio faltando el de agosto de 2024.
Fresnte a los manifiestos se encuentran completos con los datos generadores del residuo.
En las licencias presentan cuatro cumpliendo con la acción. 
Aportan el acta de inicio sin firma del supervisor, se recomienda soportar la acción con los documentos validados. </t>
  </si>
  <si>
    <t> </t>
  </si>
  <si>
    <t>Afectación económica y reputacional</t>
  </si>
  <si>
    <t>Generación de multas o sanciones y reputacional</t>
  </si>
  <si>
    <t xml:space="preserve">Incumplimiento legal de requisitos ambientales </t>
  </si>
  <si>
    <t>Posibilidad de afectación económica y reputacional por multas o sanciones de los entes de control debido a incumplimiento en requisitos legales ambientales.</t>
  </si>
  <si>
    <t>Entre 100 y 500 SMLMV</t>
  </si>
  <si>
    <t>El riesgo afecta la imagen del Instituto con efecto publicitario sostenido a nivel de sector administrativo, nivel departamental o municipal</t>
  </si>
  <si>
    <t>Mayor 80%</t>
  </si>
  <si>
    <t>El Profesional ambiental del Instituto realizara formulación y seguimiento al plan de acción ambiental en donde se contempla: Saneamiento ambiental (Fumigación, roedores, lavado de tanques), acuerdo de corresponsabilidad con la asociación de reciclaje.
Y elaboracion y seguimiento a documento en excel en donde se evidencien los permisos y/o trámites ante las autoridades ambientales requeridas al IDPYBA</t>
  </si>
  <si>
    <t>1. Formulación y seguimiento al plan de acción ambiental en donde se contempla : Saneamiento ambiental (Fumigación, roedores, lavado de tanques), acuerdo de corresponsabilidad con la asociacion de reciclaje.
2. Elaboración y seguimiento a documento en excel en donde se evidencien los permisos y/o trámites ante las autoridades ambientales requeridas al IDPYBA</t>
  </si>
  <si>
    <t>1. 31/01/2024
2.  Elaboracion  excel 31/07/2024</t>
  </si>
  <si>
    <t>1. Plan de acción ambiental y seguimiento
2. Documento en excel donde se evidencien los permisos y/o tramites ante las autoridades ambientales requeridas al IDPYBA y seguimiento</t>
  </si>
  <si>
    <t xml:space="preserve">Se realizaron las actividades, conforme lo planeado para cada una de las actividades, se remiten soportes de lo solicitado </t>
  </si>
  <si>
    <t>Se evidencia cumplimiento de la actividad; se encuentra el plan de acción ambiental y el seguimiento. Igualmente se observa el los permisos y trámites ambientales. El riesgo esta controlado</t>
  </si>
  <si>
    <t> Dentro de las evidencias adjuntas por el proceso se encuentra el cronograma del Plan Institucional de Gestión Ambiental PIGA 2024 (Plan de Acción) y las actividades que soportan su cumplimiento.</t>
  </si>
  <si>
    <t>1. Plan de acción ambiental y seguimiento semestral
2. Documento en excel donde se evidencien los permisos y/o tramites ante las autoridades ambientales requeridas al IDPYBA y seguimiento</t>
  </si>
  <si>
    <t> Se evidencia cumplimiento de la actividad; se encuentra el plan de acción ambiental y el seguimiento. Igualmente se observa el los permisos y trámites ambientales. El riesgo esta controlado</t>
  </si>
  <si>
    <t>Con fecha 31 de julio de 2024 se genera seguimiento al plan de acción del PIGA reportado a la Secretaría de Ambiente documento que aportan como evidencia.
Así mismo aportan el formulario diligenciado y remitido a SIVICOF.
Dentro de las evidencias se observan capacitaciones y soportes de las actividades realizadas en el cuatrimestre en cumplimiento del plan de acción.</t>
  </si>
  <si>
    <t>Subdireccion de Gestion Corporativa-Gestion Documental</t>
  </si>
  <si>
    <t>Objetivo estratégico: 
Afianzar la estructura organizacional productiva e integra, a través del desarrollo de capacidades del talento humano y un ambiente cordial
Objetivo del proceso:
Administrar recursos físicos (tangibles e intangibles) propiedad o en calidad de alquiler del Instituto, así como gestionar el manejo del flujo documental de la entidad, con el fin de garantizar el óptimo funcionamiento del instituto como memoria Institucional</t>
  </si>
  <si>
    <t>Afectación reputacional</t>
  </si>
  <si>
    <t>Apertura de procesos disciplinarios</t>
  </si>
  <si>
    <t xml:space="preserve"> Ausencia de inventarios documentales debido a la no gestión de los documentos recibidos y producidos por la entidad</t>
  </si>
  <si>
    <t>Pérdida económica y reputacional por quejas, demandas o sanciones por pérdida de documentación física y/o digital.</t>
  </si>
  <si>
    <t>Usuarios, productos y prácticas: Fallas negligentes o involuntarias de las obligaciones frente a los usuarios y que impiden satisfacer una obligación profesional frente a éstos.</t>
  </si>
  <si>
    <t>24 a 500 veces por año</t>
  </si>
  <si>
    <t>Entre 50 y 100 SMLMV</t>
  </si>
  <si>
    <t>El profesional de la subdirección de Gestión Corporativa -Gestión documental realizará solicitud y seguimiento de actualización de inventarios documentales para que todos los archivos de gestión tengan el control de su información semestralmente.</t>
  </si>
  <si>
    <t>Solicitud y seguimiento semestral de actualización de inventarios documentales para que todos los archivos de gestión tengan el control de su información.</t>
  </si>
  <si>
    <t>El profesional de la subdireccion de Gestion Corporativa -Gestion documental</t>
  </si>
  <si>
    <t>2 Solicitudes de actualización de Inventarios documentales con el respectivo seguimiento al cumplimiento</t>
  </si>
  <si>
    <t xml:space="preserve">Con corte al 30 de abril se han realizado las  solicitudes de actualización de inventarios documentales donde se obtuvo como resultado la realización de 9 reuniones con las diferentes áreas correspondientes a: Dirección General, Control Interno, Sub de Atención de Fauna (Prog. Sinantropicos), Sub de Atención de Fauna (Unidad Cuidado Animal),Sub de Atención de Fauna (Punto Fijo Esterilizaciones), Sub. de cultura y gestión del conocimiento, Sub Corporativa (Tesoreria), Sub Corporativa (Contabilidad) y Sub Corporativa (Gestión Humana)  </t>
  </si>
  <si>
    <t>1. Actas de reunión donde se evidencia la solicitud realizada
2. Cronograma de programación  de revisón de archivos de gestión</t>
  </si>
  <si>
    <t>De acuerdo a las evidencias se encuentran las actas de las 9 reuniones con la solicitud de inventarios documentales, por otra parte se observa el cronograma con la programación de revisión de archivos de gestión. El riesgo esta controlado</t>
  </si>
  <si>
    <t>De acuerdo con la acción y el control formulados, y considerando la valoración del indicador de gestión del riesgo, se identificaron las actas de reunión donde se evidenciaron las solicitudes realizadas a los procesos para la actualización de inventarios documentales y el cronograma de revisión de archivos de gestión.</t>
  </si>
  <si>
    <t>Con corte del 01 de mayo al 31 de agosto se han realizado las solicitudes de actualización de inventarios documentales donde se obtuvo como resultado la realización de  8 reuniones con las diferentes áreas correspondientes a: Escuadrón Maltrato Animal, Programa CES Escuadrón, Urgencias Veterinarias, Planeación, Programa de identificación de Caninos y Felinos, Atención al Ciudadano, Comunicaciones, Subdirección de Fauna.</t>
  </si>
  <si>
    <t>De acuerdo a las evidencias se encuentran las actas de las 8 reuniones con la solicitud de inventarios documentales, por otra parte se observa el cronograma con la programación de revisión de archivos de gestión. El riesgo esta controlado</t>
  </si>
  <si>
    <t>De acuerdo a las evidencias se  encuentran las actas de las ocho reuniones con la solicitud de inventarios documentales, por otra parte se observa el Cronograma de Inventarios Archivos de Gestión con la programación de revisión de archivos de gestión realizada durante todo el mes de julio. El riesgo esta controlado</t>
  </si>
  <si>
    <t>Revisadas las evidencias se observan las mesas de trabajo realizadas con los programas de escuadrón anticrueldad, CES, urgencias veterinarias, identificación de caninos y felinos, planeación, atención al ciudadano, comunicaciones y Subdirección a la Fauna, se recomienda continuar con las reuniones y presentar avances de las mismas.</t>
  </si>
  <si>
    <t>El profesional de la subdirección de Gestión Corporativa -Gestión documental realizará capacitaciones en temas de gestión documental y medición de la adherencia del conocimiento de la misma</t>
  </si>
  <si>
    <t>Realización de capacitaciones en temas de gestion documental mensuales y medición de la adherencia del conocimiento de la misma</t>
  </si>
  <si>
    <t>Sin iniciar</t>
  </si>
  <si>
    <t>12 Capacitaciones  en temas relacionados con gestion documental
 y medicion de la adherencia del conocimiento de la misma</t>
  </si>
  <si>
    <t>Subdireccion de Gestion Corporativa-Recursos Físicos</t>
  </si>
  <si>
    <r>
      <rPr>
        <b/>
        <sz val="11"/>
        <color rgb="FF000000"/>
        <rFont val="Arial"/>
      </rPr>
      <t xml:space="preserve">Objetivo estratégico: 
</t>
    </r>
    <r>
      <rPr>
        <sz val="11"/>
        <color rgb="FF000000"/>
        <rFont val="Arial"/>
      </rPr>
      <t xml:space="preserve">Afianzar la estructura organizacional productiva e integra, a través del desarrollo de capacidades del talento humano y un ambiente cordial
</t>
    </r>
    <r>
      <rPr>
        <b/>
        <sz val="11"/>
        <color rgb="FF000000"/>
        <rFont val="Arial"/>
      </rPr>
      <t xml:space="preserve">Objetivo del proceso:
</t>
    </r>
    <r>
      <rPr>
        <sz val="11"/>
        <color rgb="FF000000"/>
        <rFont val="Arial"/>
      </rPr>
      <t>Establecer las actividades para realizar el ingreso, reintegro, traslado y egreso de los bienes devolutivos y de consumo a cargo del Instituto y que se enmarquen en los principios de transparencia, eficiencia, economía, eficacia y equidad, cumpliendo con la normatividad vigente.</t>
    </r>
  </si>
  <si>
    <t>Inicia con la planeación Institucional sobre la gestión de recursos físicos para las diferentes sedes del instituto, continua con la ejecución de los planes, dando cumplimiento a los lineamientos contractuales establecidos y a la normatividad vigente y finaliza con la ejecución de los planes de mejora</t>
  </si>
  <si>
    <t xml:space="preserve">Afectación economica </t>
  </si>
  <si>
    <t xml:space="preserve">Hurto o pérdida de bienes muebles del Instituto debido a la exposición en trabajo en campo </t>
  </si>
  <si>
    <t>Trabajo en campo en las diferentes localidades del distrito.</t>
  </si>
  <si>
    <t>Posibilidad de afectación económica por hurto y pérdida de bienes muebles de la entidad</t>
  </si>
  <si>
    <t>3 a 24 veces por año</t>
  </si>
  <si>
    <t>Afectación menor a 10 SMLMV</t>
  </si>
  <si>
    <t>El profesional de apoyo de la subdirección de Gestión Corporativa -Recursos Físicos realizará solicitud al profesional encargado de la supervisión del contrato de seguros para incluir todos los bienes muebles institucionales. En la póliza vigente.</t>
  </si>
  <si>
    <t>Solicitud de inclusión de los bienes muebles adquiridos durante el mes anterior a la póliza del instituto vía correo electrónico.</t>
  </si>
  <si>
    <t>El profesional de apoyo de la subdireccion de Gestion Corporativa -Recursos Físicos</t>
  </si>
  <si>
    <t>A demanda solicitudes de inclusión de ingreso de bienes muebles institucionales a la póliza durante el mes anterior.</t>
  </si>
  <si>
    <t>Para los periodos de enero y febrero de la presente vigencia no se registraron compras (CA) en el módulo de Activos Fijos del sistema de inventario Zbox, por lo tanto, no se remitió solicitudes de inclusión a la póliza del Instituto al apoyo de la supervisión del contrato de seguros. Se remite soportes de reporte de inclusión para los meses de marzo y abril en los que se realizaron ingresos de bienes.</t>
  </si>
  <si>
    <t>Se evidencia cumplimiento de la actividad, de acuerdo a los soportes cargados de inclusión para los meses de marzo y abril en los que se realizaron ingresos de bienes.</t>
  </si>
  <si>
    <t xml:space="preserve">
Se constató cumplimiento de la actividad y del control formulados a través de la solicitud de inclusión para los meses de marzo y abril en los que se realizaron ingresos de bienes.
</t>
  </si>
  <si>
    <t>Para los periodos de mayo, junio, julio y agosto 2024, no radicaron solicitudes de ingreso a almacén por compras de Activos Fijos o elementos de consumo controlado, por lo tanto, no se remitió solicitudes de inclusión a la póliza del Instituto al apoyo de la supervisión del contrato de seguros, al no tener registros (CA) en el aplicativo de inventarios zbox. Se anexa pantallazo donde se evidencia que no se realizaron ingresos.</t>
  </si>
  <si>
    <t>Solicitudes de inclusión de ingreso de bienes muebles institucionales</t>
  </si>
  <si>
    <t>De acuerdo al soporte cargado durante el segundo cuatrimestre no se radicaron solicitudes de ingreso a almacén por compras de Activos Fijos o elementos de consumo controlado. El riesgo se encuentra controlado.</t>
  </si>
  <si>
    <t xml:space="preserve">Según la información del proceso de recursos físicos no se radicaron solicitudes de ingreso al almacen de activos fíjos o elementos de consumo controlados, razón por la cual la actividad no se ha desarrollado a agosto de 2024.
Es importante conocer en este primer semestre porque se presentó este comportamiento de inactividad por parte de los procesos que requieren insumos o bienes. </t>
  </si>
  <si>
    <t>Eliminado controlado</t>
  </si>
  <si>
    <t>Deterioro de los documentos ocasionados por humedad o inundación del Archivo Central.</t>
  </si>
  <si>
    <t>Generación de aguas residuales No Domesticas</t>
  </si>
  <si>
    <t>Frecuencia de la actividad</t>
  </si>
  <si>
    <t>Impacto Inherente</t>
  </si>
  <si>
    <t>Control documental del riesgo</t>
  </si>
  <si>
    <r>
      <t xml:space="preserve">Ejecución y administración de procesos : </t>
    </r>
    <r>
      <rPr>
        <sz val="11"/>
        <color rgb="FF000000"/>
        <rFont val="Arial"/>
        <family val="2"/>
      </rPr>
      <t xml:space="preserve">Pérdidas derivadas de errores en la ejecución y administración de procesos. </t>
    </r>
  </si>
  <si>
    <t>Afectación Económica</t>
  </si>
  <si>
    <t>Automatico</t>
  </si>
  <si>
    <r>
      <t xml:space="preserve">Reducir: </t>
    </r>
    <r>
      <rPr>
        <sz val="8"/>
        <rFont val="Arial"/>
        <family val="2"/>
      </rPr>
      <t>Despues de realizar un analisis y cosiderar que el nivel de riesgo es alto, se determina tratarlo mediante transferencia o mitigacion del mismo</t>
    </r>
  </si>
  <si>
    <r>
      <t xml:space="preserve">Fraude externo: </t>
    </r>
    <r>
      <rPr>
        <sz val="11"/>
        <color rgb="FF000000"/>
        <rFont val="Arial"/>
        <family val="2"/>
      </rPr>
      <t xml:space="preserve">Pérdida derivada de actos de fraude por personas ajenas a la organización (no participa personal del Instituto). </t>
    </r>
  </si>
  <si>
    <t>El riesgo afecta la imagen de algún área del Instituto</t>
  </si>
  <si>
    <t>Detectivo</t>
  </si>
  <si>
    <t>Sin Documental</t>
  </si>
  <si>
    <t>Aleatoria</t>
  </si>
  <si>
    <t>Sin registro</t>
  </si>
  <si>
    <t>Aceptar:Despues de realizar un analisis y considerar los niveles de riesgo se determina asumir el mismo conociendo los efectos de su posible materialización</t>
  </si>
  <si>
    <t>Materializado</t>
  </si>
  <si>
    <r>
      <t>Fraude interno</t>
    </r>
    <r>
      <rPr>
        <sz val="11"/>
        <color rgb="FF000000"/>
        <rFont val="Arial"/>
        <family val="2"/>
      </rPr>
      <t xml:space="preserve">:Pérdida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t>
    </r>
  </si>
  <si>
    <t>Correctivo</t>
  </si>
  <si>
    <r>
      <rPr>
        <b/>
        <sz val="8"/>
        <color theme="1"/>
        <rFont val="Calibri"/>
        <family val="2"/>
        <scheme val="minor"/>
      </rPr>
      <t>Evitar:</t>
    </r>
    <r>
      <rPr>
        <sz val="8"/>
        <color theme="1"/>
        <rFont val="Calibri"/>
        <family val="2"/>
        <scheme val="minor"/>
      </rPr>
      <t xml:space="preserve"> Despues de realizar un analisis y considerar que el nivel de riesgo es demasiado alto, se determina no asumir la actividad que genera este riesgo</t>
    </r>
  </si>
  <si>
    <t>Terminado</t>
  </si>
  <si>
    <r>
      <t xml:space="preserve">Fallas tecnológicas: </t>
    </r>
    <r>
      <rPr>
        <sz val="11"/>
        <color rgb="FF000000"/>
        <rFont val="Arial"/>
        <family val="2"/>
      </rPr>
      <t xml:space="preserve">Errores en hardware, software, telecomunicaciones, interrupción de servicios básicos. </t>
    </r>
  </si>
  <si>
    <t>500 veces al año y maximo 5000veces por año</t>
  </si>
  <si>
    <t>El riesgo afecta la imagen del Instituto con algunos usuarios de relevancia frente al logro de los objetivos</t>
  </si>
  <si>
    <r>
      <t xml:space="preserve">Relaciones laborales: </t>
    </r>
    <r>
      <rPr>
        <sz val="11"/>
        <color rgb="FF000000"/>
        <rFont val="Arial"/>
        <family val="2"/>
      </rPr>
      <t xml:space="preserve">Pérdidas que surgen de acciones contrarias a las leyes o acuerdos de empleo, salud o seguridad, del pago de demandas por daños personales o de discriminación. </t>
    </r>
  </si>
  <si>
    <t>Mas de 500 veces por año</t>
  </si>
  <si>
    <r>
      <t>Conflictos de interés:</t>
    </r>
    <r>
      <rPr>
        <sz val="11"/>
        <color rgb="FF000000"/>
        <rFont val="Arial"/>
        <family val="2"/>
      </rPr>
      <t xml:space="preserve"> cuando el interés general propio de la función pública entra en conflicto con el interés particular y directo del servidor público.</t>
    </r>
  </si>
  <si>
    <t>Mayor a 500 SMLMV</t>
  </si>
  <si>
    <t>El riesgo afecta la imagen del Instituto a nivel nacional, con efecto publicitario sostenido a nivel país</t>
  </si>
  <si>
    <r>
      <t xml:space="preserve">Usuarios, productos y prácticas: </t>
    </r>
    <r>
      <rPr>
        <sz val="11"/>
        <color rgb="FF000000"/>
        <rFont val="Arial"/>
        <family val="2"/>
      </rPr>
      <t>Fallas negligentes o involuntarias de las obligaciones frente a los usuarios y que impiden satisfacer una obligación profesional frente a éstos.</t>
    </r>
  </si>
  <si>
    <t>Frecuencia de la actividad Corrupcion</t>
  </si>
  <si>
    <r>
      <t xml:space="preserve">Daños a activos fijos/ eventos externos : </t>
    </r>
    <r>
      <rPr>
        <sz val="11"/>
        <color rgb="FF000000"/>
        <rFont val="Arial"/>
        <family val="2"/>
      </rPr>
      <t xml:space="preserve">Pérdida por daños o extravíos de los activos fijos por desastres naturales u otros riesgos/eventos externos como atentados, vandalismo, orden público. </t>
    </r>
  </si>
  <si>
    <t>Se espera que el evento ocurra en la mayoria de las circunstancias
Mas de 1 vez en el año</t>
  </si>
  <si>
    <r>
      <t xml:space="preserve">Seguridad de la información: </t>
    </r>
    <r>
      <rPr>
        <sz val="11"/>
        <color rgb="FF000000"/>
        <rFont val="Arial"/>
        <family val="2"/>
      </rPr>
      <t>potencial de que las amenazas exploten la vulnerabilidad de un activo de información o grupo de activos de información y, por lo tanto, causen daños a una organización</t>
    </r>
  </si>
  <si>
    <t>Es viable que el evento ocurra en la mayoria de las circunstancias.
Al menos 1 vez en el ultimo año</t>
  </si>
  <si>
    <r>
      <t xml:space="preserve">Corrupción: </t>
    </r>
    <r>
      <rPr>
        <sz val="11"/>
        <color rgb="FF000000"/>
        <rFont val="Arial"/>
        <family val="2"/>
      </rPr>
      <t>posibilidad de que, por acción u omisión, se use el poder para desviar la gestión de lo público hacia un beneficio privado.</t>
    </r>
  </si>
  <si>
    <t>El Evento podrá ocurrir en algun momento.
Al menos 1 vez en los ultimos 2 años</t>
  </si>
  <si>
    <t>El Evento podrá ocurrir en algun momento.
Al menos 1 vez en los ultimos 5 años</t>
  </si>
  <si>
    <t>El evento puede ocurrir solo en circunstancias excepcionales (poco comunes o anormales)
No se han presentado en los ultimos 5 años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</si>
</sst>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_-;\-* #,##0.0_-;_-* &quot;-&quot;??_-;_-@_-"/>
  </numFmts>
  <fonts count="27">
    <font>
      <sz val="11"/>
      <color theme="1"/>
      <name val="Calibri"/>
      <family val="2"/>
      <scheme val="minor"/>
    </font>
    <font>
      <b/>
      <sz val="11"/>
      <color theme="1"/>
      <name val="Calibri"/>
      <family val="2"/>
      <scheme val="minor"/>
    </font>
    <font>
      <b/>
      <sz val="11"/>
      <name val="Arial"/>
      <family val="2"/>
    </font>
    <font>
      <b/>
      <sz val="11"/>
      <color rgb="FF000000"/>
      <name val="Arial"/>
      <family val="2"/>
    </font>
    <font>
      <sz val="11"/>
      <name val="Arial"/>
      <family val="2"/>
    </font>
    <font>
      <sz val="11"/>
      <color rgb="FF000000"/>
      <name val="Arial"/>
      <family val="2"/>
    </font>
    <font>
      <sz val="11"/>
      <color theme="1"/>
      <name val="Calibri"/>
      <family val="2"/>
      <scheme val="minor"/>
    </font>
    <font>
      <sz val="8"/>
      <name val="Arial"/>
      <family val="2"/>
    </font>
    <font>
      <b/>
      <sz val="8"/>
      <color rgb="FF000000"/>
      <name val="Arial"/>
      <family val="2"/>
    </font>
    <font>
      <sz val="8"/>
      <color rgb="FF000000"/>
      <name val="Arial"/>
      <family val="2"/>
    </font>
    <font>
      <sz val="9"/>
      <color rgb="FF000000"/>
      <name val="Arial"/>
      <family val="2"/>
    </font>
    <font>
      <b/>
      <sz val="8"/>
      <name val="Arial"/>
      <family val="2"/>
    </font>
    <font>
      <sz val="8"/>
      <color theme="1"/>
      <name val="Calibri"/>
      <family val="2"/>
      <scheme val="minor"/>
    </font>
    <font>
      <b/>
      <sz val="8"/>
      <color theme="1"/>
      <name val="Calibri"/>
      <family val="2"/>
      <scheme val="minor"/>
    </font>
    <font>
      <sz val="8"/>
      <color theme="1"/>
      <name val="Arial"/>
      <family val="2"/>
    </font>
    <font>
      <sz val="11"/>
      <color rgb="FFFF0000"/>
      <name val="Arial"/>
      <family val="2"/>
    </font>
    <font>
      <b/>
      <sz val="14"/>
      <color theme="1"/>
      <name val="Calibri"/>
      <family val="2"/>
      <scheme val="minor"/>
    </font>
    <font>
      <sz val="14"/>
      <color theme="1"/>
      <name val="Calibri"/>
      <family val="2"/>
      <scheme val="minor"/>
    </font>
    <font>
      <b/>
      <sz val="14"/>
      <name val="Arial"/>
      <family val="2"/>
    </font>
    <font>
      <sz val="14"/>
      <name val="Arial"/>
      <family val="2"/>
    </font>
    <font>
      <b/>
      <sz val="8"/>
      <color rgb="FF000000"/>
      <name val="Calibri"/>
      <family val="2"/>
      <scheme val="minor"/>
    </font>
    <font>
      <sz val="10"/>
      <color rgb="FF000000"/>
      <name val="Arial"/>
      <family val="2"/>
    </font>
    <font>
      <sz val="11"/>
      <name val="Arial"/>
    </font>
    <font>
      <b/>
      <sz val="11"/>
      <name val="Arial"/>
    </font>
    <font>
      <sz val="14"/>
      <name val="Arial"/>
    </font>
    <font>
      <sz val="11"/>
      <color rgb="FF000000"/>
      <name val="Arial"/>
    </font>
    <font>
      <b/>
      <sz val="11"/>
      <color rgb="FF000000"/>
      <name val="Arial"/>
    </font>
  </fonts>
  <fills count="13">
    <fill>
      <patternFill patternType="none"/>
    </fill>
    <fill>
      <patternFill patternType="gray125"/>
    </fill>
    <fill>
      <patternFill patternType="solid">
        <fgColor theme="9" tint="0.59999389629810485"/>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C6E0B4"/>
        <bgColor rgb="FF000000"/>
      </patternFill>
    </fill>
    <fill>
      <patternFill patternType="solid">
        <fgColor rgb="FF00B050"/>
        <bgColor rgb="FF000000"/>
      </patternFill>
    </fill>
    <fill>
      <patternFill patternType="solid">
        <fgColor rgb="FFFFC000"/>
        <bgColor rgb="FF000000"/>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2">
    <xf numFmtId="0" fontId="0" fillId="0" borderId="0"/>
    <xf numFmtId="9" fontId="6" fillId="0" borderId="0" applyFont="0" applyFill="0" applyBorder="0" applyAlignment="0" applyProtection="0"/>
  </cellStyleXfs>
  <cellXfs count="180">
    <xf numFmtId="0" fontId="0" fillId="0" borderId="0" xfId="0"/>
    <xf numFmtId="0" fontId="0" fillId="0" borderId="0" xfId="0" applyAlignment="1">
      <alignment horizontal="center"/>
    </xf>
    <xf numFmtId="0" fontId="0" fillId="0" borderId="0" xfId="0" applyAlignment="1">
      <alignment wrapText="1"/>
    </xf>
    <xf numFmtId="0" fontId="4" fillId="0" borderId="0" xfId="0" applyFont="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4" borderId="1" xfId="0" applyFont="1" applyFill="1" applyBorder="1" applyAlignment="1" applyProtection="1">
      <alignment horizontal="center" vertical="center" wrapText="1"/>
      <protection hidden="1"/>
    </xf>
    <xf numFmtId="0" fontId="2" fillId="2" borderId="1" xfId="0" applyFont="1" applyFill="1" applyBorder="1" applyAlignment="1" applyProtection="1">
      <alignment horizontal="center" vertical="center" wrapText="1"/>
      <protection hidden="1"/>
    </xf>
    <xf numFmtId="0" fontId="2" fillId="5" borderId="1" xfId="0" applyFont="1" applyFill="1" applyBorder="1" applyAlignment="1" applyProtection="1">
      <alignment horizontal="center" vertical="center" wrapText="1"/>
      <protection hidden="1"/>
    </xf>
    <xf numFmtId="0" fontId="2" fillId="6" borderId="1" xfId="0" applyFont="1" applyFill="1" applyBorder="1" applyAlignment="1" applyProtection="1">
      <alignment horizontal="center" vertical="center" wrapText="1"/>
      <protection hidden="1"/>
    </xf>
    <xf numFmtId="0" fontId="3" fillId="0" borderId="1" xfId="0" applyFont="1" applyBorder="1" applyAlignment="1">
      <alignment vertical="center" wrapText="1"/>
    </xf>
    <xf numFmtId="0" fontId="0" fillId="0" borderId="0" xfId="0" applyAlignment="1">
      <alignment horizontal="left"/>
    </xf>
    <xf numFmtId="0" fontId="9" fillId="0" borderId="1" xfId="0" applyFont="1" applyBorder="1" applyAlignment="1">
      <alignment horizontal="center" vertical="center" wrapText="1"/>
    </xf>
    <xf numFmtId="0" fontId="9" fillId="0" borderId="3" xfId="0" applyFont="1" applyBorder="1" applyAlignment="1">
      <alignment horizontal="center" vertical="center" wrapText="1"/>
    </xf>
    <xf numFmtId="0" fontId="10" fillId="0" borderId="0" xfId="0" applyFont="1" applyAlignment="1">
      <alignment vertical="center" wrapText="1"/>
    </xf>
    <xf numFmtId="0" fontId="3" fillId="3" borderId="1" xfId="0" applyFont="1" applyFill="1" applyBorder="1" applyAlignment="1">
      <alignment horizontal="center" vertical="center" wrapText="1"/>
    </xf>
    <xf numFmtId="0" fontId="10" fillId="0" borderId="1" xfId="0" applyFont="1" applyBorder="1" applyAlignment="1">
      <alignment vertical="center" wrapText="1"/>
    </xf>
    <xf numFmtId="9" fontId="4" fillId="0" borderId="0" xfId="1" applyFont="1" applyFill="1" applyBorder="1" applyAlignment="1" applyProtection="1">
      <alignment horizontal="center" vertical="center" wrapText="1"/>
      <protection locked="0"/>
    </xf>
    <xf numFmtId="9" fontId="4" fillId="0" borderId="0" xfId="1" applyFont="1" applyFill="1" applyAlignment="1" applyProtection="1">
      <alignment horizontal="center" vertical="center" wrapText="1"/>
      <protection locked="0"/>
    </xf>
    <xf numFmtId="9" fontId="2" fillId="0" borderId="0" xfId="1" applyFont="1" applyFill="1" applyBorder="1" applyAlignment="1" applyProtection="1">
      <alignment horizontal="center" vertical="center" wrapText="1"/>
      <protection locked="0"/>
    </xf>
    <xf numFmtId="9" fontId="2" fillId="0" borderId="0" xfId="1" applyFont="1" applyFill="1" applyAlignment="1" applyProtection="1">
      <alignment horizontal="center" vertical="center" wrapText="1"/>
      <protection locked="0"/>
    </xf>
    <xf numFmtId="0" fontId="12" fillId="0" borderId="0" xfId="0" applyFont="1"/>
    <xf numFmtId="0" fontId="11" fillId="0" borderId="1" xfId="0" applyFont="1" applyBorder="1" applyAlignment="1" applyProtection="1">
      <alignment vertical="center" wrapText="1"/>
      <protection hidden="1"/>
    </xf>
    <xf numFmtId="0" fontId="0" fillId="0" borderId="1" xfId="0" applyBorder="1" applyAlignment="1">
      <alignment wrapText="1"/>
    </xf>
    <xf numFmtId="0" fontId="12" fillId="0" borderId="1" xfId="0" applyFont="1" applyBorder="1" applyAlignment="1">
      <alignment vertical="top" wrapText="1"/>
    </xf>
    <xf numFmtId="164" fontId="4" fillId="0" borderId="0" xfId="0" applyNumberFormat="1" applyFont="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9" fontId="4" fillId="0" borderId="1" xfId="1" applyFont="1" applyFill="1" applyBorder="1" applyAlignment="1" applyProtection="1">
      <alignment horizontal="center" vertical="center" wrapText="1"/>
      <protection locked="0"/>
    </xf>
    <xf numFmtId="9" fontId="2" fillId="0" borderId="1" xfId="1" applyFont="1" applyFill="1" applyBorder="1" applyAlignment="1" applyProtection="1">
      <alignment horizontal="center" vertical="center" wrapText="1"/>
      <protection locked="0"/>
    </xf>
    <xf numFmtId="0" fontId="1" fillId="0" borderId="0" xfId="0" applyFont="1"/>
    <xf numFmtId="9" fontId="0" fillId="0" borderId="0" xfId="0" applyNumberFormat="1"/>
    <xf numFmtId="0" fontId="17" fillId="0" borderId="0" xfId="0" applyFont="1" applyAlignment="1">
      <alignment vertical="center"/>
    </xf>
    <xf numFmtId="0" fontId="1" fillId="0" borderId="0" xfId="0" applyFont="1" applyAlignment="1">
      <alignment horizontal="center"/>
    </xf>
    <xf numFmtId="9" fontId="0" fillId="0" borderId="0" xfId="0" applyNumberFormat="1" applyAlignment="1">
      <alignment horizontal="center"/>
    </xf>
    <xf numFmtId="0" fontId="1" fillId="0" borderId="0" xfId="0" applyFont="1" applyAlignment="1">
      <alignment horizontal="left"/>
    </xf>
    <xf numFmtId="0" fontId="19" fillId="0" borderId="0" xfId="0" applyFont="1" applyAlignment="1" applyProtection="1">
      <alignment horizontal="center" vertical="center" wrapText="1"/>
      <protection locked="0"/>
    </xf>
    <xf numFmtId="0" fontId="14" fillId="0" borderId="1" xfId="0" applyFont="1" applyBorder="1" applyAlignment="1">
      <alignment horizontal="left" vertical="center"/>
    </xf>
    <xf numFmtId="0" fontId="7" fillId="0" borderId="1" xfId="0" applyFont="1" applyBorder="1" applyAlignment="1" applyProtection="1">
      <alignment horizontal="left" vertical="center" wrapText="1"/>
      <protection locked="0"/>
    </xf>
    <xf numFmtId="9" fontId="0" fillId="0" borderId="0" xfId="0" applyNumberFormat="1" applyAlignment="1">
      <alignment horizontal="left"/>
    </xf>
    <xf numFmtId="9" fontId="2" fillId="0" borderId="0" xfId="1" applyFont="1" applyAlignment="1" applyProtection="1">
      <alignment horizontal="center" vertical="center" wrapText="1"/>
      <protection locked="0"/>
    </xf>
    <xf numFmtId="164" fontId="4" fillId="0" borderId="1" xfId="0" applyNumberFormat="1" applyFont="1" applyBorder="1" applyAlignment="1" applyProtection="1">
      <alignment horizontal="center" vertical="center" wrapText="1"/>
      <protection locked="0"/>
    </xf>
    <xf numFmtId="0" fontId="2" fillId="0" borderId="0" xfId="0" applyFont="1" applyAlignment="1" applyProtection="1">
      <alignment vertical="center" wrapText="1"/>
      <protection locked="0"/>
    </xf>
    <xf numFmtId="9" fontId="2" fillId="0" borderId="0" xfId="1" applyFont="1" applyBorder="1" applyAlignment="1" applyProtection="1">
      <alignment vertical="center" wrapText="1"/>
      <protection locked="0"/>
    </xf>
    <xf numFmtId="9" fontId="2" fillId="0" borderId="0" xfId="1" applyFont="1" applyBorder="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2" fillId="4" borderId="1"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wrapText="1"/>
      <protection locked="0"/>
    </xf>
    <xf numFmtId="9" fontId="2" fillId="7" borderId="9" xfId="1" applyFont="1" applyFill="1" applyBorder="1" applyAlignment="1" applyProtection="1">
      <alignment horizontal="center" vertical="center" wrapText="1"/>
      <protection locked="0"/>
    </xf>
    <xf numFmtId="0" fontId="2" fillId="2" borderId="11" xfId="0" applyFont="1" applyFill="1" applyBorder="1" applyAlignment="1" applyProtection="1">
      <alignment horizontal="center" vertical="center" wrapText="1"/>
      <protection locked="0"/>
    </xf>
    <xf numFmtId="0" fontId="18" fillId="2" borderId="11" xfId="0" applyFont="1" applyFill="1" applyBorder="1" applyAlignment="1" applyProtection="1">
      <alignment horizontal="center" vertical="center" wrapText="1"/>
      <protection locked="0"/>
    </xf>
    <xf numFmtId="0" fontId="2" fillId="4" borderId="2" xfId="0" applyFont="1" applyFill="1" applyBorder="1" applyAlignment="1" applyProtection="1">
      <alignment horizontal="center" vertical="center" textRotation="90"/>
      <protection locked="0"/>
    </xf>
    <xf numFmtId="9" fontId="2" fillId="4" borderId="2" xfId="1" applyFont="1" applyFill="1" applyBorder="1" applyAlignment="1" applyProtection="1">
      <alignment horizontal="center" vertical="center" textRotation="90"/>
      <protection locked="0"/>
    </xf>
    <xf numFmtId="0" fontId="2" fillId="4" borderId="2" xfId="0" applyFont="1" applyFill="1" applyBorder="1" applyAlignment="1" applyProtection="1">
      <alignment horizontal="center" vertical="center" wrapText="1"/>
      <protection locked="0"/>
    </xf>
    <xf numFmtId="0" fontId="2" fillId="5" borderId="2" xfId="0" applyFont="1" applyFill="1" applyBorder="1" applyAlignment="1" applyProtection="1">
      <alignment horizontal="center" vertical="center" wrapText="1"/>
      <protection locked="0"/>
    </xf>
    <xf numFmtId="164" fontId="2" fillId="5" borderId="2" xfId="0" applyNumberFormat="1" applyFont="1" applyFill="1" applyBorder="1" applyAlignment="1" applyProtection="1">
      <alignment horizontal="center" vertical="center" wrapText="1"/>
      <protection locked="0"/>
    </xf>
    <xf numFmtId="0" fontId="2" fillId="6" borderId="2" xfId="0" applyFont="1" applyFill="1" applyBorder="1" applyAlignment="1" applyProtection="1">
      <alignment horizontal="center" vertical="center" wrapText="1"/>
      <protection locked="0"/>
    </xf>
    <xf numFmtId="9" fontId="2" fillId="6" borderId="2" xfId="1" applyFont="1" applyFill="1" applyBorder="1" applyAlignment="1" applyProtection="1">
      <alignment horizontal="center" vertical="center" wrapText="1"/>
      <protection locked="0"/>
    </xf>
    <xf numFmtId="0" fontId="4" fillId="0" borderId="1" xfId="0" applyFont="1" applyBorder="1" applyAlignment="1">
      <alignment horizontal="center" vertical="center" wrapText="1"/>
    </xf>
    <xf numFmtId="9" fontId="2" fillId="0" borderId="1" xfId="1" applyFont="1" applyFill="1" applyBorder="1" applyAlignment="1" applyProtection="1">
      <alignment horizontal="center" vertical="center" wrapText="1"/>
    </xf>
    <xf numFmtId="0" fontId="4" fillId="0" borderId="0" xfId="0" applyFont="1" applyAlignment="1">
      <alignment horizontal="center" vertical="center" wrapText="1"/>
    </xf>
    <xf numFmtId="0" fontId="4" fillId="8" borderId="1" xfId="0" applyFont="1" applyFill="1" applyBorder="1" applyAlignment="1" applyProtection="1">
      <alignment horizontal="center" vertical="center" wrapText="1"/>
      <protection locked="0"/>
    </xf>
    <xf numFmtId="0" fontId="8" fillId="8" borderId="1" xfId="0" applyFont="1" applyFill="1" applyBorder="1" applyAlignment="1" applyProtection="1">
      <alignment vertical="top" wrapText="1"/>
      <protection locked="0"/>
    </xf>
    <xf numFmtId="0" fontId="5" fillId="8" borderId="1" xfId="0" applyFont="1" applyFill="1" applyBorder="1" applyAlignment="1" applyProtection="1">
      <alignment horizontal="center" vertical="center" wrapText="1"/>
      <protection locked="0"/>
    </xf>
    <xf numFmtId="0" fontId="4" fillId="8" borderId="1" xfId="0" applyFont="1" applyFill="1" applyBorder="1" applyAlignment="1">
      <alignment horizontal="center" vertical="center" wrapText="1"/>
    </xf>
    <xf numFmtId="0" fontId="2" fillId="8" borderId="1" xfId="0" applyFont="1" applyFill="1" applyBorder="1" applyAlignment="1">
      <alignment horizontal="center" vertical="center" wrapText="1"/>
    </xf>
    <xf numFmtId="9" fontId="2" fillId="8" borderId="1" xfId="1" applyFont="1" applyFill="1" applyBorder="1" applyAlignment="1" applyProtection="1">
      <alignment horizontal="center" vertical="center" wrapText="1"/>
      <protection locked="0"/>
    </xf>
    <xf numFmtId="9" fontId="2" fillId="8" borderId="1" xfId="1" applyFont="1" applyFill="1" applyBorder="1" applyAlignment="1" applyProtection="1">
      <alignment horizontal="center" vertical="center" wrapText="1"/>
    </xf>
    <xf numFmtId="0" fontId="19" fillId="8" borderId="1" xfId="0" applyFont="1" applyFill="1" applyBorder="1" applyAlignment="1">
      <alignment horizontal="center" vertical="center" wrapText="1"/>
    </xf>
    <xf numFmtId="9" fontId="4" fillId="8" borderId="1" xfId="1" applyFont="1" applyFill="1" applyBorder="1" applyAlignment="1" applyProtection="1">
      <alignment horizontal="center" vertical="center" wrapText="1"/>
    </xf>
    <xf numFmtId="164" fontId="4" fillId="8" borderId="1" xfId="0" applyNumberFormat="1" applyFont="1" applyFill="1" applyBorder="1" applyAlignment="1" applyProtection="1">
      <alignment horizontal="center" vertical="center" wrapText="1"/>
      <protection locked="0"/>
    </xf>
    <xf numFmtId="9" fontId="4" fillId="8" borderId="1" xfId="1" applyFont="1" applyFill="1" applyBorder="1" applyAlignment="1" applyProtection="1">
      <alignment horizontal="center" vertical="center" wrapText="1"/>
      <protection locked="0"/>
    </xf>
    <xf numFmtId="0" fontId="4" fillId="8" borderId="0" xfId="0" applyFont="1" applyFill="1" applyAlignment="1" applyProtection="1">
      <alignment horizontal="center" vertical="center" wrapText="1"/>
      <protection locked="0"/>
    </xf>
    <xf numFmtId="0" fontId="4" fillId="0" borderId="1" xfId="0" applyFont="1" applyBorder="1" applyAlignment="1" applyProtection="1">
      <alignment horizontal="center" vertical="top" wrapText="1"/>
      <protection locked="0"/>
    </xf>
    <xf numFmtId="0" fontId="4" fillId="9" borderId="0" xfId="0" applyFont="1" applyFill="1" applyAlignment="1" applyProtection="1">
      <alignment horizontal="center" vertical="center" wrapText="1"/>
      <protection locked="0"/>
    </xf>
    <xf numFmtId="0" fontId="4" fillId="0" borderId="1" xfId="0" applyFont="1" applyBorder="1" applyAlignment="1">
      <alignment vertical="center" wrapText="1"/>
    </xf>
    <xf numFmtId="0" fontId="20" fillId="0" borderId="1" xfId="0" applyFont="1" applyBorder="1" applyAlignment="1">
      <alignment vertical="top" wrapText="1"/>
    </xf>
    <xf numFmtId="0" fontId="2" fillId="2" borderId="16" xfId="0" applyFont="1" applyFill="1" applyBorder="1" applyAlignment="1" applyProtection="1">
      <alignment horizontal="center" vertical="center" wrapText="1"/>
      <protection locked="0"/>
    </xf>
    <xf numFmtId="9" fontId="4" fillId="0" borderId="16" xfId="1" applyFont="1" applyFill="1" applyBorder="1" applyAlignment="1" applyProtection="1">
      <alignment horizontal="center" vertical="center" wrapText="1"/>
      <protection locked="0"/>
    </xf>
    <xf numFmtId="9" fontId="4" fillId="8" borderId="16" xfId="1" applyFont="1" applyFill="1" applyBorder="1" applyAlignment="1" applyProtection="1">
      <alignment horizontal="center" vertical="center" wrapText="1"/>
      <protection locked="0"/>
    </xf>
    <xf numFmtId="0" fontId="4" fillId="0" borderId="6" xfId="0" applyFont="1" applyBorder="1" applyAlignment="1" applyProtection="1">
      <alignment horizontal="center" vertical="center" wrapText="1"/>
      <protection locked="0"/>
    </xf>
    <xf numFmtId="0" fontId="4" fillId="8" borderId="6" xfId="0" applyFont="1" applyFill="1" applyBorder="1" applyAlignment="1" applyProtection="1">
      <alignment horizontal="center" vertical="center" wrapText="1"/>
      <protection locked="0"/>
    </xf>
    <xf numFmtId="0" fontId="4" fillId="0" borderId="4" xfId="0" applyFont="1" applyBorder="1" applyAlignment="1">
      <alignment horizontal="center" vertical="center" wrapText="1"/>
    </xf>
    <xf numFmtId="0" fontId="4" fillId="0" borderId="7" xfId="0" applyFont="1" applyBorder="1" applyAlignment="1">
      <alignment wrapText="1"/>
    </xf>
    <xf numFmtId="0" fontId="4" fillId="0" borderId="14" xfId="0" applyFont="1" applyBorder="1" applyAlignment="1">
      <alignment wrapText="1"/>
    </xf>
    <xf numFmtId="0" fontId="4" fillId="0" borderId="8" xfId="0" applyFont="1" applyBorder="1" applyAlignment="1">
      <alignment wrapText="1"/>
    </xf>
    <xf numFmtId="0" fontId="4" fillId="0" borderId="16" xfId="0" applyFont="1" applyBorder="1" applyAlignment="1">
      <alignment wrapText="1"/>
    </xf>
    <xf numFmtId="0" fontId="4" fillId="0" borderId="13" xfId="0" applyFont="1" applyBorder="1" applyAlignment="1">
      <alignment wrapText="1"/>
    </xf>
    <xf numFmtId="0" fontId="4" fillId="0" borderId="17" xfId="0" applyFont="1" applyBorder="1" applyAlignment="1">
      <alignment wrapText="1"/>
    </xf>
    <xf numFmtId="0" fontId="4" fillId="0" borderId="7" xfId="0" applyFont="1" applyBorder="1" applyAlignment="1">
      <alignment horizontal="center" vertical="center" wrapText="1"/>
    </xf>
    <xf numFmtId="0" fontId="2" fillId="0" borderId="7" xfId="0" applyFont="1" applyBorder="1" applyAlignment="1">
      <alignment horizontal="center" vertical="center" wrapText="1"/>
    </xf>
    <xf numFmtId="0" fontId="22" fillId="10" borderId="1" xfId="0" applyFont="1" applyFill="1" applyBorder="1" applyAlignment="1">
      <alignment horizontal="center" vertical="center" wrapText="1"/>
    </xf>
    <xf numFmtId="9" fontId="23" fillId="10" borderId="1" xfId="0" applyNumberFormat="1" applyFont="1" applyFill="1" applyBorder="1" applyAlignment="1">
      <alignment horizontal="center" vertical="center" wrapText="1"/>
    </xf>
    <xf numFmtId="9" fontId="23" fillId="10" borderId="2" xfId="0" applyNumberFormat="1" applyFont="1" applyFill="1" applyBorder="1" applyAlignment="1">
      <alignment horizontal="center" vertical="center" wrapText="1"/>
    </xf>
    <xf numFmtId="0" fontId="4" fillId="0" borderId="14" xfId="0" applyFont="1" applyBorder="1" applyAlignment="1">
      <alignment horizontal="center" vertical="center" wrapText="1"/>
    </xf>
    <xf numFmtId="0" fontId="22" fillId="11" borderId="4" xfId="0" applyFont="1" applyFill="1" applyBorder="1" applyAlignment="1">
      <alignment horizontal="center" vertical="center" wrapText="1"/>
    </xf>
    <xf numFmtId="0" fontId="22" fillId="11" borderId="1" xfId="0" applyFont="1" applyFill="1" applyBorder="1" applyAlignment="1">
      <alignment horizontal="center" vertical="center" wrapText="1"/>
    </xf>
    <xf numFmtId="9" fontId="23" fillId="11" borderId="1" xfId="0" applyNumberFormat="1" applyFont="1" applyFill="1" applyBorder="1" applyAlignment="1">
      <alignment horizontal="center" vertical="center" wrapText="1"/>
    </xf>
    <xf numFmtId="9" fontId="23" fillId="11" borderId="2" xfId="0" applyNumberFormat="1" applyFont="1" applyFill="1" applyBorder="1" applyAlignment="1">
      <alignment horizontal="center" vertical="center" wrapText="1"/>
    </xf>
    <xf numFmtId="0" fontId="24" fillId="10" borderId="1" xfId="0" applyFont="1" applyFill="1" applyBorder="1" applyAlignment="1">
      <alignment horizontal="center" vertical="center" wrapText="1"/>
    </xf>
    <xf numFmtId="0" fontId="4" fillId="0" borderId="11" xfId="0" applyFont="1" applyBorder="1" applyAlignment="1">
      <alignment horizontal="center" vertical="center" wrapText="1"/>
    </xf>
    <xf numFmtId="9" fontId="2" fillId="0" borderId="7" xfId="0" applyNumberFormat="1" applyFont="1" applyBorder="1" applyAlignment="1">
      <alignment horizontal="center" vertical="center" wrapText="1"/>
    </xf>
    <xf numFmtId="9" fontId="22" fillId="10" borderId="1" xfId="0" applyNumberFormat="1" applyFont="1" applyFill="1" applyBorder="1" applyAlignment="1">
      <alignment horizontal="center" vertical="center" wrapText="1"/>
    </xf>
    <xf numFmtId="0" fontId="23" fillId="11" borderId="1" xfId="0" applyFont="1" applyFill="1" applyBorder="1" applyAlignment="1">
      <alignment horizontal="center" vertical="center" wrapText="1"/>
    </xf>
    <xf numFmtId="14" fontId="4" fillId="0" borderId="7" xfId="0" applyNumberFormat="1" applyFont="1" applyBorder="1" applyAlignment="1">
      <alignment horizontal="center" vertical="center" wrapText="1"/>
    </xf>
    <xf numFmtId="0" fontId="2" fillId="0" borderId="14" xfId="0" applyFont="1" applyBorder="1" applyAlignment="1">
      <alignment horizontal="center" vertical="center" wrapText="1"/>
    </xf>
    <xf numFmtId="0" fontId="21" fillId="0" borderId="14" xfId="0" applyFont="1" applyBorder="1" applyAlignment="1">
      <alignment horizontal="center" vertical="center" wrapText="1"/>
    </xf>
    <xf numFmtId="0" fontId="5" fillId="0" borderId="14" xfId="0" applyFont="1" applyBorder="1" applyAlignment="1">
      <alignment horizontal="center" vertical="center" wrapText="1"/>
    </xf>
    <xf numFmtId="0" fontId="22" fillId="12" borderId="1" xfId="0" applyFont="1" applyFill="1" applyBorder="1" applyAlignment="1">
      <alignment horizontal="center" vertical="center" wrapText="1"/>
    </xf>
    <xf numFmtId="9" fontId="23" fillId="12" borderId="1" xfId="0" applyNumberFormat="1" applyFont="1" applyFill="1" applyBorder="1" applyAlignment="1">
      <alignment horizontal="center" vertical="center" wrapText="1"/>
    </xf>
    <xf numFmtId="0" fontId="24" fillId="12" borderId="1" xfId="0" applyFont="1" applyFill="1" applyBorder="1" applyAlignment="1">
      <alignment horizontal="center" vertical="center" wrapText="1"/>
    </xf>
    <xf numFmtId="9" fontId="2" fillId="0" borderId="14" xfId="0" applyNumberFormat="1" applyFont="1" applyBorder="1" applyAlignment="1">
      <alignment horizontal="center" vertical="center" wrapText="1"/>
    </xf>
    <xf numFmtId="0" fontId="23" fillId="12" borderId="1" xfId="0" applyFont="1" applyFill="1" applyBorder="1" applyAlignment="1">
      <alignment horizontal="center" vertical="center" wrapText="1"/>
    </xf>
    <xf numFmtId="14" fontId="4" fillId="0" borderId="14" xfId="0" applyNumberFormat="1" applyFont="1" applyBorder="1" applyAlignment="1">
      <alignment horizontal="center" vertical="center" wrapText="1"/>
    </xf>
    <xf numFmtId="165" fontId="15" fillId="0" borderId="11" xfId="0" applyNumberFormat="1" applyFont="1" applyBorder="1" applyAlignment="1">
      <alignment horizontal="center" vertical="center" wrapText="1"/>
    </xf>
    <xf numFmtId="9" fontId="4" fillId="0" borderId="7" xfId="0" applyNumberFormat="1" applyFont="1" applyBorder="1" applyAlignment="1">
      <alignment horizontal="center" vertical="center" wrapText="1"/>
    </xf>
    <xf numFmtId="0" fontId="4" fillId="0" borderId="16" xfId="0" applyFont="1" applyBorder="1" applyAlignment="1" applyProtection="1">
      <alignment horizontal="center" vertical="center" wrapText="1"/>
      <protection locked="0"/>
    </xf>
    <xf numFmtId="0" fontId="25" fillId="0" borderId="16" xfId="0" applyFont="1" applyBorder="1" applyAlignment="1" applyProtection="1">
      <alignment horizontal="center" vertical="center" wrapText="1"/>
      <protection locked="0"/>
    </xf>
    <xf numFmtId="0" fontId="21" fillId="0" borderId="16" xfId="0" applyFont="1" applyBorder="1" applyAlignment="1" applyProtection="1">
      <alignment horizontal="center" vertical="center" wrapText="1"/>
      <protection locked="0"/>
    </xf>
    <xf numFmtId="0" fontId="5" fillId="0" borderId="16" xfId="0" applyFont="1" applyBorder="1" applyAlignment="1" applyProtection="1">
      <alignment horizontal="center" vertical="center" wrapText="1"/>
      <protection locked="0"/>
    </xf>
    <xf numFmtId="0" fontId="4" fillId="0" borderId="16" xfId="0" applyFont="1" applyBorder="1" applyAlignment="1">
      <alignment horizontal="center" vertical="center" wrapText="1"/>
    </xf>
    <xf numFmtId="0" fontId="2" fillId="0" borderId="16" xfId="0" applyFont="1" applyBorder="1" applyAlignment="1">
      <alignment horizontal="center" vertical="center" wrapText="1"/>
    </xf>
    <xf numFmtId="9" fontId="2" fillId="0" borderId="16" xfId="1" applyFont="1" applyBorder="1" applyAlignment="1" applyProtection="1">
      <alignment horizontal="center" vertical="center" wrapText="1"/>
      <protection locked="0"/>
    </xf>
    <xf numFmtId="9" fontId="2" fillId="0" borderId="16" xfId="1" applyFont="1" applyFill="1" applyBorder="1" applyAlignment="1" applyProtection="1">
      <alignment horizontal="center" vertical="center" wrapText="1"/>
    </xf>
    <xf numFmtId="9" fontId="2" fillId="0" borderId="16" xfId="1" applyFont="1" applyFill="1" applyBorder="1" applyAlignment="1" applyProtection="1">
      <alignment horizontal="center" vertical="center" wrapText="1"/>
      <protection locked="0"/>
    </xf>
    <xf numFmtId="0" fontId="19" fillId="0" borderId="16" xfId="0" applyFont="1" applyBorder="1" applyAlignment="1">
      <alignment horizontal="center" vertical="center" wrapText="1"/>
    </xf>
    <xf numFmtId="9" fontId="4" fillId="0" borderId="16" xfId="1" applyFont="1" applyFill="1" applyBorder="1" applyAlignment="1" applyProtection="1">
      <alignment horizontal="center" vertical="center" wrapText="1"/>
    </xf>
    <xf numFmtId="164" fontId="4" fillId="0" borderId="16" xfId="0" applyNumberFormat="1" applyFont="1" applyBorder="1" applyAlignment="1" applyProtection="1">
      <alignment horizontal="center" vertical="center" wrapText="1"/>
      <protection locked="0"/>
    </xf>
    <xf numFmtId="0" fontId="4" fillId="0" borderId="7" xfId="0" applyFont="1" applyBorder="1" applyAlignment="1" applyProtection="1">
      <alignment horizontal="center" vertical="center" wrapText="1"/>
      <protection locked="0"/>
    </xf>
    <xf numFmtId="0" fontId="4" fillId="5" borderId="14" xfId="0" applyFont="1" applyFill="1" applyBorder="1" applyAlignment="1">
      <alignment horizontal="center" vertical="center" wrapText="1"/>
    </xf>
    <xf numFmtId="0" fontId="4" fillId="5" borderId="7" xfId="0" applyFont="1" applyFill="1" applyBorder="1" applyAlignment="1">
      <alignment horizontal="center" vertical="center" wrapText="1"/>
    </xf>
    <xf numFmtId="0" fontId="16" fillId="0" borderId="0" xfId="0" applyFont="1" applyAlignment="1">
      <alignment horizontal="center" vertical="center"/>
    </xf>
    <xf numFmtId="0" fontId="2" fillId="0" borderId="1" xfId="0"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6" borderId="1" xfId="0" applyFont="1" applyFill="1" applyBorder="1" applyAlignment="1" applyProtection="1">
      <alignment horizontal="center" vertical="center" wrapText="1"/>
      <protection locked="0"/>
    </xf>
    <xf numFmtId="0" fontId="2" fillId="4" borderId="1" xfId="0" applyFont="1" applyFill="1" applyBorder="1" applyAlignment="1" applyProtection="1">
      <alignment horizontal="center" vertical="center" wrapText="1"/>
      <protection locked="0"/>
    </xf>
    <xf numFmtId="9" fontId="2" fillId="4" borderId="1" xfId="1" applyFont="1" applyFill="1" applyBorder="1" applyAlignment="1" applyProtection="1">
      <alignment horizontal="center" vertical="center" wrapText="1"/>
      <protection locked="0"/>
    </xf>
    <xf numFmtId="9" fontId="2" fillId="4" borderId="2" xfId="1" applyFont="1" applyFill="1" applyBorder="1" applyAlignment="1" applyProtection="1">
      <alignment horizontal="center" vertical="center" wrapText="1"/>
      <protection locked="0"/>
    </xf>
    <xf numFmtId="0" fontId="2" fillId="4" borderId="2" xfId="0" applyFont="1" applyFill="1" applyBorder="1" applyAlignment="1" applyProtection="1">
      <alignment horizontal="center" vertical="center" wrapText="1"/>
      <protection locked="0"/>
    </xf>
    <xf numFmtId="0" fontId="2" fillId="5" borderId="9" xfId="0" applyFont="1" applyFill="1" applyBorder="1" applyAlignment="1" applyProtection="1">
      <alignment horizontal="center" vertical="center" wrapText="1"/>
      <protection locked="0"/>
    </xf>
    <xf numFmtId="0" fontId="2" fillId="5" borderId="10" xfId="0" applyFont="1" applyFill="1" applyBorder="1" applyAlignment="1" applyProtection="1">
      <alignment horizontal="center" vertical="center" wrapText="1"/>
      <protection locked="0"/>
    </xf>
    <xf numFmtId="0" fontId="2" fillId="5" borderId="11" xfId="0" applyFont="1" applyFill="1" applyBorder="1" applyAlignment="1" applyProtection="1">
      <alignment horizontal="center" vertical="center" wrapText="1"/>
      <protection locked="0"/>
    </xf>
    <xf numFmtId="0" fontId="2" fillId="5" borderId="12" xfId="0" applyFont="1" applyFill="1" applyBorder="1" applyAlignment="1" applyProtection="1">
      <alignment horizontal="center" vertical="center" wrapText="1"/>
      <protection locked="0"/>
    </xf>
    <xf numFmtId="0" fontId="2" fillId="5" borderId="13" xfId="0" applyFont="1" applyFill="1" applyBorder="1" applyAlignment="1" applyProtection="1">
      <alignment horizontal="center" vertical="center" wrapText="1"/>
      <protection locked="0"/>
    </xf>
    <xf numFmtId="0" fontId="2" fillId="5" borderId="14" xfId="0" applyFont="1" applyFill="1" applyBorder="1" applyAlignment="1" applyProtection="1">
      <alignment horizontal="center" vertical="center" wrapText="1"/>
      <protection locked="0"/>
    </xf>
    <xf numFmtId="0" fontId="18" fillId="4" borderId="1" xfId="0" applyFont="1" applyFill="1" applyBorder="1" applyAlignment="1" applyProtection="1">
      <alignment horizontal="center" vertical="center" wrapText="1"/>
      <protection locked="0"/>
    </xf>
    <xf numFmtId="0" fontId="18" fillId="4" borderId="2"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2" fillId="0" borderId="11"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5" xfId="0" applyFont="1" applyBorder="1" applyAlignment="1" applyProtection="1">
      <alignment horizontal="center" vertical="center" wrapText="1"/>
      <protection locked="0"/>
    </xf>
    <xf numFmtId="0" fontId="4" fillId="0" borderId="9" xfId="0" applyFont="1" applyBorder="1" applyAlignment="1" applyProtection="1">
      <alignment horizontal="center" vertical="top" wrapText="1"/>
      <protection locked="0"/>
    </xf>
    <xf numFmtId="0" fontId="4" fillId="0" borderId="11" xfId="0" applyFont="1" applyBorder="1" applyAlignment="1" applyProtection="1">
      <alignment horizontal="center" vertical="top" wrapText="1"/>
      <protection locked="0"/>
    </xf>
    <xf numFmtId="0" fontId="4" fillId="0" borderId="5" xfId="0" applyFont="1" applyBorder="1" applyAlignment="1" applyProtection="1">
      <alignment horizontal="center" vertical="top" wrapText="1"/>
      <protection locked="0"/>
    </xf>
    <xf numFmtId="0" fontId="4" fillId="0" borderId="15" xfId="0" applyFont="1" applyBorder="1" applyAlignment="1" applyProtection="1">
      <alignment horizontal="center" vertical="top" wrapText="1"/>
      <protection locked="0"/>
    </xf>
    <xf numFmtId="0" fontId="4" fillId="0" borderId="12" xfId="0" applyFont="1" applyBorder="1" applyAlignment="1" applyProtection="1">
      <alignment horizontal="center" vertical="top" wrapText="1"/>
      <protection locked="0"/>
    </xf>
    <xf numFmtId="0" fontId="4" fillId="0" borderId="14" xfId="0" applyFont="1" applyBorder="1" applyAlignment="1" applyProtection="1">
      <alignment horizontal="center" vertical="top" wrapText="1"/>
      <protection locked="0"/>
    </xf>
    <xf numFmtId="0" fontId="4" fillId="0" borderId="2" xfId="0" applyFont="1" applyBorder="1" applyAlignment="1" applyProtection="1">
      <alignment horizontal="center" vertical="center" wrapText="1"/>
      <protection locked="0"/>
    </xf>
    <xf numFmtId="0" fontId="4" fillId="0" borderId="4" xfId="0" applyFont="1" applyBorder="1" applyAlignment="1" applyProtection="1">
      <alignment horizontal="center" vertical="center" wrapText="1"/>
      <protection locked="0"/>
    </xf>
    <xf numFmtId="0" fontId="4" fillId="0" borderId="2" xfId="0" applyFont="1" applyBorder="1" applyAlignment="1">
      <alignment horizontal="center" vertical="center" wrapText="1"/>
    </xf>
    <xf numFmtId="0" fontId="4" fillId="0" borderId="4"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9" fontId="2" fillId="0" borderId="2" xfId="1" applyFont="1" applyFill="1" applyBorder="1" applyAlignment="1" applyProtection="1">
      <alignment horizontal="center" vertical="center" wrapText="1"/>
    </xf>
    <xf numFmtId="9" fontId="2" fillId="0" borderId="4" xfId="1" applyFont="1" applyFill="1" applyBorder="1" applyAlignment="1" applyProtection="1">
      <alignment horizontal="center" vertical="center" wrapText="1"/>
    </xf>
    <xf numFmtId="0" fontId="19" fillId="0" borderId="2" xfId="0" applyFont="1" applyBorder="1" applyAlignment="1">
      <alignment horizontal="center" vertical="center" wrapText="1"/>
    </xf>
    <xf numFmtId="0" fontId="19" fillId="0" borderId="4" xfId="0" applyFont="1" applyBorder="1" applyAlignment="1">
      <alignment horizontal="center" vertical="center" wrapText="1"/>
    </xf>
    <xf numFmtId="9" fontId="4" fillId="0" borderId="2" xfId="1" applyFont="1" applyFill="1" applyBorder="1" applyAlignment="1" applyProtection="1">
      <alignment horizontal="center" vertical="center" wrapText="1"/>
    </xf>
    <xf numFmtId="9" fontId="4" fillId="0" borderId="4" xfId="1" applyFont="1" applyFill="1" applyBorder="1" applyAlignment="1" applyProtection="1">
      <alignment horizontal="center"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21" fillId="0" borderId="2" xfId="0" applyFont="1" applyBorder="1" applyAlignment="1" applyProtection="1">
      <alignment horizontal="center" vertical="center" wrapText="1"/>
      <protection locked="0"/>
    </xf>
    <xf numFmtId="0" fontId="21" fillId="0" borderId="4" xfId="0" applyFont="1" applyBorder="1" applyAlignment="1" applyProtection="1">
      <alignment horizontal="center" vertical="center" wrapText="1"/>
      <protection locked="0"/>
    </xf>
    <xf numFmtId="9" fontId="2" fillId="0" borderId="2" xfId="1" applyFont="1" applyBorder="1" applyAlignment="1" applyProtection="1">
      <alignment horizontal="center" vertical="center" wrapText="1"/>
      <protection locked="0"/>
    </xf>
    <xf numFmtId="9" fontId="2" fillId="0" borderId="4" xfId="1"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hidden="1"/>
    </xf>
    <xf numFmtId="0" fontId="2" fillId="4" borderId="1" xfId="0" applyFont="1" applyFill="1" applyBorder="1" applyAlignment="1" applyProtection="1">
      <alignment horizontal="center" vertical="center" wrapText="1"/>
      <protection hidden="1"/>
    </xf>
  </cellXfs>
  <cellStyles count="2">
    <cellStyle name="Normal" xfId="0" builtinId="0"/>
    <cellStyle name="Porcentaje" xfId="1" builtinId="5"/>
  </cellStyles>
  <dxfs count="58">
    <dxf>
      <fill>
        <patternFill>
          <bgColor rgb="FF00B050"/>
        </patternFill>
      </fill>
    </dxf>
    <dxf>
      <fill>
        <patternFill>
          <bgColor theme="9" tint="0.59996337778862885"/>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rgb="FFFF0000"/>
        </patternFill>
      </fill>
    </dxf>
    <dxf>
      <fill>
        <patternFill>
          <bgColor theme="7" tint="0.39994506668294322"/>
        </patternFill>
      </fill>
    </dxf>
    <dxf>
      <fill>
        <patternFill>
          <bgColor rgb="FFFFC000"/>
        </patternFill>
      </fill>
    </dxf>
    <dxf>
      <fill>
        <patternFill>
          <bgColor theme="9" tint="0.59996337778862885"/>
        </patternFill>
      </fill>
    </dxf>
    <dxf>
      <fill>
        <patternFill>
          <bgColor rgb="FFFF0000"/>
        </patternFill>
      </fill>
    </dxf>
    <dxf>
      <fill>
        <patternFill>
          <bgColor rgb="FFFFC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theme="9" tint="0.59996337778862885"/>
        </patternFill>
      </fill>
    </dxf>
    <dxf>
      <fill>
        <patternFill>
          <bgColor rgb="FFFFC000"/>
        </patternFill>
      </fill>
    </dxf>
    <dxf>
      <fill>
        <patternFill>
          <bgColor rgb="FF00B050"/>
        </patternFill>
      </fill>
    </dxf>
    <dxf>
      <fill>
        <patternFill>
          <bgColor theme="7" tint="0.39994506668294322"/>
        </patternFill>
      </fill>
    </dxf>
    <dxf>
      <fill>
        <patternFill>
          <bgColor rgb="FFFF0000"/>
        </patternFill>
      </fill>
    </dxf>
    <dxf>
      <fill>
        <patternFill>
          <bgColor theme="9" tint="0.59996337778862885"/>
        </patternFill>
      </fill>
    </dxf>
    <dxf>
      <fill>
        <patternFill>
          <bgColor rgb="FF00B050"/>
        </patternFill>
      </fill>
    </dxf>
    <dxf>
      <fill>
        <patternFill>
          <bgColor rgb="FFFFC000"/>
        </patternFill>
      </fill>
    </dxf>
    <dxf>
      <fill>
        <patternFill>
          <bgColor rgb="FFFF0000"/>
        </patternFill>
      </fill>
    </dxf>
    <dxf>
      <fill>
        <patternFill>
          <bgColor theme="7" tint="0.39994506668294322"/>
        </patternFill>
      </fill>
    </dxf>
    <dxf>
      <fill>
        <patternFill>
          <bgColor theme="9" tint="0.59996337778862885"/>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theme="9" tint="0.59996337778862885"/>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rgb="FFFF0000"/>
        </patternFill>
      </fill>
    </dxf>
    <dxf>
      <fill>
        <patternFill>
          <bgColor rgb="FFFFC000"/>
        </patternFill>
      </fill>
    </dxf>
    <dxf>
      <fill>
        <patternFill>
          <bgColor theme="7" tint="0.39994506668294322"/>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s>
  <tableStyles count="0" defaultTableStyle="TableStyleMedium2" defaultPivotStyle="PivotStyleLight16"/>
  <colors>
    <mruColors>
      <color rgb="FFFA9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8</xdr:col>
      <xdr:colOff>9525</xdr:colOff>
      <xdr:row>0</xdr:row>
      <xdr:rowOff>590549</xdr:rowOff>
    </xdr:from>
    <xdr:to>
      <xdr:col>19</xdr:col>
      <xdr:colOff>1514475</xdr:colOff>
      <xdr:row>19</xdr:row>
      <xdr:rowOff>103145</xdr:rowOff>
    </xdr:to>
    <xdr:pic>
      <xdr:nvPicPr>
        <xdr:cNvPr id="3" name="Imagen 2">
          <a:extLst>
            <a:ext uri="{FF2B5EF4-FFF2-40B4-BE49-F238E27FC236}">
              <a16:creationId xmlns:a16="http://schemas.microsoft.com/office/drawing/2014/main" id="{2CAE7639-DFDD-4886-BFA5-888E371C74B6}"/>
            </a:ext>
          </a:extLst>
        </xdr:cNvPr>
        <xdr:cNvPicPr>
          <a:picLocks noChangeAspect="1"/>
        </xdr:cNvPicPr>
      </xdr:nvPicPr>
      <xdr:blipFill>
        <a:blip xmlns:r="http://schemas.openxmlformats.org/officeDocument/2006/relationships" r:embed="rId1"/>
        <a:stretch>
          <a:fillRect/>
        </a:stretch>
      </xdr:blipFill>
      <xdr:spPr>
        <a:xfrm>
          <a:off x="3305175" y="590549"/>
          <a:ext cx="5486400" cy="3560721"/>
        </a:xfrm>
        <a:prstGeom prst="rect">
          <a:avLst/>
        </a:prstGeom>
      </xdr:spPr>
    </xdr:pic>
    <xdr:clientData/>
  </xdr:twoCellAnchor>
  <xdr:twoCellAnchor editAs="oneCell">
    <xdr:from>
      <xdr:col>8</xdr:col>
      <xdr:colOff>38100</xdr:colOff>
      <xdr:row>20</xdr:row>
      <xdr:rowOff>0</xdr:rowOff>
    </xdr:from>
    <xdr:to>
      <xdr:col>19</xdr:col>
      <xdr:colOff>1790700</xdr:colOff>
      <xdr:row>39</xdr:row>
      <xdr:rowOff>93974</xdr:rowOff>
    </xdr:to>
    <xdr:pic>
      <xdr:nvPicPr>
        <xdr:cNvPr id="4" name="Imagen 3">
          <a:extLst>
            <a:ext uri="{FF2B5EF4-FFF2-40B4-BE49-F238E27FC236}">
              <a16:creationId xmlns:a16="http://schemas.microsoft.com/office/drawing/2014/main" id="{314119DC-FDDA-4447-B5CE-9C428604F336}"/>
            </a:ext>
          </a:extLst>
        </xdr:cNvPr>
        <xdr:cNvPicPr>
          <a:picLocks noChangeAspect="1"/>
        </xdr:cNvPicPr>
      </xdr:nvPicPr>
      <xdr:blipFill>
        <a:blip xmlns:r="http://schemas.openxmlformats.org/officeDocument/2006/relationships" r:embed="rId2"/>
        <a:stretch>
          <a:fillRect/>
        </a:stretch>
      </xdr:blipFill>
      <xdr:spPr>
        <a:xfrm>
          <a:off x="3333750" y="4238625"/>
          <a:ext cx="5734050" cy="37134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361789</xdr:colOff>
      <xdr:row>0</xdr:row>
      <xdr:rowOff>67235</xdr:rowOff>
    </xdr:from>
    <xdr:to>
      <xdr:col>1</xdr:col>
      <xdr:colOff>260937</xdr:colOff>
      <xdr:row>2</xdr:row>
      <xdr:rowOff>235323</xdr:rowOff>
    </xdr:to>
    <xdr:pic>
      <xdr:nvPicPr>
        <xdr:cNvPr id="6" name="image5.png" descr="escudo_negro">
          <a:extLst>
            <a:ext uri="{FF2B5EF4-FFF2-40B4-BE49-F238E27FC236}">
              <a16:creationId xmlns:a16="http://schemas.microsoft.com/office/drawing/2014/main" id="{C8C03751-65AC-4781-BEC9-EC57D0A3968F}"/>
            </a:ext>
          </a:extLst>
        </xdr:cNvPr>
        <xdr:cNvPicPr/>
      </xdr:nvPicPr>
      <xdr:blipFill>
        <a:blip xmlns:r="http://schemas.openxmlformats.org/officeDocument/2006/relationships" r:embed="rId1"/>
        <a:srcRect/>
        <a:stretch>
          <a:fillRect/>
        </a:stretch>
      </xdr:blipFill>
      <xdr:spPr>
        <a:xfrm>
          <a:off x="361789" y="67235"/>
          <a:ext cx="620327" cy="766802"/>
        </a:xfrm>
        <a:prstGeom prst="rect">
          <a:avLst/>
        </a:prstGeom>
        <a:ln/>
      </xdr:spPr>
    </xdr:pic>
    <xdr:clientData/>
  </xdr:twoCellAnchor>
  <xdr:twoCellAnchor editAs="oneCell">
    <xdr:from>
      <xdr:col>9</xdr:col>
      <xdr:colOff>933288</xdr:colOff>
      <xdr:row>0</xdr:row>
      <xdr:rowOff>114459</xdr:rowOff>
    </xdr:from>
    <xdr:to>
      <xdr:col>10</xdr:col>
      <xdr:colOff>720378</xdr:colOff>
      <xdr:row>2</xdr:row>
      <xdr:rowOff>159283</xdr:rowOff>
    </xdr:to>
    <xdr:pic>
      <xdr:nvPicPr>
        <xdr:cNvPr id="7" name="image3.png">
          <a:extLst>
            <a:ext uri="{FF2B5EF4-FFF2-40B4-BE49-F238E27FC236}">
              <a16:creationId xmlns:a16="http://schemas.microsoft.com/office/drawing/2014/main" id="{CE027D61-22B5-49B7-BC8F-336A01D577EF}"/>
            </a:ext>
          </a:extLst>
        </xdr:cNvPr>
        <xdr:cNvPicPr/>
      </xdr:nvPicPr>
      <xdr:blipFill>
        <a:blip xmlns:r="http://schemas.openxmlformats.org/officeDocument/2006/relationships" r:embed="rId2"/>
        <a:srcRect l="21724" t="27673" r="31431" b="37148"/>
        <a:stretch>
          <a:fillRect/>
        </a:stretch>
      </xdr:blipFill>
      <xdr:spPr>
        <a:xfrm>
          <a:off x="14649288" y="114459"/>
          <a:ext cx="2249983" cy="643538"/>
        </a:xfrm>
        <a:prstGeom prst="rect">
          <a:avLst/>
        </a:prstGeom>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EC1506\Downloads\3.3%20Gestion%20Admin%20y%20recursos%20f&#237;sicos.xlsx" TargetMode="External"/><Relationship Id="rId1" Type="http://schemas.openxmlformats.org/officeDocument/2006/relationships/externalLinkPath" Target="3.3%20Gestion%20Admin%20y%20recursos%20f&#237;sic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atriz"/>
      <sheetName val="RIESGOS DE GESTIÓN H1"/>
      <sheetName val="Listas"/>
    </sheetNames>
    <sheetDataSet>
      <sheetData sheetId="0">
        <row r="3">
          <cell r="C3">
            <v>0.2</v>
          </cell>
          <cell r="D3">
            <v>0.4</v>
          </cell>
          <cell r="E3">
            <v>0.6</v>
          </cell>
          <cell r="F3">
            <v>0.8</v>
          </cell>
          <cell r="G3">
            <v>1</v>
          </cell>
        </row>
        <row r="4">
          <cell r="B4">
            <v>0.2</v>
          </cell>
          <cell r="C4" t="str">
            <v>Bajo</v>
          </cell>
          <cell r="D4" t="str">
            <v>Bajo</v>
          </cell>
          <cell r="E4" t="str">
            <v>Moderado</v>
          </cell>
          <cell r="F4" t="str">
            <v>Alto</v>
          </cell>
          <cell r="G4" t="str">
            <v>Extremo</v>
          </cell>
        </row>
        <row r="5">
          <cell r="B5">
            <v>0.4</v>
          </cell>
          <cell r="C5" t="str">
            <v>Bajo</v>
          </cell>
          <cell r="D5" t="str">
            <v>Moderado</v>
          </cell>
          <cell r="E5" t="str">
            <v>Moderado</v>
          </cell>
          <cell r="F5" t="str">
            <v>Alto</v>
          </cell>
          <cell r="G5" t="str">
            <v>Extremo</v>
          </cell>
        </row>
        <row r="6">
          <cell r="B6">
            <v>0.6</v>
          </cell>
          <cell r="C6" t="str">
            <v>Moderado</v>
          </cell>
          <cell r="D6" t="str">
            <v>Moderado</v>
          </cell>
          <cell r="E6" t="str">
            <v>Moderado</v>
          </cell>
          <cell r="F6" t="str">
            <v>Alto</v>
          </cell>
          <cell r="G6" t="str">
            <v>Extremo</v>
          </cell>
        </row>
        <row r="7">
          <cell r="B7">
            <v>0.8</v>
          </cell>
          <cell r="C7" t="str">
            <v>Moderado</v>
          </cell>
          <cell r="D7" t="str">
            <v>Moderado</v>
          </cell>
          <cell r="E7" t="str">
            <v>Alto</v>
          </cell>
          <cell r="F7" t="str">
            <v>Alto</v>
          </cell>
          <cell r="G7" t="str">
            <v>Extremo</v>
          </cell>
        </row>
        <row r="8">
          <cell r="B8">
            <v>1</v>
          </cell>
          <cell r="C8" t="str">
            <v>Alto</v>
          </cell>
          <cell r="D8" t="str">
            <v>Alto</v>
          </cell>
          <cell r="E8" t="str">
            <v>Alto</v>
          </cell>
          <cell r="F8" t="str">
            <v>Alto</v>
          </cell>
          <cell r="G8" t="str">
            <v>Extremo</v>
          </cell>
        </row>
      </sheetData>
      <sheetData sheetId="1"/>
      <sheetData sheetId="2"/>
    </sheetDataSet>
  </externalBook>
</externalLink>
</file>

<file path=xl/persons/person.xml><?xml version="1.0" encoding="utf-8"?>
<personList xmlns="http://schemas.microsoft.com/office/spreadsheetml/2018/threadedcomments" xmlns:x="http://schemas.openxmlformats.org/spreadsheetml/2006/main">
  <person displayName="Gomez Castro Family" id="{4A2703FB-5C98-4DA4-B81C-8C89C102BDDC}" userId="f3ec9adc900ca403"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5" dT="2021-08-23T12:10:29.73" personId="{4A2703FB-5C98-4DA4-B81C-8C89C102BDDC}" id="{EE5AAC7C-3DE7-465B-B616-37A3B64AB5B0}">
    <text>Un control se define como la medida que permite reducir o mitigar el riesgo.</text>
  </threadedComment>
  <threadedComment ref="AI5" dT="2021-08-23T12:45:06.24" personId="{4A2703FB-5C98-4DA4-B81C-8C89C102BDDC}" id="{987E52F0-072C-4774-81C7-EF29CA1343E4}">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10T14:14:18.93" personId="{4A2703FB-5C98-4DA4-B81C-8C89C102BDDC}" id="{3EF31F56-DA4E-4027-BEDA-56D4070A0524}">
    <text>Qué?
Las consecuencias que puede ocasionar al instituto la materialización del riesgo.</text>
  </threadedComment>
  <threadedComment ref="G6" dT="2021-08-10T14:14:27.70" personId="{4A2703FB-5C98-4DA4-B81C-8C89C102BDDC}" id="{BC458EBD-3668-4645-9B1D-86A8E352AF64}">
    <text>Cómo?
Circunstancias o situaciones más evidentes sobre las cuales se presenta el riesgo, las mismas no constituyen la causa principal o base para que se presente el riesgo.</text>
  </threadedComment>
  <threadedComment ref="H6" dT="2021-08-10T14:14:44.80" personId="{4A2703FB-5C98-4DA4-B81C-8C89C102BDDC}" id="{25ACF881-2C52-4E82-9094-ABE995306D36}">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I6" dT="2021-08-20T20:00:10.18" personId="{4A2703FB-5C98-4DA4-B81C-8C89C102BDDC}" id="{E710B3B6-9467-4DF8-9F5A-5C9BB5EBE8FA}">
    <text>Los riesgos que se identifiquen deben tener impacto en el cumplimiento del objetivo estratégico o del proceso.</text>
  </threadedComment>
  <threadedComment ref="J6" dT="2021-08-20T20:48:08.23" personId="{4A2703FB-5C98-4DA4-B81C-8C89C102BDDC}" id="{1F5CBD9D-8BDB-48D5-969C-7650F6CCB99A}">
    <text>Permite agrupar los riesgos identificados</text>
  </threadedComment>
  <threadedComment ref="K6" dT="2021-08-20T20:56:52.84" personId="{4A2703FB-5C98-4DA4-B81C-8C89C102BDDC}" id="{0D930A2E-644F-4A71-B90A-EAB069C2125B}">
    <text>Frecuencia en la que se realiza la actividad dada en cantidad de veces al año</text>
  </threadedComment>
  <threadedComment ref="L6" dT="2021-08-20T20:51:59.34" personId="{4A2703FB-5C98-4DA4-B81C-8C89C102BDDC}" id="{530330CE-8652-4B1B-B6BB-D8DDC94246CA}">
    <text>Número de veces que se pasa por el punto de riesgo en el periodo de 1 año</text>
  </threadedComment>
  <threadedComment ref="Q6" dT="2021-08-20T22:49:44.89" personId="{4A2703FB-5C98-4DA4-B81C-8C89C102BDDC}" id="{B200813B-2D5A-47BD-B5EB-FF6EEF328DE4}">
    <text>Cuando se presenten ambos impactos para un riesgo, tanto económico como reputacional, con diferente niveles se debe tomar el nivel más alto</text>
  </threadedComment>
  <threadedComment ref="S6" dT="2021-08-20T22:49:51.39" personId="{4A2703FB-5C98-4DA4-B81C-8C89C102BDDC}" id="{FD4A2DE0-7559-458C-8C3E-5A8AADB7BF13}">
    <text>Cuando se presenten ambos impactos para un riesgo, tanto económico como reputacional, con diferente niveles se debe tomar el nivel más alto</text>
  </threadedComment>
  <threadedComment ref="AA6" dT="2021-08-23T12:15:00.81" personId="{4A2703FB-5C98-4DA4-B81C-8C89C102BDDC}" id="{43BA5BE5-7A11-4F6D-8BDB-481E024263A0}">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ext>
  </threadedComment>
  <threadedComment ref="AC6" dT="2021-08-23T12:24:18.42" personId="{4A2703FB-5C98-4DA4-B81C-8C89C102BDDC}" id="{9CE3E0DD-4075-4363-B522-897E8269CB85}">
    <text>Automatico: Son actividades de procesamiento o validación de información que se ejecutan por un sistema y/o aplicativo de manera automática sin la intervención de personas para su realización
Manual: controles que son ejecutados por una persona, tiene implicito el error humano</text>
  </threadedComment>
  <threadedComment ref="AF6" dT="2021-08-23T12:29:14.63" personId="{4A2703FB-5C98-4DA4-B81C-8C89C102BDDC}" id="{5668217F-3939-427B-9951-ADE57A1F76CC}">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C67F7551-913E-4F25-8B5C-820D68B45F4D}">
    <text>Continua: El control se aplica siempre que se realiza la actividad que conlleva el riesgo.
Aleatoria: El control se aplica aleatoriamente a la actividad que conlleva el riesgo</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B677E-BDFE-4435-ACA7-0A84503A736A}">
  <dimension ref="A1:AA28"/>
  <sheetViews>
    <sheetView topLeftCell="A16" workbookViewId="0">
      <selection activeCell="E30" sqref="E30"/>
    </sheetView>
  </sheetViews>
  <sheetFormatPr defaultColWidth="11.42578125" defaultRowHeight="14.45"/>
  <cols>
    <col min="2" max="4" width="5.42578125" style="1" customWidth="1"/>
    <col min="5" max="19" width="5.42578125" customWidth="1"/>
    <col min="20" max="20" width="65.5703125" customWidth="1"/>
    <col min="21" max="27" width="5.42578125" customWidth="1"/>
    <col min="28" max="30" width="5.7109375" customWidth="1"/>
  </cols>
  <sheetData>
    <row r="1" spans="1:27" s="30" customFormat="1" ht="48.75" customHeight="1">
      <c r="B1" s="129" t="s">
        <v>0</v>
      </c>
      <c r="C1" s="129"/>
      <c r="D1" s="129"/>
      <c r="E1" s="129"/>
      <c r="F1" s="129"/>
      <c r="G1" s="129"/>
      <c r="H1" s="129"/>
      <c r="I1" s="129"/>
      <c r="J1" s="129"/>
      <c r="K1" s="129"/>
    </row>
    <row r="2" spans="1:27">
      <c r="C2" s="33" t="s">
        <v>1</v>
      </c>
      <c r="D2" s="31"/>
    </row>
    <row r="3" spans="1:27">
      <c r="C3" s="32">
        <v>0.2</v>
      </c>
      <c r="D3" s="32">
        <v>0.4</v>
      </c>
      <c r="E3" s="32">
        <v>0.6</v>
      </c>
      <c r="F3" s="32">
        <v>0.8</v>
      </c>
      <c r="G3" s="32">
        <v>1</v>
      </c>
      <c r="H3" s="32"/>
      <c r="I3" s="32"/>
      <c r="J3" s="32"/>
      <c r="K3" s="32"/>
      <c r="L3" s="32"/>
      <c r="M3" s="32"/>
      <c r="N3" s="32"/>
      <c r="O3" s="32"/>
      <c r="P3" s="32"/>
      <c r="Q3" s="32"/>
      <c r="R3" s="32"/>
      <c r="S3" s="32"/>
      <c r="T3" s="32"/>
      <c r="U3" s="32"/>
      <c r="V3" s="32"/>
      <c r="W3" s="32"/>
      <c r="X3" s="32"/>
      <c r="Y3" s="32"/>
      <c r="Z3" s="32"/>
      <c r="AA3" s="32"/>
    </row>
    <row r="4" spans="1:27">
      <c r="A4" s="31" t="s">
        <v>2</v>
      </c>
      <c r="B4" s="32">
        <v>0.2</v>
      </c>
      <c r="C4" s="10" t="s">
        <v>3</v>
      </c>
      <c r="D4" s="10" t="s">
        <v>3</v>
      </c>
      <c r="E4" s="10" t="s">
        <v>4</v>
      </c>
      <c r="F4" s="10" t="s">
        <v>5</v>
      </c>
      <c r="G4" s="10" t="s">
        <v>6</v>
      </c>
    </row>
    <row r="5" spans="1:27">
      <c r="B5" s="32">
        <v>0.4</v>
      </c>
      <c r="C5" s="10" t="s">
        <v>3</v>
      </c>
      <c r="D5" s="10" t="s">
        <v>4</v>
      </c>
      <c r="E5" s="10" t="s">
        <v>4</v>
      </c>
      <c r="F5" s="10" t="s">
        <v>5</v>
      </c>
      <c r="G5" s="10" t="s">
        <v>6</v>
      </c>
    </row>
    <row r="6" spans="1:27">
      <c r="B6" s="32">
        <v>0.6</v>
      </c>
      <c r="C6" s="10" t="s">
        <v>4</v>
      </c>
      <c r="D6" s="10" t="s">
        <v>4</v>
      </c>
      <c r="E6" s="10" t="s">
        <v>4</v>
      </c>
      <c r="F6" s="10" t="s">
        <v>5</v>
      </c>
      <c r="G6" s="10" t="s">
        <v>6</v>
      </c>
    </row>
    <row r="7" spans="1:27">
      <c r="B7" s="32">
        <v>0.8</v>
      </c>
      <c r="C7" s="10" t="s">
        <v>4</v>
      </c>
      <c r="D7" s="10" t="s">
        <v>4</v>
      </c>
      <c r="E7" s="10" t="s">
        <v>5</v>
      </c>
      <c r="F7" s="10" t="s">
        <v>5</v>
      </c>
      <c r="G7" s="10" t="s">
        <v>6</v>
      </c>
    </row>
    <row r="8" spans="1:27">
      <c r="B8" s="32">
        <v>1</v>
      </c>
      <c r="C8" s="10" t="s">
        <v>5</v>
      </c>
      <c r="D8" s="10" t="s">
        <v>5</v>
      </c>
      <c r="E8" s="10" t="s">
        <v>5</v>
      </c>
      <c r="F8" s="10" t="s">
        <v>5</v>
      </c>
      <c r="G8" s="10" t="s">
        <v>6</v>
      </c>
    </row>
    <row r="9" spans="1:27">
      <c r="B9" s="32"/>
    </row>
    <row r="10" spans="1:27">
      <c r="B10" s="32"/>
    </row>
    <row r="20" spans="1:10" ht="29.25" customHeight="1">
      <c r="A20" s="129" t="s">
        <v>7</v>
      </c>
      <c r="B20" s="129"/>
      <c r="C20" s="129"/>
      <c r="D20" s="129"/>
      <c r="E20" s="129"/>
      <c r="F20" s="129"/>
      <c r="G20" s="129"/>
      <c r="H20" s="129"/>
      <c r="I20" s="129"/>
      <c r="J20" s="129"/>
    </row>
    <row r="22" spans="1:10">
      <c r="C22" s="33" t="s">
        <v>1</v>
      </c>
      <c r="D22" s="31"/>
    </row>
    <row r="23" spans="1:10">
      <c r="B23" s="10"/>
      <c r="C23" s="37" t="s">
        <v>8</v>
      </c>
      <c r="D23" s="37" t="s">
        <v>9</v>
      </c>
      <c r="E23" s="37" t="s">
        <v>4</v>
      </c>
      <c r="F23" s="37" t="s">
        <v>10</v>
      </c>
      <c r="G23" s="37" t="s">
        <v>11</v>
      </c>
    </row>
    <row r="24" spans="1:10">
      <c r="A24" s="31" t="s">
        <v>2</v>
      </c>
      <c r="B24" s="37" t="s">
        <v>12</v>
      </c>
      <c r="C24" s="10" t="s">
        <v>13</v>
      </c>
      <c r="D24" s="10" t="s">
        <v>13</v>
      </c>
      <c r="E24" s="10" t="s">
        <v>6</v>
      </c>
      <c r="F24" s="10" t="s">
        <v>6</v>
      </c>
      <c r="G24" s="10" t="s">
        <v>6</v>
      </c>
    </row>
    <row r="25" spans="1:10">
      <c r="B25" s="37" t="s">
        <v>14</v>
      </c>
      <c r="C25" s="10" t="s">
        <v>13</v>
      </c>
      <c r="D25" s="10" t="s">
        <v>13</v>
      </c>
      <c r="E25" s="10" t="s">
        <v>5</v>
      </c>
      <c r="F25" s="10" t="s">
        <v>6</v>
      </c>
      <c r="G25" s="10" t="s">
        <v>6</v>
      </c>
    </row>
    <row r="26" spans="1:10">
      <c r="B26" s="37" t="s">
        <v>15</v>
      </c>
      <c r="C26" s="10" t="s">
        <v>13</v>
      </c>
      <c r="D26" s="10" t="s">
        <v>13</v>
      </c>
      <c r="E26" s="10" t="s">
        <v>5</v>
      </c>
      <c r="F26" s="10" t="s">
        <v>6</v>
      </c>
      <c r="G26" s="10" t="s">
        <v>6</v>
      </c>
    </row>
    <row r="27" spans="1:10">
      <c r="B27" s="37" t="s">
        <v>16</v>
      </c>
      <c r="C27" s="10" t="s">
        <v>13</v>
      </c>
      <c r="D27" s="10" t="s">
        <v>13</v>
      </c>
      <c r="E27" s="10" t="s">
        <v>4</v>
      </c>
      <c r="F27" s="10" t="s">
        <v>5</v>
      </c>
      <c r="G27" s="10" t="s">
        <v>6</v>
      </c>
    </row>
    <row r="28" spans="1:10">
      <c r="B28" s="37" t="s">
        <v>17</v>
      </c>
      <c r="C28" s="10" t="s">
        <v>13</v>
      </c>
      <c r="D28" s="10" t="s">
        <v>13</v>
      </c>
      <c r="E28" s="10" t="s">
        <v>4</v>
      </c>
      <c r="F28" s="10" t="s">
        <v>5</v>
      </c>
      <c r="G28" s="10" t="s">
        <v>6</v>
      </c>
    </row>
  </sheetData>
  <mergeCells count="2">
    <mergeCell ref="B1:K1"/>
    <mergeCell ref="A20:J2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N1048576"/>
  <sheetViews>
    <sheetView tabSelected="1" topLeftCell="BB9" zoomScale="80" zoomScaleNormal="80" workbookViewId="0">
      <selection activeCell="BF11" sqref="BF11"/>
    </sheetView>
  </sheetViews>
  <sheetFormatPr defaultColWidth="11.42578125" defaultRowHeight="17.45" zeroHeight="1"/>
  <cols>
    <col min="1" max="2" width="10.7109375" style="3" customWidth="1"/>
    <col min="3" max="5" width="30.7109375" style="3" customWidth="1"/>
    <col min="6" max="7" width="19.42578125" style="3" customWidth="1"/>
    <col min="8" max="8" width="24.7109375" style="3" customWidth="1"/>
    <col min="9" max="9" width="36.140625" style="3" customWidth="1"/>
    <col min="10" max="10" width="37" style="3" customWidth="1"/>
    <col min="11" max="11" width="11.85546875" style="3" customWidth="1"/>
    <col min="12" max="12" width="15.7109375" style="3" customWidth="1"/>
    <col min="13" max="13" width="8.42578125" style="4" customWidth="1"/>
    <col min="14" max="14" width="15.28515625" style="38" customWidth="1"/>
    <col min="15" max="15" width="21.7109375" style="3" customWidth="1"/>
    <col min="16" max="17" width="22.140625" style="3" customWidth="1"/>
    <col min="18" max="18" width="8.5703125" style="3" customWidth="1"/>
    <col min="19" max="19" width="15.7109375" style="3" customWidth="1"/>
    <col min="20" max="20" width="7.140625" style="3" customWidth="1"/>
    <col min="21" max="22" width="8.42578125" style="38" customWidth="1"/>
    <col min="23" max="23" width="19.85546875" style="34" customWidth="1"/>
    <col min="24" max="24" width="36.28515625" style="3" customWidth="1"/>
    <col min="25" max="26" width="7.140625" style="58" customWidth="1"/>
    <col min="27" max="27" width="7.140625" style="3" customWidth="1"/>
    <col min="28" max="28" width="8" style="3" customWidth="1"/>
    <col min="29" max="29" width="7.140625" style="3" customWidth="1"/>
    <col min="30" max="30" width="6.5703125" style="3" customWidth="1"/>
    <col min="31" max="31" width="9.42578125" style="19" customWidth="1"/>
    <col min="32" max="34" width="7.140625" style="3" customWidth="1"/>
    <col min="35" max="35" width="13" style="19" customWidth="1"/>
    <col min="36" max="36" width="19.7109375" style="3" customWidth="1"/>
    <col min="37" max="37" width="6.85546875" style="17" customWidth="1"/>
    <col min="38" max="38" width="7.7109375" style="3" customWidth="1"/>
    <col min="39" max="39" width="19.7109375" style="3" customWidth="1"/>
    <col min="40" max="40" width="9.85546875" style="3" customWidth="1"/>
    <col min="41" max="41" width="19.7109375" style="34" customWidth="1"/>
    <col min="42" max="42" width="19.7109375" style="3" customWidth="1"/>
    <col min="43" max="43" width="35.28515625" style="3" customWidth="1"/>
    <col min="44" max="44" width="19.7109375" style="3" customWidth="1"/>
    <col min="45" max="46" width="19.7109375" style="24" customWidth="1"/>
    <col min="47" max="47" width="19.7109375" style="3" customWidth="1"/>
    <col min="48" max="48" width="33" style="3" customWidth="1"/>
    <col min="49" max="49" width="41.85546875" style="3" customWidth="1"/>
    <col min="50" max="50" width="15.42578125" style="3" customWidth="1"/>
    <col min="51" max="51" width="16" style="3" customWidth="1"/>
    <col min="52" max="52" width="28.140625" style="3" customWidth="1"/>
    <col min="53" max="53" width="36.7109375" style="3" customWidth="1"/>
    <col min="54" max="54" width="30.7109375" style="17" customWidth="1"/>
    <col min="55" max="55" width="44.5703125" style="3" customWidth="1"/>
    <col min="56" max="56" width="15.42578125" style="3" customWidth="1"/>
    <col min="57" max="57" width="32.7109375" style="3" customWidth="1"/>
    <col min="58" max="58" width="28.140625" style="3" customWidth="1"/>
    <col min="59" max="59" width="51.28515625" style="3" customWidth="1"/>
    <col min="60" max="60" width="9.5703125" style="17" customWidth="1"/>
    <col min="61" max="61" width="28.140625" style="3" customWidth="1"/>
    <col min="62" max="63" width="15.42578125" style="3" customWidth="1"/>
    <col min="64" max="65" width="28.140625" style="3" customWidth="1"/>
    <col min="66" max="66" width="9.5703125" style="17" customWidth="1"/>
    <col min="67" max="111" width="11.42578125" style="3" customWidth="1"/>
    <col min="112" max="16384" width="11.42578125" style="3"/>
  </cols>
  <sheetData>
    <row r="1" spans="1:66" ht="23.25" customHeight="1">
      <c r="A1" s="154"/>
      <c r="B1" s="155"/>
      <c r="C1" s="131" t="s">
        <v>18</v>
      </c>
      <c r="D1" s="132"/>
      <c r="E1" s="132"/>
      <c r="F1" s="132"/>
      <c r="G1" s="132"/>
      <c r="H1" s="132"/>
      <c r="I1" s="133"/>
      <c r="J1" s="130"/>
      <c r="K1" s="130"/>
      <c r="L1" s="130"/>
      <c r="M1" s="40"/>
      <c r="N1" s="41"/>
      <c r="O1" s="4"/>
      <c r="P1" s="4"/>
      <c r="Q1" s="4"/>
      <c r="R1" s="4"/>
      <c r="S1" s="4"/>
      <c r="T1" s="4"/>
      <c r="U1" s="42"/>
      <c r="V1" s="42"/>
      <c r="W1" s="43"/>
      <c r="X1" s="40"/>
      <c r="Y1" s="3"/>
      <c r="Z1" s="3"/>
      <c r="AE1" s="18"/>
      <c r="AI1" s="18"/>
      <c r="AK1" s="16"/>
      <c r="BB1" s="16"/>
      <c r="BH1" s="16"/>
      <c r="BN1" s="16"/>
    </row>
    <row r="2" spans="1:66" ht="23.25" customHeight="1">
      <c r="A2" s="156"/>
      <c r="B2" s="157"/>
      <c r="C2" s="131" t="s">
        <v>19</v>
      </c>
      <c r="D2" s="132"/>
      <c r="E2" s="132"/>
      <c r="F2" s="132"/>
      <c r="G2" s="132"/>
      <c r="H2" s="132"/>
      <c r="I2" s="133"/>
      <c r="J2" s="130"/>
      <c r="K2" s="130"/>
      <c r="L2" s="130"/>
      <c r="M2" s="40"/>
      <c r="N2" s="41"/>
      <c r="O2" s="4"/>
      <c r="P2" s="4"/>
      <c r="Q2" s="4"/>
      <c r="R2" s="4"/>
      <c r="S2" s="4"/>
      <c r="T2" s="4"/>
      <c r="U2" s="42"/>
      <c r="V2" s="42"/>
      <c r="W2" s="43"/>
      <c r="X2" s="40"/>
      <c r="Y2" s="3"/>
      <c r="Z2" s="3"/>
      <c r="AE2" s="18"/>
      <c r="AI2" s="18"/>
      <c r="AK2" s="16"/>
      <c r="BB2" s="16"/>
      <c r="BH2" s="16"/>
      <c r="BN2" s="16"/>
    </row>
    <row r="3" spans="1:66" ht="23.25" customHeight="1">
      <c r="A3" s="158"/>
      <c r="B3" s="159"/>
      <c r="C3" s="130" t="s">
        <v>20</v>
      </c>
      <c r="D3" s="130"/>
      <c r="E3" s="130"/>
      <c r="F3" s="130" t="s">
        <v>21</v>
      </c>
      <c r="G3" s="130"/>
      <c r="H3" s="130"/>
      <c r="I3" s="130"/>
      <c r="J3" s="130"/>
      <c r="K3" s="130"/>
      <c r="L3" s="130"/>
      <c r="M3" s="40"/>
      <c r="N3" s="41"/>
      <c r="O3" s="40"/>
      <c r="P3" s="40"/>
      <c r="Q3" s="40"/>
      <c r="R3" s="40"/>
      <c r="S3" s="40"/>
      <c r="T3" s="40"/>
      <c r="U3" s="41"/>
      <c r="V3" s="41"/>
      <c r="W3" s="43"/>
      <c r="X3" s="40"/>
      <c r="Y3" s="3"/>
      <c r="Z3" s="3"/>
      <c r="AE3" s="18"/>
      <c r="AI3" s="18"/>
      <c r="AK3" s="16"/>
      <c r="BB3" s="16"/>
      <c r="BH3" s="16"/>
      <c r="BN3" s="16"/>
    </row>
    <row r="4" spans="1:66" s="4" customFormat="1" ht="23.25" customHeight="1">
      <c r="A4" s="150" t="s">
        <v>22</v>
      </c>
      <c r="B4" s="151"/>
      <c r="C4" s="130" t="s">
        <v>23</v>
      </c>
      <c r="D4" s="130" t="s">
        <v>24</v>
      </c>
      <c r="E4" s="130" t="s">
        <v>25</v>
      </c>
      <c r="F4" s="147" t="s">
        <v>26</v>
      </c>
      <c r="G4" s="147"/>
      <c r="H4" s="147"/>
      <c r="I4" s="147"/>
      <c r="J4" s="147"/>
      <c r="K4" s="147"/>
      <c r="L4" s="147"/>
      <c r="M4" s="147"/>
      <c r="N4" s="147"/>
      <c r="O4" s="147"/>
      <c r="P4" s="147"/>
      <c r="Q4" s="147"/>
      <c r="R4" s="147"/>
      <c r="S4" s="147"/>
      <c r="T4" s="147"/>
      <c r="U4" s="147"/>
      <c r="V4" s="147"/>
      <c r="W4" s="147"/>
      <c r="X4" s="135" t="s">
        <v>27</v>
      </c>
      <c r="Y4" s="135"/>
      <c r="Z4" s="135"/>
      <c r="AA4" s="135"/>
      <c r="AB4" s="135"/>
      <c r="AC4" s="135"/>
      <c r="AD4" s="135"/>
      <c r="AE4" s="135"/>
      <c r="AF4" s="135"/>
      <c r="AG4" s="135"/>
      <c r="AH4" s="135"/>
      <c r="AI4" s="135"/>
      <c r="AJ4" s="135"/>
      <c r="AK4" s="135"/>
      <c r="AL4" s="135"/>
      <c r="AM4" s="135"/>
      <c r="AN4" s="135"/>
      <c r="AO4" s="135"/>
      <c r="AP4" s="135"/>
      <c r="AQ4" s="139" t="s">
        <v>28</v>
      </c>
      <c r="AR4" s="140"/>
      <c r="AS4" s="140"/>
      <c r="AT4" s="140"/>
      <c r="AU4" s="140"/>
      <c r="AV4" s="141"/>
      <c r="AW4" s="134" t="s">
        <v>29</v>
      </c>
      <c r="AX4" s="134"/>
      <c r="AY4" s="134"/>
      <c r="AZ4" s="134"/>
      <c r="BA4" s="134"/>
      <c r="BB4" s="134"/>
      <c r="BC4" s="134" t="s">
        <v>30</v>
      </c>
      <c r="BD4" s="134"/>
      <c r="BE4" s="134"/>
      <c r="BF4" s="134"/>
      <c r="BG4" s="134"/>
      <c r="BH4" s="134"/>
      <c r="BI4" s="134" t="s">
        <v>31</v>
      </c>
      <c r="BJ4" s="134"/>
      <c r="BK4" s="134"/>
      <c r="BL4" s="134"/>
      <c r="BM4" s="134"/>
      <c r="BN4" s="134"/>
    </row>
    <row r="5" spans="1:66" s="4" customFormat="1" ht="21.75" customHeight="1">
      <c r="A5" s="152"/>
      <c r="B5" s="153"/>
      <c r="C5" s="130"/>
      <c r="D5" s="130"/>
      <c r="E5" s="130"/>
      <c r="F5" s="147"/>
      <c r="G5" s="147"/>
      <c r="H5" s="147"/>
      <c r="I5" s="147"/>
      <c r="J5" s="147"/>
      <c r="K5" s="147"/>
      <c r="L5" s="147"/>
      <c r="M5" s="147"/>
      <c r="N5" s="147"/>
      <c r="O5" s="148"/>
      <c r="P5" s="148"/>
      <c r="Q5" s="148"/>
      <c r="R5" s="147"/>
      <c r="S5" s="147"/>
      <c r="T5" s="147"/>
      <c r="U5" s="147"/>
      <c r="V5" s="147"/>
      <c r="W5" s="147"/>
      <c r="X5" s="135" t="s">
        <v>32</v>
      </c>
      <c r="Y5" s="135" t="s">
        <v>33</v>
      </c>
      <c r="Z5" s="135"/>
      <c r="AA5" s="135" t="s">
        <v>34</v>
      </c>
      <c r="AB5" s="135"/>
      <c r="AC5" s="135"/>
      <c r="AD5" s="135"/>
      <c r="AE5" s="135"/>
      <c r="AF5" s="135"/>
      <c r="AG5" s="135"/>
      <c r="AH5" s="135"/>
      <c r="AI5" s="136" t="s">
        <v>35</v>
      </c>
      <c r="AJ5" s="135" t="s">
        <v>36</v>
      </c>
      <c r="AK5" s="136" t="s">
        <v>37</v>
      </c>
      <c r="AL5" s="44"/>
      <c r="AM5" s="135" t="s">
        <v>38</v>
      </c>
      <c r="AN5" s="135" t="s">
        <v>37</v>
      </c>
      <c r="AO5" s="145" t="s">
        <v>39</v>
      </c>
      <c r="AP5" s="135" t="s">
        <v>40</v>
      </c>
      <c r="AQ5" s="142"/>
      <c r="AR5" s="143"/>
      <c r="AS5" s="143"/>
      <c r="AT5" s="143"/>
      <c r="AU5" s="143"/>
      <c r="AV5" s="144"/>
      <c r="AW5" s="134"/>
      <c r="AX5" s="134"/>
      <c r="AY5" s="134"/>
      <c r="AZ5" s="134"/>
      <c r="BA5" s="134"/>
      <c r="BB5" s="134"/>
      <c r="BC5" s="134"/>
      <c r="BD5" s="134"/>
      <c r="BE5" s="134"/>
      <c r="BF5" s="134"/>
      <c r="BG5" s="134"/>
      <c r="BH5" s="134"/>
      <c r="BI5" s="134"/>
      <c r="BJ5" s="134"/>
      <c r="BK5" s="134"/>
      <c r="BL5" s="134"/>
      <c r="BM5" s="134"/>
      <c r="BN5" s="134"/>
    </row>
    <row r="6" spans="1:66" s="4" customFormat="1" ht="91.5" customHeight="1">
      <c r="A6" s="152"/>
      <c r="B6" s="153"/>
      <c r="C6" s="149"/>
      <c r="D6" s="149"/>
      <c r="E6" s="149"/>
      <c r="F6" s="45" t="s">
        <v>1</v>
      </c>
      <c r="G6" s="45" t="s">
        <v>41</v>
      </c>
      <c r="H6" s="45" t="s">
        <v>42</v>
      </c>
      <c r="I6" s="45" t="s">
        <v>43</v>
      </c>
      <c r="J6" s="45" t="s">
        <v>44</v>
      </c>
      <c r="K6" s="45" t="s">
        <v>45</v>
      </c>
      <c r="L6" s="45" t="s">
        <v>46</v>
      </c>
      <c r="M6" s="45" t="s">
        <v>37</v>
      </c>
      <c r="N6" s="46"/>
      <c r="O6" s="75" t="s">
        <v>47</v>
      </c>
      <c r="P6" s="75" t="s">
        <v>48</v>
      </c>
      <c r="Q6" s="75" t="s">
        <v>49</v>
      </c>
      <c r="R6" s="47"/>
      <c r="S6" s="47" t="s">
        <v>50</v>
      </c>
      <c r="T6" s="47"/>
      <c r="U6" s="47" t="s">
        <v>37</v>
      </c>
      <c r="V6" s="47"/>
      <c r="W6" s="48" t="s">
        <v>51</v>
      </c>
      <c r="X6" s="138"/>
      <c r="Y6" s="49" t="s">
        <v>2</v>
      </c>
      <c r="Z6" s="49" t="s">
        <v>1</v>
      </c>
      <c r="AA6" s="49" t="s">
        <v>52</v>
      </c>
      <c r="AB6" s="49"/>
      <c r="AC6" s="49" t="s">
        <v>53</v>
      </c>
      <c r="AD6" s="49"/>
      <c r="AE6" s="50" t="s">
        <v>54</v>
      </c>
      <c r="AF6" s="49" t="s">
        <v>55</v>
      </c>
      <c r="AG6" s="49" t="s">
        <v>45</v>
      </c>
      <c r="AH6" s="49" t="s">
        <v>56</v>
      </c>
      <c r="AI6" s="137"/>
      <c r="AJ6" s="138"/>
      <c r="AK6" s="137"/>
      <c r="AL6" s="51"/>
      <c r="AM6" s="138"/>
      <c r="AN6" s="138"/>
      <c r="AO6" s="146"/>
      <c r="AP6" s="138"/>
      <c r="AQ6" s="52" t="s">
        <v>57</v>
      </c>
      <c r="AR6" s="52" t="s">
        <v>58</v>
      </c>
      <c r="AS6" s="53" t="s">
        <v>59</v>
      </c>
      <c r="AT6" s="53" t="s">
        <v>60</v>
      </c>
      <c r="AU6" s="52" t="s">
        <v>61</v>
      </c>
      <c r="AV6" s="52" t="s">
        <v>62</v>
      </c>
      <c r="AW6" s="54" t="s">
        <v>63</v>
      </c>
      <c r="AX6" s="54" t="s">
        <v>64</v>
      </c>
      <c r="AY6" s="54" t="s">
        <v>65</v>
      </c>
      <c r="AZ6" s="54" t="s">
        <v>66</v>
      </c>
      <c r="BA6" s="54" t="s">
        <v>67</v>
      </c>
      <c r="BB6" s="55" t="s">
        <v>68</v>
      </c>
      <c r="BC6" s="54" t="s">
        <v>63</v>
      </c>
      <c r="BD6" s="54" t="s">
        <v>64</v>
      </c>
      <c r="BE6" s="54" t="s">
        <v>65</v>
      </c>
      <c r="BF6" s="54" t="s">
        <v>66</v>
      </c>
      <c r="BG6" s="54" t="s">
        <v>67</v>
      </c>
      <c r="BH6" s="55" t="s">
        <v>68</v>
      </c>
      <c r="BI6" s="54" t="s">
        <v>63</v>
      </c>
      <c r="BJ6" s="54" t="s">
        <v>64</v>
      </c>
      <c r="BK6" s="54" t="s">
        <v>65</v>
      </c>
      <c r="BL6" s="54" t="s">
        <v>66</v>
      </c>
      <c r="BM6" s="54" t="s">
        <v>67</v>
      </c>
      <c r="BN6" s="55" t="s">
        <v>68</v>
      </c>
    </row>
    <row r="7" spans="1:66" ht="249.75" customHeight="1">
      <c r="A7" s="56">
        <v>1</v>
      </c>
      <c r="B7" s="87" t="s">
        <v>69</v>
      </c>
      <c r="C7" s="128" t="s">
        <v>70</v>
      </c>
      <c r="D7" s="88" t="s">
        <v>71</v>
      </c>
      <c r="E7" s="87" t="s">
        <v>72</v>
      </c>
      <c r="F7" s="87" t="s">
        <v>73</v>
      </c>
      <c r="G7" s="87" t="s">
        <v>74</v>
      </c>
      <c r="H7" s="87" t="s">
        <v>75</v>
      </c>
      <c r="I7" s="87" t="s">
        <v>76</v>
      </c>
      <c r="J7" s="87" t="s">
        <v>77</v>
      </c>
      <c r="K7" s="87" t="s">
        <v>78</v>
      </c>
      <c r="L7" s="89" t="s">
        <v>79</v>
      </c>
      <c r="M7" s="90">
        <v>0.2</v>
      </c>
      <c r="N7" s="91">
        <v>0.2</v>
      </c>
      <c r="O7" s="92" t="s">
        <v>80</v>
      </c>
      <c r="P7" s="92" t="s">
        <v>81</v>
      </c>
      <c r="Q7" s="93" t="s">
        <v>82</v>
      </c>
      <c r="R7" s="87">
        <v>0.4</v>
      </c>
      <c r="S7" s="94" t="s">
        <v>82</v>
      </c>
      <c r="T7" s="87">
        <v>0.4</v>
      </c>
      <c r="U7" s="95">
        <v>0.4</v>
      </c>
      <c r="V7" s="96">
        <v>0.4</v>
      </c>
      <c r="W7" s="97" t="s">
        <v>3</v>
      </c>
      <c r="X7" s="87" t="s">
        <v>83</v>
      </c>
      <c r="Y7" s="87" t="s">
        <v>84</v>
      </c>
      <c r="Z7" s="87" t="s">
        <v>85</v>
      </c>
      <c r="AA7" s="87" t="s">
        <v>86</v>
      </c>
      <c r="AB7" s="98">
        <v>0.25</v>
      </c>
      <c r="AC7" s="87" t="s">
        <v>87</v>
      </c>
      <c r="AD7" s="98">
        <v>0.15</v>
      </c>
      <c r="AE7" s="99">
        <v>0.4</v>
      </c>
      <c r="AF7" s="87" t="s">
        <v>88</v>
      </c>
      <c r="AG7" s="87" t="s">
        <v>89</v>
      </c>
      <c r="AH7" s="87" t="s">
        <v>90</v>
      </c>
      <c r="AI7" s="99">
        <v>0.12</v>
      </c>
      <c r="AJ7" s="89" t="s">
        <v>79</v>
      </c>
      <c r="AK7" s="100">
        <v>0.2</v>
      </c>
      <c r="AL7" s="112">
        <f>VALUE(AK7)</f>
        <v>0.2</v>
      </c>
      <c r="AM7" s="101" t="s">
        <v>82</v>
      </c>
      <c r="AN7" s="95">
        <v>0.4</v>
      </c>
      <c r="AO7" s="97" t="str">
        <f>VLOOKUP(AK7,Matriz!$B$3:$G$8,MATCH(AN7,Matriz!$B$3:$G$3,0),FALSE)</f>
        <v>Bajo</v>
      </c>
      <c r="AP7" s="87" t="s">
        <v>91</v>
      </c>
      <c r="AQ7" s="87" t="s">
        <v>92</v>
      </c>
      <c r="AR7" s="87" t="s">
        <v>93</v>
      </c>
      <c r="AS7" s="102">
        <v>45292</v>
      </c>
      <c r="AT7" s="102">
        <v>45657</v>
      </c>
      <c r="AU7" s="25" t="s">
        <v>94</v>
      </c>
      <c r="AV7" s="87" t="s">
        <v>95</v>
      </c>
      <c r="AW7" s="87" t="s">
        <v>96</v>
      </c>
      <c r="AX7" s="87" t="s">
        <v>97</v>
      </c>
      <c r="AY7" s="87" t="s">
        <v>98</v>
      </c>
      <c r="AZ7" s="87" t="s">
        <v>99</v>
      </c>
      <c r="BA7" s="87" t="s">
        <v>100</v>
      </c>
      <c r="BB7" s="113">
        <v>1</v>
      </c>
      <c r="BC7" s="87" t="s">
        <v>96</v>
      </c>
      <c r="BD7" s="87" t="s">
        <v>97</v>
      </c>
      <c r="BE7" s="87" t="s">
        <v>101</v>
      </c>
      <c r="BF7" s="87" t="s">
        <v>102</v>
      </c>
      <c r="BG7" s="87" t="s">
        <v>103</v>
      </c>
      <c r="BH7" s="87">
        <v>100</v>
      </c>
      <c r="BI7" s="87" t="s">
        <v>104</v>
      </c>
      <c r="BJ7" s="81" t="s">
        <v>104</v>
      </c>
      <c r="BK7" s="81" t="s">
        <v>104</v>
      </c>
      <c r="BL7" s="81" t="s">
        <v>104</v>
      </c>
      <c r="BM7" s="83" t="s">
        <v>104</v>
      </c>
      <c r="BN7" s="84" t="s">
        <v>104</v>
      </c>
    </row>
    <row r="8" spans="1:66" ht="268.5" customHeight="1">
      <c r="A8" s="80">
        <v>2</v>
      </c>
      <c r="B8" s="92" t="s">
        <v>69</v>
      </c>
      <c r="C8" s="127" t="s">
        <v>70</v>
      </c>
      <c r="D8" s="103" t="s">
        <v>71</v>
      </c>
      <c r="E8" s="92" t="s">
        <v>72</v>
      </c>
      <c r="F8" s="92" t="s">
        <v>105</v>
      </c>
      <c r="G8" s="92" t="s">
        <v>106</v>
      </c>
      <c r="H8" s="92" t="s">
        <v>107</v>
      </c>
      <c r="I8" s="92" t="s">
        <v>108</v>
      </c>
      <c r="J8" s="104" t="s">
        <v>77</v>
      </c>
      <c r="K8" s="105" t="s">
        <v>78</v>
      </c>
      <c r="L8" s="89" t="s">
        <v>79</v>
      </c>
      <c r="M8" s="90">
        <v>0.2</v>
      </c>
      <c r="N8" s="90">
        <v>0.2</v>
      </c>
      <c r="O8" s="92" t="s">
        <v>109</v>
      </c>
      <c r="P8" s="92" t="s">
        <v>110</v>
      </c>
      <c r="Q8" s="106" t="s">
        <v>111</v>
      </c>
      <c r="R8" s="92">
        <v>0.8</v>
      </c>
      <c r="S8" s="106" t="s">
        <v>111</v>
      </c>
      <c r="T8" s="92">
        <v>0.8</v>
      </c>
      <c r="U8" s="107">
        <v>0.8</v>
      </c>
      <c r="V8" s="107">
        <v>0.8</v>
      </c>
      <c r="W8" s="108" t="s">
        <v>5</v>
      </c>
      <c r="X8" s="92" t="s">
        <v>112</v>
      </c>
      <c r="Y8" s="92" t="s">
        <v>84</v>
      </c>
      <c r="Z8" s="92" t="s">
        <v>85</v>
      </c>
      <c r="AA8" s="92" t="s">
        <v>86</v>
      </c>
      <c r="AB8" s="87">
        <v>0.25</v>
      </c>
      <c r="AC8" s="92" t="s">
        <v>87</v>
      </c>
      <c r="AD8" s="87">
        <v>0.15</v>
      </c>
      <c r="AE8" s="109">
        <v>0.4</v>
      </c>
      <c r="AF8" s="92" t="s">
        <v>88</v>
      </c>
      <c r="AG8" s="92" t="s">
        <v>89</v>
      </c>
      <c r="AH8" s="92" t="s">
        <v>90</v>
      </c>
      <c r="AI8" s="109">
        <v>0.12</v>
      </c>
      <c r="AJ8" s="89" t="s">
        <v>79</v>
      </c>
      <c r="AK8" s="100">
        <v>0.2</v>
      </c>
      <c r="AL8" s="87">
        <f>VALUE(AK7)</f>
        <v>0.2</v>
      </c>
      <c r="AM8" s="110" t="s">
        <v>111</v>
      </c>
      <c r="AN8" s="107">
        <v>0.8</v>
      </c>
      <c r="AO8" s="108" t="s">
        <v>5</v>
      </c>
      <c r="AP8" s="92" t="s">
        <v>91</v>
      </c>
      <c r="AQ8" s="92" t="s">
        <v>113</v>
      </c>
      <c r="AR8" s="92" t="s">
        <v>93</v>
      </c>
      <c r="AS8" s="92" t="s">
        <v>114</v>
      </c>
      <c r="AT8" s="111">
        <v>45657</v>
      </c>
      <c r="AU8" s="92" t="s">
        <v>94</v>
      </c>
      <c r="AV8" s="92" t="s">
        <v>115</v>
      </c>
      <c r="AW8" s="92" t="s">
        <v>116</v>
      </c>
      <c r="AX8" s="92" t="s">
        <v>97</v>
      </c>
      <c r="AY8" s="92" t="s">
        <v>115</v>
      </c>
      <c r="AZ8" s="92" t="s">
        <v>117</v>
      </c>
      <c r="BA8" s="92" t="s">
        <v>118</v>
      </c>
      <c r="BB8" s="113">
        <v>1</v>
      </c>
      <c r="BC8" s="92" t="s">
        <v>116</v>
      </c>
      <c r="BD8" s="92" t="s">
        <v>97</v>
      </c>
      <c r="BE8" s="92" t="s">
        <v>119</v>
      </c>
      <c r="BF8" s="92" t="s">
        <v>120</v>
      </c>
      <c r="BG8" s="92" t="s">
        <v>121</v>
      </c>
      <c r="BH8" s="92">
        <v>100</v>
      </c>
      <c r="BI8" s="92" t="s">
        <v>104</v>
      </c>
      <c r="BJ8" s="82" t="s">
        <v>104</v>
      </c>
      <c r="BK8" s="82" t="s">
        <v>104</v>
      </c>
      <c r="BL8" s="82" t="s">
        <v>104</v>
      </c>
      <c r="BM8" s="85" t="s">
        <v>104</v>
      </c>
      <c r="BN8" s="86" t="s">
        <v>104</v>
      </c>
    </row>
    <row r="9" spans="1:66" ht="277.5" customHeight="1">
      <c r="A9" s="160">
        <v>3</v>
      </c>
      <c r="B9" s="160" t="s">
        <v>69</v>
      </c>
      <c r="C9" s="160" t="s">
        <v>122</v>
      </c>
      <c r="D9" s="160" t="s">
        <v>123</v>
      </c>
      <c r="E9" s="160" t="s">
        <v>72</v>
      </c>
      <c r="F9" s="160" t="s">
        <v>124</v>
      </c>
      <c r="G9" s="160" t="s">
        <v>125</v>
      </c>
      <c r="H9" s="160" t="s">
        <v>126</v>
      </c>
      <c r="I9" s="160" t="s">
        <v>127</v>
      </c>
      <c r="J9" s="174" t="s">
        <v>128</v>
      </c>
      <c r="K9" s="172" t="s">
        <v>129</v>
      </c>
      <c r="L9" s="162" t="str">
        <f t="shared" ref="L9:L12" si="0">IF(K9=0,"Defina la frecuencia",IF(K9="2 veces por año","Muy baja",IF(K9="3 a 24 veces por año","Baja",IF(K9="24 a 500 veces por año","Media",IF(K9="500 veces al año y maximo 5000veces por año","Alta","Muy alta")))))</f>
        <v>Media</v>
      </c>
      <c r="M9" s="164" t="str">
        <f t="shared" ref="M9:M12" si="1">IF(L9="Muy baja","20%",IF(L9="Baja","40%",IF(L9="Media","60%",IF(L9="Alta","80%",IF(L9="Muy alta","100%","Defina la Frecuencia")))))</f>
        <v>60%</v>
      </c>
      <c r="N9" s="176">
        <f t="shared" ref="N9:N12" si="2">VALUE(M9)</f>
        <v>0.6</v>
      </c>
      <c r="O9" s="160" t="s">
        <v>130</v>
      </c>
      <c r="P9" s="160" t="s">
        <v>81</v>
      </c>
      <c r="Q9" s="162" t="str">
        <f t="shared" ref="Q9:Q12" si="3">IF(O9=0,0,IF(O9="Afectación menor a 10 SMLMV","Leve 20%",IF(O9="Entre 10 y 50 SMLMV","Menor 40%",IF(O9="Entre 50 y 100 SMLMV","Moderado 60%",IF(O9="Entre 100 y 500 SMLMV","Mayor 80%","Catastrofico 100%")))))</f>
        <v>Moderado 60%</v>
      </c>
      <c r="R9" s="25">
        <f t="shared" ref="R9:R12" si="4">IF(O9=0,0,IF(Q9="Leve 20%",20%,IF(Q9="Menor 40%",40%,IF(Q9="Moderado 60%",60%,IF(Q9="Mayor 80%",80%,100%)))))</f>
        <v>0.6</v>
      </c>
      <c r="S9" s="162" t="str">
        <f t="shared" ref="S9:S12" si="5">IF(P9=0,0,IF(P9="El riesgo afecta la imagen de algún área del Instituto","Leve 20%",IF(P9="El riesgo afecta la imagen del Instituto internamente, de conocimiento general nivel interno, de junta directiva y proveedores","Menor 40%",IF(P9="El riesgo afecta la imagen del Instituto con algunos usuarios de relevancia frente al logro de los objetivos","Moderado 60%",IF(P9="El riesgo afecta la imagen del Instituto con efecto publicitario sostenido a nivel de sector administrativo, nivel departamental o municipal","Mayor 80%","Catastrofico 100%")))))</f>
        <v>Menor 40%</v>
      </c>
      <c r="T9" s="56">
        <f t="shared" ref="T9:T12" si="6">IF(S9=0,0,IF(S9="Leve 20%",20%,IF(S9="Menor 40%",40%,IF(S9="Moderado 60%",60%,IF(S9="Mayor 80%",80%,100%)))))</f>
        <v>0.4</v>
      </c>
      <c r="U9" s="166">
        <f t="shared" ref="U9:U12" si="7">IF(R9&gt;T9,R9,T9)</f>
        <v>0.6</v>
      </c>
      <c r="V9" s="27">
        <f t="shared" ref="V9:V12" si="8">VALUE(U9)</f>
        <v>0.6</v>
      </c>
      <c r="W9" s="168" t="str">
        <f>VLOOKUP(N9,Matriz!$B$3:$G$8,MATCH(V9,Matriz!$B$3:$G$3,0),FALSE)</f>
        <v>Moderado</v>
      </c>
      <c r="X9" s="25" t="s">
        <v>131</v>
      </c>
      <c r="Y9" s="56" t="str">
        <f t="shared" ref="Y9:Y12" si="9">IF(AA9="Preventivo","X",IF(AA9="Detectivo","X"," "))</f>
        <v>X</v>
      </c>
      <c r="Z9" s="56" t="str">
        <f t="shared" ref="Z9:Z12" si="10">IF(AA9="Correctivo","X"," ")</f>
        <v xml:space="preserve"> </v>
      </c>
      <c r="AA9" s="25" t="s">
        <v>86</v>
      </c>
      <c r="AB9" s="25">
        <f t="shared" ref="AB9:AB12" si="11">IF(AA9="","",IF(AA9="Preventivo",25%,IF(AA9="Detectivo",15%,10%)))</f>
        <v>0.25</v>
      </c>
      <c r="AC9" s="25" t="s">
        <v>87</v>
      </c>
      <c r="AD9" s="25">
        <f t="shared" ref="AD9:AD12" si="12">IF(AC9="Automatico",25%,15%)</f>
        <v>0.15</v>
      </c>
      <c r="AE9" s="57">
        <f t="shared" ref="AE9:AE12" si="13">AB9+AD9</f>
        <v>0.4</v>
      </c>
      <c r="AF9" s="25" t="s">
        <v>88</v>
      </c>
      <c r="AG9" s="25" t="s">
        <v>89</v>
      </c>
      <c r="AH9" s="25" t="s">
        <v>90</v>
      </c>
      <c r="AI9" s="57">
        <f>M9-(M9*AE9)</f>
        <v>0.36</v>
      </c>
      <c r="AJ9" s="162" t="str">
        <f>IF(AK9=0,"Valore el control",IF(AK9=20%,"Muy baja",IF(AK9=40%,"Baja",IF(AK9=60%,"Media",IF(AK9=80%,"Alta","Muy alta")))))</f>
        <v>Muy baja</v>
      </c>
      <c r="AK9" s="170">
        <v>0.2</v>
      </c>
      <c r="AL9" s="25">
        <f t="shared" ref="AL9:AL12" si="14">VALUE(AK9)</f>
        <v>0.2</v>
      </c>
      <c r="AM9" s="166" t="str">
        <f>IF(AN9=0,0,IF(AN9=20%,"Leve 20%",IF(AN9=40%,"Menor 40%",IF(AN9=60%,"Moderado 60%",IF(AN9=80%,"Mayor 80%","Catastrofico 100%")))))</f>
        <v>Menor 40%</v>
      </c>
      <c r="AN9" s="166">
        <v>0.4</v>
      </c>
      <c r="AO9" s="168" t="str">
        <f>VLOOKUP(AK7,Matriz!$B$3:$G$8,MATCH(AN7,Matriz!$B$3:$G$3,0),FALSE)</f>
        <v>Bajo</v>
      </c>
      <c r="AP9" s="160" t="s">
        <v>91</v>
      </c>
      <c r="AQ9" s="25" t="s">
        <v>132</v>
      </c>
      <c r="AR9" s="25" t="s">
        <v>133</v>
      </c>
      <c r="AS9" s="39">
        <v>45292</v>
      </c>
      <c r="AT9" s="39">
        <v>45657</v>
      </c>
      <c r="AU9" s="25" t="s">
        <v>94</v>
      </c>
      <c r="AV9" s="25" t="s">
        <v>134</v>
      </c>
      <c r="AW9" s="25" t="s">
        <v>135</v>
      </c>
      <c r="AX9" s="25" t="s">
        <v>97</v>
      </c>
      <c r="AY9" s="25" t="s">
        <v>136</v>
      </c>
      <c r="AZ9" s="25" t="s">
        <v>137</v>
      </c>
      <c r="BA9" s="25" t="s">
        <v>138</v>
      </c>
      <c r="BB9" s="26">
        <v>1</v>
      </c>
      <c r="BC9" s="56" t="s">
        <v>139</v>
      </c>
      <c r="BD9" s="25" t="s">
        <v>97</v>
      </c>
      <c r="BE9" s="25" t="s">
        <v>140</v>
      </c>
      <c r="BF9" s="25" t="s">
        <v>141</v>
      </c>
      <c r="BG9" s="25" t="s">
        <v>142</v>
      </c>
      <c r="BH9" s="26">
        <v>1</v>
      </c>
      <c r="BI9" s="25"/>
      <c r="BJ9" s="25"/>
      <c r="BK9" s="25"/>
      <c r="BL9" s="25"/>
      <c r="BM9" s="78"/>
      <c r="BN9" s="76"/>
    </row>
    <row r="10" spans="1:66" ht="69.75" hidden="1" customHeight="1">
      <c r="A10" s="161"/>
      <c r="B10" s="161"/>
      <c r="C10" s="161"/>
      <c r="D10" s="161"/>
      <c r="E10" s="161"/>
      <c r="F10" s="161"/>
      <c r="G10" s="161"/>
      <c r="H10" s="161"/>
      <c r="I10" s="161"/>
      <c r="J10" s="175"/>
      <c r="K10" s="173"/>
      <c r="L10" s="163"/>
      <c r="M10" s="165"/>
      <c r="N10" s="177"/>
      <c r="O10" s="161"/>
      <c r="P10" s="161"/>
      <c r="Q10" s="163"/>
      <c r="R10" s="25">
        <f>IF(O10=0,0,IF(Q10="Leve 20%",20%,IF(Q10="Menor 40%",40%,IF(Q10="Moderado 60%",60%,IF(Q10="Mayor 80%",80%,100%)))))</f>
        <v>0</v>
      </c>
      <c r="S10" s="163"/>
      <c r="T10" s="56">
        <f t="shared" si="6"/>
        <v>0</v>
      </c>
      <c r="U10" s="167"/>
      <c r="V10" s="27">
        <f t="shared" si="8"/>
        <v>0</v>
      </c>
      <c r="W10" s="169"/>
      <c r="X10" s="25" t="s">
        <v>143</v>
      </c>
      <c r="Y10" s="56" t="str">
        <f t="shared" si="9"/>
        <v>X</v>
      </c>
      <c r="Z10" s="56" t="str">
        <f t="shared" si="10"/>
        <v xml:space="preserve"> </v>
      </c>
      <c r="AA10" s="25" t="s">
        <v>86</v>
      </c>
      <c r="AB10" s="25">
        <f t="shared" si="11"/>
        <v>0.25</v>
      </c>
      <c r="AC10" s="25" t="s">
        <v>87</v>
      </c>
      <c r="AD10" s="25">
        <f t="shared" si="12"/>
        <v>0.15</v>
      </c>
      <c r="AE10" s="57">
        <f>AB10+AD10</f>
        <v>0.4</v>
      </c>
      <c r="AF10" s="25" t="s">
        <v>88</v>
      </c>
      <c r="AG10" s="25" t="s">
        <v>89</v>
      </c>
      <c r="AH10" s="25" t="s">
        <v>90</v>
      </c>
      <c r="AI10" s="57">
        <f>AE9-(AE9*AE10)</f>
        <v>0.24</v>
      </c>
      <c r="AJ10" s="163"/>
      <c r="AK10" s="171"/>
      <c r="AL10" s="25">
        <f t="shared" si="14"/>
        <v>0</v>
      </c>
      <c r="AM10" s="167"/>
      <c r="AN10" s="167"/>
      <c r="AO10" s="169"/>
      <c r="AP10" s="161"/>
      <c r="AQ10" s="25" t="s">
        <v>144</v>
      </c>
      <c r="AR10" s="25" t="s">
        <v>133</v>
      </c>
      <c r="AS10" s="39">
        <v>45292</v>
      </c>
      <c r="AT10" s="39">
        <v>45657</v>
      </c>
      <c r="AU10" s="25" t="s">
        <v>145</v>
      </c>
      <c r="AV10" s="25" t="s">
        <v>146</v>
      </c>
      <c r="AW10" s="71"/>
      <c r="AX10" s="25"/>
      <c r="AY10" s="25"/>
      <c r="AZ10" s="25"/>
      <c r="BA10" s="25"/>
      <c r="BB10" s="26"/>
      <c r="BC10" s="73"/>
      <c r="BD10" s="25"/>
      <c r="BE10" s="25"/>
      <c r="BF10" s="25"/>
      <c r="BG10" s="25"/>
      <c r="BH10" s="26"/>
      <c r="BI10" s="25"/>
      <c r="BJ10" s="25"/>
      <c r="BK10" s="25"/>
      <c r="BL10" s="25"/>
      <c r="BM10" s="78"/>
      <c r="BN10" s="76"/>
    </row>
    <row r="11" spans="1:66" ht="247.5" customHeight="1">
      <c r="A11" s="114">
        <v>4</v>
      </c>
      <c r="B11" s="114" t="s">
        <v>69</v>
      </c>
      <c r="C11" s="114" t="s">
        <v>147</v>
      </c>
      <c r="D11" s="115" t="s">
        <v>148</v>
      </c>
      <c r="E11" s="114" t="s">
        <v>149</v>
      </c>
      <c r="F11" s="114" t="s">
        <v>150</v>
      </c>
      <c r="G11" s="114" t="s">
        <v>151</v>
      </c>
      <c r="H11" s="114" t="s">
        <v>152</v>
      </c>
      <c r="I11" s="114" t="s">
        <v>153</v>
      </c>
      <c r="J11" s="116" t="s">
        <v>128</v>
      </c>
      <c r="K11" s="117" t="s">
        <v>154</v>
      </c>
      <c r="L11" s="118" t="str">
        <f t="shared" ref="L11" si="15">IF(K11=0,"Defina la frecuencia",IF(K11="2 veces por año","Muy baja",IF(K11="3 a 24 veces por año","Baja",IF(K11="24 a 500 veces por año","Media",IF(K11="500 veces al año y maximo 5000veces por año","Alta","Muy alta")))))</f>
        <v>Baja</v>
      </c>
      <c r="M11" s="119" t="str">
        <f t="shared" ref="M11" si="16">IF(L11="Muy baja","20%",IF(L11="Baja","40%",IF(L11="Media","60%",IF(L11="Alta","80%",IF(L11="Muy alta","100%","Defina la Frecuencia")))))</f>
        <v>40%</v>
      </c>
      <c r="N11" s="120">
        <f t="shared" ref="N11" si="17">VALUE(M11)</f>
        <v>0.4</v>
      </c>
      <c r="O11" s="114" t="s">
        <v>155</v>
      </c>
      <c r="P11" s="114" t="s">
        <v>81</v>
      </c>
      <c r="Q11" s="118" t="str">
        <f t="shared" ref="Q11" si="18">IF(O11=0,0,IF(O11="Afectación menor a 10 SMLMV","Leve 20%",IF(O11="Entre 10 y 50 SMLMV","Menor 40%",IF(O11="Entre 50 y 100 SMLMV","Moderado 60%",IF(O11="Entre 100 y 500 SMLMV","Mayor 80%","Catastrofico 100%")))))</f>
        <v>Leve 20%</v>
      </c>
      <c r="R11" s="114">
        <f t="shared" ref="R11" si="19">IF(O11=0,0,IF(Q11="Leve 20%",20%,IF(Q11="Menor 40%",40%,IF(Q11="Moderado 60%",60%,IF(Q11="Mayor 80%",80%,100%)))))</f>
        <v>0.2</v>
      </c>
      <c r="S11" s="118" t="str">
        <f t="shared" ref="S11" si="20">IF(P11=0,0,IF(P11="El riesgo afecta la imagen de algún área del Instituto","Leve 20%",IF(P11="El riesgo afecta la imagen del Instituto internamente, de conocimiento general nivel interno, de junta directiva y proveedores","Menor 40%",IF(P11="El riesgo afecta la imagen del Instituto con algunos usuarios de relevancia frente al logro de los objetivos","Moderado 60%",IF(P11="El riesgo afecta la imagen del Instituto con efecto publicitario sostenido a nivel de sector administrativo, nivel departamental o municipal","Mayor 80%","Catastrofico 100%")))))</f>
        <v>Menor 40%</v>
      </c>
      <c r="T11" s="118">
        <f t="shared" si="6"/>
        <v>0.4</v>
      </c>
      <c r="U11" s="121">
        <f t="shared" ref="U11" si="21">IF(R11&gt;T11,R11,T11)</f>
        <v>0.4</v>
      </c>
      <c r="V11" s="122">
        <f t="shared" si="8"/>
        <v>0.4</v>
      </c>
      <c r="W11" s="123" t="str">
        <f>VLOOKUP(N11,[1]Matriz!$B$3:$G$8,MATCH(V11,[1]Matriz!$B$3:$G$3,0),FALSE)</f>
        <v>Moderado</v>
      </c>
      <c r="X11" s="114" t="s">
        <v>156</v>
      </c>
      <c r="Y11" s="118" t="str">
        <f t="shared" si="9"/>
        <v>X</v>
      </c>
      <c r="Z11" s="118" t="str">
        <f t="shared" si="10"/>
        <v xml:space="preserve"> </v>
      </c>
      <c r="AA11" s="114" t="s">
        <v>86</v>
      </c>
      <c r="AB11" s="114">
        <f t="shared" si="11"/>
        <v>0.25</v>
      </c>
      <c r="AC11" s="114" t="s">
        <v>87</v>
      </c>
      <c r="AD11" s="114">
        <f t="shared" si="12"/>
        <v>0.15</v>
      </c>
      <c r="AE11" s="121">
        <f t="shared" ref="AE11" si="22">AB11+AD11</f>
        <v>0.4</v>
      </c>
      <c r="AF11" s="114" t="s">
        <v>88</v>
      </c>
      <c r="AG11" s="114" t="s">
        <v>89</v>
      </c>
      <c r="AH11" s="114" t="s">
        <v>90</v>
      </c>
      <c r="AI11" s="121">
        <f>M11-(M11*AE11)</f>
        <v>0.24</v>
      </c>
      <c r="AJ11" s="118" t="str">
        <f>IF(AK11=0,"Valore el control",IF(AK11=20%,"Muy baja",IF(AK11=40%,"Baja",IF(AK11=60%,"Media",IF(AK11=80%,"Alta","Muy alta")))))</f>
        <v>Baja</v>
      </c>
      <c r="AK11" s="124">
        <f>IF(AI11&lt;20%,20%,IF(AI11&lt;40%,40%,IF(AI11&lt;60%,60%,IF(AI11&lt;80%,80%,100%))))</f>
        <v>0.4</v>
      </c>
      <c r="AL11" s="114">
        <f>VALUE(AK11)</f>
        <v>0.4</v>
      </c>
      <c r="AM11" s="121" t="str">
        <f>IF(AN11=0,0,IF(AN11=20%,"Leve 20%",IF(AN11=40%,"Menor 40%",IF(AN11=60%,"Moderado 60%",IF(AN11=80%,"Mayor 80%","Catastrofico 100%")))))</f>
        <v>Menor 40%</v>
      </c>
      <c r="AN11" s="121">
        <f>U11</f>
        <v>0.4</v>
      </c>
      <c r="AO11" s="123" t="str">
        <f>VLOOKUP(AK11,[1]Matriz!$B$3:$G$8,MATCH(AN11,[1]Matriz!$B$3:$G$3,0),FALSE)</f>
        <v>Moderado</v>
      </c>
      <c r="AP11" s="114" t="s">
        <v>91</v>
      </c>
      <c r="AQ11" s="114" t="s">
        <v>157</v>
      </c>
      <c r="AR11" s="114" t="s">
        <v>158</v>
      </c>
      <c r="AS11" s="125">
        <v>45292</v>
      </c>
      <c r="AT11" s="125">
        <v>45657</v>
      </c>
      <c r="AU11" s="114" t="s">
        <v>94</v>
      </c>
      <c r="AV11" s="114" t="s">
        <v>159</v>
      </c>
      <c r="AW11" s="126" t="s">
        <v>160</v>
      </c>
      <c r="AX11" s="25" t="s">
        <v>97</v>
      </c>
      <c r="AY11" s="25"/>
      <c r="AZ11" s="25" t="s">
        <v>161</v>
      </c>
      <c r="BA11" s="25" t="s">
        <v>162</v>
      </c>
      <c r="BB11" s="26">
        <v>1</v>
      </c>
      <c r="BC11" s="126" t="s">
        <v>163</v>
      </c>
      <c r="BD11" s="92" t="s">
        <v>97</v>
      </c>
      <c r="BE11" s="25" t="s">
        <v>164</v>
      </c>
      <c r="BF11" s="25" t="s">
        <v>165</v>
      </c>
      <c r="BG11" s="25" t="s">
        <v>166</v>
      </c>
      <c r="BH11" s="26"/>
      <c r="BI11" s="25"/>
      <c r="BJ11" s="25"/>
      <c r="BK11" s="25"/>
      <c r="BL11" s="25"/>
      <c r="BM11" s="25"/>
    </row>
    <row r="12" spans="1:66" s="72" customFormat="1" ht="60.75" customHeight="1">
      <c r="A12" s="59"/>
      <c r="B12" s="59" t="s">
        <v>167</v>
      </c>
      <c r="C12" s="59"/>
      <c r="D12" s="59"/>
      <c r="E12" s="59"/>
      <c r="F12" s="59"/>
      <c r="G12" s="59"/>
      <c r="H12" s="59"/>
      <c r="I12" s="59" t="s">
        <v>168</v>
      </c>
      <c r="J12" s="60"/>
      <c r="K12" s="61"/>
      <c r="L12" s="62" t="str">
        <f t="shared" si="0"/>
        <v>Defina la frecuencia</v>
      </c>
      <c r="M12" s="63" t="str">
        <f t="shared" si="1"/>
        <v>Defina la Frecuencia</v>
      </c>
      <c r="N12" s="64" t="e">
        <f t="shared" si="2"/>
        <v>#VALUE!</v>
      </c>
      <c r="O12" s="59"/>
      <c r="P12" s="59"/>
      <c r="Q12" s="62">
        <f t="shared" si="3"/>
        <v>0</v>
      </c>
      <c r="R12" s="59">
        <f t="shared" si="4"/>
        <v>0</v>
      </c>
      <c r="S12" s="62">
        <f t="shared" si="5"/>
        <v>0</v>
      </c>
      <c r="T12" s="62">
        <f t="shared" si="6"/>
        <v>0</v>
      </c>
      <c r="U12" s="65">
        <f t="shared" si="7"/>
        <v>0</v>
      </c>
      <c r="V12" s="64">
        <f t="shared" si="8"/>
        <v>0</v>
      </c>
      <c r="W12" s="66" t="e">
        <f>VLOOKUP(N12,Matriz!$B$3:$G$8,MATCH(V12,Matriz!$B$3:$G$3,0),FALSE)</f>
        <v>#VALUE!</v>
      </c>
      <c r="X12" s="59"/>
      <c r="Y12" s="62" t="str">
        <f t="shared" si="9"/>
        <v xml:space="preserve"> </v>
      </c>
      <c r="Z12" s="62" t="str">
        <f t="shared" si="10"/>
        <v xml:space="preserve"> </v>
      </c>
      <c r="AA12" s="59"/>
      <c r="AB12" s="59" t="str">
        <f t="shared" si="11"/>
        <v/>
      </c>
      <c r="AC12" s="59"/>
      <c r="AD12" s="59">
        <f t="shared" si="12"/>
        <v>0.15</v>
      </c>
      <c r="AE12" s="65" t="e">
        <f t="shared" si="13"/>
        <v>#VALUE!</v>
      </c>
      <c r="AF12" s="59"/>
      <c r="AG12" s="59"/>
      <c r="AH12" s="59"/>
      <c r="AI12" s="65" t="e">
        <f t="shared" ref="AI12" si="23">M12-(M8*AE12)</f>
        <v>#VALUE!</v>
      </c>
      <c r="AJ12" s="62" t="e">
        <f t="shared" ref="AJ12" si="24">IF(AK12=0,"Valore el control",IF(AK12=20%,"Muy baja",IF(AK12=40%,"Baja",IF(AK12=60%,"Media",IF(AK12=80%,"Alta","Muy alta")))))</f>
        <v>#VALUE!</v>
      </c>
      <c r="AK12" s="67" t="e">
        <f t="shared" ref="AK12" si="25">IF(AI12&lt;20%,20%,IF(AI12&lt;40%,40%,IF(AI12&lt;60%,60%,IF(AI12&lt;80%,80%,100%))))</f>
        <v>#VALUE!</v>
      </c>
      <c r="AL12" s="59" t="e">
        <f t="shared" si="14"/>
        <v>#VALUE!</v>
      </c>
      <c r="AM12" s="65">
        <f t="shared" ref="AM12" si="26">IF(AN12=0,0,IF(AN12=20%,"Leve 20%",IF(AN12=40%,"Menor 40%",IF(AN12=60%,"Moderado 60%",IF(AN12=80%,"Mayor 80%","Catastrofico 100%")))))</f>
        <v>0</v>
      </c>
      <c r="AN12" s="65">
        <f t="shared" ref="AN12" si="27">U12</f>
        <v>0</v>
      </c>
      <c r="AO12" s="66" t="e">
        <f>VLOOKUP(AK12,Matriz!$B$3:$G$8,MATCH(AN12,Matriz!$B$3:$G$3,0),FALSE)</f>
        <v>#VALUE!</v>
      </c>
      <c r="AP12" s="59"/>
      <c r="AQ12" s="59"/>
      <c r="AR12" s="59"/>
      <c r="AS12" s="68"/>
      <c r="AT12" s="68"/>
      <c r="AU12" s="59"/>
      <c r="AV12" s="59"/>
      <c r="AW12" s="59"/>
      <c r="AX12" s="59"/>
      <c r="AY12" s="59"/>
      <c r="AZ12" s="59"/>
      <c r="BA12" s="59"/>
      <c r="BB12" s="69"/>
      <c r="BC12" s="59"/>
      <c r="BD12" s="59"/>
      <c r="BE12" s="59"/>
      <c r="BF12" s="59"/>
      <c r="BG12" s="59"/>
      <c r="BH12" s="69"/>
      <c r="BI12" s="59"/>
      <c r="BJ12" s="59"/>
      <c r="BK12" s="59"/>
      <c r="BL12" s="59"/>
      <c r="BM12" s="79"/>
      <c r="BN12" s="77"/>
    </row>
    <row r="13" spans="1:66" s="70" customFormat="1" ht="60.75" customHeight="1">
      <c r="A13" s="59"/>
      <c r="B13" s="59" t="s">
        <v>167</v>
      </c>
      <c r="C13" s="59"/>
      <c r="D13" s="59"/>
      <c r="E13" s="59"/>
      <c r="F13" s="59"/>
      <c r="G13" s="59"/>
      <c r="H13" s="59"/>
      <c r="I13" s="59" t="s">
        <v>169</v>
      </c>
      <c r="J13" s="60"/>
      <c r="K13" s="61"/>
      <c r="L13" s="62" t="str">
        <f>IF(K13=0,"Defina la frecuencia",IF(K13="2 veces por año","Muy baja",IF(K13="3 a 24 veces por año","Baja",IF(K13="24 a 500 veces por año","Media",IF(K13="500 veces al año y maximo 5000veces por año","Alta","Muy alta")))))</f>
        <v>Defina la frecuencia</v>
      </c>
      <c r="M13" s="63" t="str">
        <f>IF(L13="Muy baja","20%",IF(L13="Baja","40%",IF(L13="Media","60%",IF(L13="Alta","80%",IF(L13="Muy alta","100%","Defina la Frecuencia")))))</f>
        <v>Defina la Frecuencia</v>
      </c>
      <c r="N13" s="64" t="e">
        <f>VALUE(M13)</f>
        <v>#VALUE!</v>
      </c>
      <c r="O13" s="59"/>
      <c r="P13" s="59"/>
      <c r="Q13" s="62">
        <f>IF(O13=0,0,IF(O13="Afectación menor a 10 SMLMV","Leve 20%",IF(O13="Entre 10 y 50 SMLMV","Menor 40%",IF(O13="Entre 50 y 100 SMLMV","Moderado 60%",IF(O13="Entre 100 y 500 SMLMV","Mayor 80%","Catastrofico 100%")))))</f>
        <v>0</v>
      </c>
      <c r="R13" s="59">
        <f>IF(O13=0,0,IF(Q13="Leve 20%",20%,IF(Q13="Menor 40%",40%,IF(Q13="Moderado 60%",60%,IF(Q13="Mayor 80%",80%,100%)))))</f>
        <v>0</v>
      </c>
      <c r="S13" s="62">
        <f>IF(P13=0,0,IF(P13="El riesgo afecta la imagen de algún área del Instituto","Leve 20%",IF(P13="El riesgo afecta la imagen del Instituto internamente, de conocimiento general nivel interno, de junta directiva y proveedores","Menor 40%",IF(P13="El riesgo afecta la imagen del Instituto con algunos usuarios de relevancia frente al logro de los objetivos","Moderado 60%",IF(P13="El riesgo afecta la imagen del Instituto con efecto publicitario sostenido a nivel de sector administrativo, nivel departamental o municipal","Mayor 80%","Catastrofico 100%")))))</f>
        <v>0</v>
      </c>
      <c r="T13" s="62">
        <f>IF(S13=0,0,IF(S13="Leve 20%",20%,IF(S13="Menor 40%",40%,IF(S13="Moderado 60%",60%,IF(S13="Mayor 80%",80%,100%)))))</f>
        <v>0</v>
      </c>
      <c r="U13" s="65">
        <f>IF(R13&gt;T13,R13,T13)</f>
        <v>0</v>
      </c>
      <c r="V13" s="64">
        <f>VALUE(U13)</f>
        <v>0</v>
      </c>
      <c r="W13" s="66" t="e">
        <f>VLOOKUP(N13,Matriz!$B$3:$G$8,MATCH(V13,Matriz!$B$3:$G$3,0),FALSE)</f>
        <v>#VALUE!</v>
      </c>
      <c r="X13" s="59"/>
      <c r="Y13" s="62" t="str">
        <f>IF(AA13="Preventivo","X",IF(AA13="Detectivo","X"," "))</f>
        <v xml:space="preserve"> </v>
      </c>
      <c r="Z13" s="62" t="str">
        <f>IF(AA13="Correctivo","X"," ")</f>
        <v xml:space="preserve"> </v>
      </c>
      <c r="AA13" s="59"/>
      <c r="AB13" s="59" t="str">
        <f>IF(AA13="","",IF(AA13="Preventivo",25%,IF(AA13="Detectivo",15%,10%)))</f>
        <v/>
      </c>
      <c r="AC13" s="59"/>
      <c r="AD13" s="59">
        <f>IF(AC13="Automatico",25%,15%)</f>
        <v>0.15</v>
      </c>
      <c r="AE13" s="65" t="e">
        <f>AB13+AD13</f>
        <v>#VALUE!</v>
      </c>
      <c r="AF13" s="59"/>
      <c r="AG13" s="59"/>
      <c r="AH13" s="59"/>
      <c r="AI13" s="65" t="e">
        <f>M13-(M7*AE13)</f>
        <v>#VALUE!</v>
      </c>
      <c r="AJ13" s="62" t="e">
        <f>IF(AK13=0,"Valore el control",IF(AK13=20%,"Muy baja",IF(AK13=40%,"Baja",IF(AK13=60%,"Media",IF(AK13=80%,"Alta","Muy alta")))))</f>
        <v>#VALUE!</v>
      </c>
      <c r="AK13" s="67" t="e">
        <f>IF(AI13&lt;20%,20%,IF(AI13&lt;40%,40%,IF(AI13&lt;60%,60%,IF(AI13&lt;80%,80%,100%))))</f>
        <v>#VALUE!</v>
      </c>
      <c r="AL13" s="59" t="e">
        <f>VALUE(AK13)</f>
        <v>#VALUE!</v>
      </c>
      <c r="AM13" s="65">
        <f>IF(AN13=0,0,IF(AN13=20%,"Leve 20%",IF(AN13=40%,"Menor 40%",IF(AN13=60%,"Moderado 60%",IF(AN13=80%,"Mayor 80%","Catastrofico 100%")))))</f>
        <v>0</v>
      </c>
      <c r="AN13" s="65">
        <f>U13</f>
        <v>0</v>
      </c>
      <c r="AO13" s="66" t="e">
        <f>VLOOKUP(AK13,Matriz!$B$3:$G$8,MATCH(AN13,Matriz!$B$3:$G$3,0),FALSE)</f>
        <v>#VALUE!</v>
      </c>
      <c r="AP13" s="59"/>
      <c r="AQ13" s="59"/>
      <c r="AR13" s="59"/>
      <c r="AS13" s="68"/>
      <c r="AT13" s="68"/>
      <c r="AU13" s="59"/>
      <c r="AV13" s="59"/>
      <c r="AW13" s="59"/>
      <c r="AX13" s="59"/>
      <c r="AY13" s="59"/>
      <c r="AZ13" s="59"/>
      <c r="BA13" s="59"/>
      <c r="BB13" s="69"/>
      <c r="BC13" s="59"/>
      <c r="BD13" s="59"/>
      <c r="BE13" s="59"/>
      <c r="BF13" s="59"/>
      <c r="BG13" s="59"/>
      <c r="BH13" s="69"/>
      <c r="BI13" s="59"/>
      <c r="BJ13" s="59"/>
      <c r="BK13" s="59"/>
      <c r="BL13" s="59"/>
      <c r="BM13" s="79"/>
      <c r="BN13" s="77"/>
    </row>
    <row r="14" spans="1:66"/>
    <row r="15" spans="1:66"/>
    <row r="16" spans="1:6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52">
    <mergeCell ref="H9:H10"/>
    <mergeCell ref="G9:G10"/>
    <mergeCell ref="A9:A10"/>
    <mergeCell ref="F9:F10"/>
    <mergeCell ref="E9:E10"/>
    <mergeCell ref="D9:D10"/>
    <mergeCell ref="C9:C10"/>
    <mergeCell ref="B9:B10"/>
    <mergeCell ref="AN9:AN10"/>
    <mergeCell ref="AO9:AO10"/>
    <mergeCell ref="K9:K10"/>
    <mergeCell ref="J9:J10"/>
    <mergeCell ref="I9:I10"/>
    <mergeCell ref="N9:N10"/>
    <mergeCell ref="C4:C6"/>
    <mergeCell ref="A4:B6"/>
    <mergeCell ref="E4:E6"/>
    <mergeCell ref="A1:B3"/>
    <mergeCell ref="AP9:AP10"/>
    <mergeCell ref="L9:L10"/>
    <mergeCell ref="M9:M10"/>
    <mergeCell ref="O9:O10"/>
    <mergeCell ref="P9:P10"/>
    <mergeCell ref="Q9:Q10"/>
    <mergeCell ref="S9:S10"/>
    <mergeCell ref="U9:U10"/>
    <mergeCell ref="W9:W10"/>
    <mergeCell ref="AJ9:AJ10"/>
    <mergeCell ref="AK9:AK10"/>
    <mergeCell ref="AM9:AM10"/>
    <mergeCell ref="X5:X6"/>
    <mergeCell ref="F4:W5"/>
    <mergeCell ref="X4:AP4"/>
    <mergeCell ref="Y5:Z5"/>
    <mergeCell ref="D4:D6"/>
    <mergeCell ref="BC4:BH5"/>
    <mergeCell ref="BI4:BN5"/>
    <mergeCell ref="AA5:AH5"/>
    <mergeCell ref="AI5:AI6"/>
    <mergeCell ref="AJ5:AJ6"/>
    <mergeCell ref="AK5:AK6"/>
    <mergeCell ref="AM5:AM6"/>
    <mergeCell ref="AQ4:AV5"/>
    <mergeCell ref="AW4:BB5"/>
    <mergeCell ref="AN5:AN6"/>
    <mergeCell ref="AO5:AO6"/>
    <mergeCell ref="AP5:AP6"/>
    <mergeCell ref="J1:L3"/>
    <mergeCell ref="C1:I1"/>
    <mergeCell ref="C2:I2"/>
    <mergeCell ref="C3:E3"/>
    <mergeCell ref="F3:I3"/>
  </mergeCells>
  <conditionalFormatting sqref="L9:N9">
    <cfRule type="expression" dxfId="57" priority="94">
      <formula>IF($L9="Muy Baja",TRUE,FALSE)</formula>
    </cfRule>
    <cfRule type="expression" dxfId="56" priority="89">
      <formula>IF($L9="Muy alta",TRUE,FALSE)</formula>
    </cfRule>
    <cfRule type="expression" dxfId="55" priority="90">
      <formula>IF($L9="Alta",TRUE,FALSE)</formula>
    </cfRule>
    <cfRule type="expression" dxfId="54" priority="91">
      <formula>IF($L9="Media",TRUE,FALSE)</formula>
    </cfRule>
    <cfRule type="expression" dxfId="53" priority="93">
      <formula>IF($L9="Baja",TRUE,FALSE)</formula>
    </cfRule>
  </conditionalFormatting>
  <conditionalFormatting sqref="L11:N13">
    <cfRule type="expression" dxfId="52" priority="25">
      <formula>IF($L11="Muy alta",TRUE,FALSE)</formula>
    </cfRule>
    <cfRule type="expression" dxfId="51" priority="26">
      <formula>IF($L11="Alta",TRUE,FALSE)</formula>
    </cfRule>
    <cfRule type="expression" dxfId="50" priority="27">
      <formula>IF($L11="Media",TRUE,FALSE)</formula>
    </cfRule>
    <cfRule type="expression" dxfId="49" priority="28">
      <formula>IF($L11="Baja",TRUE,FALSE)</formula>
    </cfRule>
    <cfRule type="expression" dxfId="48" priority="29">
      <formula>IF($L11="Muy Baja",TRUE,FALSE)</formula>
    </cfRule>
  </conditionalFormatting>
  <conditionalFormatting sqref="Q9">
    <cfRule type="expression" dxfId="47" priority="65">
      <formula>IF($Q9="Moderado 60%",TRUE,FALSE)</formula>
    </cfRule>
    <cfRule type="expression" dxfId="46" priority="64">
      <formula>IF($Q9="Mayor 80%",TRUE,FALSE)</formula>
    </cfRule>
    <cfRule type="expression" dxfId="45" priority="63">
      <formula>IF($Q9="Catastrofico 100%",TRUE,FALSE)</formula>
    </cfRule>
    <cfRule type="expression" dxfId="44" priority="66">
      <formula>IF($Q9="Menor 40%",TRUE,FALSE)</formula>
    </cfRule>
    <cfRule type="expression" dxfId="43" priority="67">
      <formula>IF($Q9="Leve 20%",TRUE,FALSE)</formula>
    </cfRule>
  </conditionalFormatting>
  <conditionalFormatting sqref="Q11:Q13">
    <cfRule type="expression" dxfId="42" priority="15">
      <formula>IF($Q11="Catastrofico 100%",TRUE,FALSE)</formula>
    </cfRule>
    <cfRule type="expression" dxfId="41" priority="16">
      <formula>IF($Q11="Mayor 80%",TRUE,FALSE)</formula>
    </cfRule>
    <cfRule type="expression" dxfId="40" priority="17">
      <formula>IF($Q11="Moderado 60%",TRUE,FALSE)</formula>
    </cfRule>
    <cfRule type="expression" dxfId="39" priority="18">
      <formula>IF($Q11="Menor 40%",TRUE,FALSE)</formula>
    </cfRule>
    <cfRule type="expression" dxfId="38" priority="19">
      <formula>IF($Q11="Leve 20%",TRUE,FALSE)</formula>
    </cfRule>
  </conditionalFormatting>
  <conditionalFormatting sqref="S9">
    <cfRule type="expression" dxfId="37" priority="62">
      <formula>IF($S9="Leve 20%",TRUE,FALSE)</formula>
    </cfRule>
    <cfRule type="expression" dxfId="36" priority="61">
      <formula>IF($S9="Menor 40%",TRUE,FALSE)</formula>
    </cfRule>
    <cfRule type="expression" dxfId="35" priority="60">
      <formula>IF($S9="Moderado 60%",TRUE,FALSE)</formula>
    </cfRule>
    <cfRule type="expression" dxfId="34" priority="59">
      <formula>IF($S9="Mayor 80%",TRUE,FALSE)</formula>
    </cfRule>
    <cfRule type="expression" dxfId="33" priority="58">
      <formula>IF($S9="Catastrofico 100%",TRUE,FALSE)</formula>
    </cfRule>
  </conditionalFormatting>
  <conditionalFormatting sqref="S11:S13">
    <cfRule type="expression" dxfId="32" priority="10">
      <formula>IF($S11="Catastrofico 100%",TRUE,FALSE)</formula>
    </cfRule>
    <cfRule type="expression" dxfId="31" priority="11">
      <formula>IF($S11="Mayor 80%",TRUE,FALSE)</formula>
    </cfRule>
    <cfRule type="expression" dxfId="30" priority="12">
      <formula>IF($S11="Moderado 60%",TRUE,FALSE)</formula>
    </cfRule>
    <cfRule type="expression" dxfId="29" priority="13">
      <formula>IF($S11="Menor 40%",TRUE,FALSE)</formula>
    </cfRule>
    <cfRule type="expression" dxfId="28" priority="14">
      <formula>IF($S11="Leve 20%",TRUE,FALSE)</formula>
    </cfRule>
  </conditionalFormatting>
  <conditionalFormatting sqref="U9:V9 AM9:AN9 V10">
    <cfRule type="expression" dxfId="27" priority="83">
      <formula>IF($U9=20%,TRUE,FALSE)</formula>
    </cfRule>
    <cfRule type="expression" dxfId="26" priority="81">
      <formula>IF($U9=60%,TRUE,FALSE)</formula>
    </cfRule>
    <cfRule type="expression" dxfId="25" priority="79">
      <formula>IF($U9=100%,TRUE,FALSE)</formula>
    </cfRule>
    <cfRule type="expression" dxfId="24" priority="80">
      <formula>IF($U9=80%,TRUE,FALSE)</formula>
    </cfRule>
    <cfRule type="expression" dxfId="23" priority="82">
      <formula>IF($U9=40%,TRUE,FALSE)</formula>
    </cfRule>
  </conditionalFormatting>
  <conditionalFormatting sqref="U11:V13 AM11:AN13">
    <cfRule type="expression" dxfId="22" priority="24">
      <formula>IF($U11=20%,TRUE,FALSE)</formula>
    </cfRule>
    <cfRule type="expression" dxfId="21" priority="20">
      <formula>IF($U11=100%,TRUE,FALSE)</formula>
    </cfRule>
    <cfRule type="expression" dxfId="20" priority="22">
      <formula>IF($U11=60%,TRUE,FALSE)</formula>
    </cfRule>
    <cfRule type="expression" dxfId="19" priority="23">
      <formula>IF($U11=40%,TRUE,FALSE)</formula>
    </cfRule>
    <cfRule type="expression" dxfId="18" priority="21">
      <formula>IF($U11=80%,TRUE,FALSE)</formula>
    </cfRule>
  </conditionalFormatting>
  <conditionalFormatting sqref="W9 AO9">
    <cfRule type="expression" dxfId="17" priority="52">
      <formula>IF($W9="Bajo",TRUE,FALSE)</formula>
    </cfRule>
    <cfRule type="expression" dxfId="16" priority="51">
      <formula>IF($W9="Moderado",TRUE,FALSE)</formula>
    </cfRule>
    <cfRule type="expression" dxfId="15" priority="49">
      <formula>IF($W9="Extremo",TRUE,FALSE)</formula>
    </cfRule>
    <cfRule type="expression" dxfId="14" priority="50">
      <formula>IF($W9="Alto",TRUE,FALSE)</formula>
    </cfRule>
  </conditionalFormatting>
  <conditionalFormatting sqref="W11:W13 AO11:AO13">
    <cfRule type="expression" dxfId="13" priority="8">
      <formula>IF($W11="Moderado",TRUE,FALSE)</formula>
    </cfRule>
    <cfRule type="expression" dxfId="12" priority="9">
      <formula>IF($W11="Bajo",TRUE,FALSE)</formula>
    </cfRule>
    <cfRule type="expression" dxfId="11" priority="7">
      <formula>IF($W11="Alto",TRUE,FALSE)</formula>
    </cfRule>
    <cfRule type="expression" dxfId="10" priority="6">
      <formula>IF($W11="Extremo",TRUE,FALSE)</formula>
    </cfRule>
  </conditionalFormatting>
  <conditionalFormatting sqref="AJ9:AK9">
    <cfRule type="expression" dxfId="9" priority="48">
      <formula>IF($AJ9="Muy baja",TRUE,FALSE)</formula>
    </cfRule>
    <cfRule type="expression" dxfId="8" priority="45">
      <formula>IF($AJ9="Alta",TRUE,FALSE)</formula>
    </cfRule>
    <cfRule type="expression" dxfId="7" priority="46">
      <formula>IF($AJ9="Media",TRUE,FALSE)</formula>
    </cfRule>
    <cfRule type="expression" dxfId="6" priority="44">
      <formula>IF($AJ9="Muy alta",TRUE,FALSE)</formula>
    </cfRule>
    <cfRule type="expression" dxfId="5" priority="47">
      <formula>IF($AJ9="Baja",TRUE,FALSE)</formula>
    </cfRule>
  </conditionalFormatting>
  <conditionalFormatting sqref="AJ11:AK13">
    <cfRule type="expression" dxfId="4" priority="3">
      <formula>IF($AJ11="Media",TRUE,FALSE)</formula>
    </cfRule>
    <cfRule type="expression" dxfId="3" priority="2">
      <formula>IF($AJ11="Alta",TRUE,FALSE)</formula>
    </cfRule>
    <cfRule type="expression" dxfId="2" priority="1">
      <formula>IF($AJ11="Muy alta",TRUE,FALSE)</formula>
    </cfRule>
    <cfRule type="expression" dxfId="1" priority="5">
      <formula>IF($AJ11="Muy baja",TRUE,FALSE)</formula>
    </cfRule>
    <cfRule type="expression" dxfId="0" priority="4">
      <formula>IF($AJ11="Baja",TRUE,FALSE)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8671B5D5-7759-4FB7-9DAA-68C4D8B81CAB}">
          <x14:formula1>
            <xm:f>Listas!$C$2:$C$6</xm:f>
          </x14:formula1>
          <xm:sqref>K12:K13 K9</xm:sqref>
        </x14:dataValidation>
        <x14:dataValidation type="list" allowBlank="1" showInputMessage="1" showErrorMessage="1" xr:uid="{161664FB-FB43-46A2-ACA3-A1D959DBE1E8}">
          <x14:formula1>
            <xm:f>Listas!$E$3:$E$7</xm:f>
          </x14:formula1>
          <xm:sqref>O1:O6 O9:O10 O12:O1048576</xm:sqref>
        </x14:dataValidation>
        <x14:dataValidation type="list" allowBlank="1" showInputMessage="1" showErrorMessage="1" xr:uid="{CE63960E-9783-4930-BB1A-C82EC5B2BDFA}">
          <x14:formula1>
            <xm:f>Listas!$F$3:$F$7</xm:f>
          </x14:formula1>
          <xm:sqref>P12:P13 P9</xm:sqref>
        </x14:dataValidation>
        <x14:dataValidation type="list" allowBlank="1" showInputMessage="1" showErrorMessage="1" xr:uid="{2C27F230-6833-4B66-91EB-0AC5B9E00340}">
          <x14:formula1>
            <xm:f>Listas!$N$2:$N$5</xm:f>
          </x14:formula1>
          <xm:sqref>AP12:AP13 AP9</xm:sqref>
        </x14:dataValidation>
        <x14:dataValidation type="list" allowBlank="1" showInputMessage="1" showErrorMessage="1" xr:uid="{008DCCA4-6B15-4E9E-BF0B-024B6C2A85D2}">
          <x14:formula1>
            <xm:f>Listas!$A$2:$A$10</xm:f>
          </x14:formula1>
          <xm:sqref>J12:J13 J9</xm:sqref>
        </x14:dataValidation>
        <x14:dataValidation type="list" allowBlank="1" showInputMessage="1" showErrorMessage="1" xr:uid="{1651180C-A264-4DBE-8DDC-1E33069FADA3}">
          <x14:formula1>
            <xm:f>Listas!$R$2:$R$3</xm:f>
          </x14:formula1>
          <xm:sqref>B12:B13 B9</xm:sqref>
        </x14:dataValidation>
        <x14:dataValidation type="list" allowBlank="1" showInputMessage="1" showErrorMessage="1" xr:uid="{F4C3936E-7187-4E9B-9409-5FEAD27D909E}">
          <x14:formula1>
            <xm:f>Listas!$H$2:$H$4</xm:f>
          </x14:formula1>
          <xm:sqref>AA9:AA10 AA12:AA13</xm:sqref>
        </x14:dataValidation>
        <x14:dataValidation type="list" allowBlank="1" showInputMessage="1" showErrorMessage="1" xr:uid="{BC795DE6-5D32-4AE9-9E87-F5BDD0C633CF}">
          <x14:formula1>
            <xm:f>Listas!$I$2:$I$3</xm:f>
          </x14:formula1>
          <xm:sqref>AC9:AD10 AC12:AD13</xm:sqref>
        </x14:dataValidation>
        <x14:dataValidation type="list" allowBlank="1" showInputMessage="1" showErrorMessage="1" xr:uid="{2F1CA850-B5CC-4D9E-887D-25F63C0DF97B}">
          <x14:formula1>
            <xm:f>Listas!$J$2:$J$3</xm:f>
          </x14:formula1>
          <xm:sqref>AF9:AF10 AF12:AF13</xm:sqref>
        </x14:dataValidation>
        <x14:dataValidation type="list" allowBlank="1" showInputMessage="1" showErrorMessage="1" xr:uid="{B34E9BD0-E261-482D-BFD0-A58D3E1817FF}">
          <x14:formula1>
            <xm:f>Listas!$K$2:$K$3</xm:f>
          </x14:formula1>
          <xm:sqref>AG9:AG10 AG12:AG13</xm:sqref>
        </x14:dataValidation>
        <x14:dataValidation type="list" allowBlank="1" showInputMessage="1" showErrorMessage="1" xr:uid="{46975C80-A6DF-4BD4-BD1D-DB8F650B5A7F}">
          <x14:formula1>
            <xm:f>Listas!$L$2:$L$3</xm:f>
          </x14:formula1>
          <xm:sqref>AH9:AH10 AH12:AH13</xm:sqref>
        </x14:dataValidation>
        <x14:dataValidation type="list" allowBlank="1" showInputMessage="1" showErrorMessage="1" xr:uid="{46D6E266-95CA-41BA-99FE-E9CCB3C9174A}">
          <x14:formula1>
            <xm:f>Listas!$P$2:$P$4</xm:f>
          </x14:formula1>
          <xm:sqref>AU9:AU10 AU12:AU13</xm:sqref>
        </x14:dataValidation>
        <x14:dataValidation type="list" allowBlank="1" showInputMessage="1" showErrorMessage="1" xr:uid="{C02F0F0B-BE94-4170-B066-729F35051F44}">
          <x14:formula1>
            <xm:f>Listas!$T$2:$T$3</xm:f>
          </x14:formula1>
          <xm:sqref>BD12:BD13 BJ12:BJ13 BJ9:BJ10 BD9:BD10 AX9:AX10 AX12:AX13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8B90-83EF-463B-AEBD-76689DA0F472}">
  <dimension ref="A1:W40"/>
  <sheetViews>
    <sheetView topLeftCell="A8" workbookViewId="0">
      <selection activeCell="A8" sqref="A8"/>
    </sheetView>
  </sheetViews>
  <sheetFormatPr defaultColWidth="11.42578125" defaultRowHeight="14.45"/>
  <cols>
    <col min="1" max="1" width="68.7109375" style="2" customWidth="1"/>
    <col min="2" max="2" width="1.5703125" customWidth="1"/>
    <col min="3" max="3" width="27.5703125" customWidth="1"/>
    <col min="4" max="4" width="1.42578125" customWidth="1"/>
    <col min="5" max="6" width="28.140625" customWidth="1"/>
    <col min="7" max="7" width="1.42578125" customWidth="1"/>
    <col min="13" max="13" width="1" customWidth="1"/>
    <col min="14" max="14" width="34.28515625" customWidth="1"/>
    <col min="15" max="15" width="1.5703125" customWidth="1"/>
    <col min="17" max="17" width="2.28515625" customWidth="1"/>
    <col min="19" max="19" width="2" customWidth="1"/>
    <col min="22" max="23" width="8.7109375" customWidth="1"/>
    <col min="24" max="24" width="15.5703125" customWidth="1"/>
  </cols>
  <sheetData>
    <row r="1" spans="1:23" ht="45" customHeight="1">
      <c r="A1" s="6" t="s">
        <v>44</v>
      </c>
      <c r="C1" s="6" t="s">
        <v>170</v>
      </c>
      <c r="E1" s="178" t="s">
        <v>171</v>
      </c>
      <c r="F1" s="178"/>
      <c r="H1" s="179" t="s">
        <v>34</v>
      </c>
      <c r="I1" s="179"/>
      <c r="J1" s="179"/>
      <c r="K1" s="179"/>
      <c r="L1" s="179"/>
      <c r="N1" s="5" t="s">
        <v>40</v>
      </c>
      <c r="P1" s="7" t="s">
        <v>61</v>
      </c>
      <c r="R1" s="7" t="s">
        <v>172</v>
      </c>
      <c r="T1" s="8" t="s">
        <v>64</v>
      </c>
    </row>
    <row r="2" spans="1:23" ht="49.5" customHeight="1">
      <c r="A2" s="9" t="s">
        <v>173</v>
      </c>
      <c r="C2" s="11" t="s">
        <v>78</v>
      </c>
      <c r="E2" s="14" t="s">
        <v>174</v>
      </c>
      <c r="F2" s="14" t="s">
        <v>48</v>
      </c>
      <c r="H2" s="22" t="s">
        <v>86</v>
      </c>
      <c r="I2" s="22" t="s">
        <v>175</v>
      </c>
      <c r="J2" s="22" t="s">
        <v>88</v>
      </c>
      <c r="K2" s="22" t="s">
        <v>89</v>
      </c>
      <c r="L2" s="22" t="s">
        <v>90</v>
      </c>
      <c r="N2" s="21" t="s">
        <v>176</v>
      </c>
      <c r="P2" s="35" t="s">
        <v>145</v>
      </c>
      <c r="R2" s="22" t="s">
        <v>69</v>
      </c>
      <c r="T2" s="25" t="s">
        <v>97</v>
      </c>
    </row>
    <row r="3" spans="1:23" ht="49.5" customHeight="1">
      <c r="A3" s="9" t="s">
        <v>177</v>
      </c>
      <c r="C3" s="11" t="s">
        <v>154</v>
      </c>
      <c r="E3" s="15" t="s">
        <v>155</v>
      </c>
      <c r="F3" s="15" t="s">
        <v>178</v>
      </c>
      <c r="H3" s="22" t="s">
        <v>179</v>
      </c>
      <c r="I3" s="22" t="s">
        <v>87</v>
      </c>
      <c r="J3" s="22" t="s">
        <v>180</v>
      </c>
      <c r="K3" s="22" t="s">
        <v>181</v>
      </c>
      <c r="L3" s="22" t="s">
        <v>182</v>
      </c>
      <c r="N3" s="74" t="s">
        <v>183</v>
      </c>
      <c r="P3" s="36" t="s">
        <v>94</v>
      </c>
      <c r="R3" s="22" t="s">
        <v>167</v>
      </c>
      <c r="T3" s="25" t="s">
        <v>184</v>
      </c>
    </row>
    <row r="4" spans="1:23" ht="96" customHeight="1">
      <c r="A4" s="9" t="s">
        <v>185</v>
      </c>
      <c r="C4" s="11" t="s">
        <v>129</v>
      </c>
      <c r="E4" s="15" t="s">
        <v>80</v>
      </c>
      <c r="F4" s="15" t="s">
        <v>81</v>
      </c>
      <c r="H4" s="22" t="s">
        <v>186</v>
      </c>
      <c r="I4" s="2"/>
      <c r="J4" s="2"/>
      <c r="K4" s="2"/>
      <c r="L4" s="2"/>
      <c r="N4" s="23" t="s">
        <v>187</v>
      </c>
      <c r="P4" s="35" t="s">
        <v>188</v>
      </c>
    </row>
    <row r="5" spans="1:23" ht="49.5" customHeight="1">
      <c r="A5" s="9" t="s">
        <v>189</v>
      </c>
      <c r="C5" s="11" t="s">
        <v>190</v>
      </c>
      <c r="E5" s="15" t="s">
        <v>130</v>
      </c>
      <c r="F5" s="15" t="s">
        <v>191</v>
      </c>
      <c r="N5" s="23"/>
    </row>
    <row r="6" spans="1:23" ht="49.5" customHeight="1">
      <c r="A6" s="9" t="s">
        <v>192</v>
      </c>
      <c r="C6" s="12" t="s">
        <v>193</v>
      </c>
      <c r="E6" s="15" t="s">
        <v>109</v>
      </c>
      <c r="F6" s="15" t="s">
        <v>110</v>
      </c>
      <c r="N6" s="20"/>
    </row>
    <row r="7" spans="1:23" ht="49.5" customHeight="1">
      <c r="A7" s="9" t="s">
        <v>194</v>
      </c>
      <c r="E7" s="15" t="s">
        <v>195</v>
      </c>
      <c r="F7" s="15" t="s">
        <v>196</v>
      </c>
    </row>
    <row r="8" spans="1:23" ht="49.5" customHeight="1">
      <c r="A8" s="9" t="s">
        <v>197</v>
      </c>
      <c r="C8" s="6" t="s">
        <v>198</v>
      </c>
      <c r="E8" s="13"/>
      <c r="F8" s="13"/>
    </row>
    <row r="9" spans="1:23" ht="51.75" customHeight="1">
      <c r="A9" s="9" t="s">
        <v>199</v>
      </c>
      <c r="C9" s="22" t="s">
        <v>200</v>
      </c>
    </row>
    <row r="10" spans="1:23" ht="55.5" customHeight="1">
      <c r="A10" s="9" t="s">
        <v>201</v>
      </c>
      <c r="C10" s="22" t="s">
        <v>202</v>
      </c>
      <c r="E10" s="13"/>
      <c r="F10" s="13"/>
    </row>
    <row r="11" spans="1:23" ht="40.5" customHeight="1">
      <c r="A11" s="9" t="s">
        <v>203</v>
      </c>
      <c r="C11" s="22" t="s">
        <v>204</v>
      </c>
    </row>
    <row r="12" spans="1:23" ht="40.5" customHeight="1">
      <c r="C12" s="22" t="s">
        <v>205</v>
      </c>
    </row>
    <row r="13" spans="1:23" ht="40.5" customHeight="1">
      <c r="C13" s="22" t="s">
        <v>206</v>
      </c>
    </row>
    <row r="14" spans="1:23" ht="40.5" customHeight="1"/>
    <row r="15" spans="1:23" ht="40.5" customHeight="1">
      <c r="V15" s="28"/>
    </row>
    <row r="16" spans="1:23">
      <c r="V16" s="29"/>
      <c r="W16" s="29"/>
    </row>
    <row r="17" spans="22:23">
      <c r="V17" s="29"/>
      <c r="W17" s="29"/>
    </row>
    <row r="18" spans="22:23">
      <c r="V18" s="29"/>
      <c r="W18" s="29"/>
    </row>
    <row r="19" spans="22:23">
      <c r="V19" s="29"/>
      <c r="W19" s="29"/>
    </row>
    <row r="20" spans="22:23">
      <c r="V20" s="29"/>
      <c r="W20" s="29"/>
    </row>
    <row r="21" spans="22:23">
      <c r="V21" s="29"/>
      <c r="W21" s="29"/>
    </row>
    <row r="22" spans="22:23">
      <c r="V22" s="29"/>
      <c r="W22" s="29"/>
    </row>
    <row r="23" spans="22:23">
      <c r="V23" s="29"/>
      <c r="W23" s="29"/>
    </row>
    <row r="24" spans="22:23">
      <c r="V24" s="29"/>
      <c r="W24" s="29"/>
    </row>
    <row r="25" spans="22:23">
      <c r="V25" s="29"/>
      <c r="W25" s="29"/>
    </row>
    <row r="26" spans="22:23">
      <c r="V26" s="29"/>
      <c r="W26" s="29"/>
    </row>
    <row r="27" spans="22:23">
      <c r="V27" s="29"/>
      <c r="W27" s="29"/>
    </row>
    <row r="28" spans="22:23">
      <c r="V28" s="29"/>
      <c r="W28" s="29"/>
    </row>
    <row r="29" spans="22:23">
      <c r="V29" s="29"/>
      <c r="W29" s="29"/>
    </row>
    <row r="30" spans="22:23">
      <c r="V30" s="29"/>
      <c r="W30" s="29"/>
    </row>
    <row r="31" spans="22:23">
      <c r="V31" s="29"/>
      <c r="W31" s="29"/>
    </row>
    <row r="32" spans="22:23">
      <c r="V32" s="29"/>
      <c r="W32" s="29"/>
    </row>
    <row r="33" spans="22:23">
      <c r="V33" s="29"/>
      <c r="W33" s="29"/>
    </row>
    <row r="34" spans="22:23">
      <c r="V34" s="29"/>
      <c r="W34" s="29"/>
    </row>
    <row r="35" spans="22:23">
      <c r="V35" s="29"/>
      <c r="W35" s="29"/>
    </row>
    <row r="36" spans="22:23">
      <c r="V36" s="29"/>
      <c r="W36" s="29"/>
    </row>
    <row r="37" spans="22:23">
      <c r="V37" s="29"/>
      <c r="W37" s="29"/>
    </row>
    <row r="38" spans="22:23">
      <c r="V38" s="29"/>
      <c r="W38" s="29"/>
    </row>
    <row r="39" spans="22:23">
      <c r="V39" s="29"/>
      <c r="W39" s="29"/>
    </row>
    <row r="40" spans="22:23">
      <c r="V40" s="29"/>
      <c r="W40" s="29"/>
    </row>
  </sheetData>
  <mergeCells count="2">
    <mergeCell ref="E1:F1"/>
    <mergeCell ref="H1:L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de11291c-4e20-41c5-bd77-368ee8b03ca4" xsi:nil="true"/>
    <lcf76f155ced4ddcb4097134ff3c332f xmlns="6aeadf18-1425-45c8-9796-bcaa77df07f6">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60B07941C47493459C24F886EB3267AC" ma:contentTypeVersion="18" ma:contentTypeDescription="Crear nuevo documento." ma:contentTypeScope="" ma:versionID="e1273b3aa1073d6852a6b6d92e72d84b">
  <xsd:schema xmlns:xsd="http://www.w3.org/2001/XMLSchema" xmlns:xs="http://www.w3.org/2001/XMLSchema" xmlns:p="http://schemas.microsoft.com/office/2006/metadata/properties" xmlns:ns2="6aeadf18-1425-45c8-9796-bcaa77df07f6" xmlns:ns3="de11291c-4e20-41c5-bd77-368ee8b03ca4" targetNamespace="http://schemas.microsoft.com/office/2006/metadata/properties" ma:root="true" ma:fieldsID="383f3a98d24bbe949e916eab3ff618d2" ns2:_="" ns3:_="">
    <xsd:import namespace="6aeadf18-1425-45c8-9796-bcaa77df07f6"/>
    <xsd:import namespace="de11291c-4e20-41c5-bd77-368ee8b03c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adf18-1425-45c8-9796-bcaa77df07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9765d1ed-40da-4baf-8b08-8fc6c3ff474a"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e11291c-4e20-41c5-bd77-368ee8b03ca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541a3e0-0a4b-4153-95be-7f0df6bedfc2}" ma:internalName="TaxCatchAll" ma:showField="CatchAllData" ma:web="de11291c-4e20-41c5-bd77-368ee8b03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A0F3EFA-AED4-47E0-AA61-A5300FA6E8B1}"/>
</file>

<file path=customXml/itemProps2.xml><?xml version="1.0" encoding="utf-8"?>
<ds:datastoreItem xmlns:ds="http://schemas.openxmlformats.org/officeDocument/2006/customXml" ds:itemID="{8ABA5529-658F-44B8-B6E4-B193C1E4E00F}"/>
</file>

<file path=customXml/itemProps3.xml><?xml version="1.0" encoding="utf-8"?>
<ds:datastoreItem xmlns:ds="http://schemas.openxmlformats.org/officeDocument/2006/customXml" ds:itemID="{0F0A293E-ED7D-4ADF-9107-8D0F46AE079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SEBASTIÁN</dc:creator>
  <cp:keywords/>
  <dc:description/>
  <cp:lastModifiedBy>Claudia Guerrero</cp:lastModifiedBy>
  <cp:revision/>
  <dcterms:created xsi:type="dcterms:W3CDTF">2021-01-05T19:35:42Z</dcterms:created>
  <dcterms:modified xsi:type="dcterms:W3CDTF">2024-11-20T18:55:57Z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0x01010060B07941C47493459C24F886EB3267AC</vt:lpwstr>
  </property>
  <property fmtid="{D5CDD505-2E9C-101B-9397-08002B2CF9AE}" pid="3" name="MediaServiceImageTags">
    <vt:lpwstr/>
  </property>
</Properties>
</file>