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defaultThemeVersion="166925"/>
  <mc:AlternateContent xmlns:mc="http://schemas.openxmlformats.org/markup-compatibility/2006">
    <mc:Choice Requires="x15">
      <x15ac:absPath xmlns:x15ac="http://schemas.microsoft.com/office/spreadsheetml/2010/11/ac" url="D:\Cloud\OneDrive\XC-Documents\IDPYBA\Teletrabajo\Reporte Teletrabajo\2022\11 Noviembre\Riesgos\2023\"/>
    </mc:Choice>
  </mc:AlternateContent>
  <xr:revisionPtr revIDLastSave="383" documentId="13_ncr:1_{751A87D0-5743-4D43-AF1E-7C08EBADB7FE}" xr6:coauthVersionLast="47" xr6:coauthVersionMax="47" xr10:uidLastSave="{10390F73-67BE-4AA2-8351-247170193283}"/>
  <bookViews>
    <workbookView xWindow="-120" yWindow="-120" windowWidth="20730" windowHeight="11160" tabRatio="792" xr2:uid="{00000000-000D-0000-FFFF-FFFF00000000}"/>
  </bookViews>
  <sheets>
    <sheet name="RIESGOS DE GESTIÓN H1" sheetId="1" r:id="rId1"/>
    <sheet name="RIESGOS DE CORRUPCION H2" sheetId="4" state="hidden" r:id="rId2"/>
    <sheet name="Listas" sheetId="3" r:id="rId3"/>
    <sheet name="Matriz" sheetId="5" state="hidden" r:id="rId4"/>
    <sheet name="FORMULACIÓN" sheetId="2" state="hidden" r:id="rId5"/>
    <sheet name="RIESGOS DE SEGURIDAD DE INFO H3" sheetId="6" state="hidden" r:id="rId6"/>
  </sheets>
  <externalReferences>
    <externalReference r:id="rId7"/>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10" i="1" l="1"/>
  <c r="AD10" i="1"/>
  <c r="AB10" i="1"/>
  <c r="Z10" i="1"/>
  <c r="Y10" i="1"/>
  <c r="S10" i="1"/>
  <c r="T10" i="1" s="1"/>
  <c r="R10" i="1"/>
  <c r="Q10" i="1"/>
  <c r="L10" i="1"/>
  <c r="M10" i="1" s="1"/>
  <c r="AD8" i="1"/>
  <c r="AB8" i="1"/>
  <c r="Z8" i="1"/>
  <c r="Y8" i="1"/>
  <c r="AU27" i="6"/>
  <c r="AB27" i="6"/>
  <c r="AU26" i="6"/>
  <c r="AB26" i="6"/>
  <c r="AD26" i="6" s="1"/>
  <c r="AU25" i="6"/>
  <c r="AV25" i="6" s="1"/>
  <c r="AB25" i="6"/>
  <c r="AU24" i="6"/>
  <c r="AB24" i="6"/>
  <c r="Q24" i="6"/>
  <c r="O24" i="6"/>
  <c r="M24" i="6"/>
  <c r="AU23" i="6"/>
  <c r="AB23" i="6"/>
  <c r="AU22" i="6"/>
  <c r="AV22" i="6" s="1"/>
  <c r="AB22" i="6"/>
  <c r="AC22" i="6" s="1"/>
  <c r="AU21" i="6"/>
  <c r="AV21" i="6" s="1"/>
  <c r="AB21" i="6"/>
  <c r="AD21" i="6" s="1"/>
  <c r="AU20" i="6"/>
  <c r="AB20" i="6"/>
  <c r="AC20" i="6" s="1"/>
  <c r="Q20" i="6"/>
  <c r="O20" i="6"/>
  <c r="M20" i="6"/>
  <c r="AU19" i="6"/>
  <c r="AB19" i="6"/>
  <c r="AC19" i="6" s="1"/>
  <c r="AU18" i="6"/>
  <c r="AV18" i="6" s="1"/>
  <c r="AB18" i="6"/>
  <c r="AU17" i="6"/>
  <c r="AV17" i="6" s="1"/>
  <c r="AB17" i="6"/>
  <c r="AD17" i="6" s="1"/>
  <c r="AU16" i="6"/>
  <c r="AB16" i="6"/>
  <c r="AD16" i="6" s="1"/>
  <c r="Q16" i="6"/>
  <c r="O16" i="6"/>
  <c r="M16" i="6"/>
  <c r="AU15" i="6"/>
  <c r="AB15" i="6"/>
  <c r="AU14" i="6"/>
  <c r="AB14" i="6"/>
  <c r="AU13" i="6"/>
  <c r="AB13" i="6"/>
  <c r="AC13" i="6" s="1"/>
  <c r="AU12" i="6"/>
  <c r="AV12" i="6" s="1"/>
  <c r="AB12" i="6"/>
  <c r="Q12" i="6"/>
  <c r="O12" i="6"/>
  <c r="M12" i="6"/>
  <c r="AU11" i="6"/>
  <c r="AV11" i="6" s="1"/>
  <c r="AB11" i="6"/>
  <c r="AU10" i="6"/>
  <c r="AB10" i="6"/>
  <c r="AU9" i="6"/>
  <c r="AV9" i="6" s="1"/>
  <c r="AB9" i="6"/>
  <c r="AU8" i="6"/>
  <c r="AB8" i="6"/>
  <c r="Q8" i="6"/>
  <c r="O8" i="6"/>
  <c r="M8" i="6"/>
  <c r="U10" i="1" l="1"/>
  <c r="AN10" i="1" s="1"/>
  <c r="AM10" i="1" s="1"/>
  <c r="AE10" i="1"/>
  <c r="AI10" i="1" s="1"/>
  <c r="AK10" i="1" s="1"/>
  <c r="N10" i="1"/>
  <c r="AE8" i="1"/>
  <c r="AD13" i="6"/>
  <c r="AH16" i="6"/>
  <c r="P16" i="6"/>
  <c r="AE20" i="6"/>
  <c r="AD8" i="6"/>
  <c r="AH8" i="6" s="1"/>
  <c r="AD11" i="6"/>
  <c r="AV13" i="6"/>
  <c r="AV16" i="6"/>
  <c r="AC17" i="6"/>
  <c r="AD19" i="6"/>
  <c r="AV19" i="6"/>
  <c r="AD20" i="6"/>
  <c r="AH20" i="6" s="1"/>
  <c r="AH21" i="6" s="1"/>
  <c r="AD10" i="6"/>
  <c r="AV10" i="6"/>
  <c r="AC9" i="6"/>
  <c r="AD9" i="6"/>
  <c r="AD12" i="6"/>
  <c r="AH12" i="6" s="1"/>
  <c r="AH13" i="6" s="1"/>
  <c r="AD14" i="6"/>
  <c r="AV14" i="6"/>
  <c r="AC18" i="6"/>
  <c r="AD18" i="6"/>
  <c r="AV20" i="6"/>
  <c r="AD23" i="6"/>
  <c r="AV23" i="6"/>
  <c r="AC24" i="6"/>
  <c r="AE24" i="6" s="1"/>
  <c r="AC26" i="6"/>
  <c r="AC15" i="6"/>
  <c r="AV15" i="6"/>
  <c r="AC21" i="6"/>
  <c r="AV24" i="6"/>
  <c r="AC25" i="6"/>
  <c r="AD25" i="6"/>
  <c r="AC27" i="6"/>
  <c r="AD27" i="6"/>
  <c r="AV8" i="6"/>
  <c r="AV26" i="6"/>
  <c r="AV27" i="6"/>
  <c r="AH17" i="6"/>
  <c r="P20" i="6"/>
  <c r="AD22" i="6"/>
  <c r="AD24" i="6"/>
  <c r="AH24" i="6" s="1"/>
  <c r="P24" i="6"/>
  <c r="AC12" i="6"/>
  <c r="AE12" i="6" s="1"/>
  <c r="AD15" i="6"/>
  <c r="AC11" i="6"/>
  <c r="AC8" i="6"/>
  <c r="AE8" i="6" s="1"/>
  <c r="AC10" i="6"/>
  <c r="P8" i="6"/>
  <c r="AC14" i="6"/>
  <c r="AC16" i="6"/>
  <c r="AE16" i="6" s="1"/>
  <c r="AC23" i="6"/>
  <c r="P12" i="6"/>
  <c r="V10" i="1" l="1"/>
  <c r="AH14" i="6"/>
  <c r="AH15" i="6" s="1"/>
  <c r="AH22" i="6"/>
  <c r="AH23" i="6" s="1"/>
  <c r="AE21" i="6"/>
  <c r="AE22" i="6" s="1"/>
  <c r="AE23" i="6" s="1"/>
  <c r="AF20" i="6" s="1"/>
  <c r="AG20" i="6" s="1"/>
  <c r="W10" i="1"/>
  <c r="AL10" i="1"/>
  <c r="AJ10" i="1"/>
  <c r="AH9" i="6"/>
  <c r="AH10" i="6" s="1"/>
  <c r="AH11" i="6" s="1"/>
  <c r="AH18" i="6"/>
  <c r="AE9" i="6"/>
  <c r="AE10" i="6" s="1"/>
  <c r="AE11" i="6" s="1"/>
  <c r="AE13" i="6"/>
  <c r="AE14" i="6" s="1"/>
  <c r="AE15" i="6" s="1"/>
  <c r="AF12" i="6" s="1"/>
  <c r="AG12" i="6" s="1"/>
  <c r="AI12" i="6"/>
  <c r="AJ12" i="6" s="1"/>
  <c r="AI8" i="6"/>
  <c r="AJ8" i="6" s="1"/>
  <c r="AE25" i="6"/>
  <c r="AE26" i="6" s="1"/>
  <c r="AE27" i="6" s="1"/>
  <c r="AH25" i="6"/>
  <c r="AH26" i="6" s="1"/>
  <c r="AH27" i="6" s="1"/>
  <c r="AE17" i="6"/>
  <c r="AE18" i="6" s="1"/>
  <c r="AE19" i="6" s="1"/>
  <c r="AI20" i="6"/>
  <c r="AJ20" i="6" s="1"/>
  <c r="AK12" i="6" l="1"/>
  <c r="AH19" i="6"/>
  <c r="AI16" i="6" s="1"/>
  <c r="AJ16" i="6" s="1"/>
  <c r="AK20" i="6"/>
  <c r="AF16" i="6"/>
  <c r="AG16" i="6" s="1"/>
  <c r="AI24" i="6"/>
  <c r="AJ24" i="6" s="1"/>
  <c r="AF24" i="6"/>
  <c r="AG24" i="6" s="1"/>
  <c r="AF8" i="6"/>
  <c r="AG8" i="6" s="1"/>
  <c r="AK8" i="6" s="1"/>
  <c r="AK16" i="6" l="1"/>
  <c r="AK24" i="6"/>
  <c r="T126" i="4"/>
  <c r="S126" i="4"/>
  <c r="V107" i="4" s="1"/>
  <c r="AM107" i="4" s="1"/>
  <c r="U119" i="4"/>
  <c r="U118" i="4"/>
  <c r="U117" i="4"/>
  <c r="U116" i="4"/>
  <c r="U115" i="4"/>
  <c r="AD114" i="4"/>
  <c r="AB114" i="4"/>
  <c r="Z114" i="4"/>
  <c r="U114" i="4"/>
  <c r="U113" i="4"/>
  <c r="U112" i="4"/>
  <c r="U111" i="4"/>
  <c r="U110" i="4"/>
  <c r="U109" i="4"/>
  <c r="U108" i="4"/>
  <c r="AD107" i="4"/>
  <c r="AB107" i="4"/>
  <c r="Z107" i="4"/>
  <c r="U107" i="4"/>
  <c r="P107" i="4"/>
  <c r="T106" i="4"/>
  <c r="S106" i="4"/>
  <c r="V87" i="4" s="1"/>
  <c r="U99" i="4"/>
  <c r="U98" i="4"/>
  <c r="U97" i="4"/>
  <c r="U96" i="4"/>
  <c r="U95" i="4"/>
  <c r="AD94" i="4"/>
  <c r="AB94" i="4"/>
  <c r="Z94" i="4"/>
  <c r="U94" i="4"/>
  <c r="U93" i="4"/>
  <c r="U92" i="4"/>
  <c r="U91" i="4"/>
  <c r="U90" i="4"/>
  <c r="U89" i="4"/>
  <c r="U88" i="4"/>
  <c r="AD87" i="4"/>
  <c r="AB87" i="4"/>
  <c r="Z87" i="4"/>
  <c r="U87" i="4"/>
  <c r="P87" i="4"/>
  <c r="T86" i="4"/>
  <c r="S86" i="4"/>
  <c r="V67" i="4" s="1"/>
  <c r="AM67" i="4" s="1"/>
  <c r="U79" i="4"/>
  <c r="U78" i="4"/>
  <c r="U77" i="4"/>
  <c r="U76" i="4"/>
  <c r="U75" i="4"/>
  <c r="AD74" i="4"/>
  <c r="AB74" i="4"/>
  <c r="Z74" i="4"/>
  <c r="U74" i="4"/>
  <c r="U73" i="4"/>
  <c r="U72" i="4"/>
  <c r="U71" i="4"/>
  <c r="U70" i="4"/>
  <c r="U69" i="4"/>
  <c r="U68" i="4"/>
  <c r="AD67" i="4"/>
  <c r="AB67" i="4"/>
  <c r="Z67" i="4"/>
  <c r="U67" i="4"/>
  <c r="P67" i="4"/>
  <c r="T66" i="4"/>
  <c r="S66" i="4"/>
  <c r="V47" i="4" s="1"/>
  <c r="AM47" i="4" s="1"/>
  <c r="U59" i="4"/>
  <c r="U58" i="4"/>
  <c r="U57" i="4"/>
  <c r="U56" i="4"/>
  <c r="U55" i="4"/>
  <c r="AD54" i="4"/>
  <c r="AB54" i="4"/>
  <c r="Z54" i="4"/>
  <c r="U54" i="4"/>
  <c r="U53" i="4"/>
  <c r="U52" i="4"/>
  <c r="U51" i="4"/>
  <c r="U50" i="4"/>
  <c r="U49" i="4"/>
  <c r="U48" i="4"/>
  <c r="AD47" i="4"/>
  <c r="AB47" i="4"/>
  <c r="Z47" i="4"/>
  <c r="U47" i="4"/>
  <c r="P47" i="4"/>
  <c r="T46" i="4"/>
  <c r="S46" i="4"/>
  <c r="V27" i="4" s="1"/>
  <c r="U39" i="4"/>
  <c r="U38" i="4"/>
  <c r="U37" i="4"/>
  <c r="U36" i="4"/>
  <c r="U35" i="4"/>
  <c r="AD34" i="4"/>
  <c r="AB34" i="4"/>
  <c r="Z34" i="4"/>
  <c r="U34" i="4"/>
  <c r="U33" i="4"/>
  <c r="U32" i="4"/>
  <c r="U31" i="4"/>
  <c r="U30" i="4"/>
  <c r="U29" i="4"/>
  <c r="U28" i="4"/>
  <c r="AD27" i="4"/>
  <c r="AB27" i="4"/>
  <c r="Z27" i="4"/>
  <c r="U27" i="4"/>
  <c r="P27" i="4"/>
  <c r="AB14" i="4"/>
  <c r="AB7" i="4"/>
  <c r="AD11" i="1"/>
  <c r="AD7" i="1"/>
  <c r="AB12" i="1"/>
  <c r="AB9" i="1"/>
  <c r="AB7" i="1"/>
  <c r="Z11" i="1"/>
  <c r="Y11" i="1"/>
  <c r="Z14" i="4"/>
  <c r="S9" i="1"/>
  <c r="S12" i="1"/>
  <c r="S11" i="1"/>
  <c r="S7" i="1"/>
  <c r="Q9" i="1"/>
  <c r="Q12" i="1"/>
  <c r="Q11" i="1"/>
  <c r="Z7" i="4"/>
  <c r="AD14" i="4"/>
  <c r="P7" i="4"/>
  <c r="Q7" i="4" s="1"/>
  <c r="AE114" i="4" l="1"/>
  <c r="AE74" i="4"/>
  <c r="AE34" i="4"/>
  <c r="AE94" i="4"/>
  <c r="AE107" i="4"/>
  <c r="X67" i="4"/>
  <c r="AM87" i="4"/>
  <c r="W87" i="4"/>
  <c r="AN87" i="4" s="1"/>
  <c r="AE27" i="4"/>
  <c r="AE47" i="4"/>
  <c r="X87" i="4"/>
  <c r="W107" i="4"/>
  <c r="AN107" i="4" s="1"/>
  <c r="W47" i="4"/>
  <c r="AN47" i="4" s="1"/>
  <c r="AE67" i="4"/>
  <c r="X107" i="4"/>
  <c r="X47" i="4"/>
  <c r="AE54" i="4"/>
  <c r="W67" i="4"/>
  <c r="AN67" i="4" s="1"/>
  <c r="AE87" i="4"/>
  <c r="AE7" i="1"/>
  <c r="Q107" i="4"/>
  <c r="AI107" i="4" s="1"/>
  <c r="Q87" i="4"/>
  <c r="Q67" i="4"/>
  <c r="Q47" i="4"/>
  <c r="X27" i="4"/>
  <c r="AM27" i="4"/>
  <c r="W27" i="4"/>
  <c r="AN27" i="4" s="1"/>
  <c r="Q27" i="4"/>
  <c r="AE14" i="4"/>
  <c r="AI114" i="4" l="1"/>
  <c r="AK107" i="4" s="1"/>
  <c r="AJ107" i="4" s="1"/>
  <c r="AO107" i="4" s="1"/>
  <c r="AI27" i="4"/>
  <c r="AI34" i="4" s="1"/>
  <c r="AK27" i="4" s="1"/>
  <c r="AL27" i="4" s="1"/>
  <c r="AI87" i="4"/>
  <c r="AI94" i="4" s="1"/>
  <c r="AK87" i="4" s="1"/>
  <c r="AL87" i="4" s="1"/>
  <c r="AI47" i="4"/>
  <c r="AI54" i="4" s="1"/>
  <c r="AK47" i="4" s="1"/>
  <c r="AJ47" i="4" s="1"/>
  <c r="AO47" i="4" s="1"/>
  <c r="AI67" i="4"/>
  <c r="AI74" i="4" s="1"/>
  <c r="AK67" i="4" s="1"/>
  <c r="AL67" i="4" s="1"/>
  <c r="T26" i="4"/>
  <c r="S26" i="4"/>
  <c r="V7" i="4" s="1"/>
  <c r="X7" i="4" s="1"/>
  <c r="U19" i="4"/>
  <c r="U18" i="4"/>
  <c r="U17" i="4"/>
  <c r="U16" i="4"/>
  <c r="U15" i="4"/>
  <c r="U14" i="4"/>
  <c r="U13" i="4"/>
  <c r="U12" i="4"/>
  <c r="U11" i="4"/>
  <c r="U10" i="4"/>
  <c r="U9" i="4"/>
  <c r="U8" i="4"/>
  <c r="AD7" i="4"/>
  <c r="U7" i="4"/>
  <c r="Z12" i="1"/>
  <c r="Z9" i="1"/>
  <c r="Z7" i="1"/>
  <c r="Y9" i="1"/>
  <c r="Y12" i="1"/>
  <c r="Y7" i="1"/>
  <c r="T7" i="1"/>
  <c r="T8" i="1"/>
  <c r="R11" i="1"/>
  <c r="R12" i="1"/>
  <c r="R9" i="1"/>
  <c r="Q7" i="1"/>
  <c r="R7" i="1" s="1"/>
  <c r="T12" i="1"/>
  <c r="T9" i="1"/>
  <c r="T11" i="1"/>
  <c r="AD12" i="1"/>
  <c r="AE12" i="1" s="1"/>
  <c r="AD9" i="1"/>
  <c r="L9" i="1"/>
  <c r="M9" i="1" s="1"/>
  <c r="R8" i="1"/>
  <c r="L11" i="1"/>
  <c r="M11" i="1" s="1"/>
  <c r="N11" i="1" s="1"/>
  <c r="L12" i="1"/>
  <c r="M12" i="1" s="1"/>
  <c r="L7" i="1"/>
  <c r="M7" i="1" s="1"/>
  <c r="AI7" i="1" s="1"/>
  <c r="AI8" i="1" s="1"/>
  <c r="AL107" i="4" l="1"/>
  <c r="AJ27" i="4"/>
  <c r="AO27" i="4" s="1"/>
  <c r="AJ87" i="4"/>
  <c r="AO87" i="4" s="1"/>
  <c r="AL47" i="4"/>
  <c r="AJ67" i="4"/>
  <c r="AO67" i="4" s="1"/>
  <c r="AK7" i="1"/>
  <c r="AJ7" i="1" s="1"/>
  <c r="N12" i="1"/>
  <c r="AI12" i="1"/>
  <c r="AK12" i="1" s="1"/>
  <c r="N9" i="1"/>
  <c r="AM7" i="4"/>
  <c r="W7" i="4"/>
  <c r="AN7" i="4" s="1"/>
  <c r="N7" i="1"/>
  <c r="AE9" i="1"/>
  <c r="AI9" i="1" s="1"/>
  <c r="AE11" i="1"/>
  <c r="AI11" i="1" s="1"/>
  <c r="AK11" i="1" s="1"/>
  <c r="AE7" i="4"/>
  <c r="U7" i="1"/>
  <c r="U11" i="1"/>
  <c r="U9" i="1"/>
  <c r="U12" i="1"/>
  <c r="AK9" i="1" l="1"/>
  <c r="V12" i="1"/>
  <c r="W12" i="1" s="1"/>
  <c r="AN12" i="1"/>
  <c r="AM12" i="1" s="1"/>
  <c r="V9" i="1"/>
  <c r="W9" i="1" s="1"/>
  <c r="AN9" i="1"/>
  <c r="AM9" i="1" s="1"/>
  <c r="AL12" i="1"/>
  <c r="AJ12" i="1"/>
  <c r="V11" i="1"/>
  <c r="W11" i="1" s="1"/>
  <c r="AN11" i="1"/>
  <c r="AM11" i="1" s="1"/>
  <c r="AL11" i="1"/>
  <c r="AJ11" i="1"/>
  <c r="AI7" i="4"/>
  <c r="AI14" i="4" s="1"/>
  <c r="AK7" i="4" s="1"/>
  <c r="AN7" i="1"/>
  <c r="AM7" i="1" s="1"/>
  <c r="V7" i="1"/>
  <c r="W7" i="1" s="1"/>
  <c r="AL9" i="1" l="1"/>
  <c r="AJ9" i="1"/>
  <c r="AO12" i="1"/>
  <c r="AO9" i="1"/>
  <c r="AO11" i="1"/>
  <c r="AL7" i="1"/>
  <c r="AJ7" i="4"/>
  <c r="AO7" i="4" s="1"/>
  <c r="AL7" i="4"/>
  <c r="A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tc={EE5AAC7C-3DE7-465B-B616-37A3B64AB5B0}</author>
    <author>tc={987E52F0-072C-4774-81C7-EF29CA1343E4}</author>
    <author>tc={3EF31F56-DA4E-4027-BEDA-56D4070A0524}</author>
    <author>tc={BC458EBD-3668-4645-9B1D-86A8E352AF64}</author>
    <author>tc={25ACF881-2C52-4E82-9094-ABE995306D36}</author>
    <author>tc={E710B3B6-9467-4DF8-9F5A-5C9BB5EBE8FA}</author>
    <author>tc={1F5CBD9D-8BDB-48D5-969C-7650F6CCB99A}</author>
    <author>tc={0D930A2E-644F-4A71-B90A-EAB069C2125B}</author>
    <author>tc={530330CE-8652-4B1B-B6BB-D8DDC94246CA}</author>
    <author>tc={B200813B-2D5A-47BD-B5EB-FF6EEF328DE4}</author>
    <author>tc={FD4A2DE0-7559-458C-8C3E-5A8AADB7BF13}</author>
    <author>tc={43BA5BE5-7A11-4F6D-8BDB-481E024263A0}</author>
    <author>tc={9CE3E0DD-4075-4363-B522-897E8269CB85}</author>
    <author>tc={5668217F-3939-427B-9951-ADE57A1F76CC}</author>
    <author>tc={C67F7551-913E-4F25-8B5C-820D68B45F4D}</author>
  </authors>
  <commentList>
    <comment ref="X5" authorId="0" shapeId="0" xr:uid="{EE5AAC7C-3DE7-465B-B616-37A3B64AB5B0}">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AI5" authorId="1" shapeId="0" xr:uid="{987E52F0-072C-4774-81C7-EF29CA1343E4}">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2" shapeId="0" xr:uid="{3EF31F56-DA4E-4027-BEDA-56D4070A0524}">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G6" authorId="3" shapeId="0" xr:uid="{BC458EBD-3668-4645-9B1D-86A8E352AF64}">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H6" authorId="4" shapeId="0" xr:uid="{25ACF881-2C52-4E82-9094-ABE995306D36}">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I6" authorId="5" shapeId="0" xr:uid="{E710B3B6-9467-4DF8-9F5A-5C9BB5EBE8FA}">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el cumplimiento del objetivo estratégico o del proceso.</t>
      </text>
    </comment>
    <comment ref="J6" authorId="6" shapeId="0" xr:uid="{1F5CBD9D-8BDB-48D5-969C-7650F6CCB99A}">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K6" authorId="7" shapeId="0" xr:uid="{0D930A2E-644F-4A71-B90A-EAB069C2125B}">
      <text>
        <t>[Threaded comment]
Your version of Excel allows you to read this threaded comment; however, any edits to it will get removed if the file is opened in a newer version of Excel. Learn more: https://go.microsoft.com/fwlink/?linkid=870924
Comment:
    Frecuencia en la que se realiza la actividad dada en cantidad de veces al año</t>
      </text>
    </comment>
    <comment ref="L6" authorId="8" shapeId="0" xr:uid="{530330CE-8652-4B1B-B6BB-D8DDC94246CA}">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Q6" authorId="9" shapeId="0" xr:uid="{B200813B-2D5A-47BD-B5EB-FF6EEF328DE4}">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S6" authorId="10" shapeId="0" xr:uid="{FD4A2DE0-7559-458C-8C3E-5A8AADB7BF13}">
      <text>
        <t>[Threaded comment]
Your version of Excel allows you to read this threaded comment; however, any edits to it will get removed if the file is opened in a newer version of Excel. Learn more: https://go.microsoft.com/fwlink/?linkid=870924
Comment:
    Cuando se presenten ambos impactos para un riesgo, tanto económico como reputacional, con diferente niveles se debe tomar el nivel más alto</t>
      </text>
    </comment>
    <comment ref="AA6" authorId="11" shapeId="0" xr:uid="{43BA5BE5-7A11-4F6D-8BDB-481E024263A0}">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
      </text>
    </comment>
    <comment ref="AC6" authorId="12" shapeId="0" xr:uid="{9CE3E0DD-4075-4363-B522-897E8269CB85}">
      <text>
        <t>[Threaded comment]
Your version of Excel allows you to read this threaded comment; however, any edits to it will get removed if the file is opened in a newer version of Excel. Learn more: https://go.microsoft.com/fwlink/?linkid=870924
Comment:
    Automatico: Son actividades de procesamiento o validación de información que se ejecutan por un sistema y/o aplicativo de manera automática sin la intervención de personas para su realización
Manual: controles que son ejecutados por una persona, tiene implicito el error humano</t>
      </text>
    </comment>
    <comment ref="AF6" authorId="13" shapeId="0" xr:uid="{5668217F-3939-427B-9951-ADE57A1F76CC}">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4" shapeId="0" xr:uid="{C67F7551-913E-4F25-8B5C-820D68B45F4D}">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tc={63FB1948-43F7-4A36-8D10-549AB8E9FDBA}</author>
    <author>tc={D7CEDE30-F332-4F02-82F2-E5AB9ED4767C}</author>
    <author>tc={B2B1DD35-3FEB-4A85-92CA-A41120540CEF}</author>
    <author>tc={A4FE7CE3-5D70-4C84-9187-CA9FE26ADF06}</author>
    <author>tc={F4B9CAB7-B9D8-4C25-9FC7-2A973D8693E5}</author>
    <author>tc={6B9F5421-13BA-45F2-BE81-57DA7408B3CE}</author>
    <author>tc={7A2C26B2-AC13-4EDD-B2F9-CF092D52CF35}</author>
    <author>tc={5A83329A-A8AC-49EF-846D-B56ED227ABB3}</author>
    <author>tc={9F7DF9C3-30FE-40E4-92A0-DDEA1B333B47}</author>
    <author>tc={F4BF5B4D-956A-4468-AEED-330D7118E8F0}</author>
    <author>tc={E54DE0A0-2065-4F0F-B07F-498852AAFB52}</author>
    <author>tc={9E2B6CC3-0E88-46F7-8EA4-A742FD062518}</author>
    <author>tc={FC83672D-AAD4-44A0-8760-3327FE660E69}</author>
    <author>tc={7AEE7C7C-923E-4955-8337-D65F53ED1FE4}</author>
  </authors>
  <commentList>
    <comment ref="Y5" authorId="0" shapeId="0" xr:uid="{63FB1948-43F7-4A36-8D10-549AB8E9FDBA}">
      <text>
        <t>[Threaded comment]
Your version of Excel allows you to read this threaded comment; however, any edits to it will get removed if the file is opened in a newer version of Excel. Learn more: https://go.microsoft.com/fwlink/?linkid=870924
Comment:
    Un control se define como la medida que permite reducir o mitigar el riesgo.</t>
      </text>
    </comment>
    <comment ref="Z5" authorId="1" shapeId="0" xr:uid="{D7CEDE30-F332-4F02-82F2-E5AB9ED4767C}">
      <text>
        <t>[Threaded comment]
Your version of Excel allows you to read this threaded comment; however, any edits to it will get removed if the file is opened in a newer version of Excel. Learn more: https://go.microsoft.com/fwlink/?linkid=870924
Comment:
    Tratándose de riesgos de corrupción únicamente hay disminución de probabilidad. Es decir, para el impacto no opera el desplazamiento</t>
      </text>
    </comment>
    <comment ref="AI5" authorId="2" shapeId="0" xr:uid="{B2B1DD35-3FEB-4A85-92CA-A41120540CEF}">
      <text>
        <t>[Threaded comment]
Your version of Excel allows you to read this threaded comment; however, any edits to it will get removed if the file is opened in a newer version of Excel. Learn more: https://go.microsoft.com/fwlink/?linkid=870924
Comment:
    Los controles se debe tener en cuenta que los estos mitigan el riesgo de forma acumulativa, esto quiere decir que una vez se aplica el valor de uno de los controles, el siguiente control se aplicará con el valor resultante luego de la aplicación del primer control.</t>
      </text>
    </comment>
    <comment ref="F6" authorId="3" shapeId="0" xr:uid="{A4FE7CE3-5D70-4C84-9187-CA9FE26ADF06}">
      <text>
        <t>[Threaded comment]
Your version of Excel allows you to read this threaded comment; however, any edits to it will get removed if the file is opened in a newer version of Excel. Learn more: https://go.microsoft.com/fwlink/?linkid=870924
Comment:
    Los riesgos que se identifiquen deben tener impacto en los trámites o servicios identificados por el Instituto</t>
      </text>
    </comment>
    <comment ref="K6" authorId="4" shapeId="0" xr:uid="{F4B9CAB7-B9D8-4C25-9FC7-2A973D8693E5}">
      <text>
        <t>[Threaded comment]
Your version of Excel allows you to read this threaded comment; however, any edits to it will get removed if the file is opened in a newer version of Excel. Learn more: https://go.microsoft.com/fwlink/?linkid=870924
Comment:
    Qué?
Las consecuencias que puede ocasionar al Instituto la materialización del riesgo.</t>
      </text>
    </comment>
    <comment ref="L6" authorId="5" shapeId="0" xr:uid="{6B9F5421-13BA-45F2-BE81-57DA7408B3CE}">
      <text>
        <t>[Threaded comment]
Your version of Excel allows you to read this threaded comment; however, any edits to it will get removed if the file is opened in a newer version of Excel. Learn more: https://go.microsoft.com/fwlink/?linkid=870924
Comment:
    Cómo?
Circunstancias o situaciones más evidentes sobre las cuales se presenta el riesgo, las mismas no constituyen la causa principal o base para que se presente el riesgo.</t>
      </text>
    </comment>
    <comment ref="M6" authorId="6" shapeId="0" xr:uid="{7A2C26B2-AC13-4EDD-B2F9-CF092D52CF35}">
      <text>
        <t>[Threaded comment]
Your version of Excel allows you to read this threaded comment; however, any edits to it will get removed if the file is opened in a newer version of Excel. Learn more: https://go.microsoft.com/fwlink/?linkid=870924
Comment:
    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ref="N6" authorId="7" shapeId="0" xr:uid="{5A83329A-A8AC-49EF-846D-B56ED227ABB3}">
      <text>
        <t>[Threaded comment]
Your version of Excel allows you to read this threaded comment; however, any edits to it will get removed if the file is opened in a newer version of Excel. Learn more: https://go.microsoft.com/fwlink/?linkid=870924
Comment:
    Permite agrupar los riesgos identificados</t>
      </text>
    </comment>
    <comment ref="O6" authorId="8" shapeId="0" xr:uid="{9F7DF9C3-30FE-40E4-92A0-DDEA1B333B47}">
      <text>
        <t>[Threaded comment]
Your version of Excel allows you to read this threaded comment; however, any edits to it will get removed if the file is opened in a newer version of Excel. Learn more: https://go.microsoft.com/fwlink/?linkid=870924
Comment:
    Frencuencia en la que se realiza la actividad dada en cantidad de veces al año</t>
      </text>
    </comment>
    <comment ref="P6" authorId="9" shapeId="0" xr:uid="{F4BF5B4D-956A-4468-AEED-330D7118E8F0}">
      <text>
        <t>[Threaded comment]
Your version of Excel allows you to read this threaded comment; however, any edits to it will get removed if the file is opened in a newer version of Excel. Learn more: https://go.microsoft.com/fwlink/?linkid=870924
Comment:
    Número de veces que se pasa por el punto de riesgo en el periodo de 1 año</t>
      </text>
    </comment>
    <comment ref="AA6" authorId="10" shapeId="0" xr:uid="{E54DE0A0-2065-4F0F-B07F-498852AAFB52}">
      <text>
        <t>[Threaded comment]
Your version of Excel allows you to read this threaded comment; however, any edits to it will get removed if the file is opened in a newer version of Excel. Learn more: https://go.microsoft.com/fwlink/?linkid=870924
Comment:
    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
      </text>
    </comment>
    <comment ref="AC6" authorId="11" shapeId="0" xr:uid="{9E2B6CC3-0E88-46F7-8EA4-A742FD062518}">
      <text>
        <t>[Threaded comment]
Your version of Excel allows you to read this threaded comment; however, any edits to it will get removed if the file is opened in a newer version of Excel. Learn more: https://go.microsoft.com/fwlink/?linkid=870924
Comment:
    Automatico: Sons actividades de procesamiento o validacion de informacion que se ejecutan por un sisteema y/o aplicativo de manera automatica sin la intervención de personas para su realiación
Manual: controles que son ejecutados por una persona, tiene implicito el error humano</t>
      </text>
    </comment>
    <comment ref="AF6" authorId="12" shapeId="0" xr:uid="{FC83672D-AAD4-44A0-8760-3327FE660E69}">
      <text>
        <t>[Threaded comment]
Your version of Excel allows you to read this threaded comment; however, any edits to it will get removed if the file is opened in a newer version of Excel. Learn more: https://go.microsoft.com/fwlink/?linkid=870924
Comment:
    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
      </text>
    </comment>
    <comment ref="AG6" authorId="13" shapeId="0" xr:uid="{7AEE7C7C-923E-4955-8337-D65F53ED1FE4}">
      <text>
        <t>[Threaded comment]
Your version of Excel allows you to read this threaded comment; however, any edits to it will get removed if the file is opened in a newer version of Excel. Learn more: https://go.microsoft.com/fwlink/?linkid=870924
Comment:
    Continua: El control se aplica siempre que se realiza la actividad que conlleva el riesgo.
Aleatoria: El control se aplica aleatoriamente a la actividad que conlleva el riesgo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vmuser</author>
  </authors>
  <commentList>
    <comment ref="A6" authorId="0" shapeId="0" xr:uid="{3A19EB55-84F2-48B4-9D20-2D3AB353AE74}">
      <text>
        <r>
          <rPr>
            <b/>
            <sz val="10"/>
            <color indexed="81"/>
            <rFont val="Tahoma"/>
            <family val="2"/>
          </rPr>
          <t>Diligencie un número consecutivo por cada riesgo de seguridad de la información identificado en el proceso, se asigna manualmente</t>
        </r>
      </text>
    </comment>
    <comment ref="C6" authorId="0" shapeId="0" xr:uid="{A5A7B0BF-E72B-441D-AA8E-D22FA40CFCC6}">
      <text>
        <r>
          <rPr>
            <b/>
            <sz val="10"/>
            <color indexed="81"/>
            <rFont val="Tahoma"/>
            <family val="2"/>
          </rPr>
          <t xml:space="preserve">Diligencie el nombre del proceso al que se le identificarán los riesgos de seguridad de la información. </t>
        </r>
      </text>
    </comment>
    <comment ref="D6" authorId="0" shapeId="0" xr:uid="{58C38C48-37B6-44CA-8774-C38053FA9020}">
      <text>
        <r>
          <rPr>
            <b/>
            <sz val="10"/>
            <color indexed="81"/>
            <rFont val="Tahoma"/>
            <family val="2"/>
          </rPr>
          <t xml:space="preserve">Diligencie el nombre con el que se conoce o denomina el riesgo de seguridad de la información. </t>
        </r>
      </text>
    </comment>
    <comment ref="E6" authorId="0" shapeId="0" xr:uid="{71F820BE-42B9-4B47-9D0A-DD8917A8D38F}">
      <text>
        <r>
          <rPr>
            <b/>
            <sz val="10"/>
            <color indexed="81"/>
            <rFont val="Tahoma"/>
            <family val="2"/>
          </rPr>
          <t>La descripción del riesgo debe 
contener todos los detalles que sean necesarios y que sea fácil de entender tanto para el líder del proceso como para personas ajenas al proceso. El Que (impacto), y el Como? (Causa inmediata)</t>
        </r>
      </text>
    </comment>
    <comment ref="F6" authorId="0" shapeId="0" xr:uid="{5DB75334-DAA0-4F4E-B295-85365BF4645A}">
      <text>
        <r>
          <rPr>
            <b/>
            <sz val="10"/>
            <color indexed="81"/>
            <rFont val="Tahoma"/>
            <family val="2"/>
          </rPr>
          <t>Identificación del riesgo inherente de seguridad de la información. Teniendo en cuenta cómo se podría vulnerar alguno de los pilares de la seguridad de la información
• Pérdida de la confidencialidad
• Pérdida de la integridad
• Pérdida de la disponibilidad</t>
        </r>
        <r>
          <rPr>
            <b/>
            <sz val="9"/>
            <color indexed="81"/>
            <rFont val="Tahoma"/>
            <family val="2"/>
          </rPr>
          <t xml:space="preserve">
</t>
        </r>
      </text>
    </comment>
    <comment ref="G6" authorId="0" shapeId="0" xr:uid="{B15848B3-A35C-4F46-BFA8-F615B889F376}">
      <text>
        <r>
          <rPr>
            <b/>
            <sz val="10"/>
            <color indexed="81"/>
            <rFont val="Tahoma"/>
            <family val="2"/>
          </rPr>
          <t>Activo: activo (s) de información que se pueden ver afectados con la materialización del riesgo</t>
        </r>
      </text>
    </comment>
    <comment ref="H6" authorId="0" shapeId="0" xr:uid="{715D3D8C-7C59-42EC-AA1D-14B1779E6A02}">
      <text>
        <r>
          <rPr>
            <b/>
            <sz val="10"/>
            <color indexed="81"/>
            <rFont val="Tahoma"/>
            <family val="2"/>
          </rPr>
          <t xml:space="preserve">Una amenaza tiene el potencial de causar daños a activos tales como información, procesos y sistemas y, por lo tanto, a la entidad. Las amenazas pueden ser de origen natural o humano y podrían ser accidentales o deliberadas es recomendable identificar todos los orígenes de las amenazas accidentales como deliberadas. Las amenazas se deberían identificar genéricamente y por tipo (ej. Acciones no autorizadas, daño físico, fallas técnicas)
Se debe definir el posible resultado indeseado que se puede generar con la materialización del riesgo, es decir una posible amenaza a los activos de la información.  </t>
        </r>
      </text>
    </comment>
    <comment ref="I6" authorId="0" shapeId="0" xr:uid="{CF6356C3-D547-40B3-AE52-BF409AB29920}">
      <text>
        <r>
          <rPr>
            <b/>
            <sz val="9"/>
            <color indexed="81"/>
            <rFont val="Tahoma"/>
            <family val="2"/>
          </rPr>
          <t>Identificación de vulnerabilidades: Se debe definir el posible origen del riesgo. Por debilidades en Hardware, Software, Red, Personal, Lugar y Otros. Se selecciona de una lista desplegable el posible origen del riesgo</t>
        </r>
      </text>
    </comment>
    <comment ref="K6" authorId="0" shapeId="0" xr:uid="{59FDEC83-7958-4886-8B29-A9576B07AC09}">
      <text>
        <r>
          <rPr>
            <b/>
            <sz val="10"/>
            <color indexed="81"/>
            <rFont val="Tahoma"/>
            <family val="2"/>
          </rPr>
          <t>El Responsable del Riesgo es quien tiene que rendir cuentas sobre el riesgo o quien tiene la autoridad para gestionar el riesgo</t>
        </r>
      </text>
    </comment>
    <comment ref="R6" authorId="0" shapeId="0" xr:uid="{4BA55A45-3B61-4B20-A2DA-71BB239852F7}">
      <text>
        <r>
          <rPr>
            <b/>
            <sz val="10"/>
            <color indexed="81"/>
            <rFont val="Tahoma"/>
            <family val="2"/>
          </rPr>
          <t>Es la respuesta establecida por la primera línea de defensa para la mitigación de los diferentes riesgos. Este se deberá realizar en función de las siguientes opciones
* Evitar el Riesgo
* Reducir el Riesgo
* Transferir el Riesgo
* Asumir el Riesgo</t>
        </r>
      </text>
    </comment>
    <comment ref="S6" authorId="0" shapeId="0" xr:uid="{DB16CBBE-E707-4ADC-B679-0236E0DF323D}">
      <text>
        <r>
          <rPr>
            <b/>
            <sz val="9"/>
            <color indexed="81"/>
            <rFont val="Tahoma"/>
            <family val="2"/>
          </rPr>
          <t>Se debe hacer la selección de controles que permitan disminuir la probabilidad o el impacto del riesgo, basados en la norma ISO/IEC 27001:2013 en su 
Anexo A, como un insumo base para mitigar los riesgos de seguridad digital.
Estos controles se encuentran en la pestaña ISO27001-2013</t>
        </r>
      </text>
    </comment>
    <comment ref="T6" authorId="0" shapeId="0" xr:uid="{F31E97C9-933B-4EA6-A6C8-D660B52EAF91}">
      <text>
        <r>
          <rPr>
            <b/>
            <sz val="10"/>
            <color indexed="81"/>
            <rFont val="Tahoma"/>
            <family val="2"/>
          </rPr>
          <t>Evidencia y documento donde se describe el control</t>
        </r>
      </text>
    </comment>
    <comment ref="U6" authorId="0" shapeId="0" xr:uid="{57F3B0B5-ACE9-4F3A-A026-137071A448F5}">
      <text>
        <r>
          <rPr>
            <b/>
            <sz val="10"/>
            <color indexed="81"/>
            <rFont val="Tahoma"/>
            <family val="2"/>
          </rPr>
          <t>Responsable de aplicar del control</t>
        </r>
        <r>
          <rPr>
            <sz val="9"/>
            <color indexed="81"/>
            <rFont val="Tahoma"/>
            <family val="2"/>
          </rPr>
          <t xml:space="preserve">
</t>
        </r>
      </text>
    </comment>
    <comment ref="V6" authorId="0" shapeId="0" xr:uid="{5BB1CB13-5A08-4761-A2E0-B71FA833A24D}">
      <text>
        <r>
          <rPr>
            <b/>
            <sz val="10"/>
            <color indexed="81"/>
            <rFont val="Tahoma"/>
            <family val="2"/>
          </rPr>
          <t xml:space="preserve">frecuencia de realización del control. </t>
        </r>
      </text>
    </comment>
    <comment ref="W6" authorId="0" shapeId="0" xr:uid="{BA291148-28D1-4047-9998-468625119F7B}">
      <text>
        <r>
          <rPr>
            <b/>
            <sz val="10"/>
            <color indexed="81"/>
            <rFont val="Tahoma"/>
            <family val="2"/>
          </rPr>
          <t>Seleccione el tipo  acción que se ejerce con este control: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r>
          <rPr>
            <b/>
            <sz val="9"/>
            <color indexed="81"/>
            <rFont val="Tahoma"/>
            <family val="2"/>
          </rPr>
          <t xml:space="preserve">
</t>
        </r>
      </text>
    </comment>
    <comment ref="AA6" authorId="0" shapeId="0" xr:uid="{1725FAE7-96CA-41D1-9C78-485330133AEF}">
      <text>
        <r>
          <rPr>
            <b/>
            <sz val="10"/>
            <color indexed="81"/>
            <rFont val="Tahoma"/>
            <family val="2"/>
          </rPr>
          <t>Define la forma como se ejecuta el control 
* Control manual: controles que son ejecutados por personas.
* Control automático: son ejecutados por un sistema.</t>
        </r>
        <r>
          <rPr>
            <b/>
            <sz val="9"/>
            <color indexed="81"/>
            <rFont val="Tahoma"/>
            <family val="2"/>
          </rPr>
          <t xml:space="preserve">
</t>
        </r>
      </text>
    </comment>
    <comment ref="AL6" authorId="0" shapeId="0" xr:uid="{30DC97D7-D365-49F0-A72E-D7E60C678DFE}">
      <text>
        <r>
          <rPr>
            <b/>
            <sz val="10"/>
            <color indexed="81"/>
            <rFont val="Tahoma"/>
            <family val="2"/>
          </rPr>
          <t xml:space="preserve">En esta sección se definen tres (3) preguntas con opción de respuesta (SI/NO) que debe ser contestada por cada control identificado según aplique donde se evalúa los parámetros de las herramientas para ejercer el control. </t>
        </r>
      </text>
    </comment>
    <comment ref="AR6" authorId="0" shapeId="0" xr:uid="{6FE53A40-88E2-4DF3-BA3E-90633CD97398}">
      <text>
        <r>
          <rPr>
            <b/>
            <sz val="10"/>
            <color indexed="81"/>
            <rFont val="Tahoma"/>
            <family val="2"/>
          </rPr>
          <t>En esta sección se definen dos (2) preguntas con opción de respuesta (SI/NO) que debe ser contestada por cada control identificado según aplique donde se evalúa los parámetros de seguimiento del control</t>
        </r>
      </text>
    </comment>
    <comment ref="AW6" authorId="0" shapeId="0" xr:uid="{96F60E25-FEBE-4D3C-8B91-3BB4AC27CBC7}">
      <text>
        <r>
          <rPr>
            <b/>
            <sz val="10"/>
            <color indexed="81"/>
            <rFont val="Tahoma"/>
            <family val="2"/>
          </rPr>
          <t>Se debe seleccionar la opción de tratamiento del riesgo residual
* Evitar el Riesgo
* Reducir el Riesgo
* Transferir el Riesgo
* Asumir el Riesgo</t>
        </r>
      </text>
    </comment>
    <comment ref="AX6" authorId="0" shapeId="0" xr:uid="{5B845D83-5541-4381-BCA0-8E53DB48AEFD}">
      <text>
        <r>
          <rPr>
            <b/>
            <sz val="10"/>
            <color indexed="81"/>
            <rFont val="Tahoma"/>
            <family val="2"/>
          </rPr>
          <t>Se deben diligenciar los planes que formule responsables de los riesgos que permitan reducir, evitar o transferir el riesgo a un nivel aceptable</t>
        </r>
      </text>
    </comment>
    <comment ref="AY6" authorId="0" shapeId="0" xr:uid="{BD76FC71-9A5F-4E51-8A2C-3FE4E2367DB2}">
      <text>
        <r>
          <rPr>
            <b/>
            <sz val="10"/>
            <color indexed="81"/>
            <rFont val="Tahoma"/>
            <family val="2"/>
          </rPr>
          <t>Se debe diligenciar el Cargo/nombre del funcionario responsable de implementar el plan de acción al cual el Responsable del riesgo le realizara seguimiento</t>
        </r>
        <r>
          <rPr>
            <sz val="9"/>
            <color indexed="81"/>
            <rFont val="Tahoma"/>
            <family val="2"/>
          </rPr>
          <t xml:space="preserve">
</t>
        </r>
      </text>
    </comment>
    <comment ref="AZ6" authorId="0" shapeId="0" xr:uid="{9D4B1DED-82FB-4322-9F45-B4584678AD2E}">
      <text>
        <r>
          <rPr>
            <b/>
            <sz val="10"/>
            <color indexed="81"/>
            <rFont val="Tahoma"/>
            <family val="2"/>
          </rPr>
          <t>Se debe diligenciar la fecha propuesta para ejecutar el plan de acción</t>
        </r>
      </text>
    </comment>
    <comment ref="L7" authorId="0" shapeId="0" xr:uid="{DF98133D-A2F4-47E5-BC7A-055B2B798E35}">
      <text>
        <r>
          <rPr>
            <b/>
            <sz val="10"/>
            <color indexed="81"/>
            <rFont val="Tahoma"/>
            <family val="2"/>
          </rPr>
          <t xml:space="preserve">Seleccione de la lista desplegable la probabilidad de acuerdo con los criterios de factibilidad y frecuencia que permita determinar la probabilidad de que ocurra el riesgo </t>
        </r>
      </text>
    </comment>
    <comment ref="N7" authorId="0" shapeId="0" xr:uid="{85E99203-0B98-4F00-B55A-31A2E495E4D0}">
      <text>
        <r>
          <rPr>
            <b/>
            <sz val="10"/>
            <color indexed="81"/>
            <rFont val="Tahoma"/>
            <family val="2"/>
          </rPr>
          <t>Para cada riesgo se debe estimar y seleccionar la escala para determinar el impacto de las consecuencias en caso de que ocurriera</t>
        </r>
      </text>
    </comment>
    <comment ref="Q7" authorId="0" shapeId="0" xr:uid="{7B3F2690-4D74-47C5-B6A2-FEF701AF1B15}">
      <text>
        <r>
          <rPr>
            <b/>
            <sz val="9"/>
            <color indexed="81"/>
            <rFont val="Tahoma"/>
            <family val="2"/>
          </rPr>
          <t>Campo que se genera del cálculo de multiplicar los valores obtenidos en el nivel de impacto y probabilidad, son representados en la matriz de calor relacionada a en la pestaña "Mapa_de_calor", que en conjunto permiten determinar la zona de riesgo</t>
        </r>
      </text>
    </comment>
  </commentList>
</comments>
</file>

<file path=xl/sharedStrings.xml><?xml version="1.0" encoding="utf-8"?>
<sst xmlns="http://schemas.openxmlformats.org/spreadsheetml/2006/main" count="985" uniqueCount="380">
  <si>
    <t>PROCESO DIRECCIONAMIENTO ESTRATÉGICO</t>
  </si>
  <si>
    <t>MAPA DE RIESGOS</t>
  </si>
  <si>
    <t>Código: PE01-PR03-F01</t>
  </si>
  <si>
    <t>Versión: 5.0</t>
  </si>
  <si>
    <t>ITEM</t>
  </si>
  <si>
    <t>PROCESO/AREA</t>
  </si>
  <si>
    <t>OBJETIVO ESTRATEGICO/ OBJETIVO DEL PROCESO</t>
  </si>
  <si>
    <t>ALCANCE</t>
  </si>
  <si>
    <t>IDENTIFICACION DEL RIESGO</t>
  </si>
  <si>
    <t>VALORACION DEL RIESGO</t>
  </si>
  <si>
    <t>PLANES DE ACCION</t>
  </si>
  <si>
    <t>SEGUIMIENTO I CUATRIMESTRE</t>
  </si>
  <si>
    <t>SEGUIMIENTO II CUATRIMESTRE</t>
  </si>
  <si>
    <t>SEGUIMIENTO III CUATRIMESTRE</t>
  </si>
  <si>
    <t>Descripción del Control</t>
  </si>
  <si>
    <t>Afectación</t>
  </si>
  <si>
    <t>Atributos</t>
  </si>
  <si>
    <t>Probabilidad Residual (N controles)</t>
  </si>
  <si>
    <t>Probabilidad residual final</t>
  </si>
  <si>
    <t>%</t>
  </si>
  <si>
    <t>Impacto Residual Final</t>
  </si>
  <si>
    <t>Zona de Riesgo Final</t>
  </si>
  <si>
    <t>Tratamiento</t>
  </si>
  <si>
    <t>Impacto</t>
  </si>
  <si>
    <t>Causa Inmediata</t>
  </si>
  <si>
    <t>Causa Raiz</t>
  </si>
  <si>
    <t>Descripción del Riesgo</t>
  </si>
  <si>
    <t>Clasificación del riesgo</t>
  </si>
  <si>
    <t>Frecuencia</t>
  </si>
  <si>
    <t>Probabilidad Inherente</t>
  </si>
  <si>
    <t>Afectación Economica</t>
  </si>
  <si>
    <t>Reputacional</t>
  </si>
  <si>
    <t>Impacto Inherente a la Afectación Economica</t>
  </si>
  <si>
    <t>Impacto Inherente a la Afectación Reputacional</t>
  </si>
  <si>
    <t>Zona de Riesgo Inherente</t>
  </si>
  <si>
    <t>Probabilidad</t>
  </si>
  <si>
    <t>Tipo</t>
  </si>
  <si>
    <t>Implementacion</t>
  </si>
  <si>
    <t>Calificacion</t>
  </si>
  <si>
    <t>Documentación</t>
  </si>
  <si>
    <t>Evidencia</t>
  </si>
  <si>
    <t>Plan de Acción</t>
  </si>
  <si>
    <t>Responsable (Subdireccion u Oficina- Cargo)</t>
  </si>
  <si>
    <t>Fecha de Implementación</t>
  </si>
  <si>
    <t>Fecha de Seguimiento</t>
  </si>
  <si>
    <t>Estado</t>
  </si>
  <si>
    <t>Indicador Gestión del Riesgo</t>
  </si>
  <si>
    <t>AUTOCONTROL
(LIDER DEL PROCESO)</t>
  </si>
  <si>
    <t>Estado del Riesgo</t>
  </si>
  <si>
    <t>Valoración del Indicador de Gestion del riesgo</t>
  </si>
  <si>
    <t>MONITOREO
(OFICINA ASESORA DE PLANEACIÓN)</t>
  </si>
  <si>
    <t>SEGUIMIENTO
(CONTROL INTERNO)</t>
  </si>
  <si>
    <t>% AVANCE</t>
  </si>
  <si>
    <t xml:space="preserve">Vigente </t>
  </si>
  <si>
    <t>Direccionamiento Estratégico /Oficina Asesora de Planeación</t>
  </si>
  <si>
    <r>
      <rPr>
        <b/>
        <sz val="11"/>
        <rFont val="Arial"/>
        <family val="2"/>
      </rPr>
      <t xml:space="preserve">Objetivo estratégico: </t>
    </r>
    <r>
      <rPr>
        <sz val="11"/>
        <rFont val="Arial"/>
        <family val="2"/>
      </rPr>
      <t xml:space="preserve">
Afianzar la estructura organizacional productiva e integra, a través del desarrollo de capacidades del talento humano y un ambiente cordial
</t>
    </r>
    <r>
      <rPr>
        <b/>
        <sz val="11"/>
        <rFont val="Arial"/>
        <family val="2"/>
      </rPr>
      <t>Objetivo del proceso:</t>
    </r>
    <r>
      <rPr>
        <sz val="11"/>
        <rFont val="Arial"/>
        <family val="2"/>
      </rPr>
      <t xml:space="preserve">
Establecer lineamientos, directrices y metodología mediante herramientas de gestión que den cumplimiento a los requisitos de las partes interesadas del proceso.</t>
    </r>
  </si>
  <si>
    <t>Este proceso inicia con la identificacion, planeación y desarrollo de las metodologías y las herramientas de gestión, finalizando con el seguimiento, informes de gestión, reporte y archivo de la documentacion generada en el proceso, de acuerdo con la tabla de retencion documental</t>
  </si>
  <si>
    <t>Afectación reputacional</t>
  </si>
  <si>
    <t>Incumplimiento en los reportes de seguimiento de magnitudes físicas y financieras de los proyectos de inversion</t>
  </si>
  <si>
    <t>Reporte extemporaneo por parte de las gerencias de proyecto</t>
  </si>
  <si>
    <t>Posibilidad de afectación reputaciona por el incumplimiento en los reportes de seguimiento de magnitudes físicas y financieras de los proyectos de inversion en las diferentes herramientas y sistemas establecidas a nivel nacional y distrital.</t>
  </si>
  <si>
    <t>Usuarios, productos y prácticas: Fallas negligentes o involuntarias de las obligaciones frente a los usuarios y que impiden satisfacer una obligación profesional frente a éstos.</t>
  </si>
  <si>
    <t>2 veces por año</t>
  </si>
  <si>
    <t>El riesgo afecta la imagen del Instituto con algunos usuarios de relevancia frente al logro de los objetivos</t>
  </si>
  <si>
    <t>Los Profesionales contratistas de la OAP/Proyectos realizan acciones de seguimiento y acompañamiento a las gerencias de proyecto para el cumplimiento de las fechas de reporte establecidas por las Secretarías Distritales de Planeación y de Hacienda para la actualización y seguimiento de los proyectos.</t>
  </si>
  <si>
    <t>Preventivo</t>
  </si>
  <si>
    <t>Manual</t>
  </si>
  <si>
    <t>Documentado</t>
  </si>
  <si>
    <t>Continua</t>
  </si>
  <si>
    <t>Con registro</t>
  </si>
  <si>
    <t>Reducir: Despues de realizar un analisis y cosiderar que el nivel de riesgo es alto, se determina tratarlo mediante transferencia o mitigacion del mismo</t>
  </si>
  <si>
    <t>Verificación permanente de los cronogramas de actividades para la actualización de los instrumentos y/o herramientas de planeación y control (directrices distritales y nacionales).</t>
  </si>
  <si>
    <t xml:space="preserve"> El Apoyo Administrativo de los Profesionales- Proyectos a la Jefatura de la Oficina Asesora de Planeación</t>
  </si>
  <si>
    <t>En curso</t>
  </si>
  <si>
    <t xml:space="preserve">
Memorando de solicitudes de reporte.
 Seguimiento mensual a 
Plan de acción en actividades por proyecto de inversion 
Hojas de vida de Indicadores por proyecto de inversión y por meta 
Plan Operativo anual 
Reporte PMR
Alertas recomendaciones 
Informe de seguimiento al plan operativo.
Correos electrónicos</t>
  </si>
  <si>
    <t>El Equipo de proyectos (profesionales contratistas), realiza el seguimiento permanente a los proyectos de inversión mes vencido, así como los respectivos reportes de acuerdo con los tiempos establecidos por la Secretaria Distrital de Planeación y el Departamento Nacional de Planeación. Para ello se lleva el registro en un cuadro de seguimiento de los reportes realizados.
A continuación, se detallan las acciones realizadas:
•	Revisión mensual del Plan de Acción con el avance físico y presupuestal de los proyectos de inversión.  (https://idpyba.sharepoint.com/:f:/s/PAACyRiesgosdeGestion/EsJH_NOaG9hNmC3BPVw18NwBgbSBPa-KX-FeTFmiNpHy9Q?e=cWGQ74).
•	Revisión, verificación y gestión de publicación mensual de las hojas de vida de los indicadores remitidas por los gerentes (https://www.animalesbog.gov.co/transparencia/planeacion/programas-proyectos).
•	Seguimiento, consolidación y publicación del Plan Operativo Anual (https://www.animalesbog.gov.co/transparencia/planeacion/metas-objetivos-indicadores).
•	Seguimiento y reporte de los indicadores PMR
•	Generación de alertas y recomendaciones en cuanto al avance físico y presupuestal de los proyectos de inversión.
Es importante señalar que los reportes se generan mes vencido, por tanto los soportes consolidados corresponden a los meses de diciembre, enero, febreo y marzo.</t>
  </si>
  <si>
    <t>Controlado</t>
  </si>
  <si>
    <t>Plan de Acción
Hojas de vida de los indicadores
Plan Operativo Anual
Indicadores PMR
Alertas y recomendaciones proyectos de inversión</t>
  </si>
  <si>
    <t xml:space="preserve">De acuerdo a las evidencias cargadas se observa la información de los proyectos de inversión respecto a:
* Se encuentra el plan de acción con el avance físico y presupuestal de los proyectos  de diciembre a marzo.
* Se encuentran la gestión de las hojas de vida de los indicadores de diciembre a marzo.
* Se encuentra el seguimiento del Plan Operativo Anual de correspondiente a los meses de diciembre a marzo.
* Se encuentra el seguimientoy reporte de los indicadores PMR de diciembre hasta marzo.
* Se encuentran las alertas y recomendaciones en cuanto al avence físico y presupuestal de los proyectos </t>
  </si>
  <si>
    <t>El proceso aporta como evidencia las hoja de vida de los indicadores, la ejecución del plan operativo y su correspondiente seguimiento, reportes mensuales de PRM con su seguimiento, el seguimiento a los planes de acción en el formato PE01-PR06-F02, así como reportes de alertas y recomendaciones realizadas en el formato  PE01-PR06-F06. Toda esta información por cada uno de los proyectos de inversión por los meses de diciembre, enero, febrero y marzo, entendiendo la periodicidad en la que se efectúan dichos reportes. Asimismo, se encuentra una matriz que señala la periodicidad de los reportes y el seguimiento a la matriz. Esto permite dar cuenta del cumplimiento del control establecido para mitigar el riesgo identificado.Se recomienda el diligenciamiento del Estado del riesgo y Valoración del indicador de Gestión del riesgo.</t>
  </si>
  <si>
    <t xml:space="preserve">Durante el segundo cuatrimestre, la Oficina Asesora de Planeación, a través de su equipo de proyectos, realizó el seguimiento de los proyectos de inversión correspondientes al mes vencido. Además, se encargó de realizar los reportes correspondientes siguiendo los plazos establecidos por la Secretaría Distrital de Planeación y el Departamento Nacional de Planeación. Para gestionar este proceso, se utilizó un cuadro de seguimiento.
Dentro de las acciones realizadas se encuentran:
•	Revisión mensual del Plan de Acción con el avance físico y presupuestal de los proyectos de inversión.  https://idpyba.sharepoint.com/:f:/s/PAACyRiesgosdeGestion/Eigas8JVuPZLuyn4TnI65AIBz26sO8gsywsHQ2R9yK5kQQ?e=pkG2t6
•	Revisión, verificación y gestión de publicación mensual de las hojas de vida de los indicadores remitidas por los gerentes (https://www.animalesbog.gov.co/transparencia/planeacion/programas-proyectos).
•	Seguimiento, consolidación y publicación del Plan Operativo Anual (https://www.animalesbog.gov.co/transparencia/planeacion/metas-objetivos-indicadores).
•	Seguimiento y reporte de los indicadores PMR
•	Generación de alertas y recomendaciones en cuanto al avance físico y presupuestal de los proyectos de inversión.
Es importante aclarar que se llevó a cabo el proceso de armonización entre los Planes Distritales de Desarrollo. Los soportes consolidados corresponden a los reportes de seguimiento de los meses de abril y mayo, así como a la programación de los proyectos asociados con el nuevo PDD "Bogotá Camina Segura". El seguimiento del período de junio a agosto se realizará en septiembre.
</t>
  </si>
  <si>
    <t xml:space="preserve">De acuerdo a las evidencias cargadas se observa la información de los proyectos de inversión respecto a:
* Se encuentra el plan de acción con el avance físico y presupuestal de los proyectos de abril y mayo.
* Se encuentran la gestión de las hojas de vida de los indicadores de abril y mayo.
* Se encuentra el seguimiento del Plan Operativo Anual correspondiente a los meses de abril y mayo.
* Se encuentra el seguimientoy reporte de los indicadores PMR de abril y mayo.
* Se encuentran las alertas y recomendaciones en cuanto al avence físico y presupuestal de los proyectos 
De acuerdo al proceso de armonización entre los planes distritales de desarrollo, se recomienda tener presente para el seguimiento de los meses de junio, julio y agosto.
</t>
  </si>
  <si>
    <t>De acuerdo con la información reportada en las evidencias se observa seguimiento a las matrices establecidas para PMR, Plan Operativo, presentación de alertas a los gerentes de proyectos, sin embargo se recomienda que para mayor claridad se presenten las fechas de reporte, como quiera que para SEGPLAN esta en un cuadro en los meses que se reportó a junio, pero no esta la fecha de reporte, para poderla verificar frente al memorando de Secretaría de Planeación aportada por el proceso</t>
  </si>
  <si>
    <t>Los Profesionales contratistas de la OAP/Proyectos realiza revisión para validar la información suministrada por los responsables de los proyectos de inversión y solicitar ajustes cuando se presenten inconsistencias.</t>
  </si>
  <si>
    <t>Revisión para identificar errores en la información suministrada por los Responsables de los  Proyectos de Inversión.</t>
  </si>
  <si>
    <t>En el ejercicio de seguimiento, el equipo de proyectos realiza retroalimentación del reporte mensual del avance físico y presupuestal de los proyectos, detallando las inconsistencias y opciones de mejora evidenciadas en las diferentes herramientas de seguimiento 
(https://idpyba.sharepoint.com/:f:/s/PAACyRiesgosdeGestion/Ev0_1_nqpYxJjawfoOqCVd0BUjKz8yb4hdlTmHjqPUzEZQ?e=H1s7b8)</t>
  </si>
  <si>
    <t xml:space="preserve">Retroalimentación sobre el reporte mensual del avance físico y presupuestal de los proyectos. </t>
  </si>
  <si>
    <t>De acuerdo a las evidencias cargadas se encuentra la retroalimentación de las herramientas correspondientes a fauna, cultura e investigación</t>
  </si>
  <si>
    <t>Como evidencia aportada por el proceso se encuentran los correos electrónicos en los cuales se hace realimentación de la revisión efectuada para los meses de diciembre, enero, febrero y marzo de los proyectos de inversión; lo que da cuenta del cumplimiento del control propuesto. Se recomienda el diligencimiento de las casillas Estado del riesgo y Valoración del Indicador de Gestión del riesgo.</t>
  </si>
  <si>
    <t>En el ejercicio de seguimiento, el equipo de proyectos proporcionó retroalimentación sobre el reporte mensual del avance físico y presupuestal de los proyectos, detallando las inconsistencias identificadas en las diferentes herramientas de seguimiento. Asimismo, se llevó a cabo una retroalimentación sobre la programación de las herramientas de seguimiento de los proyectos de inversión 7930, 7933 y 7936.
(https://idpyba.sharepoint.com/:f:/s/PAACyRiesgosdeGestion/Etn-hGzKjjxHqbL6HHBu6ncB7G3Kjb1PwXj5t7jJT25Quw?e=nR6mOJ)</t>
  </si>
  <si>
    <t>Retroalimentación sobre el reporte mensual del avance físico y presupuestal de los proyectos. Programación de las herramientas de seguimiento de los proyectos de inversión 7930, 7933 y 7936</t>
  </si>
  <si>
    <t xml:space="preserve">De acuerdo a las evidencias cargadas se encuentra la retroalimentación de las herramientas correspondientes a fauna, cultura e investigación. </t>
  </si>
  <si>
    <t xml:space="preserve">Revisadas las evidencias aportadas por el proceso se puede observar que las retroalimentaciones se efectuaron a Cultura, Investigación y a Fauna, no se observan para Corporativa, se recomienda aportar la información completa para poderla revisar  </t>
  </si>
  <si>
    <t>Error en la solicitud de modificación  en las magnitudes físicas y/o financieras  por parte del area técnica</t>
  </si>
  <si>
    <t>Digitación erronea por premura para las respectivas publicaciones y sobrecarga de labores</t>
  </si>
  <si>
    <t>Posibilidad de afectación reputacional debido a incumplimiento o inconsistencias en la actualización de las magnitudes físicas y/o financieras de las metas establecidas en la formulación de los proyectos.</t>
  </si>
  <si>
    <t>Los Profesionales contratistas de la OAP/Proyectos realizan la revisión y validación de la información física y presupuestal de SEGPLAN, SPI, BOGDATA, SUIFP Territorio, en el momento de la modificación con el formato de modificacion de plan PA05-PR10-F04.</t>
  </si>
  <si>
    <t>Detectivo</t>
  </si>
  <si>
    <t>Revisión y validación de la información física y presupuestal  de SEGPLAN, SPI, BOGDATA, SUIFP Territorio, en el momento de la modificación con el formato de modificacion de plan PA05-PR10-F04.</t>
  </si>
  <si>
    <t xml:space="preserve"> El Apoyo Administrativo de los  Profesionales- Proyectos  a la Jefatura de la Oficina Asesora de Planeación</t>
  </si>
  <si>
    <t>Reporte de:
SPI mensual
SEGPLAN trimestral
BOG DATA mensual presupuesto
SUIFP solo cuando hay modificaciones
Registros de modificación de plan PA05-PR10-F04
Memorandos de modificación
Correos electrónicos</t>
  </si>
  <si>
    <t xml:space="preserve">El equipo de profesionales de seguimiento a proyectos de inversión, revisan los formatos de modificación del Plan de Acción PA05-PR10-F04 remitidos por los Gerentes de los Proyectos de Inversión 7550 y 7551 y realizan el cruce de valores y magnitudes de SEGPLAN, SPI, BOGDATA, SUIFP Territorio.
Se adjuntan formatos PA05-PR10-F04 diligenciados y los reportes: SPI, SEGPLAN, BOGDATAy SUIFP.
(https://idpyba.sharepoint.com/:f:/s/PAACyRiesgosdeGestion/EjfX2tAzPBdHo3H05zWT2wwBXP2qIwrpPLsbllB_wUgirA?e=tqKTVh)
</t>
  </si>
  <si>
    <t>Formatos PA05-PR10-F04 diligenciados y los reportes: SPI, SEGPLAN y BOGDATA</t>
  </si>
  <si>
    <t>De acuerdo a las evidencias cargadas se encuentra los reportes de SPI, SEGPLAN, BOGDATA y SUIFP. El riesgo se encuenta controlado</t>
  </si>
  <si>
    <t>Se encuentran como parte de las evidencias las solicitudes de modificación del plan anual de adquisiciones en el formato PA05-PR10-F01 realizadas por las gerencias de lor proyectos de inversión y los memorando de aprobación por parte de la OAP, dando cuenta del proceso de verificación y validación de la información física y presupuestal contenida en el SEGPLAN y BOGDATA, cifras que también hacen parte de las evidencias. Se recomienda el diligenciamiento del Estado del riesgo y Valoración del Inficador de Gestión del riesgo.</t>
  </si>
  <si>
    <t xml:space="preserve">El equipo de proyectos de la Oficina Asesora de Planeación revisa las solicitudes de modificación presupuestal y del PAA (proyectos 7933 y 7951), las cuales son presentadas por los gerentes de los proyectos mediante el formato PA05-PR10-F04. Para ello, se realiza el cruce de valores y magnitudes conforme a la cadena de valor, SEGPLAN, SPI y BOGDATA.
Se adjuntan formatos PA05-PR10-F04 diligenciados y los reportes: SPI, SEGPLAN y BOGDATA.
(https://idpyba.sharepoint.com/:f:/s/PAACyRiesgosdeGestion/EoLaWzg2I89NpkKs234wAKQBiow-ySI9RISmI-tttwXtTg?e=E13mNl)
</t>
  </si>
  <si>
    <t xml:space="preserve">De acuerdo a las evidencias cargadas se encuentra los reportes de SPI, SEGPLAN, BOGDATA y SUIFP. El riesgo se encuenta controlado. </t>
  </si>
  <si>
    <t>Observando la documentación aportada por el proceso estratégico, se aprecia la solicitud de reprogramación presupuestal del gerente del proyecto con las repuestas, de Fauna y Corporativa, y los reportes con observación del SPI, SEGPLAN y BOGDATA</t>
  </si>
  <si>
    <t xml:space="preserve">Afectación reputacional </t>
  </si>
  <si>
    <t>Perdida de confianza debido a la  utilización de documentos obsoletos o no aprobados,  que ocasionarian hallazgos en auditorias</t>
  </si>
  <si>
    <t>Desactualización en la aplicación con los documentos vigentes para la consulta de funcionarios y contratistas</t>
  </si>
  <si>
    <t>Posibilidad de afectación reputacional debido desactualización en la aplicación con los documento vigentes para la consulta de funcionarios y contratistas</t>
  </si>
  <si>
    <t xml:space="preserve">Ejecución y administración de procesos : Pérdidas derivadas de errores en la ejecución y administración de procesos. </t>
  </si>
  <si>
    <t>24 a 500 veces por año</t>
  </si>
  <si>
    <t>El riesgo afecta la imagen del Instituto internamente, de conocimiento general nivel interno, de junta directiva y proveedores</t>
  </si>
  <si>
    <t>El profesional especializado de la Oficina Asesora de Planeación actualizará la aplicación con los documentos adoptados, eliminados o actualizados previo a la socialización de las diferentes actas que se realizan por correo electrónico</t>
  </si>
  <si>
    <t>Actualización de la aplicación con los documentos adoptados, eliminados o actualizados  previo a la socialización de las diferentes actas que se realizan por correo electrónico</t>
  </si>
  <si>
    <t>El profesional especializado de la Oficina Asesora de Planeación</t>
  </si>
  <si>
    <t>Link o imagen donde se evidencie la ultima actualización</t>
  </si>
  <si>
    <t>Se realizó la actualización del listado maestro de documentos divulgando mediante correo electronico las actas de aprobación y los documentos actualizadados
El link para la consulta del Listado Maestro es https://idpyba.sharepoint.com/:x:/r/sites/Documentos/_layouts/15/Doc.aspx?sourcedoc=%7B76A4754F-5FF8-49C0-8F66-20108BA63BCF%7D&amp;file=PE01-PR01-F07%20LISTADO%20MAESTRO%20DE%20DOCUMENTOS.xlsx&amp;action=default&amp;mobileredirect=true&amp;cid=f8083c84-7bf4-4e5a-b591-c0f9196f82b0</t>
  </si>
  <si>
    <t>El link para la consulta del Listado Maestro es https://idpyba.sharepoint.com/:x:/r/sites/Documentos/_layouts/15/Doc.aspx?sourcedoc=%7B76A4754F-5FF8-49C0-8F66-20108BA63BCF%7D&amp;file=PE01-PR01-F07%20LISTADO%20MAESTRO%20DE%20DOCUMENTOS.xlsx&amp;action=default&amp;mobileredirect=true&amp;cid=f8083c84-7bf4-4e5a-b591-c0f9196f82b0</t>
  </si>
  <si>
    <t>De acuerdo a las evidencias se observa los correos y las actas de aprobación que se han generado en el primer cuatrimestre del año 2024. El riesgo se encuentra controlado.</t>
  </si>
  <si>
    <t>El proceso aporta como evidencia las actas de aprobación de los documentos actualizados, así como el formato PE01-PR01-F07 Listado Maestro de Documentos con los documentos y los correos mediante los cuales se socializan tanto las actas como los documentos. Ello da cuenta del cumplimiento del control por medio de la acción propuesta.</t>
  </si>
  <si>
    <t>De acuerdo a las evidencias se observa las actas de aprobación, los correos de las socializaciones de las actas que se han generado en el segundo cuatrimestre del año 2024 y el link que redirecciona al listado maestro de documentos del instituto. El riesgo se encuentra controlado.</t>
  </si>
  <si>
    <t xml:space="preserve">Dentro de las evidencias aportadas por el proceso se observan las actas de aprobación numeradas con la socialización del acta a los correos institucionales </t>
  </si>
  <si>
    <t>Eliminado controlado</t>
  </si>
  <si>
    <t>Direccionamiento Estrategico /Oficina Asesora de Planeación</t>
  </si>
  <si>
    <t>Establecer lineamientos, directrices y metodología mediante herramientas de gestión que den cumplimiento a los requisitos de las partes interesadas del proceso.</t>
  </si>
  <si>
    <t>Este proceso inicia con la identificacion, planeacion y desarrollo de las metodologias y las herramientas de gestion, finalizando con el seguimiento, informes de gestion, reporte y archivo de la documentacion generada en el proceso, de acuerdo con la tabla de retencion documental</t>
  </si>
  <si>
    <t xml:space="preserve">
</t>
  </si>
  <si>
    <t>Posible pérdida de la trazabilidad de los documentos del Sistema de Gestión.</t>
  </si>
  <si>
    <t>Incumplimiento de reportes de información solicitada por los diferentes entes del Distrito y la Nación en las fechas estipuladas.</t>
  </si>
  <si>
    <t>TRAMITES O SERVICIO ASOCIADO AL RIESGO</t>
  </si>
  <si>
    <t>Definicion del Riesgo de Corrupción</t>
  </si>
  <si>
    <t>Accion u omisión</t>
  </si>
  <si>
    <t>Uso del poder</t>
  </si>
  <si>
    <t>Desviar la gestion de lo publico</t>
  </si>
  <si>
    <t>Beneficio Privado</t>
  </si>
  <si>
    <t>Analisis del Impacto</t>
  </si>
  <si>
    <t>Si</t>
  </si>
  <si>
    <t>No</t>
  </si>
  <si>
    <t>Impacto Inherente</t>
  </si>
  <si>
    <t>Aprobación de estudios previos y estudios de mercado sin el
cumplimiento de los
requisitos para el
beneficio particular</t>
  </si>
  <si>
    <t>Corrupción: posibilidad de que, por acción u omisión, se use el poder para desviar la gestión de lo público hacia un beneficio privado.</t>
  </si>
  <si>
    <t>Afectar al grupo de funcionarios del proceso?</t>
  </si>
  <si>
    <t>1. Validación de acuerdo con procedimiento</t>
  </si>
  <si>
    <t>Validación de acuerdo con procedimiento</t>
  </si>
  <si>
    <t>Oficina Asesora de Planeacion /Proyectos</t>
  </si>
  <si>
    <t>Mensual</t>
  </si>
  <si>
    <t>Afectar el cumplimiento de metas y objetivos de las dependencias?</t>
  </si>
  <si>
    <t>Afectar el cumplimiento de la misión del Instituto?</t>
  </si>
  <si>
    <t>Afectar el cumplimiento de la misión del sector al que pertenece el Instituto?</t>
  </si>
  <si>
    <t>Generar perdidas de confianza del Instituto, afectando su reputación?</t>
  </si>
  <si>
    <t>Generar perdidas de recursos económicos?</t>
  </si>
  <si>
    <t>Afectar la prestación de servicios?</t>
  </si>
  <si>
    <t>Dar lugar al detrimento de calidad de vida de la comunidad por perdida del bien, servicios o recursos públicos?</t>
  </si>
  <si>
    <t>Generar perdida de información del Instituto</t>
  </si>
  <si>
    <t>Generar intervención de los entes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</si>
  <si>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</si>
  <si>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</si>
  <si>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</si>
  <si>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</si>
  <si>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</si>
  <si>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perdidas de vidas humanas?</t>
  </si>
  <si>
    <t>Afectar la imagen regional?</t>
  </si>
  <si>
    <t>Afectar la imagen nacional?</t>
  </si>
  <si>
    <t>Generar daño ambiental?</t>
  </si>
  <si>
    <t>Total</t>
  </si>
  <si>
    <t>Generacion de concepto de Viabilidad para Proyectos Locales sin el cumplimiento de los criterios de viabilidad y elegibilidad del Sector Ambiente</t>
  </si>
  <si>
    <t>1.Procedimiento para la emision de conceptos (En elaboración)</t>
  </si>
  <si>
    <t>Procedimiento para la emision de conceptos (En elaboración)</t>
  </si>
  <si>
    <t>Cuatrimestral</t>
  </si>
  <si>
    <t>Ajustes en magnitudes físicas y/o financieras en instrumentos y herramientas establecidas cumpliendo requisitos</t>
  </si>
  <si>
    <t xml:space="preserve">1. Validación del formato de solicitud modificacion del Plan de Acción Institucional </t>
  </si>
  <si>
    <t xml:space="preserve">Validación del formato de solicitud modificacion del Plan de Acción Institucional </t>
  </si>
  <si>
    <t>Frecuencia de la actividad</t>
  </si>
  <si>
    <t>Control documental del riesgo</t>
  </si>
  <si>
    <r>
      <t xml:space="preserve">Ejecución y administración de procesos : </t>
    </r>
    <r>
      <rPr>
        <sz val="11"/>
        <color rgb="FF000000"/>
        <rFont val="Arial"/>
        <family val="2"/>
      </rPr>
      <t xml:space="preserve">Pérdidas derivadas de errores en la ejecución y administración de procesos. </t>
    </r>
  </si>
  <si>
    <t>Afectación Económica</t>
  </si>
  <si>
    <t>Automatico</t>
  </si>
  <si>
    <r>
      <t xml:space="preserve">Reducir: </t>
    </r>
    <r>
      <rPr>
        <sz val="8"/>
        <rFont val="Arial"/>
        <family val="2"/>
      </rPr>
      <t>Despues de realizar un analisis y cosiderar que el nivel de riesgo es alto, se determina tratarlo mediante transferencia o mitigacion del mismo</t>
    </r>
  </si>
  <si>
    <t>Sin iniciar</t>
  </si>
  <si>
    <r>
      <t xml:space="preserve">Fraude externo: </t>
    </r>
    <r>
      <rPr>
        <sz val="11"/>
        <color rgb="FF000000"/>
        <rFont val="Arial"/>
        <family val="2"/>
      </rPr>
      <t xml:space="preserve">Pérdida derivada de actos de fraude por personas ajenas a la organización (no participa personal del Instituto). </t>
    </r>
  </si>
  <si>
    <t>3 a 24 veces por año</t>
  </si>
  <si>
    <t>Afectación menor a 10 SMLMV</t>
  </si>
  <si>
    <t>El riesgo afecta la imagen de algún área del Instituto</t>
  </si>
  <si>
    <t>Sin Documental</t>
  </si>
  <si>
    <t>Aleatoria</t>
  </si>
  <si>
    <t>Sin registro</t>
  </si>
  <si>
    <t>Aceptar:Despues de realizar un analisis y considerar los niveles de riesgo se determina asumir el mismo conociendo los efectos de su posible materialización</t>
  </si>
  <si>
    <t>Materializado</t>
  </si>
  <si>
    <r>
      <t>Fraude interno</t>
    </r>
    <r>
      <rPr>
        <sz val="11"/>
        <color rgb="FF000000"/>
        <rFont val="Arial"/>
        <family val="2"/>
      </rPr>
      <t xml:space="preserve">:Pérdida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t>
    </r>
  </si>
  <si>
    <t>Entre 10 y 50 SMLMV</t>
  </si>
  <si>
    <t>Correctivo</t>
  </si>
  <si>
    <r>
      <rPr>
        <b/>
        <sz val="8"/>
        <color theme="1"/>
        <rFont val="Calibri"/>
        <family val="2"/>
        <scheme val="minor"/>
      </rPr>
      <t>Evitar:</t>
    </r>
    <r>
      <rPr>
        <sz val="8"/>
        <color theme="1"/>
        <rFont val="Calibri"/>
        <family val="2"/>
        <scheme val="minor"/>
      </rPr>
      <t xml:space="preserve"> Despues de realizar un analisis y considerar que el nivel de riesgo es demasiado alto, se determina no asumir la actividad que genera este riesgo</t>
    </r>
  </si>
  <si>
    <t>Terminado</t>
  </si>
  <si>
    <r>
      <t xml:space="preserve">Fallas tecnológicas: </t>
    </r>
    <r>
      <rPr>
        <sz val="11"/>
        <color rgb="FF000000"/>
        <rFont val="Arial"/>
        <family val="2"/>
      </rPr>
      <t xml:space="preserve">Errores en hardware, software, telecomunicaciones, interrupción de servicios básicos. </t>
    </r>
  </si>
  <si>
    <t>500 veces al año y maximo 5000veces por año</t>
  </si>
  <si>
    <t>Entre 50 y 100 SMLMV</t>
  </si>
  <si>
    <r>
      <t xml:space="preserve">Relaciones laborales: </t>
    </r>
    <r>
      <rPr>
        <sz val="11"/>
        <color rgb="FF000000"/>
        <rFont val="Arial"/>
        <family val="2"/>
      </rPr>
      <t xml:space="preserve">Pérdidas que surgen de acciones contrarias a las leyes o acuerdos de empleo, salud o seguridad, del pago de demandas por daños personales o de discriminación. </t>
    </r>
  </si>
  <si>
    <t>Mas de 500 veces por año</t>
  </si>
  <si>
    <t>Entre 100 y 500 SMLMV</t>
  </si>
  <si>
    <t>El riesgo afecta la imagen del Instituto con efecto publicitario sostenido a nivel de sector administrativo, nivel departamental o municipal</t>
  </si>
  <si>
    <r>
      <t>Conflictos de interés:</t>
    </r>
    <r>
      <rPr>
        <sz val="11"/>
        <color rgb="FF000000"/>
        <rFont val="Arial"/>
        <family val="2"/>
      </rPr>
      <t xml:space="preserve"> cuando el interés general propio de la función pública entra en conflicto con el interés particular y directo del servidor público.</t>
    </r>
  </si>
  <si>
    <t>Mayor a 500 SMLMV</t>
  </si>
  <si>
    <t>El riesgo afecta la imagen del Instituto a nivel nacional, con efecto publicitario sostenido a nivel país</t>
  </si>
  <si>
    <r>
      <t xml:space="preserve">Usuarios, productos y prácticas: </t>
    </r>
    <r>
      <rPr>
        <sz val="11"/>
        <color rgb="FF000000"/>
        <rFont val="Arial"/>
        <family val="2"/>
      </rPr>
      <t>Fallas negligentes o involuntarias de las obligaciones frente a los usuarios y que impiden satisfacer una obligación profesional frente a éstos.</t>
    </r>
  </si>
  <si>
    <t>Frecuencia de la actividad Corrupcion</t>
  </si>
  <si>
    <r>
      <t xml:space="preserve">Daños a activos fijos/ eventos externos : </t>
    </r>
    <r>
      <rPr>
        <sz val="11"/>
        <color rgb="FF000000"/>
        <rFont val="Arial"/>
        <family val="2"/>
      </rPr>
      <t xml:space="preserve">Pérdida por daños o extravíos de los activos fijos por desastres naturales u otros riesgos/eventos externos como atentados, vandalismo, orden público. </t>
    </r>
  </si>
  <si>
    <t>Se espera que el evento ocurra en la mayoria de las circunstancias
Mas de 1 vez en el año</t>
  </si>
  <si>
    <r>
      <t xml:space="preserve">Seguridad de la información: </t>
    </r>
    <r>
      <rPr>
        <sz val="11"/>
        <color rgb="FF000000"/>
        <rFont val="Arial"/>
        <family val="2"/>
      </rPr>
      <t>potencial de que las amenazas exploten la vulnerabilidad de un activo de información o grupo de activos de información y, por lo tanto, causen daños a una organización</t>
    </r>
  </si>
  <si>
    <t>Es viable que el evento ocurra en la mayoria de las circunstancias.
Al menos 1 vez en el ultimo año</t>
  </si>
  <si>
    <r>
      <t xml:space="preserve">Corrupción: </t>
    </r>
    <r>
      <rPr>
        <sz val="11"/>
        <color rgb="FF000000"/>
        <rFont val="Arial"/>
        <family val="2"/>
      </rPr>
      <t>posibilidad de que, por acción u omisión, se use el poder para desviar la gestión de lo público hacia un beneficio privado.</t>
    </r>
  </si>
  <si>
    <t>El Evento podrá ocurrir en algun momento.
Al menos 1 vez en los ultimos 2 años</t>
  </si>
  <si>
    <t>El Evento podrá ocurrir en algun momento.
Al menos 1 vez en los ultimos 5 años</t>
  </si>
  <si>
    <t>El evento puede ocurrir solo en circunstancias excepcionales (poco comunes o anormales)
No se han presentado en los ultimos 5 años</t>
  </si>
  <si>
    <t>Matriz de calor Riesgos de Gestion</t>
  </si>
  <si>
    <t>Bajo</t>
  </si>
  <si>
    <t>Moderado</t>
  </si>
  <si>
    <t>Alto</t>
  </si>
  <si>
    <t>Extremo</t>
  </si>
  <si>
    <t>Matriz de calor Riesgos de Corrupcion</t>
  </si>
  <si>
    <t>Insignificante</t>
  </si>
  <si>
    <t>Menor</t>
  </si>
  <si>
    <t>Mayor</t>
  </si>
  <si>
    <t>Catastrofico</t>
  </si>
  <si>
    <t>Casi seguro</t>
  </si>
  <si>
    <t>No aplica para riesgos de corrupción</t>
  </si>
  <si>
    <t>Probable</t>
  </si>
  <si>
    <t>Posible</t>
  </si>
  <si>
    <t>Improbable</t>
  </si>
  <si>
    <t>Rara vez</t>
  </si>
  <si>
    <t>CONTEXTO ESTRTEGICO</t>
  </si>
  <si>
    <t>INTERNO</t>
  </si>
  <si>
    <t>EXTERNO</t>
  </si>
  <si>
    <t>PROCESO</t>
  </si>
  <si>
    <t>FINANCIEROS</t>
  </si>
  <si>
    <t>POLÍTICOS</t>
  </si>
  <si>
    <t>DISEÑO DEL PROCESO</t>
  </si>
  <si>
    <t>PERSONAL</t>
  </si>
  <si>
    <t>ECONÓMICOS Y FINANCIEROS</t>
  </si>
  <si>
    <t>INTERACCIONES CON OTROS PROCESOS</t>
  </si>
  <si>
    <t>PROCESOS</t>
  </si>
  <si>
    <t>SOCIALES Y CULTURALES</t>
  </si>
  <si>
    <t>TRANSVERSALIDAD</t>
  </si>
  <si>
    <t>TECNOLOGÍA</t>
  </si>
  <si>
    <t>TECNOLÓGICOS</t>
  </si>
  <si>
    <t>PROCEDIMIENTOS ASOCIADOS</t>
  </si>
  <si>
    <t>ESTRATÉGICO</t>
  </si>
  <si>
    <t>AMBIENTALES</t>
  </si>
  <si>
    <t>RESPONSABLES DEL PROCESO</t>
  </si>
  <si>
    <t>COMUNICACIÓN INTERNA</t>
  </si>
  <si>
    <t>LEGALES Y REGLAMENTARIOS</t>
  </si>
  <si>
    <t>COMUNICACIÓN ENTRE LOS PROCESOS</t>
  </si>
  <si>
    <t>ACTIVOS DE SEGURIDAD DIGITAL DEL PROCESO</t>
  </si>
  <si>
    <t xml:space="preserve">TIPO RIESGO </t>
  </si>
  <si>
    <t>GERENCIAL</t>
  </si>
  <si>
    <t>OPERATIVO</t>
  </si>
  <si>
    <t>FINANCIERO</t>
  </si>
  <si>
    <t>CUMPLIMIENTO</t>
  </si>
  <si>
    <t>IMAGEN O REPUTACIÓN</t>
  </si>
  <si>
    <t>CORRUPCIÓN</t>
  </si>
  <si>
    <t>SEGURIDAD DIGITAL</t>
  </si>
  <si>
    <t>EVALUACIÓN RIESGO</t>
  </si>
  <si>
    <t>PROBABILIDAD</t>
  </si>
  <si>
    <t>IMPACTO</t>
  </si>
  <si>
    <t>CASI SEGURO</t>
  </si>
  <si>
    <t>INSIGNIFICANTE</t>
  </si>
  <si>
    <t>PROBABLE</t>
  </si>
  <si>
    <t>MENOR</t>
  </si>
  <si>
    <t>POSIBLE</t>
  </si>
  <si>
    <t>MODERADO</t>
  </si>
  <si>
    <t>IMPROBABLE</t>
  </si>
  <si>
    <t>MAYOR</t>
  </si>
  <si>
    <t>RARA VEZ</t>
  </si>
  <si>
    <t>CATASTROFICO</t>
  </si>
  <si>
    <t>ZONA RIESGO</t>
  </si>
  <si>
    <t>BAJO</t>
  </si>
  <si>
    <t>ALTO</t>
  </si>
  <si>
    <t>EXTREMO</t>
  </si>
  <si>
    <t>TIPO</t>
  </si>
  <si>
    <t>PREVENTIVO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</si>
  <si>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</si>
  <si>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</si>
  <si>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</si>
  <si>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</si>
  <si>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</si>
  <si>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</si>
  <si>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</si>
  <si>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</si>
  <si>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EVALUACIÓN DE LA EJECUCIÓN DEL CONTROL
( E )</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</si>
  <si>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</si>
  <si>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</si>
  <si>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</si>
  <si>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</si>
  <si>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</si>
  <si>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</si>
  <si>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</si>
  <si>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</si>
  <si>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</si>
  <si>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DIRECTAMENTE</t>
  </si>
  <si>
    <t>NO DISMINUYE</t>
  </si>
  <si>
    <t>INDIRECTAMENTE</t>
  </si>
  <si>
    <t>DESPLAZAMIENTO PROBABILIDAD E IMPACTO</t>
  </si>
  <si>
    <t>SOLIDEZ DESPLAZAMIENTO</t>
  </si>
  <si>
    <t>CONTROL PROBABILIDAD</t>
  </si>
  <si>
    <t>DESPLAZAMIENTO PROBABILIDAD</t>
  </si>
  <si>
    <t>SOLIDEZ IMPACTO</t>
  </si>
  <si>
    <t>CONTROL IMPACTO</t>
  </si>
  <si>
    <t>DESPLAZAMIENTO IMPACTO</t>
  </si>
  <si>
    <t>POSICIÓN</t>
  </si>
  <si>
    <t xml:space="preserve">POSIBLE </t>
  </si>
  <si>
    <t xml:space="preserve">TRATAMIENTO DEL RIESGO </t>
  </si>
  <si>
    <t xml:space="preserve">REDUCIR </t>
  </si>
  <si>
    <t>COMPARTIR</t>
  </si>
  <si>
    <t>EVITAR</t>
  </si>
  <si>
    <t>ACEPTAR</t>
  </si>
  <si>
    <t>TIPO DE CONTROL</t>
  </si>
  <si>
    <t>PERIODICIDAD DE SEGUIMIENTO</t>
  </si>
  <si>
    <t>MENSUAL</t>
  </si>
  <si>
    <t>CUATRIMESTRAL</t>
  </si>
  <si>
    <t>ANUAL</t>
  </si>
  <si>
    <t>FASE: IDENTIFICACIÓN DEL RIESGO SEGURIDAD DE LA INFORMACION</t>
  </si>
  <si>
    <t>FASE: ANÁLISIS DEL RIESGO</t>
  </si>
  <si>
    <t>FASE: TRATAMIENTO, CONTROL DEL RIESGO y VALORACION DEL RIESGO</t>
  </si>
  <si>
    <t>SEGUIMIENTO Y CALIFICACION A LA EJECUCION DE LOS CONTROLES</t>
  </si>
  <si>
    <t>FASE: PLAN DE TRATAMIENTO RIESGO RESIDUAL</t>
  </si>
  <si>
    <t>Item</t>
  </si>
  <si>
    <t>NOMBRE DEL RIESGO</t>
  </si>
  <si>
    <t>DESCRIPCIÓN DEL RIESGO</t>
  </si>
  <si>
    <t>TIPO DE RIESGO
(inherente de seguridad de la información)</t>
  </si>
  <si>
    <t>ACTIVO DE INFORMACIÓN
(Que se ve afectado)</t>
  </si>
  <si>
    <t>AMENAZA</t>
  </si>
  <si>
    <t>CAUSAS /  VULNERABILIDADES</t>
  </si>
  <si>
    <t>CONSECUENCIA
(Que podria ocuacionar?)</t>
  </si>
  <si>
    <t>RESPONSABLE DEL RIESGO</t>
  </si>
  <si>
    <t>EVALUACIÓN DEL RIESGO INHERENTE</t>
  </si>
  <si>
    <t>OPCION DE TRATAMIENTO</t>
  </si>
  <si>
    <t>ACTIVIDAD DE CONTROL
(Control a implementar mínimo los controles del Anexo A de la ISO/IEC 27001:2013)</t>
  </si>
  <si>
    <t>SOPORTE (Evidencia y documento donde se decribe el control)</t>
  </si>
  <si>
    <t>QUIÉN LO APLICA
(Responsable de aplicar el control)</t>
  </si>
  <si>
    <t>PERIODICIDAD
(De ejecución del control)</t>
  </si>
  <si>
    <t>TIPO DE CONTROL
Disminuye Probabilidad (Control preventivo o detectivo) o impacto (Control correctivo)?</t>
  </si>
  <si>
    <t>TIPO DE IMPLEMENTACION
(Manual o Automatica)</t>
  </si>
  <si>
    <t>EVALUACIÓN DEL RIESGO RESIDUAL</t>
  </si>
  <si>
    <t>PUNTAJE HERRAMIENTA PARA EJERCER EL CONTROL</t>
  </si>
  <si>
    <t>PUNTAJE SEGUIMIENTO AL CONTROL</t>
  </si>
  <si>
    <t>CALIFICACIÓN DEL CONTROL</t>
  </si>
  <si>
    <t>OPCIONES DE TRATAMIENTO RIESGO RESIDUAL</t>
  </si>
  <si>
    <t>PLANES DE ACCIÓN</t>
  </si>
  <si>
    <t>RESPONSABLE DEL TRATAMIENTO</t>
  </si>
  <si>
    <t>FECHA DE REMEDIACIÓN</t>
  </si>
  <si>
    <t>PROBABILIDAD DE OCURRENCIA</t>
  </si>
  <si>
    <t>Valor Probabilidad
Ocurrencia %</t>
  </si>
  <si>
    <t>Valor Nivel de Impacto %</t>
  </si>
  <si>
    <t>Valor Riesgo Inherente</t>
  </si>
  <si>
    <t>ZONA DE RIESGO</t>
  </si>
  <si>
    <r>
      <t xml:space="preserve">Peso Pregunta UNO
</t>
    </r>
    <r>
      <rPr>
        <b/>
        <sz val="11"/>
        <rFont val="Arial"/>
        <family val="2"/>
      </rPr>
      <t>OCULTAR</t>
    </r>
  </si>
  <si>
    <r>
      <t xml:space="preserve">Probabilidad 
</t>
    </r>
    <r>
      <rPr>
        <b/>
        <sz val="11"/>
        <rFont val="Arial"/>
        <family val="2"/>
      </rPr>
      <t>OCULTAR</t>
    </r>
  </si>
  <si>
    <r>
      <t xml:space="preserve">Impacto
</t>
    </r>
    <r>
      <rPr>
        <b/>
        <sz val="11"/>
        <rFont val="Arial"/>
        <family val="2"/>
      </rPr>
      <t>OCULTAR</t>
    </r>
  </si>
  <si>
    <r>
      <t xml:space="preserve">Peso Pregunta DOS
</t>
    </r>
    <r>
      <rPr>
        <b/>
        <sz val="11"/>
        <rFont val="Arial"/>
        <family val="2"/>
      </rPr>
      <t>OCULTAR</t>
    </r>
  </si>
  <si>
    <r>
      <t xml:space="preserve">Valoración Probabilidad luego control
</t>
    </r>
    <r>
      <rPr>
        <b/>
        <sz val="11"/>
        <rFont val="Arial"/>
        <family val="2"/>
      </rPr>
      <t>OCULTAR</t>
    </r>
  </si>
  <si>
    <r>
      <t xml:space="preserve">Valoración Impacto  luego control
</t>
    </r>
    <r>
      <rPr>
        <b/>
        <sz val="11"/>
        <rFont val="Arial"/>
        <family val="2"/>
      </rPr>
      <t>OCULTAR</t>
    </r>
  </si>
  <si>
    <t>Probabilidad residual OCULTAR</t>
  </si>
  <si>
    <t>Probabilidad residual total</t>
  </si>
  <si>
    <t xml:space="preserve">Zona Probabilidad residual </t>
  </si>
  <si>
    <t>Impacto residual OCULTAR</t>
  </si>
  <si>
    <t>Impacto residual Total</t>
  </si>
  <si>
    <t xml:space="preserve">Zona Impacto residual </t>
  </si>
  <si>
    <t>Zona de Riesgo Residual</t>
  </si>
  <si>
    <t>1 - ¿EL CONTROL DEJA UN REGISTRO QUE PERMITE EVIDENCIAR LA EJECUCION  CONTROL?</t>
  </si>
  <si>
    <r>
      <t xml:space="preserve">Peso Pregunta 1
</t>
    </r>
    <r>
      <rPr>
        <b/>
        <sz val="11"/>
        <rFont val="Arial"/>
        <family val="2"/>
      </rPr>
      <t>OCULTAR</t>
    </r>
  </si>
  <si>
    <t>2 - ¿EXISTEN MANUALES, INSTRUCTIVOS O PROCEDIMIENTOS PARA EL MANEJO DE LA HERRAMIENTA?</t>
  </si>
  <si>
    <r>
      <t xml:space="preserve">Peso Pregunta 2
</t>
    </r>
    <r>
      <rPr>
        <b/>
        <sz val="11"/>
        <rFont val="Arial"/>
        <family val="2"/>
      </rPr>
      <t>OCULTAR</t>
    </r>
  </si>
  <si>
    <t>3 - ¿EN EL TIEMPO QUE LLEVA LA HERRAMIENTA HA DEMOSTRADO SER EFECTIVA?</t>
  </si>
  <si>
    <r>
      <t xml:space="preserve">Peso Pregunta 3
</t>
    </r>
    <r>
      <rPr>
        <b/>
        <sz val="11"/>
        <rFont val="Arial"/>
        <family val="2"/>
      </rPr>
      <t>OCULTAR</t>
    </r>
  </si>
  <si>
    <t xml:space="preserve">4 - ¿ESTÁN DEFINIDOS LOS RESPONSABLES DE LA EJECUCIÓN DEL CONTROL Y DEL SEGUIMIENTO? </t>
  </si>
  <si>
    <r>
      <t xml:space="preserve">Peso Pregunta 4
</t>
    </r>
    <r>
      <rPr>
        <b/>
        <sz val="11"/>
        <rFont val="Arial"/>
        <family val="2"/>
      </rPr>
      <t>OCULTAR</t>
    </r>
  </si>
  <si>
    <t>5 - ¿LA FRECUENCIA DE LA EJECUCIÓN DEL CONTROL Y SEGUIMIENTO ES ADECUADA?</t>
  </si>
  <si>
    <r>
      <t xml:space="preserve">Peso Pregunta 5
</t>
    </r>
    <r>
      <rPr>
        <b/>
        <sz val="11"/>
        <rFont val="Arial"/>
        <family val="2"/>
      </rPr>
      <t>OCULTAR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</si>
</sst>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font>
      <sz val="11"/>
      <color theme="1"/>
      <name val="Calibri"/>
      <family val="2"/>
      <scheme val="minor"/>
    </font>
    <font>
      <b/>
      <sz val="11"/>
      <color theme="1"/>
      <name val="Calibri"/>
      <family val="2"/>
      <scheme val="minor"/>
    </font>
    <font>
      <b/>
      <sz val="11"/>
      <name val="Calibri"/>
      <family val="2"/>
      <scheme val="minor"/>
    </font>
    <font>
      <b/>
      <sz val="11"/>
      <name val="Arial"/>
      <family val="2"/>
    </font>
    <font>
      <b/>
      <sz val="11"/>
      <color rgb="FF000000"/>
      <name val="Arial"/>
      <family val="2"/>
    </font>
    <font>
      <sz val="11"/>
      <name val="Arial"/>
      <family val="2"/>
    </font>
    <font>
      <sz val="11"/>
      <color rgb="FF000000"/>
      <name val="Arial"/>
      <family val="2"/>
    </font>
    <font>
      <sz val="11"/>
      <color theme="1"/>
      <name val="Calibri"/>
      <family val="2"/>
      <scheme val="minor"/>
    </font>
    <font>
      <sz val="8"/>
      <name val="Arial"/>
      <family val="2"/>
    </font>
    <font>
      <b/>
      <sz val="8"/>
      <color rgb="FF000000"/>
      <name val="Arial"/>
      <family val="2"/>
    </font>
    <font>
      <sz val="8"/>
      <color rgb="FF000000"/>
      <name val="Arial"/>
      <family val="2"/>
    </font>
    <font>
      <sz val="9"/>
      <color rgb="FF000000"/>
      <name val="Arial"/>
      <family val="2"/>
    </font>
    <font>
      <b/>
      <sz val="8"/>
      <name val="Arial"/>
      <family val="2"/>
    </font>
    <font>
      <sz val="8"/>
      <color theme="1"/>
      <name val="Calibri"/>
      <family val="2"/>
      <scheme val="minor"/>
    </font>
    <font>
      <b/>
      <sz val="8"/>
      <color theme="1"/>
      <name val="Calibri"/>
      <family val="2"/>
      <scheme val="minor"/>
    </font>
    <font>
      <sz val="8"/>
      <color theme="1"/>
      <name val="Arial"/>
      <family val="2"/>
    </font>
    <font>
      <sz val="11"/>
      <color rgb="FFFF0000"/>
      <name val="Arial"/>
      <family val="2"/>
    </font>
    <font>
      <b/>
      <sz val="14"/>
      <color theme="1"/>
      <name val="Calibri"/>
      <family val="2"/>
      <scheme val="minor"/>
    </font>
    <font>
      <sz val="14"/>
      <color theme="1"/>
      <name val="Calibri"/>
      <family val="2"/>
      <scheme val="minor"/>
    </font>
    <font>
      <b/>
      <sz val="14"/>
      <name val="Arial"/>
      <family val="2"/>
    </font>
    <font>
      <sz val="14"/>
      <name val="Arial"/>
      <family val="2"/>
    </font>
    <font>
      <sz val="9"/>
      <color indexed="81"/>
      <name val="Tahoma"/>
      <family val="2"/>
    </font>
    <font>
      <b/>
      <sz val="10"/>
      <color indexed="81"/>
      <name val="Tahoma"/>
      <family val="2"/>
    </font>
    <font>
      <b/>
      <sz val="9"/>
      <color indexed="81"/>
      <name val="Tahoma"/>
      <family val="2"/>
    </font>
    <font>
      <sz val="11"/>
      <color theme="1"/>
      <name val="Arial"/>
      <family val="2"/>
    </font>
    <font>
      <b/>
      <sz val="11"/>
      <color theme="1"/>
      <name val="Arial"/>
      <family val="2"/>
    </font>
    <font>
      <b/>
      <sz val="16"/>
      <color theme="1"/>
      <name val="Arial"/>
      <family val="2"/>
    </font>
    <font>
      <i/>
      <sz val="11"/>
      <color theme="1"/>
      <name val="Arial"/>
      <family val="2"/>
    </font>
    <font>
      <sz val="14"/>
      <color theme="1"/>
      <name val="Arial"/>
      <family val="2"/>
    </font>
    <font>
      <b/>
      <sz val="12"/>
      <name val="Arial"/>
      <family val="2"/>
    </font>
    <font>
      <b/>
      <i/>
      <sz val="14"/>
      <name val="Arial"/>
      <family val="2"/>
    </font>
    <font>
      <b/>
      <sz val="9"/>
      <name val="Arial"/>
      <family val="2"/>
    </font>
    <font>
      <b/>
      <i/>
      <sz val="8"/>
      <name val="Arial"/>
      <family val="2"/>
    </font>
    <font>
      <sz val="10"/>
      <color rgb="FF000000"/>
      <name val="Arial"/>
      <family val="2"/>
    </font>
    <font>
      <b/>
      <sz val="8"/>
      <color rgb="FF000000"/>
      <name val="Calibri"/>
      <family val="2"/>
    </font>
    <font>
      <sz val="11"/>
      <color rgb="FF000000"/>
      <name val="Arial"/>
      <charset val="1"/>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9" tint="0.59999389629810485"/>
        <bgColor indexed="64"/>
      </patternFill>
    </fill>
    <fill>
      <patternFill patternType="solid">
        <fgColor rgb="FFD9D9D9"/>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C00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s>
  <cellStyleXfs count="2">
    <xf numFmtId="0" fontId="0" fillId="0" borderId="0"/>
    <xf numFmtId="9" fontId="7" fillId="0" borderId="0" applyFont="0" applyFill="0" applyBorder="0" applyAlignment="0" applyProtection="0"/>
  </cellStyleXfs>
  <cellXfs count="371">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wrapText="1"/>
    </xf>
    <xf numFmtId="0" fontId="0" fillId="0" borderId="0" xfId="0" applyAlignment="1">
      <alignment wrapText="1"/>
    </xf>
    <xf numFmtId="0" fontId="1" fillId="4" borderId="1" xfId="0" applyFont="1" applyFill="1" applyBorder="1" applyAlignment="1">
      <alignment horizontal="center"/>
    </xf>
    <xf numFmtId="0" fontId="5"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hidden="1"/>
    </xf>
    <xf numFmtId="0" fontId="3" fillId="5" borderId="1" xfId="0" applyFont="1" applyFill="1" applyBorder="1" applyAlignment="1" applyProtection="1">
      <alignment horizontal="center" vertical="center" wrapText="1"/>
      <protection hidden="1"/>
    </xf>
    <xf numFmtId="0" fontId="3" fillId="8" borderId="1" xfId="0" applyFont="1" applyFill="1" applyBorder="1" applyAlignment="1" applyProtection="1">
      <alignment horizontal="center" vertical="center" wrapText="1"/>
      <protection hidden="1"/>
    </xf>
    <xf numFmtId="0" fontId="3" fillId="9" borderId="1" xfId="0" applyFont="1" applyFill="1" applyBorder="1" applyAlignment="1" applyProtection="1">
      <alignment horizontal="center" vertical="center" wrapText="1"/>
      <protection hidden="1"/>
    </xf>
    <xf numFmtId="0" fontId="4" fillId="0" borderId="1" xfId="0" applyFont="1" applyBorder="1" applyAlignment="1">
      <alignment vertical="center" wrapText="1"/>
    </xf>
    <xf numFmtId="0" fontId="0" fillId="0" borderId="0" xfId="0" applyAlignment="1">
      <alignment horizontal="left"/>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0" xfId="0" applyFont="1" applyAlignment="1">
      <alignment vertical="center" wrapText="1"/>
    </xf>
    <xf numFmtId="0" fontId="4" fillId="6" borderId="1" xfId="0" applyFont="1" applyFill="1" applyBorder="1" applyAlignment="1">
      <alignment horizontal="center" vertical="center" wrapText="1"/>
    </xf>
    <xf numFmtId="0" fontId="11" fillId="0" borderId="1" xfId="0" applyFont="1" applyBorder="1" applyAlignment="1">
      <alignment vertical="center" wrapText="1"/>
    </xf>
    <xf numFmtId="9" fontId="5" fillId="0" borderId="0" xfId="1" applyFont="1" applyFill="1" applyBorder="1" applyAlignment="1" applyProtection="1">
      <alignment horizontal="center" vertical="center" wrapText="1"/>
      <protection locked="0"/>
    </xf>
    <xf numFmtId="9" fontId="5" fillId="0" borderId="0" xfId="1" applyFont="1" applyFill="1" applyAlignment="1" applyProtection="1">
      <alignment horizontal="center" vertical="center" wrapText="1"/>
      <protection locked="0"/>
    </xf>
    <xf numFmtId="9" fontId="3" fillId="0" borderId="0" xfId="1" applyFont="1" applyFill="1" applyBorder="1" applyAlignment="1" applyProtection="1">
      <alignment horizontal="center" vertical="center" wrapText="1"/>
      <protection locked="0"/>
    </xf>
    <xf numFmtId="9" fontId="3" fillId="0" borderId="0" xfId="1" applyFont="1" applyFill="1" applyAlignment="1" applyProtection="1">
      <alignment horizontal="center" vertical="center" wrapText="1"/>
      <protection locked="0"/>
    </xf>
    <xf numFmtId="0" fontId="13" fillId="0" borderId="0" xfId="0" applyFont="1"/>
    <xf numFmtId="0" fontId="12" fillId="0" borderId="1" xfId="0" applyFont="1" applyBorder="1" applyAlignment="1" applyProtection="1">
      <alignment vertical="center" wrapText="1"/>
      <protection hidden="1"/>
    </xf>
    <xf numFmtId="0" fontId="0" fillId="0" borderId="1" xfId="0" applyBorder="1" applyAlignment="1">
      <alignment wrapText="1"/>
    </xf>
    <xf numFmtId="0" fontId="13" fillId="0" borderId="1" xfId="0" applyFont="1" applyBorder="1" applyAlignment="1">
      <alignment vertical="top" wrapText="1"/>
    </xf>
    <xf numFmtId="164" fontId="5" fillId="0" borderId="0" xfId="0" applyNumberFormat="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protection locked="0"/>
    </xf>
    <xf numFmtId="9" fontId="3" fillId="0" borderId="1" xfId="1" applyFont="1" applyFill="1" applyBorder="1" applyAlignment="1" applyProtection="1">
      <alignment horizontal="center" vertical="center" wrapText="1"/>
      <protection locked="0"/>
    </xf>
    <xf numFmtId="0" fontId="1" fillId="0" borderId="0" xfId="0" applyFont="1"/>
    <xf numFmtId="9" fontId="0" fillId="0" borderId="0" xfId="0" applyNumberFormat="1"/>
    <xf numFmtId="0" fontId="18" fillId="0" borderId="0" xfId="0" applyFont="1" applyAlignment="1">
      <alignment vertical="center"/>
    </xf>
    <xf numFmtId="0" fontId="1" fillId="0" borderId="0" xfId="0" applyFont="1" applyAlignment="1">
      <alignment horizontal="center"/>
    </xf>
    <xf numFmtId="9" fontId="0" fillId="0" borderId="0" xfId="0" applyNumberFormat="1" applyAlignment="1">
      <alignment horizontal="center"/>
    </xf>
    <xf numFmtId="0" fontId="1" fillId="0" borderId="0" xfId="0" applyFont="1" applyAlignment="1">
      <alignment horizontal="left"/>
    </xf>
    <xf numFmtId="9" fontId="3" fillId="0" borderId="1" xfId="1"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15" fillId="0" borderId="1" xfId="0" applyFont="1" applyBorder="1" applyAlignment="1">
      <alignment horizontal="left" vertical="center"/>
    </xf>
    <xf numFmtId="0" fontId="8" fillId="0" borderId="1" xfId="0" applyFont="1" applyBorder="1" applyAlignment="1" applyProtection="1">
      <alignment horizontal="left" vertical="center" wrapText="1"/>
      <protection locked="0"/>
    </xf>
    <xf numFmtId="9" fontId="0" fillId="0" borderId="0" xfId="0" applyNumberFormat="1" applyAlignment="1">
      <alignment horizontal="left"/>
    </xf>
    <xf numFmtId="9" fontId="3" fillId="0" borderId="0" xfId="1" applyFont="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9" fontId="5" fillId="0" borderId="2" xfId="1" applyFont="1" applyFill="1" applyBorder="1" applyAlignment="1" applyProtection="1">
      <alignment horizontal="center" vertical="top" wrapText="1"/>
      <protection locked="0"/>
    </xf>
    <xf numFmtId="9" fontId="5" fillId="0" borderId="3" xfId="1" applyFont="1" applyFill="1" applyBorder="1" applyAlignment="1" applyProtection="1">
      <alignment horizontal="center" vertical="top" wrapText="1"/>
      <protection locked="0"/>
    </xf>
    <xf numFmtId="9" fontId="5" fillId="0" borderId="4" xfId="1" applyFont="1" applyFill="1" applyBorder="1" applyAlignment="1" applyProtection="1">
      <alignment horizontal="center" vertical="top" wrapText="1"/>
      <protection locked="0"/>
    </xf>
    <xf numFmtId="0" fontId="3" fillId="0" borderId="0" xfId="0" applyFont="1" applyAlignment="1" applyProtection="1">
      <alignment vertical="center" wrapText="1"/>
      <protection locked="0"/>
    </xf>
    <xf numFmtId="9" fontId="3" fillId="0" borderId="0" xfId="1" applyFont="1" applyBorder="1" applyAlignment="1" applyProtection="1">
      <alignment vertical="center" wrapText="1"/>
      <protection locked="0"/>
    </xf>
    <xf numFmtId="9" fontId="3" fillId="0" borderId="0" xfId="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wrapText="1"/>
      <protection locked="0"/>
    </xf>
    <xf numFmtId="9" fontId="3" fillId="10" borderId="9"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19" fillId="5" borderId="11" xfId="0"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textRotation="90"/>
      <protection locked="0"/>
    </xf>
    <xf numFmtId="9" fontId="3" fillId="7" borderId="2" xfId="1" applyFont="1" applyFill="1" applyBorder="1" applyAlignment="1" applyProtection="1">
      <alignment horizontal="center" vertical="center" textRotation="90"/>
      <protection locked="0"/>
    </xf>
    <xf numFmtId="0" fontId="3" fillId="7" borderId="2" xfId="0" applyFont="1" applyFill="1" applyBorder="1" applyAlignment="1" applyProtection="1">
      <alignment horizontal="center" vertical="center" wrapText="1"/>
      <protection locked="0"/>
    </xf>
    <xf numFmtId="0" fontId="3" fillId="8" borderId="2" xfId="0" applyFont="1" applyFill="1" applyBorder="1" applyAlignment="1" applyProtection="1">
      <alignment horizontal="center" vertical="center" wrapText="1"/>
      <protection locked="0"/>
    </xf>
    <xf numFmtId="164" fontId="3" fillId="8" borderId="2" xfId="0" applyNumberFormat="1"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9" fontId="3" fillId="9" borderId="2" xfId="1" applyFont="1" applyFill="1" applyBorder="1" applyAlignment="1" applyProtection="1">
      <alignment horizontal="center" vertical="center" wrapText="1"/>
      <protection locked="0"/>
    </xf>
    <xf numFmtId="9" fontId="3" fillId="9" borderId="1" xfId="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0" fontId="20" fillId="0" borderId="1" xfId="0" applyFont="1" applyBorder="1" applyAlignment="1">
      <alignment horizontal="center" vertical="center" wrapText="1"/>
    </xf>
    <xf numFmtId="0" fontId="5" fillId="0" borderId="0" xfId="0" applyFont="1" applyAlignment="1">
      <alignment horizontal="center" vertical="center" wrapText="1"/>
    </xf>
    <xf numFmtId="9" fontId="5" fillId="0" borderId="1" xfId="1" applyFont="1" applyFill="1" applyBorder="1" applyAlignment="1" applyProtection="1">
      <alignment horizontal="center" vertical="center" wrapText="1"/>
    </xf>
    <xf numFmtId="9" fontId="3" fillId="7" borderId="2" xfId="1" applyFont="1" applyFill="1" applyBorder="1" applyAlignment="1" applyProtection="1">
      <alignment horizontal="center" vertical="center" wrapText="1"/>
      <protection locked="0"/>
    </xf>
    <xf numFmtId="0" fontId="3" fillId="5" borderId="2" xfId="0" applyFont="1" applyFill="1" applyBorder="1" applyAlignment="1" applyProtection="1">
      <alignment horizontal="center" vertical="center" textRotation="90" wrapText="1"/>
      <protection locked="0"/>
    </xf>
    <xf numFmtId="0" fontId="19" fillId="5" borderId="2" xfId="0" applyFont="1" applyFill="1" applyBorder="1" applyAlignment="1" applyProtection="1">
      <alignment horizontal="center" vertical="center" wrapText="1"/>
      <protection locked="0"/>
    </xf>
    <xf numFmtId="9" fontId="3" fillId="7" borderId="3" xfId="1" applyFont="1" applyFill="1" applyBorder="1" applyAlignment="1" applyProtection="1">
      <alignment horizontal="center" vertical="center" wrapText="1"/>
      <protection locked="0"/>
    </xf>
    <xf numFmtId="0" fontId="6"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9" fillId="7" borderId="2" xfId="0" applyFont="1" applyFill="1" applyBorder="1" applyAlignment="1" applyProtection="1">
      <alignment horizontal="center" vertical="center" wrapText="1"/>
      <protection locked="0"/>
    </xf>
    <xf numFmtId="0" fontId="24" fillId="0" borderId="0" xfId="0" applyFont="1" applyProtection="1">
      <protection locked="0"/>
    </xf>
    <xf numFmtId="0" fontId="24" fillId="7" borderId="19" xfId="0" applyFont="1" applyFill="1" applyBorder="1" applyAlignment="1" applyProtection="1">
      <alignment vertical="center" wrapText="1"/>
      <protection locked="0"/>
    </xf>
    <xf numFmtId="0" fontId="24"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horizontal="center" vertical="center" wrapText="1"/>
      <protection locked="0"/>
    </xf>
    <xf numFmtId="0" fontId="24" fillId="7" borderId="19" xfId="0" applyFont="1" applyFill="1" applyBorder="1" applyAlignment="1" applyProtection="1">
      <alignment horizontal="left" vertical="top" wrapText="1"/>
      <protection locked="0"/>
    </xf>
    <xf numFmtId="0" fontId="24" fillId="7" borderId="19" xfId="0" applyFont="1" applyFill="1" applyBorder="1" applyProtection="1">
      <protection locked="0"/>
    </xf>
    <xf numFmtId="0" fontId="25" fillId="7" borderId="19" xfId="0" applyFont="1" applyFill="1" applyBorder="1" applyAlignment="1" applyProtection="1">
      <alignment horizontal="center" vertical="center"/>
      <protection hidden="1"/>
    </xf>
    <xf numFmtId="2" fontId="25" fillId="7" borderId="19" xfId="0" applyNumberFormat="1" applyFont="1" applyFill="1" applyBorder="1" applyAlignment="1" applyProtection="1">
      <alignment horizontal="center" vertical="center"/>
      <protection hidden="1"/>
    </xf>
    <xf numFmtId="0" fontId="25" fillId="7" borderId="19" xfId="0" applyFont="1" applyFill="1" applyBorder="1" applyAlignment="1" applyProtection="1">
      <alignment horizontal="center" vertical="center"/>
      <protection locked="0"/>
    </xf>
    <xf numFmtId="0" fontId="27" fillId="7" borderId="19" xfId="0" applyFont="1" applyFill="1" applyBorder="1" applyAlignment="1" applyProtection="1">
      <alignment horizontal="center" vertical="center"/>
      <protection locked="0"/>
    </xf>
    <xf numFmtId="0" fontId="24" fillId="7" borderId="19" xfId="0" applyFont="1" applyFill="1" applyBorder="1" applyAlignment="1" applyProtection="1">
      <alignment vertical="center"/>
      <protection locked="0"/>
    </xf>
    <xf numFmtId="0" fontId="24" fillId="7" borderId="25" xfId="0" applyFont="1" applyFill="1" applyBorder="1" applyAlignment="1" applyProtection="1">
      <alignment horizontal="center" vertical="center"/>
      <protection locked="0"/>
    </xf>
    <xf numFmtId="0" fontId="24" fillId="7" borderId="0" xfId="0" applyFont="1" applyFill="1" applyProtection="1">
      <protection locked="0"/>
    </xf>
    <xf numFmtId="0" fontId="24" fillId="0" borderId="4" xfId="0" applyFont="1" applyBorder="1" applyAlignment="1" applyProtection="1">
      <alignment vertical="center" wrapText="1"/>
      <protection locked="0"/>
    </xf>
    <xf numFmtId="0" fontId="24" fillId="0" borderId="4"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2" fontId="25" fillId="0" borderId="4" xfId="0" applyNumberFormat="1" applyFont="1" applyBorder="1" applyAlignment="1" applyProtection="1">
      <alignment horizontal="center" vertical="center"/>
      <protection hidden="1"/>
    </xf>
    <xf numFmtId="0" fontId="25" fillId="0" borderId="4"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hidden="1"/>
    </xf>
    <xf numFmtId="0" fontId="24" fillId="0" borderId="1" xfId="0" applyFont="1" applyBorder="1" applyAlignment="1" applyProtection="1">
      <alignment vertical="center" wrapText="1"/>
      <protection locked="0"/>
    </xf>
    <xf numFmtId="0" fontId="24" fillId="0" borderId="1" xfId="0" applyFont="1" applyBorder="1" applyAlignment="1" applyProtection="1">
      <alignment vertical="center"/>
      <protection locked="0"/>
    </xf>
    <xf numFmtId="0" fontId="24" fillId="0" borderId="21" xfId="0" applyFont="1" applyBorder="1" applyAlignment="1" applyProtection="1">
      <alignment horizontal="center" vertical="center"/>
      <protection locked="0"/>
    </xf>
    <xf numFmtId="0" fontId="24" fillId="0" borderId="22" xfId="0" quotePrefix="1" applyFont="1" applyBorder="1" applyAlignment="1" applyProtection="1">
      <alignment vertical="center" wrapText="1"/>
      <protection locked="0"/>
    </xf>
    <xf numFmtId="0" fontId="24" fillId="0" borderId="22"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2" fontId="25" fillId="0" borderId="22" xfId="0" applyNumberFormat="1" applyFont="1" applyBorder="1" applyAlignment="1" applyProtection="1">
      <alignment horizontal="center" vertical="center"/>
      <protection hidden="1"/>
    </xf>
    <xf numFmtId="0" fontId="25" fillId="0" borderId="22"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25" fillId="0" borderId="29" xfId="0" applyFont="1" applyBorder="1" applyAlignment="1" applyProtection="1">
      <alignment horizontal="center" vertical="center"/>
      <protection hidden="1"/>
    </xf>
    <xf numFmtId="0" fontId="24" fillId="0" borderId="29" xfId="0" applyFont="1" applyBorder="1" applyAlignment="1" applyProtection="1">
      <alignment vertical="center" wrapText="1"/>
      <protection locked="0"/>
    </xf>
    <xf numFmtId="0" fontId="24" fillId="0" borderId="29" xfId="0" applyFont="1" applyBorder="1" applyAlignment="1" applyProtection="1">
      <alignment vertical="center"/>
      <protection locked="0"/>
    </xf>
    <xf numFmtId="0" fontId="24" fillId="0" borderId="30" xfId="0" applyFont="1" applyBorder="1" applyAlignment="1" applyProtection="1">
      <alignment horizontal="center" vertical="center"/>
      <protection locked="0"/>
    </xf>
    <xf numFmtId="0" fontId="25" fillId="0" borderId="31" xfId="0" applyFont="1" applyBorder="1" applyAlignment="1" applyProtection="1">
      <alignment horizontal="center" vertical="center"/>
      <protection hidden="1"/>
    </xf>
    <xf numFmtId="0" fontId="24" fillId="0" borderId="32" xfId="0" applyFont="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horizontal="left" vertical="top" wrapText="1"/>
      <protection locked="0"/>
    </xf>
    <xf numFmtId="0" fontId="24" fillId="0" borderId="1" xfId="0" applyFont="1" applyBorder="1" applyAlignment="1" applyProtection="1">
      <alignment horizontal="center" vertical="center"/>
      <protection locked="0"/>
    </xf>
    <xf numFmtId="0" fontId="24" fillId="0" borderId="1" xfId="0" applyFont="1" applyBorder="1" applyProtection="1">
      <protection locked="0"/>
    </xf>
    <xf numFmtId="0" fontId="24" fillId="0" borderId="29" xfId="0" applyFont="1" applyBorder="1" applyAlignment="1" applyProtection="1">
      <alignment horizontal="center" vertical="center" wrapText="1"/>
      <protection locked="0"/>
    </xf>
    <xf numFmtId="0" fontId="24" fillId="0" borderId="29" xfId="0" applyFont="1" applyBorder="1" applyAlignment="1" applyProtection="1">
      <alignment horizontal="left" vertical="top" wrapText="1"/>
      <protection locked="0"/>
    </xf>
    <xf numFmtId="0" fontId="24" fillId="0" borderId="29" xfId="0" applyFont="1" applyBorder="1" applyAlignment="1" applyProtection="1">
      <alignment wrapText="1"/>
      <protection locked="0"/>
    </xf>
    <xf numFmtId="0" fontId="24" fillId="0" borderId="29" xfId="0" applyFont="1" applyBorder="1" applyProtection="1">
      <protection locked="0"/>
    </xf>
    <xf numFmtId="0" fontId="24" fillId="0" borderId="29" xfId="0" applyFont="1" applyBorder="1" applyAlignment="1" applyProtection="1">
      <alignment horizontal="center" vertical="center"/>
      <protection locked="0"/>
    </xf>
    <xf numFmtId="0" fontId="3" fillId="5" borderId="2" xfId="0" applyFont="1" applyFill="1" applyBorder="1" applyAlignment="1">
      <alignment horizontal="center" vertical="center" wrapText="1"/>
    </xf>
    <xf numFmtId="0" fontId="29" fillId="5" borderId="2" xfId="0" applyFont="1" applyFill="1" applyBorder="1" applyAlignment="1" applyProtection="1">
      <alignment horizontal="center" vertical="center" wrapText="1"/>
      <protection locked="0"/>
    </xf>
    <xf numFmtId="0" fontId="30" fillId="7" borderId="2" xfId="0" applyFont="1" applyFill="1" applyBorder="1" applyAlignment="1">
      <alignment horizontal="center" vertical="center" wrapText="1"/>
    </xf>
    <xf numFmtId="0" fontId="12" fillId="7" borderId="2" xfId="0" applyFont="1" applyFill="1" applyBorder="1" applyAlignment="1" applyProtection="1">
      <alignment horizontal="center" vertical="center" wrapText="1"/>
      <protection locked="0"/>
    </xf>
    <xf numFmtId="0" fontId="32" fillId="7" borderId="2" xfId="0" applyFont="1" applyFill="1" applyBorder="1" applyAlignment="1">
      <alignment horizontal="center" vertical="center" wrapText="1"/>
    </xf>
    <xf numFmtId="0" fontId="28" fillId="7" borderId="19" xfId="0"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wrapText="1"/>
      <protection hidden="1"/>
    </xf>
    <xf numFmtId="0" fontId="28" fillId="0" borderId="29"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locked="0"/>
    </xf>
    <xf numFmtId="0" fontId="25" fillId="7" borderId="4"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protection hidden="1"/>
    </xf>
    <xf numFmtId="0" fontId="28" fillId="7" borderId="4" xfId="0" applyFont="1" applyFill="1" applyBorder="1" applyAlignment="1" applyProtection="1">
      <alignment horizontal="center" vertical="center" wrapText="1"/>
      <protection hidden="1"/>
    </xf>
    <xf numFmtId="0" fontId="24" fillId="7" borderId="4" xfId="0" applyFont="1" applyFill="1" applyBorder="1" applyAlignment="1" applyProtection="1">
      <alignment vertical="center" wrapText="1"/>
      <protection locked="0"/>
    </xf>
    <xf numFmtId="0" fontId="24" fillId="7" borderId="4" xfId="0" applyFont="1" applyFill="1" applyBorder="1" applyAlignment="1" applyProtection="1">
      <alignment vertical="center"/>
      <protection locked="0"/>
    </xf>
    <xf numFmtId="0" fontId="24" fillId="7" borderId="36" xfId="0" applyFont="1" applyFill="1" applyBorder="1" applyAlignment="1" applyProtection="1">
      <alignment horizontal="center" vertical="center"/>
      <protection locked="0"/>
    </xf>
    <xf numFmtId="0" fontId="12" fillId="12" borderId="29" xfId="0" applyFont="1" applyFill="1" applyBorder="1" applyAlignment="1" applyProtection="1">
      <alignment horizontal="center" vertical="center" wrapText="1"/>
      <protection locked="0"/>
    </xf>
    <xf numFmtId="0" fontId="30" fillId="12" borderId="29" xfId="0" applyFont="1" applyFill="1" applyBorder="1" applyAlignment="1">
      <alignment horizontal="center" vertical="center" wrapText="1"/>
    </xf>
    <xf numFmtId="0" fontId="24" fillId="7" borderId="37" xfId="0" applyFont="1" applyFill="1" applyBorder="1" applyProtection="1">
      <protection locked="0"/>
    </xf>
    <xf numFmtId="0" fontId="24" fillId="7" borderId="25" xfId="0" applyFont="1" applyFill="1" applyBorder="1" applyProtection="1">
      <protection locked="0"/>
    </xf>
    <xf numFmtId="0" fontId="24" fillId="0" borderId="20" xfId="0" applyFont="1" applyBorder="1" applyProtection="1">
      <protection locked="0"/>
    </xf>
    <xf numFmtId="0" fontId="24" fillId="0" borderId="21" xfId="0" applyFont="1" applyBorder="1" applyProtection="1">
      <protection locked="0"/>
    </xf>
    <xf numFmtId="0" fontId="24" fillId="0" borderId="38" xfId="0" applyFont="1" applyBorder="1" applyProtection="1">
      <protection locked="0"/>
    </xf>
    <xf numFmtId="0" fontId="24" fillId="0" borderId="30" xfId="0" applyFont="1" applyBorder="1" applyProtection="1">
      <protection locked="0"/>
    </xf>
    <xf numFmtId="0" fontId="24" fillId="7" borderId="16" xfId="0" applyFont="1" applyFill="1" applyBorder="1" applyProtection="1">
      <protection locked="0"/>
    </xf>
    <xf numFmtId="0" fontId="24" fillId="0" borderId="6" xfId="0" applyFont="1" applyBorder="1" applyProtection="1">
      <protection locked="0"/>
    </xf>
    <xf numFmtId="0" fontId="24" fillId="0" borderId="31" xfId="0" applyFont="1" applyBorder="1" applyProtection="1">
      <protection locked="0"/>
    </xf>
    <xf numFmtId="0" fontId="3" fillId="9" borderId="29" xfId="0" applyFont="1" applyFill="1" applyBorder="1" applyAlignment="1" applyProtection="1">
      <alignment horizontal="center" vertical="center" wrapText="1"/>
      <protection locked="0"/>
    </xf>
    <xf numFmtId="9" fontId="3" fillId="9" borderId="29" xfId="1" applyFont="1" applyFill="1" applyBorder="1" applyAlignment="1" applyProtection="1">
      <alignment horizontal="center" vertical="center" wrapText="1"/>
      <protection locked="0"/>
    </xf>
    <xf numFmtId="9" fontId="3" fillId="9" borderId="30" xfId="1" applyFont="1" applyFill="1" applyBorder="1" applyAlignment="1" applyProtection="1">
      <alignment horizontal="center"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lignment vertical="center" wrapText="1"/>
    </xf>
    <xf numFmtId="0" fontId="6" fillId="13" borderId="1" xfId="0" applyFont="1" applyFill="1" applyBorder="1" applyAlignment="1">
      <alignment horizontal="justify" vertical="center" wrapText="1"/>
    </xf>
    <xf numFmtId="0" fontId="5" fillId="13" borderId="1" xfId="0" applyFont="1" applyFill="1" applyBorder="1" applyAlignment="1" applyProtection="1">
      <alignment horizontal="center" vertical="center" wrapText="1"/>
      <protection locked="0"/>
    </xf>
    <xf numFmtId="9" fontId="5" fillId="13" borderId="2" xfId="1" applyFont="1" applyFill="1" applyBorder="1" applyAlignment="1" applyProtection="1">
      <alignment horizontal="center" vertical="top" wrapText="1"/>
      <protection locked="0"/>
    </xf>
    <xf numFmtId="0" fontId="5" fillId="13" borderId="0" xfId="0" applyFont="1" applyFill="1" applyAlignment="1" applyProtection="1">
      <alignment horizontal="center" vertical="center" wrapText="1"/>
      <protection locked="0"/>
    </xf>
    <xf numFmtId="9" fontId="5" fillId="13" borderId="3" xfId="1" applyFont="1" applyFill="1" applyBorder="1" applyAlignment="1" applyProtection="1">
      <alignment horizontal="center" vertical="top" wrapText="1"/>
      <protection locked="0"/>
    </xf>
    <xf numFmtId="0" fontId="4" fillId="13" borderId="1" xfId="0" applyFont="1" applyFill="1" applyBorder="1" applyAlignment="1">
      <alignment horizontal="justify" vertical="center" wrapText="1"/>
    </xf>
    <xf numFmtId="9" fontId="5" fillId="13" borderId="4" xfId="1" applyFont="1" applyFill="1" applyBorder="1" applyAlignment="1" applyProtection="1">
      <alignment horizontal="center" vertical="top" wrapText="1"/>
      <protection locked="0"/>
    </xf>
    <xf numFmtId="0" fontId="5" fillId="0" borderId="1" xfId="0" applyFont="1" applyBorder="1" applyAlignment="1" applyProtection="1">
      <alignment horizontal="left" vertical="center" wrapText="1"/>
      <protection locked="0"/>
    </xf>
    <xf numFmtId="0" fontId="5" fillId="14" borderId="1" xfId="0" applyFont="1" applyFill="1" applyBorder="1" applyAlignment="1" applyProtection="1">
      <alignment horizontal="center" vertical="center" wrapText="1"/>
      <protection locked="0"/>
    </xf>
    <xf numFmtId="0" fontId="9" fillId="14" borderId="1" xfId="0" applyFont="1" applyFill="1" applyBorder="1" applyAlignment="1" applyProtection="1">
      <alignment vertical="top" wrapText="1"/>
      <protection locked="0"/>
    </xf>
    <xf numFmtId="0" fontId="6" fillId="14" borderId="1" xfId="0" applyFont="1" applyFill="1" applyBorder="1" applyAlignment="1" applyProtection="1">
      <alignment horizontal="center" vertical="center" wrapText="1"/>
      <protection locked="0"/>
    </xf>
    <xf numFmtId="0" fontId="5" fillId="14"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9" fontId="3" fillId="14" borderId="1" xfId="1" applyFont="1" applyFill="1" applyBorder="1" applyAlignment="1" applyProtection="1">
      <alignment horizontal="center" vertical="center" wrapText="1"/>
      <protection locked="0"/>
    </xf>
    <xf numFmtId="9" fontId="3" fillId="14" borderId="1" xfId="1" applyFont="1" applyFill="1" applyBorder="1" applyAlignment="1" applyProtection="1">
      <alignment horizontal="center" vertical="center" wrapText="1"/>
    </xf>
    <xf numFmtId="0" fontId="20" fillId="14" borderId="1" xfId="0" applyFont="1" applyFill="1" applyBorder="1" applyAlignment="1">
      <alignment horizontal="center" vertical="center" wrapText="1"/>
    </xf>
    <xf numFmtId="9" fontId="5" fillId="14" borderId="1" xfId="1" applyFont="1" applyFill="1" applyBorder="1" applyAlignment="1" applyProtection="1">
      <alignment horizontal="center" vertical="center" wrapText="1"/>
    </xf>
    <xf numFmtId="164" fontId="5" fillId="14" borderId="1" xfId="0" applyNumberFormat="1" applyFont="1" applyFill="1" applyBorder="1" applyAlignment="1" applyProtection="1">
      <alignment horizontal="center" vertical="center" wrapText="1"/>
      <protection locked="0"/>
    </xf>
    <xf numFmtId="9" fontId="5" fillId="14" borderId="1" xfId="1" applyFont="1" applyFill="1" applyBorder="1" applyAlignment="1" applyProtection="1">
      <alignment horizontal="center" vertical="center" wrapText="1"/>
      <protection locked="0"/>
    </xf>
    <xf numFmtId="9" fontId="5" fillId="14" borderId="0" xfId="1" applyFont="1" applyFill="1" applyAlignment="1" applyProtection="1">
      <alignment horizontal="center" vertical="center" wrapText="1"/>
      <protection locked="0"/>
    </xf>
    <xf numFmtId="0" fontId="5" fillId="14" borderId="0" xfId="0" applyFont="1" applyFill="1" applyAlignment="1" applyProtection="1">
      <alignment horizontal="center" vertical="center" wrapText="1"/>
      <protection locked="0"/>
    </xf>
    <xf numFmtId="0" fontId="33" fillId="0" borderId="1" xfId="0" applyFont="1" applyBorder="1" applyAlignment="1" applyProtection="1">
      <alignment vertical="center" wrapText="1"/>
      <protection locked="0"/>
    </xf>
    <xf numFmtId="0" fontId="34" fillId="0" borderId="1" xfId="0" applyFont="1" applyBorder="1" applyAlignment="1">
      <alignment wrapText="1"/>
    </xf>
    <xf numFmtId="0" fontId="5" fillId="0" borderId="4" xfId="0" applyFont="1" applyBorder="1" applyAlignment="1">
      <alignment horizontal="center" vertical="center" wrapText="1"/>
    </xf>
    <xf numFmtId="0" fontId="6" fillId="0" borderId="1"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35" fillId="0" borderId="0" xfId="0" applyFont="1" applyAlignment="1">
      <alignment horizontal="center" vertical="center" wrapText="1"/>
    </xf>
    <xf numFmtId="9" fontId="5" fillId="0" borderId="14" xfId="0" applyNumberFormat="1" applyFont="1" applyBorder="1" applyAlignment="1">
      <alignment horizontal="center" vertical="center" wrapText="1"/>
    </xf>
    <xf numFmtId="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9" fontId="3" fillId="0" borderId="2" xfId="1" applyFont="1" applyFill="1" applyBorder="1" applyAlignment="1" applyProtection="1">
      <alignment horizontal="center" vertical="center" wrapText="1"/>
      <protection locked="0"/>
    </xf>
    <xf numFmtId="9" fontId="3" fillId="0" borderId="3" xfId="1"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9" fontId="3" fillId="0" borderId="1" xfId="1" applyFont="1" applyFill="1" applyBorder="1" applyAlignment="1" applyProtection="1">
      <alignment horizontal="center" vertical="center" wrapText="1"/>
    </xf>
    <xf numFmtId="0" fontId="20" fillId="0" borderId="1" xfId="0" applyFont="1" applyBorder="1" applyAlignment="1">
      <alignment horizontal="center" vertical="center" wrapText="1"/>
    </xf>
    <xf numFmtId="9" fontId="5" fillId="0" borderId="2" xfId="0" applyNumberFormat="1" applyFont="1" applyBorder="1" applyAlignment="1">
      <alignment horizontal="center" vertical="center" wrapText="1"/>
    </xf>
    <xf numFmtId="0" fontId="5" fillId="0" borderId="39" xfId="0" applyFont="1" applyBorder="1" applyAlignment="1">
      <alignment horizontal="center" vertical="center" wrapText="1"/>
    </xf>
    <xf numFmtId="9" fontId="16" fillId="0" borderId="2" xfId="0" applyNumberFormat="1" applyFont="1" applyBorder="1" applyAlignment="1" applyProtection="1">
      <alignment horizontal="center" vertical="center" wrapText="1"/>
      <protection locked="0"/>
    </xf>
    <xf numFmtId="9" fontId="16" fillId="0" borderId="3" xfId="0" applyNumberFormat="1"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9" fontId="3" fillId="7" borderId="1" xfId="1" applyFont="1" applyFill="1" applyBorder="1" applyAlignment="1" applyProtection="1">
      <alignment horizontal="center" vertical="center" wrapText="1"/>
      <protection locked="0"/>
    </xf>
    <xf numFmtId="9" fontId="3" fillId="7" borderId="2" xfId="1" applyFont="1" applyFill="1" applyBorder="1" applyAlignment="1" applyProtection="1">
      <alignment horizontal="center" vertical="center" wrapText="1"/>
      <protection locked="0"/>
    </xf>
    <xf numFmtId="0" fontId="3" fillId="7" borderId="2" xfId="0" applyFont="1" applyFill="1" applyBorder="1" applyAlignment="1" applyProtection="1">
      <alignment horizontal="center" vertical="center" wrapText="1"/>
      <protection locked="0"/>
    </xf>
    <xf numFmtId="0" fontId="3" fillId="8" borderId="9" xfId="0" applyFont="1" applyFill="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4" xfId="0" applyFont="1" applyFill="1" applyBorder="1" applyAlignment="1" applyProtection="1">
      <alignment horizontal="center" vertical="center" wrapText="1"/>
      <protection locked="0"/>
    </xf>
    <xf numFmtId="0" fontId="19" fillId="7" borderId="1" xfId="0" applyFont="1" applyFill="1" applyBorder="1" applyAlignment="1" applyProtection="1">
      <alignment horizontal="center" vertical="center" wrapText="1"/>
      <protection locked="0"/>
    </xf>
    <xf numFmtId="0" fontId="19" fillId="7" borderId="2"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12" xfId="0" applyFont="1" applyBorder="1" applyAlignment="1" applyProtection="1">
      <alignment horizontal="center" vertical="top" wrapText="1"/>
      <protection locked="0"/>
    </xf>
    <xf numFmtId="0" fontId="5" fillId="0" borderId="14" xfId="0" applyFont="1" applyBorder="1" applyAlignment="1" applyProtection="1">
      <alignment horizontal="center" vertical="top" wrapText="1"/>
      <protection locked="0"/>
    </xf>
    <xf numFmtId="164" fontId="5" fillId="0" borderId="1"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9" fontId="5" fillId="0" borderId="1" xfId="1" applyFont="1" applyFill="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lignment horizontal="center" vertical="top" wrapText="1"/>
    </xf>
    <xf numFmtId="0" fontId="0" fillId="0" borderId="1" xfId="0" applyBorder="1" applyAlignment="1">
      <alignment horizontal="center" vertical="top" wrapText="1"/>
    </xf>
    <xf numFmtId="0" fontId="5" fillId="0" borderId="1" xfId="0" applyFont="1" applyBorder="1" applyAlignment="1" applyProtection="1">
      <alignment horizontal="center" vertical="top" textRotation="90" wrapText="1"/>
      <protection locked="0"/>
    </xf>
    <xf numFmtId="0" fontId="0" fillId="0" borderId="1" xfId="0" applyBorder="1" applyAlignment="1" applyProtection="1">
      <alignment horizontal="center" vertical="top" textRotation="90" wrapText="1"/>
      <protection locked="0"/>
    </xf>
    <xf numFmtId="0" fontId="5" fillId="0" borderId="2" xfId="0" applyFont="1" applyBorder="1" applyAlignment="1" applyProtection="1">
      <alignment horizontal="center" vertical="top" textRotation="90" wrapText="1"/>
      <protection locked="0"/>
    </xf>
    <xf numFmtId="0" fontId="5" fillId="0" borderId="3" xfId="0" applyFont="1" applyBorder="1" applyAlignment="1" applyProtection="1">
      <alignment horizontal="center" vertical="top" textRotation="90" wrapText="1"/>
      <protection locked="0"/>
    </xf>
    <xf numFmtId="0" fontId="5" fillId="0" borderId="4" xfId="0" applyFont="1" applyBorder="1" applyAlignment="1" applyProtection="1">
      <alignment horizontal="center" vertical="top" textRotation="90" wrapText="1"/>
      <protection locked="0"/>
    </xf>
    <xf numFmtId="0" fontId="5" fillId="0" borderId="2"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9" fontId="3" fillId="0" borderId="1" xfId="1" applyFont="1" applyFill="1" applyBorder="1" applyAlignment="1" applyProtection="1">
      <alignment horizontal="center" vertical="top" wrapText="1"/>
    </xf>
    <xf numFmtId="164" fontId="5" fillId="0" borderId="1" xfId="0" applyNumberFormat="1" applyFont="1" applyBorder="1" applyAlignment="1" applyProtection="1">
      <alignment horizontal="center" vertical="top" wrapText="1"/>
      <protection locked="0"/>
    </xf>
    <xf numFmtId="9" fontId="5" fillId="0" borderId="2" xfId="1" applyFont="1" applyFill="1" applyBorder="1" applyAlignment="1" applyProtection="1">
      <alignment horizontal="center" vertical="top" wrapText="1"/>
    </xf>
    <xf numFmtId="9" fontId="5" fillId="0" borderId="3" xfId="1" applyFont="1" applyFill="1" applyBorder="1" applyAlignment="1" applyProtection="1">
      <alignment horizontal="center" vertical="top" wrapText="1"/>
    </xf>
    <xf numFmtId="9" fontId="5" fillId="0" borderId="4" xfId="1" applyFont="1" applyFill="1" applyBorder="1" applyAlignment="1" applyProtection="1">
      <alignment horizontal="center" vertical="top" wrapText="1"/>
    </xf>
    <xf numFmtId="0" fontId="20" fillId="0" borderId="1" xfId="0" applyFont="1" applyBorder="1" applyAlignment="1">
      <alignment horizontal="center" vertical="top" wrapText="1"/>
    </xf>
    <xf numFmtId="0" fontId="8" fillId="0" borderId="1" xfId="0" applyFont="1" applyBorder="1" applyAlignment="1" applyProtection="1">
      <alignment horizontal="center" vertical="top" wrapText="1"/>
      <protection locked="0"/>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9" fontId="3" fillId="0" borderId="2" xfId="1" applyFont="1" applyFill="1" applyBorder="1" applyAlignment="1" applyProtection="1">
      <alignment horizontal="center" vertical="top" wrapText="1"/>
    </xf>
    <xf numFmtId="9" fontId="3" fillId="0" borderId="3" xfId="1" applyFont="1" applyFill="1" applyBorder="1" applyAlignment="1" applyProtection="1">
      <alignment horizontal="center" vertical="top" wrapText="1"/>
    </xf>
    <xf numFmtId="9" fontId="3" fillId="0" borderId="4" xfId="1" applyFont="1" applyFill="1" applyBorder="1" applyAlignment="1" applyProtection="1">
      <alignment horizontal="center" vertical="top" wrapText="1"/>
    </xf>
    <xf numFmtId="9" fontId="5" fillId="13" borderId="1" xfId="1" applyFont="1" applyFill="1" applyBorder="1" applyAlignment="1" applyProtection="1">
      <alignment horizontal="center" vertical="top" wrapText="1"/>
      <protection locked="0"/>
    </xf>
    <xf numFmtId="0" fontId="0" fillId="13" borderId="1" xfId="0" applyFill="1" applyBorder="1" applyAlignment="1" applyProtection="1">
      <alignment horizontal="center" vertical="top" wrapText="1"/>
      <protection locked="0"/>
    </xf>
    <xf numFmtId="0" fontId="5" fillId="13" borderId="1" xfId="0" applyFont="1" applyFill="1" applyBorder="1" applyAlignment="1" applyProtection="1">
      <alignment horizontal="center" vertical="top" wrapText="1"/>
      <protection locked="0"/>
    </xf>
    <xf numFmtId="0" fontId="5" fillId="13" borderId="1" xfId="0" applyFont="1" applyFill="1" applyBorder="1" applyAlignment="1" applyProtection="1">
      <alignment horizontal="center" vertical="center" wrapText="1"/>
      <protection locked="0"/>
    </xf>
    <xf numFmtId="0" fontId="5" fillId="13" borderId="1" xfId="0" applyFont="1" applyFill="1" applyBorder="1" applyAlignment="1">
      <alignment horizontal="center" vertical="top" wrapText="1"/>
    </xf>
    <xf numFmtId="0" fontId="0" fillId="13" borderId="1" xfId="0" applyFill="1" applyBorder="1" applyAlignment="1">
      <alignment horizontal="center" vertical="top" wrapText="1"/>
    </xf>
    <xf numFmtId="0" fontId="5" fillId="13" borderId="1" xfId="0" applyFont="1" applyFill="1" applyBorder="1" applyAlignment="1" applyProtection="1">
      <alignment horizontal="center" vertical="top" textRotation="90" wrapText="1"/>
      <protection locked="0"/>
    </xf>
    <xf numFmtId="0" fontId="0" fillId="13" borderId="1" xfId="0" applyFill="1" applyBorder="1" applyAlignment="1" applyProtection="1">
      <alignment horizontal="center" vertical="top" textRotation="90" wrapText="1"/>
      <protection locked="0"/>
    </xf>
    <xf numFmtId="0" fontId="5" fillId="13" borderId="2" xfId="0" applyFont="1" applyFill="1" applyBorder="1" applyAlignment="1" applyProtection="1">
      <alignment horizontal="center" vertical="top" textRotation="90" wrapText="1"/>
      <protection locked="0"/>
    </xf>
    <xf numFmtId="0" fontId="5" fillId="13" borderId="3" xfId="0" applyFont="1" applyFill="1" applyBorder="1" applyAlignment="1" applyProtection="1">
      <alignment horizontal="center" vertical="top" textRotation="90" wrapText="1"/>
      <protection locked="0"/>
    </xf>
    <xf numFmtId="0" fontId="5" fillId="13" borderId="4" xfId="0" applyFont="1" applyFill="1" applyBorder="1" applyAlignment="1" applyProtection="1">
      <alignment horizontal="center" vertical="top" textRotation="90" wrapText="1"/>
      <protection locked="0"/>
    </xf>
    <xf numFmtId="0" fontId="5" fillId="13" borderId="2" xfId="0" applyFont="1" applyFill="1" applyBorder="1" applyAlignment="1" applyProtection="1">
      <alignment horizontal="center" vertical="top" wrapText="1"/>
      <protection locked="0"/>
    </xf>
    <xf numFmtId="0" fontId="5" fillId="13" borderId="3" xfId="0" applyFont="1" applyFill="1" applyBorder="1" applyAlignment="1" applyProtection="1">
      <alignment horizontal="center" vertical="top" wrapText="1"/>
      <protection locked="0"/>
    </xf>
    <xf numFmtId="0" fontId="5" fillId="13" borderId="4" xfId="0" applyFont="1" applyFill="1" applyBorder="1" applyAlignment="1" applyProtection="1">
      <alignment horizontal="center" vertical="top" wrapText="1"/>
      <protection locked="0"/>
    </xf>
    <xf numFmtId="9" fontId="3" fillId="13" borderId="1" xfId="1" applyFont="1" applyFill="1" applyBorder="1" applyAlignment="1" applyProtection="1">
      <alignment horizontal="center" vertical="top" wrapText="1"/>
    </xf>
    <xf numFmtId="164" fontId="5" fillId="13" borderId="1" xfId="0" applyNumberFormat="1" applyFont="1" applyFill="1" applyBorder="1" applyAlignment="1" applyProtection="1">
      <alignment horizontal="center" vertical="top" wrapText="1"/>
      <protection locked="0"/>
    </xf>
    <xf numFmtId="9" fontId="5" fillId="13" borderId="2" xfId="1" applyFont="1" applyFill="1" applyBorder="1" applyAlignment="1" applyProtection="1">
      <alignment horizontal="center" vertical="top" wrapText="1"/>
    </xf>
    <xf numFmtId="9" fontId="5" fillId="13" borderId="3" xfId="1" applyFont="1" applyFill="1" applyBorder="1" applyAlignment="1" applyProtection="1">
      <alignment horizontal="center" vertical="top" wrapText="1"/>
    </xf>
    <xf numFmtId="9" fontId="5" fillId="13" borderId="4" xfId="1" applyFont="1" applyFill="1" applyBorder="1" applyAlignment="1" applyProtection="1">
      <alignment horizontal="center" vertical="top" wrapText="1"/>
    </xf>
    <xf numFmtId="0" fontId="20" fillId="13" borderId="1" xfId="0" applyFont="1" applyFill="1" applyBorder="1" applyAlignment="1">
      <alignment horizontal="center" vertical="top" wrapText="1"/>
    </xf>
    <xf numFmtId="0" fontId="8" fillId="13" borderId="1" xfId="0" applyFont="1" applyFill="1" applyBorder="1" applyAlignment="1" applyProtection="1">
      <alignment horizontal="center" vertical="top" wrapText="1"/>
      <protection locked="0"/>
    </xf>
    <xf numFmtId="0" fontId="5" fillId="13" borderId="2" xfId="0" applyFont="1" applyFill="1" applyBorder="1" applyAlignment="1">
      <alignment horizontal="center" vertical="top" wrapText="1"/>
    </xf>
    <xf numFmtId="0" fontId="5" fillId="13" borderId="3" xfId="0" applyFont="1" applyFill="1" applyBorder="1" applyAlignment="1">
      <alignment horizontal="center" vertical="top" wrapText="1"/>
    </xf>
    <xf numFmtId="0" fontId="5" fillId="13" borderId="4" xfId="0" applyFont="1" applyFill="1" applyBorder="1" applyAlignment="1">
      <alignment horizontal="center" vertical="top" wrapText="1"/>
    </xf>
    <xf numFmtId="9" fontId="3" fillId="13" borderId="2" xfId="1" applyFont="1" applyFill="1" applyBorder="1" applyAlignment="1" applyProtection="1">
      <alignment horizontal="center" vertical="top" wrapText="1"/>
    </xf>
    <xf numFmtId="9" fontId="3" fillId="13" borderId="3" xfId="1" applyFont="1" applyFill="1" applyBorder="1" applyAlignment="1" applyProtection="1">
      <alignment horizontal="center" vertical="top" wrapText="1"/>
    </xf>
    <xf numFmtId="9" fontId="3" fillId="13" borderId="4" xfId="1" applyFont="1" applyFill="1" applyBorder="1" applyAlignment="1" applyProtection="1">
      <alignment horizontal="center" vertical="top" wrapText="1"/>
    </xf>
    <xf numFmtId="9" fontId="3" fillId="7" borderId="4" xfId="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hidden="1"/>
    </xf>
    <xf numFmtId="0" fontId="3" fillId="7" borderId="1" xfId="0" applyFont="1" applyFill="1" applyBorder="1" applyAlignment="1" applyProtection="1">
      <alignment horizontal="center" vertical="center" wrapText="1"/>
      <protection hidden="1"/>
    </xf>
    <xf numFmtId="0" fontId="17" fillId="0" borderId="0" xfId="0" applyFont="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xf numFmtId="0" fontId="3" fillId="5" borderId="1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3" fillId="5" borderId="19" xfId="0" applyFont="1" applyFill="1" applyBorder="1" applyAlignment="1" applyProtection="1">
      <alignment horizontal="center" vertical="center" wrapText="1"/>
      <protection locked="0"/>
    </xf>
    <xf numFmtId="0" fontId="3" fillId="7" borderId="16" xfId="0" applyFont="1" applyFill="1" applyBorder="1" applyAlignment="1" applyProtection="1">
      <alignment horizontal="center" vertical="center" wrapText="1"/>
      <protection locked="0"/>
    </xf>
    <xf numFmtId="0" fontId="5" fillId="7"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3" fillId="12" borderId="1" xfId="0" applyFont="1" applyFill="1" applyBorder="1" applyAlignment="1" applyProtection="1">
      <alignment horizontal="center" vertical="center" wrapText="1"/>
      <protection locked="0"/>
    </xf>
    <xf numFmtId="0" fontId="3" fillId="12" borderId="29" xfId="0" applyFont="1" applyFill="1" applyBorder="1" applyAlignment="1" applyProtection="1">
      <alignment horizontal="center" vertical="center" wrapText="1"/>
      <protection locked="0"/>
    </xf>
    <xf numFmtId="0" fontId="12" fillId="7" borderId="2" xfId="0" applyFont="1" applyFill="1" applyBorder="1" applyAlignment="1" applyProtection="1">
      <alignment horizontal="center" vertical="center" wrapText="1"/>
      <protection locked="0"/>
    </xf>
    <xf numFmtId="0" fontId="8" fillId="7" borderId="22" xfId="0" applyFont="1" applyFill="1" applyBorder="1" applyAlignment="1">
      <alignment horizontal="center" vertical="center" wrapText="1"/>
    </xf>
    <xf numFmtId="0" fontId="3" fillId="7" borderId="6" xfId="0" applyFont="1" applyFill="1" applyBorder="1" applyAlignment="1" applyProtection="1">
      <alignment horizontal="center" vertical="center" wrapText="1"/>
      <protection locked="0"/>
    </xf>
    <xf numFmtId="0" fontId="5" fillId="7" borderId="8"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24" fillId="0" borderId="23"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24" fillId="0" borderId="24"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22"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16" fillId="11" borderId="24" xfId="0" applyFont="1" applyFill="1" applyBorder="1" applyAlignment="1" applyProtection="1">
      <alignment horizontal="left" vertical="center" wrapText="1"/>
      <protection locked="0"/>
    </xf>
    <xf numFmtId="0" fontId="16" fillId="11" borderId="3" xfId="0" applyFont="1" applyFill="1" applyBorder="1" applyAlignment="1" applyProtection="1">
      <alignment horizontal="left" vertical="center" wrapText="1"/>
      <protection locked="0"/>
    </xf>
    <xf numFmtId="0" fontId="16" fillId="11" borderId="22" xfId="0" applyFont="1" applyFill="1" applyBorder="1" applyAlignment="1" applyProtection="1">
      <alignment horizontal="left" vertical="center" wrapText="1"/>
      <protection locked="0"/>
    </xf>
    <xf numFmtId="0" fontId="24" fillId="0" borderId="24" xfId="0" applyFont="1" applyBorder="1" applyAlignment="1" applyProtection="1">
      <alignment horizontal="left" vertical="center" wrapText="1"/>
      <protection locked="0"/>
    </xf>
    <xf numFmtId="0" fontId="24" fillId="0" borderId="3" xfId="0"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5" fillId="0" borderId="24"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22" xfId="0" applyFont="1" applyBorder="1" applyAlignment="1" applyProtection="1">
      <alignment horizontal="center" vertical="center"/>
      <protection locked="0"/>
    </xf>
    <xf numFmtId="0" fontId="24" fillId="9" borderId="24" xfId="0" applyFont="1" applyFill="1" applyBorder="1" applyAlignment="1" applyProtection="1">
      <alignment horizontal="center" vertical="center"/>
      <protection locked="0"/>
    </xf>
    <xf numFmtId="0" fontId="24" fillId="9" borderId="3" xfId="0" applyFont="1" applyFill="1" applyBorder="1" applyAlignment="1" applyProtection="1">
      <alignment horizontal="center" vertical="center"/>
      <protection locked="0"/>
    </xf>
    <xf numFmtId="0" fontId="24" fillId="9" borderId="22" xfId="0" applyFont="1" applyFill="1" applyBorder="1" applyAlignment="1" applyProtection="1">
      <alignment horizontal="center" vertical="center"/>
      <protection locked="0"/>
    </xf>
    <xf numFmtId="0" fontId="25" fillId="0" borderId="24" xfId="0" applyFont="1" applyBorder="1" applyAlignment="1" applyProtection="1">
      <alignment horizontal="center" vertical="center"/>
      <protection hidden="1"/>
    </xf>
    <xf numFmtId="0" fontId="25" fillId="0" borderId="3" xfId="0" applyFont="1" applyBorder="1" applyAlignment="1" applyProtection="1">
      <alignment horizontal="center" vertical="center"/>
      <protection hidden="1"/>
    </xf>
    <xf numFmtId="0" fontId="25" fillId="0" borderId="22" xfId="0" applyFont="1" applyBorder="1" applyAlignment="1" applyProtection="1">
      <alignment horizontal="center" vertical="center"/>
      <protection hidden="1"/>
    </xf>
    <xf numFmtId="0" fontId="25" fillId="9" borderId="24" xfId="0" applyFont="1" applyFill="1" applyBorder="1" applyAlignment="1" applyProtection="1">
      <alignment horizontal="center" vertical="center"/>
      <protection hidden="1"/>
    </xf>
    <xf numFmtId="0" fontId="25" fillId="9" borderId="3" xfId="0" applyFont="1" applyFill="1" applyBorder="1" applyAlignment="1" applyProtection="1">
      <alignment horizontal="center" vertical="center"/>
      <protection hidden="1"/>
    </xf>
    <xf numFmtId="0" fontId="25" fillId="9" borderId="22" xfId="0" applyFont="1" applyFill="1" applyBorder="1" applyAlignment="1" applyProtection="1">
      <alignment horizontal="center" vertical="center"/>
      <protection hidden="1"/>
    </xf>
    <xf numFmtId="0" fontId="26" fillId="0" borderId="24"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22" xfId="0" applyFont="1" applyBorder="1" applyAlignment="1" applyProtection="1">
      <alignment horizontal="center" vertical="center"/>
      <protection hidden="1"/>
    </xf>
    <xf numFmtId="2" fontId="25" fillId="0" borderId="24" xfId="0" applyNumberFormat="1" applyFont="1" applyBorder="1" applyAlignment="1" applyProtection="1">
      <alignment horizontal="center" vertical="center"/>
      <protection hidden="1"/>
    </xf>
    <xf numFmtId="0" fontId="24" fillId="0" borderId="3" xfId="0" applyFont="1" applyBorder="1" applyAlignment="1">
      <alignment horizontal="center" vertical="center"/>
    </xf>
    <xf numFmtId="0" fontId="24" fillId="0" borderId="22" xfId="0" applyFont="1" applyBorder="1" applyAlignment="1">
      <alignment horizontal="center" vertical="center"/>
    </xf>
    <xf numFmtId="0" fontId="3" fillId="12" borderId="16" xfId="0" applyFont="1" applyFill="1" applyBorder="1" applyAlignment="1" applyProtection="1">
      <alignment horizontal="center" vertical="center" wrapText="1"/>
      <protection locked="0"/>
    </xf>
    <xf numFmtId="0" fontId="5" fillId="12" borderId="17" xfId="0" applyFont="1" applyFill="1" applyBorder="1" applyAlignment="1">
      <alignment horizontal="center" vertical="center" wrapText="1"/>
    </xf>
    <xf numFmtId="0" fontId="5" fillId="12" borderId="18" xfId="0" applyFont="1" applyFill="1" applyBorder="1" applyAlignment="1">
      <alignment horizontal="center" vertical="center" wrapText="1"/>
    </xf>
    <xf numFmtId="0" fontId="3" fillId="5" borderId="2" xfId="0" applyFont="1" applyFill="1" applyBorder="1" applyAlignment="1" applyProtection="1">
      <alignment horizontal="center" vertical="center" wrapText="1"/>
      <protection locked="0"/>
    </xf>
    <xf numFmtId="0" fontId="5" fillId="5"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31" fillId="7" borderId="1" xfId="0" applyFont="1" applyFill="1" applyBorder="1" applyAlignment="1" applyProtection="1">
      <alignment horizontal="center" vertical="center" wrapText="1"/>
      <protection locked="0"/>
    </xf>
    <xf numFmtId="0" fontId="31" fillId="7" borderId="2" xfId="0" applyFont="1" applyFill="1" applyBorder="1" applyAlignment="1" applyProtection="1">
      <alignment horizontal="center" vertical="center" wrapText="1"/>
      <protection locked="0"/>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9" borderId="19" xfId="0" applyFont="1" applyFill="1" applyBorder="1" applyAlignment="1" applyProtection="1">
      <alignment horizontal="center" vertical="center" wrapText="1"/>
      <protection locked="0"/>
    </xf>
    <xf numFmtId="0" fontId="3" fillId="9" borderId="25" xfId="0" applyFont="1" applyFill="1" applyBorder="1" applyAlignment="1" applyProtection="1">
      <alignment horizontal="center" vertical="center" wrapText="1"/>
      <protection locked="0"/>
    </xf>
    <xf numFmtId="0" fontId="3" fillId="9" borderId="21" xfId="0" applyFont="1" applyFill="1" applyBorder="1" applyAlignment="1" applyProtection="1">
      <alignment horizontal="center" vertical="center" wrapText="1"/>
      <protection locked="0"/>
    </xf>
    <xf numFmtId="0" fontId="3" fillId="12" borderId="6" xfId="0" applyFont="1" applyFill="1" applyBorder="1" applyAlignment="1" applyProtection="1">
      <alignment horizontal="center" vertical="center" wrapText="1"/>
      <protection locked="0"/>
    </xf>
    <xf numFmtId="0" fontId="3" fillId="12" borderId="31" xfId="0" applyFont="1" applyFill="1" applyBorder="1" applyAlignment="1" applyProtection="1">
      <alignment horizontal="center" vertical="center" wrapText="1"/>
      <protection locked="0"/>
    </xf>
    <xf numFmtId="0" fontId="3" fillId="12" borderId="19" xfId="0" applyFont="1" applyFill="1" applyBorder="1" applyAlignment="1" applyProtection="1">
      <alignment horizontal="center" vertical="center" wrapText="1"/>
      <protection locked="0"/>
    </xf>
    <xf numFmtId="0" fontId="24" fillId="0" borderId="3" xfId="0" applyFont="1" applyBorder="1" applyAlignment="1"/>
    <xf numFmtId="0" fontId="24" fillId="0" borderId="22" xfId="0" applyFont="1" applyBorder="1" applyAlignment="1"/>
  </cellXfs>
  <cellStyles count="2">
    <cellStyle name="Normal" xfId="0" builtinId="0"/>
    <cellStyle name="Porcentaje" xfId="1" builtinId="5"/>
  </cellStyles>
  <dxfs count="116">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FFC000"/>
        </patternFill>
      </fill>
    </dxf>
    <dxf>
      <fill>
        <patternFill>
          <bgColor rgb="FFFF0000"/>
        </patternFill>
      </fill>
    </dxf>
    <dxf>
      <fill>
        <patternFill>
          <bgColor rgb="FFFFFF00"/>
        </patternFill>
      </fill>
    </dxf>
    <dxf>
      <fill>
        <patternFill>
          <bgColor theme="9"/>
        </patternFill>
      </fill>
    </dxf>
    <dxf>
      <fill>
        <patternFill>
          <bgColor rgb="FF92D050"/>
        </patternFill>
      </fill>
    </dxf>
    <dxf>
      <fill>
        <patternFill>
          <bgColor rgb="FFFA9706"/>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A9706"/>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theme="7" tint="0.39994506668294322"/>
        </patternFill>
      </fill>
    </dxf>
    <dxf>
      <fill>
        <patternFill>
          <bgColor rgb="FF00B050"/>
        </patternFill>
      </fill>
    </dxf>
    <dxf>
      <fill>
        <patternFill>
          <bgColor theme="9" tint="0.59996337778862885"/>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FFFF00"/>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
      <fill>
        <patternFill>
          <bgColor theme="9" tint="0.59996337778862885"/>
        </patternFill>
      </fill>
    </dxf>
    <dxf>
      <fill>
        <patternFill>
          <bgColor rgb="FF00B050"/>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361789</xdr:colOff>
      <xdr:row>0</xdr:row>
      <xdr:rowOff>67235</xdr:rowOff>
    </xdr:from>
    <xdr:to>
      <xdr:col>1</xdr:col>
      <xdr:colOff>260937</xdr:colOff>
      <xdr:row>2</xdr:row>
      <xdr:rowOff>235323</xdr:rowOff>
    </xdr:to>
    <xdr:pic>
      <xdr:nvPicPr>
        <xdr:cNvPr id="6" name="image5.png" descr="escudo_negro">
          <a:extLst>
            <a:ext uri="{FF2B5EF4-FFF2-40B4-BE49-F238E27FC236}">
              <a16:creationId xmlns:a16="http://schemas.microsoft.com/office/drawing/2014/main" id="{C8C03751-65AC-4781-BEC9-EC57D0A3968F}"/>
            </a:ext>
          </a:extLst>
        </xdr:cNvPr>
        <xdr:cNvPicPr/>
      </xdr:nvPicPr>
      <xdr:blipFill>
        <a:blip xmlns:r="http://schemas.openxmlformats.org/officeDocument/2006/relationships" r:embed="rId1"/>
        <a:srcRect/>
        <a:stretch>
          <a:fillRect/>
        </a:stretch>
      </xdr:blipFill>
      <xdr:spPr>
        <a:xfrm>
          <a:off x="361789" y="67235"/>
          <a:ext cx="620327" cy="766802"/>
        </a:xfrm>
        <a:prstGeom prst="rect">
          <a:avLst/>
        </a:prstGeom>
        <a:ln/>
      </xdr:spPr>
    </xdr:pic>
    <xdr:clientData/>
  </xdr:twoCellAnchor>
  <xdr:twoCellAnchor editAs="oneCell">
    <xdr:from>
      <xdr:col>9</xdr:col>
      <xdr:colOff>933288</xdr:colOff>
      <xdr:row>0</xdr:row>
      <xdr:rowOff>114459</xdr:rowOff>
    </xdr:from>
    <xdr:to>
      <xdr:col>10</xdr:col>
      <xdr:colOff>720378</xdr:colOff>
      <xdr:row>2</xdr:row>
      <xdr:rowOff>159283</xdr:rowOff>
    </xdr:to>
    <xdr:pic>
      <xdr:nvPicPr>
        <xdr:cNvPr id="7" name="image3.png">
          <a:extLst>
            <a:ext uri="{FF2B5EF4-FFF2-40B4-BE49-F238E27FC236}">
              <a16:creationId xmlns:a16="http://schemas.microsoft.com/office/drawing/2014/main" id="{CE027D61-22B5-49B7-BC8F-336A01D577EF}"/>
            </a:ext>
          </a:extLst>
        </xdr:cNvPr>
        <xdr:cNvPicPr/>
      </xdr:nvPicPr>
      <xdr:blipFill>
        <a:blip xmlns:r="http://schemas.openxmlformats.org/officeDocument/2006/relationships" r:embed="rId2"/>
        <a:srcRect l="21724" t="27673" r="31431" b="37148"/>
        <a:stretch>
          <a:fillRect/>
        </a:stretch>
      </xdr:blipFill>
      <xdr:spPr>
        <a:xfrm>
          <a:off x="14649288" y="114459"/>
          <a:ext cx="2249983" cy="643538"/>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416220</xdr:colOff>
      <xdr:row>0</xdr:row>
      <xdr:rowOff>80842</xdr:rowOff>
    </xdr:from>
    <xdr:to>
      <xdr:col>1</xdr:col>
      <xdr:colOff>315368</xdr:colOff>
      <xdr:row>2</xdr:row>
      <xdr:rowOff>248930</xdr:rowOff>
    </xdr:to>
    <xdr:pic>
      <xdr:nvPicPr>
        <xdr:cNvPr id="3" name="image5.png" descr="escudo_negro">
          <a:extLst>
            <a:ext uri="{FF2B5EF4-FFF2-40B4-BE49-F238E27FC236}">
              <a16:creationId xmlns:a16="http://schemas.microsoft.com/office/drawing/2014/main" id="{31E403B7-9807-4A2E-BB30-EE8F92715178}"/>
            </a:ext>
          </a:extLst>
        </xdr:cNvPr>
        <xdr:cNvPicPr/>
      </xdr:nvPicPr>
      <xdr:blipFill>
        <a:blip xmlns:r="http://schemas.openxmlformats.org/officeDocument/2006/relationships" r:embed="rId1"/>
        <a:srcRect/>
        <a:stretch>
          <a:fillRect/>
        </a:stretch>
      </xdr:blipFill>
      <xdr:spPr>
        <a:xfrm>
          <a:off x="416220" y="80842"/>
          <a:ext cx="620327" cy="766802"/>
        </a:xfrm>
        <a:prstGeom prst="rect">
          <a:avLst/>
        </a:prstGeom>
        <a:ln/>
      </xdr:spPr>
    </xdr:pic>
    <xdr:clientData/>
  </xdr:twoCellAnchor>
  <xdr:twoCellAnchor editAs="oneCell">
    <xdr:from>
      <xdr:col>13</xdr:col>
      <xdr:colOff>470646</xdr:colOff>
      <xdr:row>0</xdr:row>
      <xdr:rowOff>100852</xdr:rowOff>
    </xdr:from>
    <xdr:to>
      <xdr:col>14</xdr:col>
      <xdr:colOff>257736</xdr:colOff>
      <xdr:row>2</xdr:row>
      <xdr:rowOff>145676</xdr:rowOff>
    </xdr:to>
    <xdr:pic>
      <xdr:nvPicPr>
        <xdr:cNvPr id="4" name="image3.png">
          <a:extLst>
            <a:ext uri="{FF2B5EF4-FFF2-40B4-BE49-F238E27FC236}">
              <a16:creationId xmlns:a16="http://schemas.microsoft.com/office/drawing/2014/main" id="{3069BD01-33C5-454F-82A0-B741E5640955}"/>
            </a:ext>
          </a:extLst>
        </xdr:cNvPr>
        <xdr:cNvPicPr/>
      </xdr:nvPicPr>
      <xdr:blipFill>
        <a:blip xmlns:r="http://schemas.openxmlformats.org/officeDocument/2006/relationships" r:embed="rId2"/>
        <a:srcRect l="21724" t="27673" r="31431" b="37148"/>
        <a:stretch>
          <a:fillRect/>
        </a:stretch>
      </xdr:blipFill>
      <xdr:spPr>
        <a:xfrm>
          <a:off x="12510246" y="100852"/>
          <a:ext cx="2254065" cy="635374"/>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0</xdr:row>
      <xdr:rowOff>590549</xdr:rowOff>
    </xdr:from>
    <xdr:to>
      <xdr:col>19</xdr:col>
      <xdr:colOff>1514475</xdr:colOff>
      <xdr:row>19</xdr:row>
      <xdr:rowOff>103145</xdr:rowOff>
    </xdr:to>
    <xdr:pic>
      <xdr:nvPicPr>
        <xdr:cNvPr id="3" name="Imagen 2">
          <a:extLst>
            <a:ext uri="{FF2B5EF4-FFF2-40B4-BE49-F238E27FC236}">
              <a16:creationId xmlns:a16="http://schemas.microsoft.com/office/drawing/2014/main" id="{2CAE7639-DFDD-4886-BFA5-888E371C74B6}"/>
            </a:ext>
          </a:extLst>
        </xdr:cNvPr>
        <xdr:cNvPicPr>
          <a:picLocks noChangeAspect="1"/>
        </xdr:cNvPicPr>
      </xdr:nvPicPr>
      <xdr:blipFill>
        <a:blip xmlns:r="http://schemas.openxmlformats.org/officeDocument/2006/relationships" r:embed="rId1"/>
        <a:stretch>
          <a:fillRect/>
        </a:stretch>
      </xdr:blipFill>
      <xdr:spPr>
        <a:xfrm>
          <a:off x="3305175" y="590549"/>
          <a:ext cx="5486400" cy="3560721"/>
        </a:xfrm>
        <a:prstGeom prst="rect">
          <a:avLst/>
        </a:prstGeom>
      </xdr:spPr>
    </xdr:pic>
    <xdr:clientData/>
  </xdr:twoCellAnchor>
  <xdr:twoCellAnchor editAs="oneCell">
    <xdr:from>
      <xdr:col>8</xdr:col>
      <xdr:colOff>38100</xdr:colOff>
      <xdr:row>20</xdr:row>
      <xdr:rowOff>0</xdr:rowOff>
    </xdr:from>
    <xdr:to>
      <xdr:col>19</xdr:col>
      <xdr:colOff>1790700</xdr:colOff>
      <xdr:row>39</xdr:row>
      <xdr:rowOff>93974</xdr:rowOff>
    </xdr:to>
    <xdr:pic>
      <xdr:nvPicPr>
        <xdr:cNvPr id="4" name="Imagen 3">
          <a:extLst>
            <a:ext uri="{FF2B5EF4-FFF2-40B4-BE49-F238E27FC236}">
              <a16:creationId xmlns:a16="http://schemas.microsoft.com/office/drawing/2014/main" id="{314119DC-FDDA-4447-B5CE-9C428604F336}"/>
            </a:ext>
          </a:extLst>
        </xdr:cNvPr>
        <xdr:cNvPicPr>
          <a:picLocks noChangeAspect="1"/>
        </xdr:cNvPicPr>
      </xdr:nvPicPr>
      <xdr:blipFill>
        <a:blip xmlns:r="http://schemas.openxmlformats.org/officeDocument/2006/relationships" r:embed="rId2"/>
        <a:stretch>
          <a:fillRect/>
        </a:stretch>
      </xdr:blipFill>
      <xdr:spPr>
        <a:xfrm>
          <a:off x="3333750" y="4238625"/>
          <a:ext cx="5734050" cy="37134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293754</xdr:colOff>
      <xdr:row>0</xdr:row>
      <xdr:rowOff>80843</xdr:rowOff>
    </xdr:from>
    <xdr:to>
      <xdr:col>1</xdr:col>
      <xdr:colOff>191632</xdr:colOff>
      <xdr:row>2</xdr:row>
      <xdr:rowOff>267981</xdr:rowOff>
    </xdr:to>
    <xdr:pic>
      <xdr:nvPicPr>
        <xdr:cNvPr id="2" name="image5.png" descr="escudo_negro">
          <a:extLst>
            <a:ext uri="{FF2B5EF4-FFF2-40B4-BE49-F238E27FC236}">
              <a16:creationId xmlns:a16="http://schemas.microsoft.com/office/drawing/2014/main" id="{8430BCA6-2791-4722-8EB2-E401F07B6421}"/>
            </a:ext>
          </a:extLst>
        </xdr:cNvPr>
        <xdr:cNvPicPr/>
      </xdr:nvPicPr>
      <xdr:blipFill>
        <a:blip xmlns:r="http://schemas.openxmlformats.org/officeDocument/2006/relationships" r:embed="rId1"/>
        <a:srcRect/>
        <a:stretch>
          <a:fillRect/>
        </a:stretch>
      </xdr:blipFill>
      <xdr:spPr>
        <a:xfrm>
          <a:off x="293754" y="80843"/>
          <a:ext cx="619057" cy="785852"/>
        </a:xfrm>
        <a:prstGeom prst="rect">
          <a:avLst/>
        </a:prstGeom>
        <a:ln/>
      </xdr:spPr>
    </xdr:pic>
    <xdr:clientData/>
  </xdr:twoCellAnchor>
  <xdr:twoCellAnchor editAs="oneCell">
    <xdr:from>
      <xdr:col>10</xdr:col>
      <xdr:colOff>851646</xdr:colOff>
      <xdr:row>0</xdr:row>
      <xdr:rowOff>141673</xdr:rowOff>
    </xdr:from>
    <xdr:to>
      <xdr:col>11</xdr:col>
      <xdr:colOff>632385</xdr:colOff>
      <xdr:row>2</xdr:row>
      <xdr:rowOff>176337</xdr:rowOff>
    </xdr:to>
    <xdr:pic>
      <xdr:nvPicPr>
        <xdr:cNvPr id="3" name="image3.png">
          <a:extLst>
            <a:ext uri="{FF2B5EF4-FFF2-40B4-BE49-F238E27FC236}">
              <a16:creationId xmlns:a16="http://schemas.microsoft.com/office/drawing/2014/main" id="{BCE97F74-DBC1-4F9B-9FC0-758B1444E2A1}"/>
            </a:ext>
          </a:extLst>
        </xdr:cNvPr>
        <xdr:cNvPicPr/>
      </xdr:nvPicPr>
      <xdr:blipFill>
        <a:blip xmlns:r="http://schemas.openxmlformats.org/officeDocument/2006/relationships" r:embed="rId2"/>
        <a:srcRect l="21724" t="27673" r="31431" b="37148"/>
        <a:stretch>
          <a:fillRect/>
        </a:stretch>
      </xdr:blipFill>
      <xdr:spPr>
        <a:xfrm>
          <a:off x="13996146" y="141673"/>
          <a:ext cx="2243632" cy="633378"/>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i\AppData\Local\Microsoft\Windows\INetCache\Content.Outlook\FAXE2AB5\Matriz%20Valoracion%20Riesgos%20Activos%20Informacion%202021%2008%2031%20T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de Riesgos de SI"/>
      <sheetName val="Mapa_de_calor"/>
      <sheetName val="ISO27001-2013"/>
      <sheetName val="Listas de Infomación"/>
      <sheetName val="Escalas y Descripciones"/>
      <sheetName val="ISO27001-AnexoA"/>
      <sheetName val="Vesionamiento"/>
    </sheetNames>
    <sheetDataSet>
      <sheetData sheetId="0"/>
      <sheetData sheetId="1">
        <row r="10">
          <cell r="B10">
            <v>0</v>
          </cell>
          <cell r="C10" t="str">
            <v>1-Leve</v>
          </cell>
          <cell r="D10" t="str">
            <v>2-Menor</v>
          </cell>
          <cell r="E10" t="str">
            <v>3-Moderado</v>
          </cell>
          <cell r="F10" t="str">
            <v>4-Mayor</v>
          </cell>
          <cell r="G10" t="str">
            <v>5-Catastrófico</v>
          </cell>
        </row>
        <row r="11">
          <cell r="B11" t="str">
            <v>1-Muy_Baja</v>
          </cell>
          <cell r="C11" t="str">
            <v>BAJA</v>
          </cell>
          <cell r="D11" t="str">
            <v>BAJA</v>
          </cell>
          <cell r="E11" t="str">
            <v>MODERADA</v>
          </cell>
          <cell r="F11" t="str">
            <v>ALTA</v>
          </cell>
          <cell r="G11" t="str">
            <v>EXTREMA</v>
          </cell>
        </row>
        <row r="12">
          <cell r="B12" t="str">
            <v>2-Baja</v>
          </cell>
          <cell r="C12" t="str">
            <v>BAJA</v>
          </cell>
          <cell r="D12" t="str">
            <v>MODERADA</v>
          </cell>
          <cell r="E12" t="str">
            <v>MODERADA</v>
          </cell>
          <cell r="F12" t="str">
            <v>ALTA</v>
          </cell>
          <cell r="G12" t="str">
            <v>EXTREMA</v>
          </cell>
        </row>
        <row r="13">
          <cell r="B13" t="str">
            <v>3-Media</v>
          </cell>
          <cell r="C13" t="str">
            <v>MODERADA</v>
          </cell>
          <cell r="D13" t="str">
            <v>MODERADA</v>
          </cell>
          <cell r="E13" t="str">
            <v>MODERADA</v>
          </cell>
          <cell r="F13" t="str">
            <v>ALTA</v>
          </cell>
          <cell r="G13" t="str">
            <v>EXTREMA</v>
          </cell>
        </row>
        <row r="14">
          <cell r="B14" t="str">
            <v>4-Alta</v>
          </cell>
          <cell r="C14" t="str">
            <v>MODERADA</v>
          </cell>
          <cell r="D14" t="str">
            <v>MODERADA</v>
          </cell>
          <cell r="E14" t="str">
            <v>ALTA</v>
          </cell>
          <cell r="F14" t="str">
            <v>ALTA</v>
          </cell>
          <cell r="G14" t="str">
            <v>EXTREMA</v>
          </cell>
        </row>
        <row r="15">
          <cell r="B15" t="str">
            <v>5-Muy_Alta</v>
          </cell>
          <cell r="C15" t="str">
            <v>ALTA</v>
          </cell>
          <cell r="D15" t="str">
            <v>ALTA</v>
          </cell>
          <cell r="E15" t="str">
            <v>ALTA</v>
          </cell>
          <cell r="F15" t="str">
            <v>ALTA</v>
          </cell>
          <cell r="G15" t="str">
            <v>EXTREMA</v>
          </cell>
        </row>
      </sheetData>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Gomez Castro Family" id="{4A2703FB-5C98-4DA4-B81C-8C89C102BDDC}" userId="f3ec9adc900ca40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5" dT="2021-08-23T12:10:29.73" personId="{4A2703FB-5C98-4DA4-B81C-8C89C102BDDC}" id="{EE5AAC7C-3DE7-465B-B616-37A3B64AB5B0}">
    <text>Un control se define como la medida que permite reducir o mitigar el riesgo.</text>
  </threadedComment>
  <threadedComment ref="AI5" dT="2021-08-23T12:45:06.24" personId="{4A2703FB-5C98-4DA4-B81C-8C89C102BDDC}" id="{987E52F0-072C-4774-81C7-EF29CA1343E4}">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10T14:14:18.93" personId="{4A2703FB-5C98-4DA4-B81C-8C89C102BDDC}" id="{3EF31F56-DA4E-4027-BEDA-56D4070A0524}">
    <text>Qué?
Las consecuencias que puede ocasionar al instituto la materialización del riesgo.</text>
  </threadedComment>
  <threadedComment ref="G6" dT="2021-08-10T14:14:27.70" personId="{4A2703FB-5C98-4DA4-B81C-8C89C102BDDC}" id="{BC458EBD-3668-4645-9B1D-86A8E352AF64}">
    <text>Cómo?
Circunstancias o situaciones más evidentes sobre las cuales se presenta el riesgo, las mismas no constituyen la causa principal o base para que se presente el riesgo.</text>
  </threadedComment>
  <threadedComment ref="H6" dT="2021-08-10T14:14:44.80" personId="{4A2703FB-5C98-4DA4-B81C-8C89C102BDDC}" id="{25ACF881-2C52-4E82-9094-ABE995306D36}">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I6" dT="2021-08-20T20:00:10.18" personId="{4A2703FB-5C98-4DA4-B81C-8C89C102BDDC}" id="{E710B3B6-9467-4DF8-9F5A-5C9BB5EBE8FA}">
    <text>Los riesgos que se identifiquen deben tener impacto en el cumplimiento del objetivo estratégico o del proceso.</text>
  </threadedComment>
  <threadedComment ref="J6" dT="2021-08-20T20:48:08.23" personId="{4A2703FB-5C98-4DA4-B81C-8C89C102BDDC}" id="{1F5CBD9D-8BDB-48D5-969C-7650F6CCB99A}">
    <text>Permite agrupar los riesgos identificados</text>
  </threadedComment>
  <threadedComment ref="K6" dT="2021-08-20T20:56:52.84" personId="{4A2703FB-5C98-4DA4-B81C-8C89C102BDDC}" id="{0D930A2E-644F-4A71-B90A-EAB069C2125B}">
    <text>Frecuencia en la que se realiza la actividad dada en cantidad de veces al año</text>
  </threadedComment>
  <threadedComment ref="L6" dT="2021-08-20T20:51:59.34" personId="{4A2703FB-5C98-4DA4-B81C-8C89C102BDDC}" id="{530330CE-8652-4B1B-B6BB-D8DDC94246CA}">
    <text>Número de veces que se pasa por el punto de riesgo en el periodo de 1 año</text>
  </threadedComment>
  <threadedComment ref="Q6" dT="2021-08-20T22:49:44.89" personId="{4A2703FB-5C98-4DA4-B81C-8C89C102BDDC}" id="{B200813B-2D5A-47BD-B5EB-FF6EEF328DE4}">
    <text>Cuando se presenten ambos impactos para un riesgo, tanto económico como reputacional, con diferente niveles se debe tomar el nivel más alto</text>
  </threadedComment>
  <threadedComment ref="S6" dT="2021-08-20T22:49:51.39" personId="{4A2703FB-5C98-4DA4-B81C-8C89C102BDDC}" id="{FD4A2DE0-7559-458C-8C3E-5A8AADB7BF13}">
    <text>Cuando se presenten ambos impactos para un riesgo, tanto económico como reputacional, con diferente niveles se debe tomar el nivel más alto</text>
  </threadedComment>
  <threadedComment ref="AA6" dT="2021-08-23T12:15:00.81" personId="{4A2703FB-5C98-4DA4-B81C-8C89C102BDDC}" id="{43BA5BE5-7A11-4F6D-8BDB-481E024263A0}">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
Correctivos: Dado que permiten reducir el impacto de la materializacion del riesgo tienen un costo en su implementacion, Atacan el impacto frente a la materialización del riesgo</text>
  </threadedComment>
  <threadedComment ref="AC6" dT="2021-08-23T12:24:18.42" personId="{4A2703FB-5C98-4DA4-B81C-8C89C102BDDC}" id="{9CE3E0DD-4075-4363-B522-897E8269CB85}">
    <text>Automatico: Son actividades de procesamiento o validación de información que se ejecutan por un sistema y/o aplicativo de manera automática sin la intervención de personas para su realización
Manual: controles que son ejecutados por una persona, tiene implicito el error humano</text>
  </threadedComment>
  <threadedComment ref="AF6" dT="2021-08-23T12:29:14.63" personId="{4A2703FB-5C98-4DA4-B81C-8C89C102BDDC}" id="{5668217F-3939-427B-9951-ADE57A1F76CC}">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C67F7551-913E-4F25-8B5C-820D68B45F4D}">
    <text>Continua: El control se aplica siempre que se realiza la actividad que conlleva el riesgo.
Aleatoria: El control se aplica aleatoriamente a la actividad que conlleva el riesgo</text>
  </threadedComment>
</ThreadedComments>
</file>

<file path=xl/threadedComments/threadedComment2.xml><?xml version="1.0" encoding="utf-8"?>
<ThreadedComments xmlns="http://schemas.microsoft.com/office/spreadsheetml/2018/threadedcomments" xmlns:x="http://schemas.openxmlformats.org/spreadsheetml/2006/main">
  <threadedComment ref="Y5" dT="2021-08-23T12:10:29.73" personId="{4A2703FB-5C98-4DA4-B81C-8C89C102BDDC}" id="{63FB1948-43F7-4A36-8D10-549AB8E9FDBA}">
    <text>Un control se define como la medida que permite reducir o mitigar el riesgo.</text>
  </threadedComment>
  <threadedComment ref="Z5" dT="2021-08-23T22:45:49.43" personId="{4A2703FB-5C98-4DA4-B81C-8C89C102BDDC}" id="{D7CEDE30-F332-4F02-82F2-E5AB9ED4767C}">
    <text>Tratándose de riesgos de corrupción únicamente hay disminución de probabilidad. Es decir, para el impacto no opera el desplazamiento</text>
  </threadedComment>
  <threadedComment ref="AI5" dT="2021-08-23T12:45:06.24" personId="{4A2703FB-5C98-4DA4-B81C-8C89C102BDDC}" id="{B2B1DD35-3FEB-4A85-92CA-A41120540CEF}">
    <text>Los controles se debe tener en cuenta que los estos mitigan el riesgo de forma acumulativa, esto quiere decir que una vez se aplica el valor de uno de los controles, el siguiente control se aplicará con el valor resultante luego de la aplicación del primer control.</text>
  </threadedComment>
  <threadedComment ref="F6" dT="2021-08-20T20:00:10.18" personId="{4A2703FB-5C98-4DA4-B81C-8C89C102BDDC}" id="{A4FE7CE3-5D70-4C84-9187-CA9FE26ADF06}">
    <text>Los riesgos que se identifiquen deben tener impacto en los trámites o servicios identificados por el Instituto</text>
  </threadedComment>
  <threadedComment ref="K6" dT="2021-08-10T14:14:18.93" personId="{4A2703FB-5C98-4DA4-B81C-8C89C102BDDC}" id="{F4B9CAB7-B9D8-4C25-9FC7-2A973D8693E5}">
    <text>Qué?
Las consecuencias que puede ocasionar al Instituto la materialización del riesgo.</text>
  </threadedComment>
  <threadedComment ref="L6" dT="2021-08-10T14:14:27.70" personId="{4A2703FB-5C98-4DA4-B81C-8C89C102BDDC}" id="{6B9F5421-13BA-45F2-BE81-57DA7408B3CE}">
    <text>Cómo?
Circunstancias o situaciones más evidentes sobre las cuales se presenta el riesgo, las mismas no constituyen la causa principal o base para que se presente el riesgo.</text>
  </threadedComment>
  <threadedComment ref="M6" dT="2021-08-10T14:14:44.80" personId="{4A2703FB-5C98-4DA4-B81C-8C89C102BDDC}" id="{7A2C26B2-AC13-4EDD-B2F9-CF092D52CF35}">
    <text>Por qué?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ext>
  </threadedComment>
  <threadedComment ref="N6" dT="2021-08-20T20:48:08.23" personId="{4A2703FB-5C98-4DA4-B81C-8C89C102BDDC}" id="{5A83329A-A8AC-49EF-846D-B56ED227ABB3}">
    <text>Permite agrupar los riesgos identificados</text>
  </threadedComment>
  <threadedComment ref="O6" dT="2021-08-20T20:56:52.84" personId="{4A2703FB-5C98-4DA4-B81C-8C89C102BDDC}" id="{9F7DF9C3-30FE-40E4-92A0-DDEA1B333B47}">
    <text>Frencuencia en la que se realiza la actividad dada en cantidad de veces al año</text>
  </threadedComment>
  <threadedComment ref="P6" dT="2021-08-20T20:51:59.34" personId="{4A2703FB-5C98-4DA4-B81C-8C89C102BDDC}" id="{F4BF5B4D-956A-4468-AEED-330D7118E8F0}">
    <text>Número de veces que se pasa por el punto de riesgo en el periodo de 1 año</text>
  </threadedComment>
  <threadedComment ref="AA6" dT="2021-08-23T12:15:00.81" personId="{4A2703FB-5C98-4DA4-B81C-8C89C102BDDC}" id="{E54DE0A0-2065-4F0F-B07F-498852AAFB52}">
    <text>Preventivos: va a la causa del riesgo, aseguran el resultado final esperado, atacan la probabilidad de ocurrencia del riesgo
Detectivo: detectan que algo ocurre y devuelve el proceso a los controles preventivos, ataca la probabilidad de ocurrencia del riesgo, se pueden generar reprocesos.</text>
  </threadedComment>
  <threadedComment ref="AC6" dT="2021-08-23T12:24:18.42" personId="{4A2703FB-5C98-4DA4-B81C-8C89C102BDDC}" id="{9E2B6CC3-0E88-46F7-8EA4-A742FD062518}">
    <text>Automatico: Sons actividades de procesamiento o validacion de informacion que se ejecutan por un sisteema y/o aplicativo de manera automatica sin la intervención de personas para su realiación
Manual: controles que son ejecutados por una persona, tiene implicito el error humano</text>
  </threadedComment>
  <threadedComment ref="AF6" dT="2021-08-23T12:29:14.63" personId="{4A2703FB-5C98-4DA4-B81C-8C89C102BDDC}" id="{FC83672D-AAD4-44A0-8760-3327FE660E69}">
    <text>Documentado:Controles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text>
  </threadedComment>
  <threadedComment ref="AG6" dT="2021-08-23T12:30:37.24" personId="{4A2703FB-5C98-4DA4-B81C-8C89C102BDDC}" id="{7AEE7C7C-923E-4955-8337-D65F53ED1FE4}">
    <text>Continua: El control se aplica siempre que se realiza la actividad que conlleva el riesgo.
Aleatoria: El control se aplica aleatoriamente a la actividad que conlleva 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1048576"/>
  <sheetViews>
    <sheetView tabSelected="1" topLeftCell="BD1" zoomScale="70" zoomScaleNormal="70" workbookViewId="0">
      <selection activeCell="BG7" sqref="BG7"/>
    </sheetView>
  </sheetViews>
  <sheetFormatPr defaultColWidth="0" defaultRowHeight="18" customHeight="1" zeroHeight="1"/>
  <cols>
    <col min="1" max="2" width="10.7109375" style="13" customWidth="1"/>
    <col min="3" max="5" width="30.7109375" style="13" customWidth="1"/>
    <col min="6" max="8" width="19.42578125" style="13" customWidth="1"/>
    <col min="9" max="9" width="33.42578125" style="13" customWidth="1"/>
    <col min="10" max="10" width="37" style="13" customWidth="1"/>
    <col min="11" max="11" width="11.85546875" style="13" customWidth="1"/>
    <col min="12" max="12" width="15.7109375" style="13" customWidth="1"/>
    <col min="13" max="13" width="8.42578125" style="14" customWidth="1"/>
    <col min="14" max="14" width="8.7109375" style="49" hidden="1" customWidth="1"/>
    <col min="15" max="17" width="15.7109375" style="13" customWidth="1"/>
    <col min="18" max="18" width="8.5703125" style="13" hidden="1" customWidth="1"/>
    <col min="19" max="19" width="15.7109375" style="13" customWidth="1"/>
    <col min="20" max="20" width="7.140625" style="13" hidden="1" customWidth="1"/>
    <col min="21" max="21" width="8.42578125" style="49" customWidth="1"/>
    <col min="22" max="22" width="8.42578125" style="49" hidden="1" customWidth="1"/>
    <col min="23" max="23" width="19.85546875" style="45" customWidth="1"/>
    <col min="24" max="24" width="36.28515625" style="13" customWidth="1"/>
    <col min="25" max="26" width="7.140625" style="77" customWidth="1"/>
    <col min="27" max="27" width="7.140625" style="13" customWidth="1"/>
    <col min="28" max="28" width="8" style="13" customWidth="1"/>
    <col min="29" max="29" width="7.140625" style="13" customWidth="1"/>
    <col min="30" max="30" width="6.5703125" style="13" customWidth="1"/>
    <col min="31" max="31" width="9.42578125" style="29" customWidth="1"/>
    <col min="32" max="34" width="7.140625" style="13" customWidth="1"/>
    <col min="35" max="35" width="13" style="29" customWidth="1"/>
    <col min="36" max="36" width="19.7109375" style="13" customWidth="1"/>
    <col min="37" max="37" width="6.85546875" style="27" customWidth="1"/>
    <col min="38" max="38" width="7.7109375" style="13" hidden="1" customWidth="1"/>
    <col min="39" max="39" width="19.7109375" style="13" customWidth="1"/>
    <col min="40" max="40" width="9.85546875" style="13" customWidth="1"/>
    <col min="41" max="41" width="19.7109375" style="45" customWidth="1"/>
    <col min="42" max="42" width="19.7109375" style="13" customWidth="1"/>
    <col min="43" max="43" width="31.5703125" style="13" customWidth="1"/>
    <col min="44" max="44" width="19.7109375" style="13" customWidth="1"/>
    <col min="45" max="46" width="19.7109375" style="34" customWidth="1"/>
    <col min="47" max="47" width="19.7109375" style="13" customWidth="1"/>
    <col min="48" max="48" width="26.42578125" style="13" customWidth="1"/>
    <col min="49" max="49" width="83.85546875" style="13" customWidth="1"/>
    <col min="50" max="50" width="15.42578125" style="13" customWidth="1"/>
    <col min="51" max="51" width="24.28515625" style="13" customWidth="1"/>
    <col min="52" max="52" width="33.85546875" style="13" customWidth="1"/>
    <col min="53" max="53" width="51.42578125" style="13" customWidth="1"/>
    <col min="54" max="54" width="9.5703125" style="27" customWidth="1"/>
    <col min="55" max="55" width="89.42578125" style="13" customWidth="1"/>
    <col min="56" max="56" width="15.42578125" style="13" customWidth="1"/>
    <col min="57" max="57" width="40.28515625" style="13" customWidth="1"/>
    <col min="58" max="58" width="48.7109375" style="13" customWidth="1"/>
    <col min="59" max="59" width="39.710937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1" width="0" style="13" hidden="1" customWidth="1"/>
    <col min="112" max="16384" width="11.42578125" style="13" hidden="1"/>
  </cols>
  <sheetData>
    <row r="1" spans="1:66" ht="23.25" customHeight="1">
      <c r="A1" s="224"/>
      <c r="B1" s="225"/>
      <c r="C1" s="205" t="s">
        <v>0</v>
      </c>
      <c r="D1" s="206"/>
      <c r="E1" s="206"/>
      <c r="F1" s="206"/>
      <c r="G1" s="206"/>
      <c r="H1" s="206"/>
      <c r="I1" s="207"/>
      <c r="J1" s="208"/>
      <c r="K1" s="208"/>
      <c r="L1" s="208"/>
      <c r="M1" s="54"/>
      <c r="N1" s="55"/>
      <c r="O1" s="14"/>
      <c r="P1" s="14"/>
      <c r="Q1" s="14"/>
      <c r="R1" s="14"/>
      <c r="S1" s="14"/>
      <c r="T1" s="14"/>
      <c r="U1" s="56"/>
      <c r="V1" s="56"/>
      <c r="W1" s="57"/>
      <c r="X1" s="54"/>
      <c r="Y1" s="13"/>
      <c r="Z1" s="13"/>
      <c r="AE1" s="28"/>
      <c r="AI1" s="28"/>
      <c r="AK1" s="26"/>
      <c r="BB1" s="26"/>
      <c r="BH1" s="26"/>
      <c r="BN1" s="26"/>
    </row>
    <row r="2" spans="1:66" ht="23.25" customHeight="1">
      <c r="A2" s="226"/>
      <c r="B2" s="227"/>
      <c r="C2" s="205" t="s">
        <v>1</v>
      </c>
      <c r="D2" s="206"/>
      <c r="E2" s="206"/>
      <c r="F2" s="206"/>
      <c r="G2" s="206"/>
      <c r="H2" s="206"/>
      <c r="I2" s="207"/>
      <c r="J2" s="208"/>
      <c r="K2" s="208"/>
      <c r="L2" s="208"/>
      <c r="M2" s="54"/>
      <c r="N2" s="55"/>
      <c r="O2" s="14"/>
      <c r="P2" s="14"/>
      <c r="Q2" s="14"/>
      <c r="R2" s="14"/>
      <c r="S2" s="14"/>
      <c r="T2" s="14"/>
      <c r="U2" s="56"/>
      <c r="V2" s="56"/>
      <c r="W2" s="57"/>
      <c r="X2" s="54"/>
      <c r="Y2" s="13"/>
      <c r="Z2" s="13"/>
      <c r="AE2" s="28"/>
      <c r="AI2" s="28"/>
      <c r="AK2" s="26"/>
      <c r="BB2" s="26"/>
      <c r="BH2" s="26"/>
      <c r="BN2" s="26"/>
    </row>
    <row r="3" spans="1:66" ht="23.25" customHeight="1">
      <c r="A3" s="228"/>
      <c r="B3" s="229"/>
      <c r="C3" s="208" t="s">
        <v>2</v>
      </c>
      <c r="D3" s="208"/>
      <c r="E3" s="208"/>
      <c r="F3" s="208" t="s">
        <v>3</v>
      </c>
      <c r="G3" s="208"/>
      <c r="H3" s="208"/>
      <c r="I3" s="208"/>
      <c r="J3" s="208"/>
      <c r="K3" s="208"/>
      <c r="L3" s="208"/>
      <c r="M3" s="54"/>
      <c r="N3" s="55"/>
      <c r="O3" s="54"/>
      <c r="P3" s="54"/>
      <c r="Q3" s="54"/>
      <c r="R3" s="54"/>
      <c r="S3" s="54"/>
      <c r="T3" s="54"/>
      <c r="U3" s="55"/>
      <c r="V3" s="55"/>
      <c r="W3" s="57"/>
      <c r="X3" s="54"/>
      <c r="Y3" s="13"/>
      <c r="Z3" s="13"/>
      <c r="AE3" s="28"/>
      <c r="AI3" s="28"/>
      <c r="AK3" s="26"/>
      <c r="BB3" s="26"/>
      <c r="BH3" s="26"/>
      <c r="BN3" s="26"/>
    </row>
    <row r="4" spans="1:66" s="14" customFormat="1" ht="23.25" customHeight="1">
      <c r="A4" s="231" t="s">
        <v>4</v>
      </c>
      <c r="B4" s="232"/>
      <c r="C4" s="208" t="s">
        <v>5</v>
      </c>
      <c r="D4" s="208" t="s">
        <v>6</v>
      </c>
      <c r="E4" s="208" t="s">
        <v>7</v>
      </c>
      <c r="F4" s="211" t="s">
        <v>8</v>
      </c>
      <c r="G4" s="211"/>
      <c r="H4" s="211"/>
      <c r="I4" s="211"/>
      <c r="J4" s="211"/>
      <c r="K4" s="211"/>
      <c r="L4" s="211"/>
      <c r="M4" s="211"/>
      <c r="N4" s="211"/>
      <c r="O4" s="211"/>
      <c r="P4" s="211"/>
      <c r="Q4" s="211"/>
      <c r="R4" s="211"/>
      <c r="S4" s="211"/>
      <c r="T4" s="211"/>
      <c r="U4" s="211"/>
      <c r="V4" s="211"/>
      <c r="W4" s="211"/>
      <c r="X4" s="212" t="s">
        <v>9</v>
      </c>
      <c r="Y4" s="212"/>
      <c r="Z4" s="212"/>
      <c r="AA4" s="212"/>
      <c r="AB4" s="212"/>
      <c r="AC4" s="212"/>
      <c r="AD4" s="212"/>
      <c r="AE4" s="212"/>
      <c r="AF4" s="212"/>
      <c r="AG4" s="212"/>
      <c r="AH4" s="212"/>
      <c r="AI4" s="212"/>
      <c r="AJ4" s="212"/>
      <c r="AK4" s="212"/>
      <c r="AL4" s="212"/>
      <c r="AM4" s="212"/>
      <c r="AN4" s="212"/>
      <c r="AO4" s="212"/>
      <c r="AP4" s="212"/>
      <c r="AQ4" s="216" t="s">
        <v>10</v>
      </c>
      <c r="AR4" s="217"/>
      <c r="AS4" s="217"/>
      <c r="AT4" s="217"/>
      <c r="AU4" s="217"/>
      <c r="AV4" s="218"/>
      <c r="AW4" s="209" t="s">
        <v>11</v>
      </c>
      <c r="AX4" s="209"/>
      <c r="AY4" s="209"/>
      <c r="AZ4" s="209"/>
      <c r="BA4" s="209"/>
      <c r="BB4" s="209"/>
      <c r="BC4" s="209" t="s">
        <v>12</v>
      </c>
      <c r="BD4" s="209"/>
      <c r="BE4" s="209"/>
      <c r="BF4" s="209"/>
      <c r="BG4" s="209"/>
      <c r="BH4" s="209"/>
      <c r="BI4" s="209" t="s">
        <v>13</v>
      </c>
      <c r="BJ4" s="209"/>
      <c r="BK4" s="209"/>
      <c r="BL4" s="209"/>
      <c r="BM4" s="209"/>
      <c r="BN4" s="209"/>
    </row>
    <row r="5" spans="1:66" s="14" customFormat="1" ht="21.75" customHeight="1">
      <c r="A5" s="233"/>
      <c r="B5" s="234"/>
      <c r="C5" s="208"/>
      <c r="D5" s="208"/>
      <c r="E5" s="208"/>
      <c r="F5" s="211"/>
      <c r="G5" s="211"/>
      <c r="H5" s="211"/>
      <c r="I5" s="211"/>
      <c r="J5" s="211"/>
      <c r="K5" s="211"/>
      <c r="L5" s="211"/>
      <c r="M5" s="211"/>
      <c r="N5" s="211"/>
      <c r="O5" s="211"/>
      <c r="P5" s="211"/>
      <c r="Q5" s="211"/>
      <c r="R5" s="211"/>
      <c r="S5" s="211"/>
      <c r="T5" s="211"/>
      <c r="U5" s="211"/>
      <c r="V5" s="211"/>
      <c r="W5" s="211"/>
      <c r="X5" s="212" t="s">
        <v>14</v>
      </c>
      <c r="Y5" s="212" t="s">
        <v>15</v>
      </c>
      <c r="Z5" s="212"/>
      <c r="AA5" s="212" t="s">
        <v>16</v>
      </c>
      <c r="AB5" s="212"/>
      <c r="AC5" s="212"/>
      <c r="AD5" s="212"/>
      <c r="AE5" s="212"/>
      <c r="AF5" s="212"/>
      <c r="AG5" s="212"/>
      <c r="AH5" s="212"/>
      <c r="AI5" s="213" t="s">
        <v>17</v>
      </c>
      <c r="AJ5" s="212" t="s">
        <v>18</v>
      </c>
      <c r="AK5" s="213" t="s">
        <v>19</v>
      </c>
      <c r="AL5" s="58"/>
      <c r="AM5" s="212" t="s">
        <v>20</v>
      </c>
      <c r="AN5" s="212" t="s">
        <v>19</v>
      </c>
      <c r="AO5" s="222" t="s">
        <v>21</v>
      </c>
      <c r="AP5" s="212" t="s">
        <v>22</v>
      </c>
      <c r="AQ5" s="219"/>
      <c r="AR5" s="220"/>
      <c r="AS5" s="220"/>
      <c r="AT5" s="220"/>
      <c r="AU5" s="220"/>
      <c r="AV5" s="221"/>
      <c r="AW5" s="209"/>
      <c r="AX5" s="209"/>
      <c r="AY5" s="209"/>
      <c r="AZ5" s="209"/>
      <c r="BA5" s="209"/>
      <c r="BB5" s="209"/>
      <c r="BC5" s="209"/>
      <c r="BD5" s="209"/>
      <c r="BE5" s="209"/>
      <c r="BF5" s="209"/>
      <c r="BG5" s="209"/>
      <c r="BH5" s="209"/>
      <c r="BI5" s="209"/>
      <c r="BJ5" s="209"/>
      <c r="BK5" s="209"/>
      <c r="BL5" s="209"/>
      <c r="BM5" s="209"/>
      <c r="BN5" s="209"/>
    </row>
    <row r="6" spans="1:66" s="14" customFormat="1" ht="91.5" customHeight="1">
      <c r="A6" s="233"/>
      <c r="B6" s="234"/>
      <c r="C6" s="210"/>
      <c r="D6" s="210"/>
      <c r="E6" s="210"/>
      <c r="F6" s="59" t="s">
        <v>23</v>
      </c>
      <c r="G6" s="59" t="s">
        <v>24</v>
      </c>
      <c r="H6" s="59" t="s">
        <v>25</v>
      </c>
      <c r="I6" s="59" t="s">
        <v>26</v>
      </c>
      <c r="J6" s="59" t="s">
        <v>27</v>
      </c>
      <c r="K6" s="59" t="s">
        <v>28</v>
      </c>
      <c r="L6" s="59" t="s">
        <v>29</v>
      </c>
      <c r="M6" s="59" t="s">
        <v>19</v>
      </c>
      <c r="N6" s="60"/>
      <c r="O6" s="61" t="s">
        <v>30</v>
      </c>
      <c r="P6" s="62" t="s">
        <v>31</v>
      </c>
      <c r="Q6" s="62" t="s">
        <v>32</v>
      </c>
      <c r="R6" s="62"/>
      <c r="S6" s="62" t="s">
        <v>33</v>
      </c>
      <c r="T6" s="62"/>
      <c r="U6" s="62" t="s">
        <v>19</v>
      </c>
      <c r="V6" s="62"/>
      <c r="W6" s="63" t="s">
        <v>34</v>
      </c>
      <c r="X6" s="215"/>
      <c r="Y6" s="64" t="s">
        <v>35</v>
      </c>
      <c r="Z6" s="64" t="s">
        <v>23</v>
      </c>
      <c r="AA6" s="64" t="s">
        <v>36</v>
      </c>
      <c r="AB6" s="64"/>
      <c r="AC6" s="64" t="s">
        <v>37</v>
      </c>
      <c r="AD6" s="64"/>
      <c r="AE6" s="65" t="s">
        <v>38</v>
      </c>
      <c r="AF6" s="64" t="s">
        <v>39</v>
      </c>
      <c r="AG6" s="64" t="s">
        <v>28</v>
      </c>
      <c r="AH6" s="64" t="s">
        <v>40</v>
      </c>
      <c r="AI6" s="214"/>
      <c r="AJ6" s="215"/>
      <c r="AK6" s="214"/>
      <c r="AL6" s="66"/>
      <c r="AM6" s="215"/>
      <c r="AN6" s="215"/>
      <c r="AO6" s="223"/>
      <c r="AP6" s="215"/>
      <c r="AQ6" s="67" t="s">
        <v>41</v>
      </c>
      <c r="AR6" s="67" t="s">
        <v>42</v>
      </c>
      <c r="AS6" s="68" t="s">
        <v>43</v>
      </c>
      <c r="AT6" s="68" t="s">
        <v>44</v>
      </c>
      <c r="AU6" s="67" t="s">
        <v>45</v>
      </c>
      <c r="AV6" s="67" t="s">
        <v>46</v>
      </c>
      <c r="AW6" s="69" t="s">
        <v>47</v>
      </c>
      <c r="AX6" s="69" t="s">
        <v>48</v>
      </c>
      <c r="AY6" s="69" t="s">
        <v>49</v>
      </c>
      <c r="AZ6" s="69" t="s">
        <v>50</v>
      </c>
      <c r="BA6" s="69" t="s">
        <v>51</v>
      </c>
      <c r="BB6" s="70" t="s">
        <v>52</v>
      </c>
      <c r="BC6" s="69" t="s">
        <v>47</v>
      </c>
      <c r="BD6" s="69" t="s">
        <v>48</v>
      </c>
      <c r="BE6" s="69" t="s">
        <v>49</v>
      </c>
      <c r="BF6" s="69" t="s">
        <v>50</v>
      </c>
      <c r="BG6" s="69" t="s">
        <v>51</v>
      </c>
      <c r="BH6" s="70" t="s">
        <v>52</v>
      </c>
      <c r="BI6" s="69" t="s">
        <v>47</v>
      </c>
      <c r="BJ6" s="69" t="s">
        <v>48</v>
      </c>
      <c r="BK6" s="69" t="s">
        <v>49</v>
      </c>
      <c r="BL6" s="69" t="s">
        <v>50</v>
      </c>
      <c r="BM6" s="69" t="s">
        <v>51</v>
      </c>
      <c r="BN6" s="71" t="s">
        <v>52</v>
      </c>
    </row>
    <row r="7" spans="1:66" ht="322.5">
      <c r="A7" s="193">
        <v>1</v>
      </c>
      <c r="B7" s="193" t="s">
        <v>53</v>
      </c>
      <c r="C7" s="193" t="s">
        <v>54</v>
      </c>
      <c r="D7" s="193" t="s">
        <v>55</v>
      </c>
      <c r="E7" s="193" t="s">
        <v>56</v>
      </c>
      <c r="F7" s="193" t="s">
        <v>57</v>
      </c>
      <c r="G7" s="193" t="s">
        <v>58</v>
      </c>
      <c r="H7" s="193" t="s">
        <v>59</v>
      </c>
      <c r="I7" s="193" t="s">
        <v>60</v>
      </c>
      <c r="J7" s="193" t="s">
        <v>61</v>
      </c>
      <c r="K7" s="193" t="s">
        <v>62</v>
      </c>
      <c r="L7" s="196" t="str">
        <f>IF(K7=0,"Defina la frecuencia",IF(K7="2 veces por año","Muy baja",IF(K7="3 a 24 veces por año","Baja",IF(K7="24 a 500 veces por año","Media",IF(K7="500 veces al año y maximo 5000veces por año","Alta","Muy alta")))))</f>
        <v>Muy baja</v>
      </c>
      <c r="M7" s="204" t="str">
        <f>IF(L7="Muy baja","20%",IF(L7="Baja","40%",IF(L7="Media","60%",IF(L7="Alta","80%",IF(L7="Muy alta","100%","Defina la Frecuencia")))))</f>
        <v>20%</v>
      </c>
      <c r="N7" s="194">
        <f>VALUE(M7)</f>
        <v>0.2</v>
      </c>
      <c r="O7" s="193"/>
      <c r="P7" s="193" t="s">
        <v>63</v>
      </c>
      <c r="Q7" s="196">
        <f>IF(O7=0,0,IF(O7="Afectación menor a 10 SMLMV","Leve 20%",IF(O7="Entre 10 y 50 SMLMV","Menor 40%",IF(O7="Entre 50 y 100 SMLMV","Moderado 60%",IF(O7="Entre 100 y 500 SMLMV","Mayor 80%","Castastrofico 100%")))))</f>
        <v>0</v>
      </c>
      <c r="R7" s="35">
        <f>IF(O7=0,0,IF(Q7="Leve 20%",20%,IF(Q7="Menor 40%",40%,IF(Q7="Moderado 60%",60%,IF(Q7="Mayor 80%",80%,100%)))))</f>
        <v>0</v>
      </c>
      <c r="S7" s="196" t="str">
        <f>IF(P7=0,0,IF(P7="El riesgo afecta la imagen de algún área del Instituto","Leve 20%",IF(P7="El riesgo afecta la imagen del Instituto internamente, de conocimiento general nivel interno, de junta directiva y proveedores","Menor 40%",IF(P7="El riesgo afecta la imagen del Instituto con algunos usuarios de relevancia frente al logro de los objetivos","Moderado 60%",IF(P7="El riesgo afecta la imagen del Instituto con efecto publicitario sostenido a nivel de sector administrativo, nivel departamental o municipal","Mayor 80%","Catastrofico 100%")))))</f>
        <v>Moderado 60%</v>
      </c>
      <c r="T7" s="73">
        <f t="shared" ref="T7:T9" si="0">IF(S7=0,0,IF(S7="Leve 20%",20%,IF(S7="Menor 40%",40%,IF(S7="Moderado 60%",60%,IF(S7="Mayor 80%",80%,100%)))))</f>
        <v>0.6</v>
      </c>
      <c r="U7" s="197">
        <f>IF(R7&gt;T7,R7,T7)</f>
        <v>0.6</v>
      </c>
      <c r="V7" s="194">
        <f>VALUE(U7)</f>
        <v>0.6</v>
      </c>
      <c r="W7" s="198" t="str">
        <f>VLOOKUP(N7,Matriz!$B$3:$G$8,MATCH(V7,Matriz!$B$3:$G$3,0),FALSE)</f>
        <v>Moderado</v>
      </c>
      <c r="X7" s="162" t="s">
        <v>64</v>
      </c>
      <c r="Y7" s="73" t="str">
        <f>IF(AA7="Preventivo","X",IF(AA7="Detectivo","X"," "))</f>
        <v>X</v>
      </c>
      <c r="Z7" s="163" t="str">
        <f>IF(AA7="Correctivo","X"," ")</f>
        <v xml:space="preserve"> </v>
      </c>
      <c r="AA7" s="162" t="s">
        <v>65</v>
      </c>
      <c r="AB7" s="189">
        <f>IF(AA7="","",IF(AA7="Preventivo",25%,IF(AA7="Detectivo",15%,10%)))</f>
        <v>0.25</v>
      </c>
      <c r="AC7" s="162" t="s">
        <v>66</v>
      </c>
      <c r="AD7" s="189">
        <f t="shared" ref="AD7:AD9" si="1">IF(AC7="Automatico",25%,15%)</f>
        <v>0.15</v>
      </c>
      <c r="AE7" s="75">
        <f>AB7+AD7</f>
        <v>0.4</v>
      </c>
      <c r="AF7" s="162" t="s">
        <v>67</v>
      </c>
      <c r="AG7" s="162" t="s">
        <v>68</v>
      </c>
      <c r="AH7" s="162" t="s">
        <v>69</v>
      </c>
      <c r="AI7" s="75">
        <f>M7-(M7*AE7)</f>
        <v>0.12</v>
      </c>
      <c r="AJ7" s="196" t="str">
        <f>IF(AK7=0,"Defina la frecuencia",IF(AK7=20%,"Muy baja",IF(AK7=40%,"Baja",IF(AK7=60%,"Media",IF(AK7=80%,"Alta","Muy alta")))))</f>
        <v>Muy baja</v>
      </c>
      <c r="AK7" s="203">
        <f>IF(AI8&lt;20%,20%,IF(AI8&lt;40%,40%,IF(AI8&lt;60%,60%,IF(AI8&lt;80%,80%,100%))))</f>
        <v>0.2</v>
      </c>
      <c r="AL7" s="201">
        <f>VALUE(AK7)</f>
        <v>0.2</v>
      </c>
      <c r="AM7" s="197" t="str">
        <f>IF(AN7=0,0,IF(AN7=20%,"Leve 20%",IF(AN7=40%,"Menor 40%",IF(AN7=60%,"Moderado 60%",IF(AN7=80%,"Mayor 80%","Catastrofico 100%")))))</f>
        <v>Moderado 60%</v>
      </c>
      <c r="AN7" s="197">
        <f>U7</f>
        <v>0.6</v>
      </c>
      <c r="AO7" s="198" t="str">
        <f>VLOOKUP(AK7,Matriz!$B$3:$G$8,MATCH(AN7,Matriz!$B$3:$G$3,0),FALSE)</f>
        <v>Moderado</v>
      </c>
      <c r="AP7" s="193" t="s">
        <v>70</v>
      </c>
      <c r="AQ7" s="162" t="s">
        <v>71</v>
      </c>
      <c r="AR7" s="35" t="s">
        <v>72</v>
      </c>
      <c r="AS7" s="230">
        <v>45292</v>
      </c>
      <c r="AT7" s="230">
        <v>45657</v>
      </c>
      <c r="AU7" s="193" t="s">
        <v>73</v>
      </c>
      <c r="AV7" s="193" t="s">
        <v>74</v>
      </c>
      <c r="AW7" s="171" t="s">
        <v>75</v>
      </c>
      <c r="AX7" s="35" t="s">
        <v>76</v>
      </c>
      <c r="AY7" s="35" t="s">
        <v>77</v>
      </c>
      <c r="AZ7" s="171" t="s">
        <v>78</v>
      </c>
      <c r="BA7" s="73" t="s">
        <v>79</v>
      </c>
      <c r="BB7" s="199">
        <v>1</v>
      </c>
      <c r="BC7" s="171" t="s">
        <v>80</v>
      </c>
      <c r="BD7" s="35" t="s">
        <v>76</v>
      </c>
      <c r="BE7" s="35" t="s">
        <v>77</v>
      </c>
      <c r="BF7" s="35" t="s">
        <v>81</v>
      </c>
      <c r="BG7" s="35" t="s">
        <v>82</v>
      </c>
      <c r="BH7" s="192">
        <v>0.9</v>
      </c>
      <c r="BI7" s="35"/>
      <c r="BJ7" s="35"/>
      <c r="BK7" s="35"/>
      <c r="BL7" s="35"/>
      <c r="BM7" s="35"/>
    </row>
    <row r="8" spans="1:66" ht="151.5" customHeight="1">
      <c r="A8" s="193"/>
      <c r="B8" s="193"/>
      <c r="C8" s="193"/>
      <c r="D8" s="193"/>
      <c r="E8" s="193"/>
      <c r="F8" s="193"/>
      <c r="G8" s="193"/>
      <c r="H8" s="193"/>
      <c r="I8" s="193"/>
      <c r="J8" s="193"/>
      <c r="K8" s="193"/>
      <c r="L8" s="196"/>
      <c r="M8" s="204"/>
      <c r="N8" s="195"/>
      <c r="O8" s="193"/>
      <c r="P8" s="193"/>
      <c r="Q8" s="196"/>
      <c r="R8" s="35">
        <f t="shared" ref="R8:R9" si="2">IF(O8=0,0,IF(Q8="Leve 20%",20%,IF(Q8="Menor 40%",40%,IF(Q8="Moderado 60%",60%,IF(Q8="Mayor 80%",80%,100%)))))</f>
        <v>0</v>
      </c>
      <c r="S8" s="196"/>
      <c r="T8" s="73">
        <f t="shared" si="0"/>
        <v>0</v>
      </c>
      <c r="U8" s="197"/>
      <c r="V8" s="195"/>
      <c r="W8" s="198"/>
      <c r="X8" s="162" t="s">
        <v>83</v>
      </c>
      <c r="Y8" s="73" t="str">
        <f>IF(AA8="Preventivo","X",IF(AA8="Detectivo","X"," "))</f>
        <v>X</v>
      </c>
      <c r="Z8" s="163" t="str">
        <f>IF(AA8="Correctivo","X"," ")</f>
        <v xml:space="preserve"> </v>
      </c>
      <c r="AA8" s="162" t="s">
        <v>65</v>
      </c>
      <c r="AB8" s="189">
        <f>IF(AA8="","",IF(AA8="Preventivo",25%,IF(AA8="Detectivo",15%,10%)))</f>
        <v>0.25</v>
      </c>
      <c r="AC8" s="162" t="s">
        <v>66</v>
      </c>
      <c r="AD8" s="189">
        <f t="shared" si="1"/>
        <v>0.15</v>
      </c>
      <c r="AE8" s="75">
        <f>AB8+AD8</f>
        <v>0.4</v>
      </c>
      <c r="AF8" s="162" t="s">
        <v>67</v>
      </c>
      <c r="AG8" s="162" t="s">
        <v>68</v>
      </c>
      <c r="AH8" s="162" t="s">
        <v>69</v>
      </c>
      <c r="AI8" s="75">
        <f>AI7-(AI7*AE8)</f>
        <v>7.1999999999999995E-2</v>
      </c>
      <c r="AJ8" s="196"/>
      <c r="AK8" s="203"/>
      <c r="AL8" s="202"/>
      <c r="AM8" s="197"/>
      <c r="AN8" s="197"/>
      <c r="AO8" s="198"/>
      <c r="AP8" s="193"/>
      <c r="AQ8" s="162" t="s">
        <v>84</v>
      </c>
      <c r="AR8" s="35" t="s">
        <v>72</v>
      </c>
      <c r="AS8" s="230"/>
      <c r="AT8" s="230"/>
      <c r="AU8" s="193"/>
      <c r="AV8" s="193"/>
      <c r="AW8" s="171" t="s">
        <v>85</v>
      </c>
      <c r="AX8" s="35" t="s">
        <v>76</v>
      </c>
      <c r="AY8" s="35" t="s">
        <v>86</v>
      </c>
      <c r="AZ8" s="35" t="s">
        <v>87</v>
      </c>
      <c r="BA8" s="187" t="s">
        <v>88</v>
      </c>
      <c r="BB8" s="200"/>
      <c r="BC8" s="171" t="s">
        <v>89</v>
      </c>
      <c r="BD8" s="35" t="s">
        <v>76</v>
      </c>
      <c r="BE8" s="35" t="s">
        <v>90</v>
      </c>
      <c r="BF8" s="35" t="s">
        <v>91</v>
      </c>
      <c r="BG8" s="35" t="s">
        <v>92</v>
      </c>
      <c r="BH8" s="192">
        <v>0.9</v>
      </c>
      <c r="BI8" s="35"/>
      <c r="BJ8" s="35"/>
      <c r="BK8" s="35"/>
      <c r="BL8" s="35"/>
      <c r="BM8" s="35"/>
    </row>
    <row r="9" spans="1:66" ht="206.25" customHeight="1">
      <c r="A9" s="35">
        <v>4</v>
      </c>
      <c r="B9" s="35" t="s">
        <v>53</v>
      </c>
      <c r="C9" s="35" t="s">
        <v>54</v>
      </c>
      <c r="D9" s="35" t="s">
        <v>55</v>
      </c>
      <c r="E9" s="35" t="s">
        <v>56</v>
      </c>
      <c r="F9" s="35" t="s">
        <v>57</v>
      </c>
      <c r="G9" s="35" t="s">
        <v>93</v>
      </c>
      <c r="H9" s="35" t="s">
        <v>94</v>
      </c>
      <c r="I9" s="35" t="s">
        <v>95</v>
      </c>
      <c r="J9" s="185" t="s">
        <v>61</v>
      </c>
      <c r="K9" s="72" t="s">
        <v>62</v>
      </c>
      <c r="L9" s="73" t="str">
        <f t="shared" ref="L9" si="3">IF(K9=0,"Defina la frecuencia",IF(K9="2 veces por año","Muy baja",IF(K9="3 a 24 veces por año","Baja",IF(K9="24 a 500 veces por año","Media",IF(K9="500 veces al año y maximo 5000veces por año","Alta","Muy alta")))))</f>
        <v>Muy baja</v>
      </c>
      <c r="M9" s="74" t="str">
        <f t="shared" ref="M9" si="4">IF(L9="Muy baja","20%",IF(L9="Baja","40%",IF(L9="Media","60%",IF(L9="Alta","80%",IF(L9="Muy alta","100%","Defina la Frecuencia")))))</f>
        <v>20%</v>
      </c>
      <c r="N9" s="44">
        <f t="shared" ref="N9" si="5">VALUE(M9)</f>
        <v>0.2</v>
      </c>
      <c r="O9" s="35"/>
      <c r="P9" s="35" t="s">
        <v>63</v>
      </c>
      <c r="Q9" s="73">
        <f t="shared" ref="Q9" si="6">IF(O9=0,0,IF(O9="Afectación menor a 10 SMLMV","Leve 20%",IF(O9="Entre 10 y 50 SMLMV","Menor 40%",IF(O9="Entre 50 y 100 SMLMV","Moderado 60%",IF(O9="Entre 100 y 500 SMLMV","Mayor 80%","Catastrofico 100%")))))</f>
        <v>0</v>
      </c>
      <c r="R9" s="35">
        <f t="shared" si="2"/>
        <v>0</v>
      </c>
      <c r="S9" s="73" t="str">
        <f t="shared" ref="S9" si="7">IF(P9=0,0,IF(P9="El riesgo afecta la imagen de algún área del Instituto","Leve 20%",IF(P9="El riesgo afecta la imagen del Instituto internamente, de conocimiento general nivel interno, de junta directiva y proveedores","Menor 40%",IF(P9="El riesgo afecta la imagen del Instituto con algunos usuarios de relevancia frente al logro de los objetivos","Moderado 60%",IF(P9="El riesgo afecta la imagen del Instituto con efecto publicitario sostenido a nivel de sector administrativo, nivel departamental o municipal","Mayor 80%","Catastrofico 100%")))))</f>
        <v>Moderado 60%</v>
      </c>
      <c r="T9" s="73">
        <f t="shared" si="0"/>
        <v>0.6</v>
      </c>
      <c r="U9" s="75">
        <f t="shared" ref="U9" si="8">IF(R9&gt;T9,R9,T9)</f>
        <v>0.6</v>
      </c>
      <c r="V9" s="37">
        <f t="shared" ref="V9" si="9">VALUE(U9)</f>
        <v>0.6</v>
      </c>
      <c r="W9" s="76" t="str">
        <f>VLOOKUP(N9,Matriz!$B$3:$G$8,MATCH(V9,Matriz!$B$3:$G$3,0),FALSE)</f>
        <v>Moderado</v>
      </c>
      <c r="X9" s="171" t="s">
        <v>96</v>
      </c>
      <c r="Y9" s="73" t="str">
        <f t="shared" ref="Y9" si="10">IF(AA9="Preventivo","X",IF(AA9="Detectivo","X"," "))</f>
        <v>X</v>
      </c>
      <c r="Z9" s="73" t="str">
        <f t="shared" ref="Z9" si="11">IF(AA9="Correctivo","X"," ")</f>
        <v xml:space="preserve"> </v>
      </c>
      <c r="AA9" s="35" t="s">
        <v>97</v>
      </c>
      <c r="AB9" s="35">
        <f t="shared" ref="AB9" si="12">IF(AA9="","",IF(AA9="Preventivo",25%,IF(AA9="Detectivo",15%,10%)))</f>
        <v>0.15</v>
      </c>
      <c r="AC9" s="35" t="s">
        <v>66</v>
      </c>
      <c r="AD9" s="35">
        <f t="shared" si="1"/>
        <v>0.15</v>
      </c>
      <c r="AE9" s="75">
        <f t="shared" ref="AE9" si="13">AB9+AD9</f>
        <v>0.3</v>
      </c>
      <c r="AF9" s="35" t="s">
        <v>67</v>
      </c>
      <c r="AG9" s="35" t="s">
        <v>68</v>
      </c>
      <c r="AH9" s="35" t="s">
        <v>69</v>
      </c>
      <c r="AI9" s="75">
        <f>M9-(M9*AE9)</f>
        <v>0.14000000000000001</v>
      </c>
      <c r="AJ9" s="73" t="str">
        <f t="shared" ref="AJ9" si="14">IF(AK9=0,"Valore el control",IF(AK9=20%,"Muy baja",IF(AK9=40%,"Baja",IF(AK9=60%,"Media",IF(AK9=80%,"Alta","Muy alta")))))</f>
        <v>Muy baja</v>
      </c>
      <c r="AK9" s="78">
        <f t="shared" ref="AK9" si="15">IF(AI9&lt;20%,20%,IF(AI9&lt;40%,40%,IF(AI9&lt;60%,60%,IF(AI9&lt;80%,80%,100%))))</f>
        <v>0.2</v>
      </c>
      <c r="AL9" s="35">
        <f t="shared" ref="AL9" si="16">VALUE(AK9)</f>
        <v>0.2</v>
      </c>
      <c r="AM9" s="75" t="str">
        <f t="shared" ref="AM9" si="17">IF(AN9=0,0,IF(AN9=20%,"Leve 20%",IF(AN9=40%,"Menor 40%",IF(AN9=60%,"Moderado 60%",IF(AN9=80%,"Mayor 80%","Catastrofico 100%")))))</f>
        <v>Moderado 60%</v>
      </c>
      <c r="AN9" s="75">
        <f t="shared" ref="AN9" si="18">U9</f>
        <v>0.6</v>
      </c>
      <c r="AO9" s="76" t="str">
        <f>VLOOKUP(AK9,Matriz!$B$3:$G$8,MATCH(AN9,Matriz!$B$3:$G$3,0),FALSE)</f>
        <v>Moderado</v>
      </c>
      <c r="AP9" s="35" t="s">
        <v>70</v>
      </c>
      <c r="AQ9" s="171" t="s">
        <v>98</v>
      </c>
      <c r="AR9" s="35" t="s">
        <v>99</v>
      </c>
      <c r="AS9" s="50">
        <v>45292</v>
      </c>
      <c r="AT9" s="50">
        <v>45657</v>
      </c>
      <c r="AU9" s="35" t="s">
        <v>73</v>
      </c>
      <c r="AV9" s="171" t="s">
        <v>100</v>
      </c>
      <c r="AW9" s="171" t="s">
        <v>101</v>
      </c>
      <c r="AX9" s="35" t="s">
        <v>76</v>
      </c>
      <c r="AY9" s="171" t="s">
        <v>102</v>
      </c>
      <c r="AZ9" s="35" t="s">
        <v>103</v>
      </c>
      <c r="BA9" s="187" t="s">
        <v>104</v>
      </c>
      <c r="BB9" s="191">
        <v>1</v>
      </c>
      <c r="BC9" s="188" t="s">
        <v>105</v>
      </c>
      <c r="BD9" s="35" t="s">
        <v>76</v>
      </c>
      <c r="BE9" s="35" t="s">
        <v>102</v>
      </c>
      <c r="BF9" s="35" t="s">
        <v>106</v>
      </c>
      <c r="BG9" s="35" t="s">
        <v>107</v>
      </c>
      <c r="BH9" s="36">
        <v>1</v>
      </c>
      <c r="BI9" s="35"/>
      <c r="BJ9" s="35"/>
      <c r="BK9" s="35"/>
      <c r="BL9" s="35"/>
      <c r="BM9" s="35"/>
    </row>
    <row r="10" spans="1:66" ht="237.75" customHeight="1">
      <c r="A10" s="35">
        <v>5</v>
      </c>
      <c r="B10" s="35" t="s">
        <v>53</v>
      </c>
      <c r="C10" s="35" t="s">
        <v>54</v>
      </c>
      <c r="D10" s="35" t="s">
        <v>55</v>
      </c>
      <c r="E10" s="35" t="s">
        <v>56</v>
      </c>
      <c r="F10" s="35" t="s">
        <v>108</v>
      </c>
      <c r="G10" s="35" t="s">
        <v>109</v>
      </c>
      <c r="H10" s="35" t="s">
        <v>110</v>
      </c>
      <c r="I10" s="35" t="s">
        <v>111</v>
      </c>
      <c r="J10" s="185" t="s">
        <v>112</v>
      </c>
      <c r="K10" s="72" t="s">
        <v>113</v>
      </c>
      <c r="L10" s="73" t="str">
        <f t="shared" ref="L10" si="19">IF(K10=0,"Defina la frecuencia",IF(K10="2 veces por año","Muy baja",IF(K10="3 a 24 veces por año","Baja",IF(K10="24 a 500 veces por año","Media",IF(K10="500 veces al año y maximo 5000veces por año","Alta","Muy alta")))))</f>
        <v>Media</v>
      </c>
      <c r="M10" s="74" t="str">
        <f t="shared" ref="M10" si="20">IF(L10="Muy baja","20%",IF(L10="Baja","40%",IF(L10="Media","60%",IF(L10="Alta","80%",IF(L10="Muy alta","100%","Defina la Frecuencia")))))</f>
        <v>60%</v>
      </c>
      <c r="N10" s="37">
        <f>VALUE(M10)</f>
        <v>0.6</v>
      </c>
      <c r="O10" s="35"/>
      <c r="P10" s="35" t="s">
        <v>114</v>
      </c>
      <c r="Q10" s="73">
        <f t="shared" ref="Q10" si="21">IF(O10=0,0,IF(O10="Afectación menor a 10 SMLMV","Leve 20%",IF(O10="Entre 10 y 50 SMLMV","Menor 40%",IF(O10="Entre 50 y 100 SMLMV","Moderado 60%",IF(O10="Entre 100 y 500 SMLMV","Mayor 80%","Catastrofico 100%")))))</f>
        <v>0</v>
      </c>
      <c r="R10" s="35">
        <f t="shared" ref="R10" si="22">IF(O10=0,0,IF(Q10="Leve 20%",20%,IF(Q10="Menor 40%",40%,IF(Q10="Moderado 60%",60%,IF(Q10="Mayor 80%",80%,100%)))))</f>
        <v>0</v>
      </c>
      <c r="S10" s="73" t="str">
        <f t="shared" ref="S10" si="23">IF(P10=0,0,IF(P10="El riesgo afecta la imagen de algún área del Instituto","Leve 20%",IF(P10="El riesgo afecta la imagen del Instituto internamente, de conocimiento general nivel interno, de junta directiva y proveedores","Menor 40%",IF(P10="El riesgo afecta la imagen del Instituto con algunos usuarios de relevancia frente al logro de los objetivos","Moderado 60%",IF(P10="El riesgo afecta la imagen del Instituto con efecto publicitario sostenido a nivel de sector administrativo, nivel departamental o municipal","Mayor 80%","Catastrofico 100%")))))</f>
        <v>Menor 40%</v>
      </c>
      <c r="T10" s="73">
        <f t="shared" ref="T10" si="24">IF(S10=0,0,IF(S10="Leve 20%",20%,IF(S10="Menor 40%",40%,IF(S10="Moderado 60%",60%,IF(S10="Mayor 80%",80%,100%)))))</f>
        <v>0.4</v>
      </c>
      <c r="U10" s="75">
        <f>IF(R10&gt;T10,R10,T10)</f>
        <v>0.4</v>
      </c>
      <c r="V10" s="37">
        <f>VALUE(U10)</f>
        <v>0.4</v>
      </c>
      <c r="W10" s="76" t="str">
        <f>VLOOKUP(N10,Matriz!$B$3:$G$8,MATCH(V10,Matriz!$B$3:$G$3,0),FALSE)</f>
        <v>Moderado</v>
      </c>
      <c r="X10" s="35" t="s">
        <v>115</v>
      </c>
      <c r="Y10" s="73" t="str">
        <f t="shared" ref="Y10" si="25">IF(AA10="Preventivo","X",IF(AA10="Detectivo","X"," "))</f>
        <v>X</v>
      </c>
      <c r="Z10" s="73" t="str">
        <f t="shared" ref="Z10" si="26">IF(AA10="Correctivo","X"," ")</f>
        <v xml:space="preserve"> </v>
      </c>
      <c r="AA10" s="35" t="s">
        <v>65</v>
      </c>
      <c r="AB10" s="35">
        <f>IF(AA10="","",IF(AA10="Preventivo",25%,IF(AA10="Detectivo",15%,10%)))</f>
        <v>0.25</v>
      </c>
      <c r="AC10" s="35" t="s">
        <v>66</v>
      </c>
      <c r="AD10" s="35">
        <f t="shared" ref="AD10" si="27">IF(AC10="Automatico",25%,15%)</f>
        <v>0.15</v>
      </c>
      <c r="AE10" s="75">
        <f t="shared" ref="AE10" si="28">AB10+AD10</f>
        <v>0.4</v>
      </c>
      <c r="AF10" s="35" t="s">
        <v>67</v>
      </c>
      <c r="AG10" s="35" t="s">
        <v>68</v>
      </c>
      <c r="AH10" s="35" t="s">
        <v>69</v>
      </c>
      <c r="AI10" s="75">
        <f>M10-(M10*AE10)</f>
        <v>0.36</v>
      </c>
      <c r="AJ10" s="73" t="str">
        <f>IF(AK10=0,"Valore el control",IF(AK10=20%,"Muy baja",IF(AK10=40%,"Baja",IF(AK10=60%,"Media",IF(AK10=80%,"Alta","Muy alta")))))</f>
        <v>Baja</v>
      </c>
      <c r="AK10" s="78">
        <f>IF(AI10&lt;20%,20%,IF(AI10&lt;40%,40%,IF(AI10&lt;60%,60%,IF(AI10&lt;80%,80%,100%))))</f>
        <v>0.4</v>
      </c>
      <c r="AL10" s="35">
        <f>VALUE(AK10)</f>
        <v>0.4</v>
      </c>
      <c r="AM10" s="75" t="str">
        <f>IF(AN10=0,0,IF(AN10=20%,"Leve 20%",IF(AN10=40%,"Menor 40%",IF(AN10=60%,"Moderado 60%",IF(AN10=80%,"Mayor 80%","Catastrofico 100%")))))</f>
        <v>Menor 40%</v>
      </c>
      <c r="AN10" s="75">
        <f>U10</f>
        <v>0.4</v>
      </c>
      <c r="AO10" s="76" t="str">
        <f>VLOOKUP(AK10,Matriz!$B$3:$G$8,MATCH(AN10,Matriz!$B$3:$G$3,0),FALSE)</f>
        <v>Moderado</v>
      </c>
      <c r="AP10" s="35" t="s">
        <v>70</v>
      </c>
      <c r="AQ10" s="35" t="s">
        <v>116</v>
      </c>
      <c r="AR10" s="35" t="s">
        <v>117</v>
      </c>
      <c r="AS10" s="50">
        <v>45292</v>
      </c>
      <c r="AT10" s="50">
        <v>45657</v>
      </c>
      <c r="AU10" s="35" t="s">
        <v>73</v>
      </c>
      <c r="AV10" s="35" t="s">
        <v>118</v>
      </c>
      <c r="AW10" s="35" t="s">
        <v>119</v>
      </c>
      <c r="AX10" s="35" t="s">
        <v>76</v>
      </c>
      <c r="AY10" s="190" t="s">
        <v>120</v>
      </c>
      <c r="AZ10" s="35" t="s">
        <v>121</v>
      </c>
      <c r="BA10" s="187" t="s">
        <v>122</v>
      </c>
      <c r="BB10" s="191">
        <v>1</v>
      </c>
      <c r="BC10" s="35" t="s">
        <v>119</v>
      </c>
      <c r="BD10" s="35" t="s">
        <v>76</v>
      </c>
      <c r="BE10" s="190" t="s">
        <v>120</v>
      </c>
      <c r="BF10" s="35" t="s">
        <v>123</v>
      </c>
      <c r="BG10" s="187" t="s">
        <v>124</v>
      </c>
      <c r="BH10" s="36">
        <v>1</v>
      </c>
      <c r="BI10" s="35"/>
      <c r="BJ10" s="35"/>
      <c r="BK10" s="35"/>
      <c r="BL10" s="35"/>
      <c r="BM10" s="35"/>
    </row>
    <row r="11" spans="1:66" s="184" customFormat="1" ht="68.25" customHeight="1">
      <c r="A11" s="172">
        <v>2</v>
      </c>
      <c r="B11" s="172" t="s">
        <v>125</v>
      </c>
      <c r="C11" s="172" t="s">
        <v>126</v>
      </c>
      <c r="D11" s="172" t="s">
        <v>127</v>
      </c>
      <c r="E11" s="172" t="s">
        <v>128</v>
      </c>
      <c r="F11" s="172"/>
      <c r="G11" s="172" t="s">
        <v>129</v>
      </c>
      <c r="H11" s="172"/>
      <c r="I11" s="172" t="s">
        <v>130</v>
      </c>
      <c r="J11" s="173"/>
      <c r="K11" s="174"/>
      <c r="L11" s="175" t="str">
        <f>IF(K11=0,"Defina la frecuencia",IF(K11="2 veces por año","Muy baja",IF(K11="3 a 24 veces por año","Baja",IF(K11="24 a 500 veces por año","Media",IF(K11="500 veces al año y maximo 5000veces por año","Alta","Muy alta")))))</f>
        <v>Defina la frecuencia</v>
      </c>
      <c r="M11" s="176" t="str">
        <f>IF(L11="Muy baja","20%",IF(L11="Baja","40%",IF(L11="Media","60%",IF(L11="Alta","80%",IF(L11="Muy alta","100%","Defina la Frecuencia")))))</f>
        <v>Defina la Frecuencia</v>
      </c>
      <c r="N11" s="177" t="e">
        <f>VALUE(M11)</f>
        <v>#VALUE!</v>
      </c>
      <c r="O11" s="172"/>
      <c r="P11" s="172"/>
      <c r="Q11" s="175">
        <f>IF(O11=0,0,IF(O11="Afectación menor a 10 SMLMV","Leve 20%",IF(O11="Entre 10 y 50 SMLMV","Menor 40%",IF(O11="Entre 50 y 100 SMLMV","Moderado 60%",IF(O11="Entre 100 y 500 SMLMV","Mayor 80%","Catastrofico 100%")))))</f>
        <v>0</v>
      </c>
      <c r="R11" s="172">
        <f>IF(O11=0,0,IF(Q11="Leve 20%",20%,IF(Q11="Menor 40%",40%,IF(Q11="Moderado 60%",60%,IF(Q11="Mayor 80%",80%,100%)))))</f>
        <v>0</v>
      </c>
      <c r="S11" s="175">
        <f>IF(P11=0,0,IF(P11="El riesgo afecta la imagen de algún área del Instituto","Leve 20%",IF(P11="El riesgo afecta la imagen del Instituto internamente, de conocimiento general nivel interno, de junta directiva y proveedores","Menor 40%",IF(P11="El riesgo afecta la imagen del Instituto con algunos usuarios de relevancia frente al logro de los objetivos","Moderado 60%",IF(P11="El riesgo afecta la imagen del Instituto con efecto publicitario sostenido a nivel de sector administrativo, nivel departamental o municipal","Mayor 80%","Catastrofico 100%")))))</f>
        <v>0</v>
      </c>
      <c r="T11" s="175">
        <f>IF(S11=0,0,IF(S11="Leve 20%",20%,IF(S11="Menor 40%",40%,IF(S11="Moderado 60%",60%,IF(S11="Mayor 80%",80%,100%)))))</f>
        <v>0</v>
      </c>
      <c r="U11" s="178">
        <f>IF(R11&gt;T11,R11,T11)</f>
        <v>0</v>
      </c>
      <c r="V11" s="177">
        <f>VALUE(U11)</f>
        <v>0</v>
      </c>
      <c r="W11" s="179" t="e">
        <f>VLOOKUP(N11,Matriz!$B$3:$G$8,MATCH(V11,Matriz!$B$3:$G$3,0),FALSE)</f>
        <v>#VALUE!</v>
      </c>
      <c r="X11" s="172"/>
      <c r="Y11" s="175" t="str">
        <f>IF(AA11="Preventivo","X",IF(AA11="Detectivo","X"," "))</f>
        <v xml:space="preserve"> </v>
      </c>
      <c r="Z11" s="175" t="str">
        <f>IF(AA11="Correctivo","X"," ")</f>
        <v xml:space="preserve"> </v>
      </c>
      <c r="AA11" s="172"/>
      <c r="AB11" s="172"/>
      <c r="AC11" s="172"/>
      <c r="AD11" s="172">
        <f>IF(AC11="Automatico",25%,15%)</f>
        <v>0.15</v>
      </c>
      <c r="AE11" s="178">
        <f>AB11+AD11</f>
        <v>0.15</v>
      </c>
      <c r="AF11" s="172"/>
      <c r="AG11" s="172"/>
      <c r="AH11" s="172"/>
      <c r="AI11" s="178" t="e">
        <f>M11-(M7*AE11)</f>
        <v>#VALUE!</v>
      </c>
      <c r="AJ11" s="175" t="e">
        <f>IF(AK11=0,"Valore el control",IF(AK11=20%,"Muy baja",IF(AK11=40%,"Baja",IF(AK11=60%,"Media",IF(AK11=80%,"Alta","Muy alta")))))</f>
        <v>#VALUE!</v>
      </c>
      <c r="AK11" s="180" t="e">
        <f>IF(AI11&lt;20%,20%,IF(AI11&lt;40%,40%,IF(AI11&lt;60%,60%,IF(AI11&lt;80%,80%,100%))))</f>
        <v>#VALUE!</v>
      </c>
      <c r="AL11" s="172" t="e">
        <f>VALUE(AK11)</f>
        <v>#VALUE!</v>
      </c>
      <c r="AM11" s="178">
        <f>IF(AN11=0,0,IF(AN11=20%,"Leve 20%",IF(AN11=40%,"Menor 40%",IF(AN11=60%,"Moderado 60%",IF(AN11=80%,"Mayor 80%","Catastrofico 100%")))))</f>
        <v>0</v>
      </c>
      <c r="AN11" s="178">
        <f>U11</f>
        <v>0</v>
      </c>
      <c r="AO11" s="179" t="e">
        <f>VLOOKUP(AK11,Matriz!$B$3:$G$8,MATCH(AN11,Matriz!$B$3:$G$3,0),FALSE)</f>
        <v>#VALUE!</v>
      </c>
      <c r="AP11" s="172"/>
      <c r="AQ11" s="172"/>
      <c r="AR11" s="172"/>
      <c r="AS11" s="181"/>
      <c r="AT11" s="181"/>
      <c r="AU11" s="172"/>
      <c r="AV11" s="172"/>
      <c r="AW11" s="172"/>
      <c r="AX11" s="172"/>
      <c r="AY11" s="172"/>
      <c r="AZ11" s="172"/>
      <c r="BA11" s="172"/>
      <c r="BB11" s="182"/>
      <c r="BC11" s="172"/>
      <c r="BD11" s="172"/>
      <c r="BE11" s="172"/>
      <c r="BF11" s="172"/>
      <c r="BG11" s="172"/>
      <c r="BH11" s="182"/>
      <c r="BI11" s="172"/>
      <c r="BJ11" s="172"/>
      <c r="BK11" s="172"/>
      <c r="BL11" s="172"/>
      <c r="BM11" s="172"/>
      <c r="BN11" s="183"/>
    </row>
    <row r="12" spans="1:66" s="184" customFormat="1" ht="68.25" customHeight="1">
      <c r="A12" s="172">
        <v>3</v>
      </c>
      <c r="B12" s="172" t="s">
        <v>125</v>
      </c>
      <c r="C12" s="172" t="s">
        <v>126</v>
      </c>
      <c r="D12" s="172" t="s">
        <v>127</v>
      </c>
      <c r="E12" s="172" t="s">
        <v>128</v>
      </c>
      <c r="F12" s="172"/>
      <c r="G12" s="172"/>
      <c r="H12" s="172"/>
      <c r="I12" s="172" t="s">
        <v>131</v>
      </c>
      <c r="J12" s="173"/>
      <c r="K12" s="174"/>
      <c r="L12" s="175" t="str">
        <f>IF(K12=0,"Defina la frecuencia",IF(K12="2 veces por año","Muy baja",IF(K12="3 a 24 veces por año","Baja",IF(K12="24 a 500 veces por año","Media",IF(K12="500 veces al año y maximo 5000veces por año","Alta","Muy alta")))))</f>
        <v>Defina la frecuencia</v>
      </c>
      <c r="M12" s="176" t="str">
        <f>IF(L12="Muy baja","20%",IF(L12="Baja","40%",IF(L12="Media","60%",IF(L12="Alta","80%",IF(L12="Muy alta","100%","Defina la Frecuencia")))))</f>
        <v>Defina la Frecuencia</v>
      </c>
      <c r="N12" s="177" t="e">
        <f>VALUE(M12)</f>
        <v>#VALUE!</v>
      </c>
      <c r="O12" s="172"/>
      <c r="P12" s="172"/>
      <c r="Q12" s="175">
        <f>IF(O12=0,0,IF(O12="Afectación menor a 10 SMLMV","Leve 20%",IF(O12="Entre 10 y 50 SMLMV","Menor 40%",IF(O12="Entre 50 y 100 SMLMV","Moderado 60%",IF(O12="Entre 100 y 500 SMLMV","Mayor 80%","Catastrofico 100%")))))</f>
        <v>0</v>
      </c>
      <c r="R12" s="172">
        <f>IF(O12=0,0,IF(Q12="Leve 20%",20%,IF(Q12="Menor 40%",40%,IF(Q12="Moderado 60%",60%,IF(Q12="Mayor 80%",80%,100%)))))</f>
        <v>0</v>
      </c>
      <c r="S12" s="175">
        <f>IF(P12=0,0,IF(P12="El riesgo afecta la imagen de algún área del Instituto","Leve 20%",IF(P12="El riesgo afecta la imagen del Instituto internamente, de conocimiento general nivel interno, de junta directiva y proveedores","Menor 40%",IF(P12="El riesgo afecta la imagen del Instituto con algunos usuarios de relevancia frente al logro de los objetivos","Moderado 60%",IF(P12="El riesgo afecta la imagen del Instituto con efecto publicitario sostenido a nivel de sector administrativo, nivel departamental o municipal","Mayor 80%","Catastrofico 100%")))))</f>
        <v>0</v>
      </c>
      <c r="T12" s="175">
        <f>IF(S12=0,0,IF(S12="Leve 20%",20%,IF(S12="Menor 40%",40%,IF(S12="Moderado 60%",60%,IF(S12="Mayor 80%",80%,100%)))))</f>
        <v>0</v>
      </c>
      <c r="U12" s="178">
        <f>IF(R12&gt;T12,R12,T12)</f>
        <v>0</v>
      </c>
      <c r="V12" s="177">
        <f>VALUE(U12)</f>
        <v>0</v>
      </c>
      <c r="W12" s="179" t="e">
        <f>VLOOKUP(N12,Matriz!$B$3:$G$8,MATCH(V12,Matriz!$B$3:$G$3,0),FALSE)</f>
        <v>#VALUE!</v>
      </c>
      <c r="X12" s="172"/>
      <c r="Y12" s="175" t="str">
        <f>IF(AA12="Preventivo","X",IF(AA12="Detectivo","X"," "))</f>
        <v xml:space="preserve"> </v>
      </c>
      <c r="Z12" s="175" t="str">
        <f>IF(AA12="Correctivo","X"," ")</f>
        <v xml:space="preserve"> </v>
      </c>
      <c r="AA12" s="172"/>
      <c r="AB12" s="172" t="str">
        <f>IF(AA12="","",IF(AA12="Preventivo",25%,IF(AA12="Detectivo",15%,10%)))</f>
        <v/>
      </c>
      <c r="AC12" s="172"/>
      <c r="AD12" s="172">
        <f>IF(AC12="Automatico",25%,15%)</f>
        <v>0.15</v>
      </c>
      <c r="AE12" s="178" t="e">
        <f>AB12+AD12</f>
        <v>#VALUE!</v>
      </c>
      <c r="AF12" s="172"/>
      <c r="AG12" s="172"/>
      <c r="AH12" s="172"/>
      <c r="AI12" s="178" t="e">
        <f>M12-(M8*AE12)</f>
        <v>#VALUE!</v>
      </c>
      <c r="AJ12" s="175" t="e">
        <f>IF(AK12=0,"Valore el control",IF(AK12=20%,"Muy baja",IF(AK12=40%,"Baja",IF(AK12=60%,"Media",IF(AK12=80%,"Alta","Muy alta")))))</f>
        <v>#VALUE!</v>
      </c>
      <c r="AK12" s="180" t="e">
        <f>IF(AI12&lt;20%,20%,IF(AI12&lt;40%,40%,IF(AI12&lt;60%,60%,IF(AI12&lt;80%,80%,100%))))</f>
        <v>#VALUE!</v>
      </c>
      <c r="AL12" s="172" t="e">
        <f>VALUE(AK12)</f>
        <v>#VALUE!</v>
      </c>
      <c r="AM12" s="178">
        <f>IF(AN12=0,0,IF(AN12=20%,"Leve 20%",IF(AN12=40%,"Menor 40%",IF(AN12=60%,"Moderado 60%",IF(AN12=80%,"Mayor 80%","Catastrofico 100%")))))</f>
        <v>0</v>
      </c>
      <c r="AN12" s="178">
        <f>U12</f>
        <v>0</v>
      </c>
      <c r="AO12" s="179" t="e">
        <f>VLOOKUP(AK12,Matriz!$B$3:$G$8,MATCH(AN12,Matriz!$B$3:$G$3,0),FALSE)</f>
        <v>#VALUE!</v>
      </c>
      <c r="AP12" s="172"/>
      <c r="AQ12" s="172"/>
      <c r="AR12" s="172"/>
      <c r="AS12" s="181"/>
      <c r="AT12" s="181"/>
      <c r="AU12" s="172"/>
      <c r="AV12" s="172"/>
      <c r="AW12" s="172"/>
      <c r="AX12" s="172"/>
      <c r="AY12" s="172"/>
      <c r="AZ12" s="172"/>
      <c r="BA12" s="172"/>
      <c r="BB12" s="182"/>
      <c r="BC12" s="172"/>
      <c r="BD12" s="172"/>
      <c r="BE12" s="172"/>
      <c r="BF12" s="172"/>
      <c r="BG12" s="172"/>
      <c r="BH12" s="182"/>
      <c r="BI12" s="172"/>
      <c r="BJ12" s="172"/>
      <c r="BK12" s="172"/>
      <c r="BL12" s="172"/>
      <c r="BM12" s="172"/>
      <c r="BN12" s="183"/>
    </row>
    <row r="13" spans="1:66"/>
    <row r="14" spans="1:66"/>
    <row r="15" spans="1:66"/>
    <row r="16" spans="1:66"/>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mergeCells count="59">
    <mergeCell ref="A1:B3"/>
    <mergeCell ref="AV7:AV8"/>
    <mergeCell ref="AO7:AO8"/>
    <mergeCell ref="AP7:AP8"/>
    <mergeCell ref="AS7:AS8"/>
    <mergeCell ref="AT7:AT8"/>
    <mergeCell ref="AU7:AU8"/>
    <mergeCell ref="AJ7:AJ8"/>
    <mergeCell ref="O7:O8"/>
    <mergeCell ref="A4:B6"/>
    <mergeCell ref="F7:F8"/>
    <mergeCell ref="A7:A8"/>
    <mergeCell ref="B7:B8"/>
    <mergeCell ref="C7:C8"/>
    <mergeCell ref="D7:D8"/>
    <mergeCell ref="E7:E8"/>
    <mergeCell ref="BI4:BN5"/>
    <mergeCell ref="AA5:AH5"/>
    <mergeCell ref="AI5:AI6"/>
    <mergeCell ref="AJ5:AJ6"/>
    <mergeCell ref="AK5:AK6"/>
    <mergeCell ref="AM5:AM6"/>
    <mergeCell ref="AQ4:AV5"/>
    <mergeCell ref="AW4:BB5"/>
    <mergeCell ref="AN5:AN6"/>
    <mergeCell ref="AO5:AO6"/>
    <mergeCell ref="AP5:AP6"/>
    <mergeCell ref="X4:AP4"/>
    <mergeCell ref="Y5:Z5"/>
    <mergeCell ref="X5:X6"/>
    <mergeCell ref="C1:I1"/>
    <mergeCell ref="C2:I2"/>
    <mergeCell ref="C3:E3"/>
    <mergeCell ref="F3:I3"/>
    <mergeCell ref="BC4:BH5"/>
    <mergeCell ref="E4:E6"/>
    <mergeCell ref="D4:D6"/>
    <mergeCell ref="C4:C6"/>
    <mergeCell ref="F4:W5"/>
    <mergeCell ref="J1:L3"/>
    <mergeCell ref="J7:J8"/>
    <mergeCell ref="K7:K8"/>
    <mergeCell ref="L7:L8"/>
    <mergeCell ref="M7:M8"/>
    <mergeCell ref="G7:G8"/>
    <mergeCell ref="H7:H8"/>
    <mergeCell ref="I7:I8"/>
    <mergeCell ref="W7:W8"/>
    <mergeCell ref="V7:V8"/>
    <mergeCell ref="BB7:BB8"/>
    <mergeCell ref="AN7:AN8"/>
    <mergeCell ref="AL7:AL8"/>
    <mergeCell ref="AM7:AM8"/>
    <mergeCell ref="AK7:AK8"/>
    <mergeCell ref="P7:P8"/>
    <mergeCell ref="N7:N8"/>
    <mergeCell ref="Q7:Q8"/>
    <mergeCell ref="S7:S8"/>
    <mergeCell ref="U7:U8"/>
  </mergeCells>
  <conditionalFormatting sqref="L7:N7 L8:M8 L9:N12">
    <cfRule type="expression" dxfId="115" priority="89">
      <formula>IF($L7="Muy alta",TRUE,FALSE)</formula>
    </cfRule>
    <cfRule type="expression" dxfId="114" priority="90">
      <formula>IF($L7="Alta",TRUE,FALSE)</formula>
    </cfRule>
    <cfRule type="expression" dxfId="113" priority="91">
      <formula>IF($L7="Media",TRUE,FALSE)</formula>
    </cfRule>
    <cfRule type="expression" dxfId="112" priority="93">
      <formula>IF($L7="Baja",TRUE,FALSE)</formula>
    </cfRule>
    <cfRule type="expression" dxfId="111" priority="94">
      <formula>IF($L7="Muy Baja",TRUE,FALSE)</formula>
    </cfRule>
  </conditionalFormatting>
  <conditionalFormatting sqref="Q7:Q12">
    <cfRule type="expression" dxfId="110" priority="63">
      <formula>IF($Q7="Catastrofico 100%",TRUE,FALSE)</formula>
    </cfRule>
    <cfRule type="expression" dxfId="109" priority="64">
      <formula>IF($Q7="Mayor 80%",TRUE,FALSE)</formula>
    </cfRule>
    <cfRule type="expression" dxfId="108" priority="65">
      <formula>IF($Q7="Moderado 60%",TRUE,FALSE)</formula>
    </cfRule>
    <cfRule type="expression" dxfId="107" priority="66">
      <formula>IF($Q7="Menor 40%",TRUE,FALSE)</formula>
    </cfRule>
    <cfRule type="expression" dxfId="106" priority="67">
      <formula>IF($Q7="Leve 20%",TRUE,FALSE)</formula>
    </cfRule>
  </conditionalFormatting>
  <conditionalFormatting sqref="S7:S12">
    <cfRule type="expression" dxfId="105" priority="58">
      <formula>IF($S7="Catastrofico 100%",TRUE,FALSE)</formula>
    </cfRule>
    <cfRule type="expression" dxfId="104" priority="59">
      <formula>IF($S7="Mayor 80%",TRUE,FALSE)</formula>
    </cfRule>
    <cfRule type="expression" dxfId="103" priority="60">
      <formula>IF($S7="Moderado 60%",TRUE,FALSE)</formula>
    </cfRule>
    <cfRule type="expression" dxfId="102" priority="61">
      <formula>IF($S7="Menor 40%",TRUE,FALSE)</formula>
    </cfRule>
    <cfRule type="expression" dxfId="101" priority="62">
      <formula>IF($S7="Leve 20%",TRUE,FALSE)</formula>
    </cfRule>
  </conditionalFormatting>
  <conditionalFormatting sqref="U7:V7 AM7:AN12 U8 U9:V12">
    <cfRule type="expression" dxfId="100" priority="79">
      <formula>IF($U7=100%,TRUE,FALSE)</formula>
    </cfRule>
    <cfRule type="expression" dxfId="99" priority="80">
      <formula>IF($U7=80%,TRUE,FALSE)</formula>
    </cfRule>
    <cfRule type="expression" dxfId="98" priority="81">
      <formula>IF($U7=60%,TRUE,FALSE)</formula>
    </cfRule>
    <cfRule type="expression" dxfId="97" priority="82">
      <formula>IF($U7=40%,TRUE,FALSE)</formula>
    </cfRule>
    <cfRule type="expression" dxfId="96" priority="83">
      <formula>IF($U7=20%,TRUE,FALSE)</formula>
    </cfRule>
  </conditionalFormatting>
  <conditionalFormatting sqref="W7:W12 AO7:AO12">
    <cfRule type="expression" dxfId="95" priority="49">
      <formula>IF($W7="Extremo",TRUE,FALSE)</formula>
    </cfRule>
    <cfRule type="expression" dxfId="94" priority="50">
      <formula>IF($W7="Alto",TRUE,FALSE)</formula>
    </cfRule>
    <cfRule type="expression" dxfId="93" priority="51">
      <formula>IF($W7="Moderado",TRUE,FALSE)</formula>
    </cfRule>
    <cfRule type="expression" dxfId="92" priority="52">
      <formula>IF($W7="Bajo",TRUE,FALSE)</formula>
    </cfRule>
  </conditionalFormatting>
  <conditionalFormatting sqref="AJ7:AK12">
    <cfRule type="expression" dxfId="91" priority="44">
      <formula>IF($AJ7="Muy alta",TRUE,FALSE)</formula>
    </cfRule>
    <cfRule type="expression" dxfId="90" priority="45">
      <formula>IF($AJ7="Alta",TRUE,FALSE)</formula>
    </cfRule>
    <cfRule type="expression" dxfId="89" priority="46">
      <formula>IF($AJ7="Media",TRUE,FALSE)</formula>
    </cfRule>
    <cfRule type="expression" dxfId="88" priority="47">
      <formula>IF($AJ7="Baja",TRUE,FALSE)</formula>
    </cfRule>
    <cfRule type="expression" dxfId="87" priority="48">
      <formula>IF($AJ7="Muy baja",TRUE,FALSE)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8671B5D5-7759-4FB7-9DAA-68C4D8B81CAB}">
          <x14:formula1>
            <xm:f>Listas!$C$2:$C$6</xm:f>
          </x14:formula1>
          <xm:sqref>K7 K9:K12</xm:sqref>
        </x14:dataValidation>
        <x14:dataValidation type="list" allowBlank="1" showInputMessage="1" showErrorMessage="1" xr:uid="{161664FB-FB43-46A2-ACA3-A1D959DBE1E8}">
          <x14:formula1>
            <xm:f>Listas!$E$3:$E$7</xm:f>
          </x14:formula1>
          <xm:sqref>O7 O9:O12</xm:sqref>
        </x14:dataValidation>
        <x14:dataValidation type="list" allowBlank="1" showInputMessage="1" showErrorMessage="1" xr:uid="{CE63960E-9783-4930-BB1A-C82EC5B2BDFA}">
          <x14:formula1>
            <xm:f>Listas!$F$3:$F$7</xm:f>
          </x14:formula1>
          <xm:sqref>P7 P9:P12</xm:sqref>
        </x14:dataValidation>
        <x14:dataValidation type="list" allowBlank="1" showInputMessage="1" showErrorMessage="1" xr:uid="{46D6E266-95CA-41BA-99FE-E9CCB3C9174A}">
          <x14:formula1>
            <xm:f>Listas!$P$2:$P$4</xm:f>
          </x14:formula1>
          <xm:sqref>AU7 AU9:AU12</xm:sqref>
        </x14:dataValidation>
        <x14:dataValidation type="list" allowBlank="1" showInputMessage="1" showErrorMessage="1" xr:uid="{008DCCA4-6B15-4E9E-BF0B-024B6C2A85D2}">
          <x14:formula1>
            <xm:f>Listas!$A$2:$A$10</xm:f>
          </x14:formula1>
          <xm:sqref>J7 J9:J12</xm:sqref>
        </x14:dataValidation>
        <x14:dataValidation type="list" allowBlank="1" showInputMessage="1" showErrorMessage="1" xr:uid="{1651180C-A264-4DBE-8DDC-1E33069FADA3}">
          <x14:formula1>
            <xm:f>Listas!$R$2:$R$3</xm:f>
          </x14:formula1>
          <xm:sqref>B7 B9:B12</xm:sqref>
        </x14:dataValidation>
        <x14:dataValidation type="list" allowBlank="1" showInputMessage="1" showErrorMessage="1" xr:uid="{C02F0F0B-BE94-4170-B066-729F35051F44}">
          <x14:formula1>
            <xm:f>Listas!$T$2:$T$3</xm:f>
          </x14:formula1>
          <xm:sqref>BJ7:BJ12 AX7:AX12 BD7:BD12</xm:sqref>
        </x14:dataValidation>
        <x14:dataValidation type="list" allowBlank="1" showInputMessage="1" showErrorMessage="1" xr:uid="{F4C3936E-7187-4E9B-9409-5FEAD27D909E}">
          <x14:formula1>
            <xm:f>Listas!$H$2:$H$4</xm:f>
          </x14:formula1>
          <xm:sqref>AA7:AA12</xm:sqref>
        </x14:dataValidation>
        <x14:dataValidation type="list" allowBlank="1" showInputMessage="1" showErrorMessage="1" xr:uid="{BC795DE6-5D32-4AE9-9E87-F5BDD0C633CF}">
          <x14:formula1>
            <xm:f>Listas!$I$2:$I$3</xm:f>
          </x14:formula1>
          <xm:sqref>AC7:AD12</xm:sqref>
        </x14:dataValidation>
        <x14:dataValidation type="list" allowBlank="1" showInputMessage="1" showErrorMessage="1" xr:uid="{2F1CA850-B5CC-4D9E-887D-25F63C0DF97B}">
          <x14:formula1>
            <xm:f>Listas!$J$2:$J$3</xm:f>
          </x14:formula1>
          <xm:sqref>AF7:AF12</xm:sqref>
        </x14:dataValidation>
        <x14:dataValidation type="list" allowBlank="1" showInputMessage="1" showErrorMessage="1" xr:uid="{B34E9BD0-E261-482D-BFD0-A58D3E1817FF}">
          <x14:formula1>
            <xm:f>Listas!$K$2:$K$3</xm:f>
          </x14:formula1>
          <xm:sqref>AG7:AG12</xm:sqref>
        </x14:dataValidation>
        <x14:dataValidation type="list" allowBlank="1" showInputMessage="1" showErrorMessage="1" xr:uid="{46975C80-A6DF-4BD4-BD1D-DB8F650B5A7F}">
          <x14:formula1>
            <xm:f>Listas!$L$2:$L$3</xm:f>
          </x14:formula1>
          <xm:sqref>AH7:AH12</xm:sqref>
        </x14:dataValidation>
        <x14:dataValidation type="list" allowBlank="1" showInputMessage="1" showErrorMessage="1" xr:uid="{2C27F230-6833-4B66-91EB-0AC5B9E00340}">
          <x14:formula1>
            <xm:f>Listas!$N$2:$N$4</xm:f>
          </x14:formula1>
          <xm:sqref>AP7 AP9:AP12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4F2BC-52B3-4B24-8D26-2AF6ADFAAD26}">
  <dimension ref="A1:DK126"/>
  <sheetViews>
    <sheetView zoomScale="55" zoomScaleNormal="55" workbookViewId="0">
      <pane ySplit="6" topLeftCell="A78" activePane="bottomLeft" state="frozen"/>
      <selection pane="bottomLeft" activeCell="B27" sqref="B27:B46"/>
      <selection activeCell="J1" sqref="J1"/>
    </sheetView>
  </sheetViews>
  <sheetFormatPr defaultColWidth="0" defaultRowHeight="15" customHeight="1"/>
  <cols>
    <col min="1" max="2" width="10.7109375" style="13" customWidth="1"/>
    <col min="3" max="5" width="30.7109375" style="13" customWidth="1"/>
    <col min="6" max="6" width="34" style="13" customWidth="1"/>
    <col min="7" max="10" width="8.7109375" style="13" customWidth="1"/>
    <col min="11" max="13" width="19.42578125" style="13" customWidth="1"/>
    <col min="14" max="14" width="37" style="13" customWidth="1"/>
    <col min="15" max="15" width="11.85546875" style="13" customWidth="1"/>
    <col min="16" max="16" width="15.7109375" style="13" customWidth="1"/>
    <col min="17" max="17" width="8.42578125" style="49" customWidth="1"/>
    <col min="18" max="18" width="46.42578125" style="13" customWidth="1"/>
    <col min="19" max="20" width="5.85546875" style="13" customWidth="1"/>
    <col min="21" max="21" width="8.5703125" style="13" hidden="1" customWidth="1"/>
    <col min="22" max="22" width="15.7109375" style="13" customWidth="1"/>
    <col min="23" max="23" width="8.28515625" style="49" customWidth="1"/>
    <col min="24" max="24" width="15.7109375" style="45" customWidth="1"/>
    <col min="25" max="25" width="22.7109375" style="13" customWidth="1"/>
    <col min="26" max="26" width="12.140625" style="13" customWidth="1"/>
    <col min="27" max="27" width="7.140625" style="13" customWidth="1"/>
    <col min="28" max="28" width="7.85546875" style="13" hidden="1" customWidth="1"/>
    <col min="29" max="29" width="7.140625" style="13" customWidth="1"/>
    <col min="30" max="30" width="9.140625" style="13" hidden="1" customWidth="1"/>
    <col min="31" max="31" width="7.140625" style="29" customWidth="1"/>
    <col min="32" max="34" width="7.140625" style="13" customWidth="1"/>
    <col min="35" max="35" width="15.5703125" style="29" customWidth="1"/>
    <col min="36" max="36" width="19.7109375" style="29" customWidth="1"/>
    <col min="37" max="37" width="6.7109375" style="29" customWidth="1"/>
    <col min="38" max="38" width="6.7109375" style="29" hidden="1" customWidth="1"/>
    <col min="39" max="39" width="19.7109375" style="13" customWidth="1"/>
    <col min="40" max="40" width="6.42578125" style="13" customWidth="1"/>
    <col min="41" max="41" width="19.7109375" style="45" customWidth="1"/>
    <col min="42" max="44" width="19.7109375" style="13" customWidth="1"/>
    <col min="45" max="46" width="19.7109375" style="34" customWidth="1"/>
    <col min="47" max="48" width="19.7109375" style="13" customWidth="1"/>
    <col min="49" max="49" width="28.140625" style="13" customWidth="1"/>
    <col min="50" max="51" width="15.42578125" style="13" customWidth="1"/>
    <col min="52" max="53" width="28.140625" style="13" customWidth="1"/>
    <col min="54" max="54" width="9.5703125" style="27" customWidth="1"/>
    <col min="55" max="55" width="28.140625" style="13" customWidth="1"/>
    <col min="56" max="57" width="15.42578125" style="13" customWidth="1"/>
    <col min="58" max="59" width="28.140625" style="13" customWidth="1"/>
    <col min="60" max="60" width="9.5703125" style="27" customWidth="1"/>
    <col min="61" max="61" width="28.140625" style="13" customWidth="1"/>
    <col min="62" max="63" width="15.42578125" style="13" customWidth="1"/>
    <col min="64" max="65" width="28.140625" style="13" customWidth="1"/>
    <col min="66" max="66" width="9.5703125" style="27" customWidth="1"/>
    <col min="67" max="115" width="0" style="13" hidden="1" customWidth="1"/>
    <col min="116" max="16384" width="11.42578125" style="13" hidden="1"/>
  </cols>
  <sheetData>
    <row r="1" spans="1:66" ht="23.25" customHeight="1">
      <c r="A1" s="224"/>
      <c r="B1" s="225"/>
      <c r="C1" s="205" t="s">
        <v>0</v>
      </c>
      <c r="D1" s="206"/>
      <c r="E1" s="206"/>
      <c r="F1" s="206"/>
      <c r="G1" s="206"/>
      <c r="H1" s="206"/>
      <c r="I1" s="206"/>
      <c r="J1" s="206"/>
      <c r="K1" s="206"/>
      <c r="L1" s="206"/>
      <c r="M1" s="207"/>
      <c r="N1" s="208"/>
      <c r="O1" s="208"/>
      <c r="P1" s="208"/>
      <c r="Q1" s="55"/>
      <c r="R1" s="14"/>
      <c r="S1" s="14"/>
      <c r="T1" s="14"/>
      <c r="U1" s="14"/>
      <c r="V1" s="14"/>
      <c r="W1" s="56"/>
      <c r="X1" s="57"/>
      <c r="Y1" s="54"/>
      <c r="AE1" s="28"/>
      <c r="AI1" s="28"/>
      <c r="AJ1" s="28"/>
      <c r="AK1" s="28"/>
      <c r="AL1" s="28"/>
      <c r="BB1" s="26"/>
      <c r="BH1" s="26"/>
      <c r="BN1" s="26"/>
    </row>
    <row r="2" spans="1:66" ht="23.25" customHeight="1">
      <c r="A2" s="226"/>
      <c r="B2" s="227"/>
      <c r="C2" s="205" t="s">
        <v>1</v>
      </c>
      <c r="D2" s="206"/>
      <c r="E2" s="206"/>
      <c r="F2" s="206"/>
      <c r="G2" s="206"/>
      <c r="H2" s="206"/>
      <c r="I2" s="206"/>
      <c r="J2" s="206"/>
      <c r="K2" s="206"/>
      <c r="L2" s="206"/>
      <c r="M2" s="207"/>
      <c r="N2" s="208"/>
      <c r="O2" s="208"/>
      <c r="P2" s="208"/>
      <c r="Q2" s="55"/>
      <c r="R2" s="14"/>
      <c r="S2" s="14"/>
      <c r="T2" s="14"/>
      <c r="U2" s="14"/>
      <c r="V2" s="14"/>
      <c r="W2" s="56"/>
      <c r="X2" s="57"/>
      <c r="Y2" s="54"/>
      <c r="AE2" s="28"/>
      <c r="AI2" s="28"/>
      <c r="AJ2" s="28"/>
      <c r="AK2" s="28"/>
      <c r="AL2" s="28"/>
      <c r="BB2" s="26"/>
      <c r="BH2" s="26"/>
      <c r="BN2" s="26"/>
    </row>
    <row r="3" spans="1:66" ht="23.25" customHeight="1">
      <c r="A3" s="228"/>
      <c r="B3" s="229"/>
      <c r="C3" s="205" t="s">
        <v>2</v>
      </c>
      <c r="D3" s="206"/>
      <c r="E3" s="206"/>
      <c r="F3" s="206"/>
      <c r="G3" s="206" t="s">
        <v>3</v>
      </c>
      <c r="H3" s="206"/>
      <c r="I3" s="206"/>
      <c r="J3" s="206"/>
      <c r="K3" s="206"/>
      <c r="L3" s="206"/>
      <c r="M3" s="207"/>
      <c r="N3" s="208"/>
      <c r="O3" s="208"/>
      <c r="P3" s="208"/>
      <c r="Q3" s="55"/>
      <c r="R3" s="54"/>
      <c r="S3" s="54"/>
      <c r="T3" s="54"/>
      <c r="U3" s="54"/>
      <c r="V3" s="54"/>
      <c r="W3" s="55"/>
      <c r="X3" s="57"/>
      <c r="Y3" s="54"/>
      <c r="AE3" s="28"/>
      <c r="AI3" s="28"/>
      <c r="AJ3" s="28"/>
      <c r="AK3" s="28"/>
      <c r="AL3" s="28"/>
      <c r="BB3" s="26"/>
      <c r="BH3" s="26"/>
      <c r="BN3" s="26"/>
    </row>
    <row r="4" spans="1:66" s="14" customFormat="1" ht="23.25" customHeight="1">
      <c r="A4" s="231" t="s">
        <v>4</v>
      </c>
      <c r="B4" s="232"/>
      <c r="C4" s="208" t="s">
        <v>5</v>
      </c>
      <c r="D4" s="208" t="s">
        <v>132</v>
      </c>
      <c r="E4" s="208" t="s">
        <v>7</v>
      </c>
      <c r="F4" s="289" t="s">
        <v>133</v>
      </c>
      <c r="G4" s="290"/>
      <c r="H4" s="290"/>
      <c r="I4" s="290"/>
      <c r="J4" s="291"/>
      <c r="K4" s="211" t="s">
        <v>8</v>
      </c>
      <c r="L4" s="211"/>
      <c r="M4" s="211"/>
      <c r="N4" s="211"/>
      <c r="O4" s="211"/>
      <c r="P4" s="211"/>
      <c r="Q4" s="211"/>
      <c r="R4" s="211"/>
      <c r="S4" s="211"/>
      <c r="T4" s="211"/>
      <c r="U4" s="211"/>
      <c r="V4" s="211"/>
      <c r="W4" s="211"/>
      <c r="X4" s="211"/>
      <c r="Y4" s="212" t="s">
        <v>9</v>
      </c>
      <c r="Z4" s="212"/>
      <c r="AA4" s="212"/>
      <c r="AB4" s="212"/>
      <c r="AC4" s="212"/>
      <c r="AD4" s="212"/>
      <c r="AE4" s="212"/>
      <c r="AF4" s="212"/>
      <c r="AG4" s="212"/>
      <c r="AH4" s="212"/>
      <c r="AI4" s="212"/>
      <c r="AJ4" s="212"/>
      <c r="AK4" s="212"/>
      <c r="AL4" s="212"/>
      <c r="AM4" s="212"/>
      <c r="AN4" s="212"/>
      <c r="AO4" s="212"/>
      <c r="AP4" s="212"/>
      <c r="AQ4" s="216" t="s">
        <v>10</v>
      </c>
      <c r="AR4" s="217"/>
      <c r="AS4" s="217"/>
      <c r="AT4" s="217"/>
      <c r="AU4" s="217"/>
      <c r="AV4" s="218"/>
      <c r="AW4" s="209" t="s">
        <v>11</v>
      </c>
      <c r="AX4" s="209"/>
      <c r="AY4" s="209"/>
      <c r="AZ4" s="209"/>
      <c r="BA4" s="209"/>
      <c r="BB4" s="209"/>
      <c r="BC4" s="209" t="s">
        <v>12</v>
      </c>
      <c r="BD4" s="209"/>
      <c r="BE4" s="209"/>
      <c r="BF4" s="209"/>
      <c r="BG4" s="209"/>
      <c r="BH4" s="209"/>
      <c r="BI4" s="209" t="s">
        <v>13</v>
      </c>
      <c r="BJ4" s="209"/>
      <c r="BK4" s="209"/>
      <c r="BL4" s="209"/>
      <c r="BM4" s="209"/>
      <c r="BN4" s="209"/>
    </row>
    <row r="5" spans="1:66" s="14" customFormat="1" ht="21.75" customHeight="1">
      <c r="A5" s="233"/>
      <c r="B5" s="234"/>
      <c r="C5" s="208"/>
      <c r="D5" s="208"/>
      <c r="E5" s="208"/>
      <c r="F5" s="292"/>
      <c r="G5" s="293"/>
      <c r="H5" s="293"/>
      <c r="I5" s="293"/>
      <c r="J5" s="294"/>
      <c r="K5" s="211"/>
      <c r="L5" s="211"/>
      <c r="M5" s="211"/>
      <c r="N5" s="211"/>
      <c r="O5" s="211"/>
      <c r="P5" s="211"/>
      <c r="Q5" s="211"/>
      <c r="R5" s="211"/>
      <c r="S5" s="211"/>
      <c r="T5" s="211"/>
      <c r="U5" s="211"/>
      <c r="V5" s="211"/>
      <c r="W5" s="211"/>
      <c r="X5" s="211"/>
      <c r="Y5" s="212" t="s">
        <v>14</v>
      </c>
      <c r="Z5" s="58" t="s">
        <v>15</v>
      </c>
      <c r="AA5" s="212" t="s">
        <v>16</v>
      </c>
      <c r="AB5" s="212"/>
      <c r="AC5" s="212"/>
      <c r="AD5" s="212"/>
      <c r="AE5" s="212"/>
      <c r="AF5" s="212"/>
      <c r="AG5" s="212"/>
      <c r="AH5" s="212"/>
      <c r="AI5" s="213" t="s">
        <v>17</v>
      </c>
      <c r="AJ5" s="212" t="s">
        <v>18</v>
      </c>
      <c r="AK5" s="214" t="s">
        <v>19</v>
      </c>
      <c r="AL5" s="79"/>
      <c r="AM5" s="212" t="s">
        <v>20</v>
      </c>
      <c r="AN5" s="212" t="s">
        <v>19</v>
      </c>
      <c r="AO5" s="222" t="s">
        <v>21</v>
      </c>
      <c r="AP5" s="212" t="s">
        <v>22</v>
      </c>
      <c r="AQ5" s="219"/>
      <c r="AR5" s="220"/>
      <c r="AS5" s="220"/>
      <c r="AT5" s="220"/>
      <c r="AU5" s="220"/>
      <c r="AV5" s="221"/>
      <c r="AW5" s="209"/>
      <c r="AX5" s="209"/>
      <c r="AY5" s="209"/>
      <c r="AZ5" s="209"/>
      <c r="BA5" s="209"/>
      <c r="BB5" s="209"/>
      <c r="BC5" s="209"/>
      <c r="BD5" s="209"/>
      <c r="BE5" s="209"/>
      <c r="BF5" s="209"/>
      <c r="BG5" s="209"/>
      <c r="BH5" s="209"/>
      <c r="BI5" s="209"/>
      <c r="BJ5" s="209"/>
      <c r="BK5" s="209"/>
      <c r="BL5" s="209"/>
      <c r="BM5" s="209"/>
      <c r="BN5" s="209"/>
    </row>
    <row r="6" spans="1:66" s="14" customFormat="1" ht="91.5" customHeight="1">
      <c r="A6" s="233"/>
      <c r="B6" s="234"/>
      <c r="C6" s="210"/>
      <c r="D6" s="210"/>
      <c r="E6" s="210"/>
      <c r="F6" s="59" t="s">
        <v>26</v>
      </c>
      <c r="G6" s="80" t="s">
        <v>134</v>
      </c>
      <c r="H6" s="80" t="s">
        <v>135</v>
      </c>
      <c r="I6" s="80" t="s">
        <v>136</v>
      </c>
      <c r="J6" s="80" t="s">
        <v>137</v>
      </c>
      <c r="K6" s="59" t="s">
        <v>23</v>
      </c>
      <c r="L6" s="59" t="s">
        <v>24</v>
      </c>
      <c r="M6" s="59" t="s">
        <v>25</v>
      </c>
      <c r="N6" s="59" t="s">
        <v>27</v>
      </c>
      <c r="O6" s="59" t="s">
        <v>28</v>
      </c>
      <c r="P6" s="59" t="s">
        <v>29</v>
      </c>
      <c r="Q6" s="59" t="s">
        <v>19</v>
      </c>
      <c r="R6" s="61" t="s">
        <v>138</v>
      </c>
      <c r="S6" s="59" t="s">
        <v>139</v>
      </c>
      <c r="T6" s="59" t="s">
        <v>140</v>
      </c>
      <c r="U6" s="62"/>
      <c r="V6" s="59" t="s">
        <v>141</v>
      </c>
      <c r="W6" s="59" t="s">
        <v>19</v>
      </c>
      <c r="X6" s="81" t="s">
        <v>34</v>
      </c>
      <c r="Y6" s="215"/>
      <c r="Z6" s="64" t="s">
        <v>35</v>
      </c>
      <c r="AA6" s="64" t="s">
        <v>36</v>
      </c>
      <c r="AB6" s="64"/>
      <c r="AC6" s="64" t="s">
        <v>37</v>
      </c>
      <c r="AD6" s="64"/>
      <c r="AE6" s="65" t="s">
        <v>38</v>
      </c>
      <c r="AF6" s="64" t="s">
        <v>39</v>
      </c>
      <c r="AG6" s="64" t="s">
        <v>28</v>
      </c>
      <c r="AH6" s="64" t="s">
        <v>40</v>
      </c>
      <c r="AI6" s="214"/>
      <c r="AJ6" s="215"/>
      <c r="AK6" s="288"/>
      <c r="AL6" s="82"/>
      <c r="AM6" s="215"/>
      <c r="AN6" s="215"/>
      <c r="AO6" s="223"/>
      <c r="AP6" s="215"/>
      <c r="AQ6" s="67" t="s">
        <v>41</v>
      </c>
      <c r="AR6" s="67" t="s">
        <v>42</v>
      </c>
      <c r="AS6" s="68" t="s">
        <v>43</v>
      </c>
      <c r="AT6" s="68" t="s">
        <v>44</v>
      </c>
      <c r="AU6" s="67" t="s">
        <v>45</v>
      </c>
      <c r="AV6" s="67" t="s">
        <v>46</v>
      </c>
      <c r="AW6" s="69" t="s">
        <v>47</v>
      </c>
      <c r="AX6" s="69" t="s">
        <v>48</v>
      </c>
      <c r="AY6" s="69" t="s">
        <v>49</v>
      </c>
      <c r="AZ6" s="69" t="s">
        <v>50</v>
      </c>
      <c r="BA6" s="69" t="s">
        <v>51</v>
      </c>
      <c r="BB6" s="70" t="s">
        <v>52</v>
      </c>
      <c r="BC6" s="69" t="s">
        <v>47</v>
      </c>
      <c r="BD6" s="69" t="s">
        <v>48</v>
      </c>
      <c r="BE6" s="69" t="s">
        <v>49</v>
      </c>
      <c r="BF6" s="69" t="s">
        <v>50</v>
      </c>
      <c r="BG6" s="69" t="s">
        <v>51</v>
      </c>
      <c r="BH6" s="70" t="s">
        <v>52</v>
      </c>
      <c r="BI6" s="69" t="s">
        <v>47</v>
      </c>
      <c r="BJ6" s="69" t="s">
        <v>48</v>
      </c>
      <c r="BK6" s="69" t="s">
        <v>49</v>
      </c>
      <c r="BL6" s="69" t="s">
        <v>50</v>
      </c>
      <c r="BM6" s="69" t="s">
        <v>51</v>
      </c>
      <c r="BN6" s="70" t="s">
        <v>52</v>
      </c>
    </row>
    <row r="7" spans="1:66" s="167" customFormat="1" ht="29.25" customHeight="1">
      <c r="A7" s="263">
        <v>9</v>
      </c>
      <c r="B7" s="263" t="s">
        <v>125</v>
      </c>
      <c r="C7" s="263" t="s">
        <v>126</v>
      </c>
      <c r="D7" s="263"/>
      <c r="E7" s="263" t="s">
        <v>128</v>
      </c>
      <c r="F7" s="263" t="s">
        <v>142</v>
      </c>
      <c r="G7" s="263"/>
      <c r="H7" s="263"/>
      <c r="I7" s="263"/>
      <c r="J7" s="263"/>
      <c r="K7" s="263"/>
      <c r="L7" s="263"/>
      <c r="M7" s="263"/>
      <c r="N7" s="281" t="s">
        <v>143</v>
      </c>
      <c r="O7" s="263"/>
      <c r="P7" s="282" t="str">
        <f>IF(O7=0,"Defina la frecuencia",IF(O7="Se espera que el evento ocurra en la mayoria de las circunstancias
Mas de 1 vez en el año","Casi seguro",IF(O7="Es viable que el evento ocurra en la mayoria de las circunstancias.
Al menos 1 vez en el ultimo año","Probable",IF(O7="El Evento podrá ocurrir en algun momento.
Al menos 1 vez en los ultimos 2 años","Posible",IF(O7="El Evento podrá ocurrir en algun momento.
Al menos 1 vez en los ultimos 5 años","Improbable","Rara vez")))))</f>
        <v>Defina la frecuencia</v>
      </c>
      <c r="Q7" s="285">
        <f>IF(P7="Casi seguro",100%,IF(P7="Probable",80%,IF(P7="Posible",60%,IF(P7="Improbable",40%,IF(P7="Rara vez",20%,0)))))</f>
        <v>0</v>
      </c>
      <c r="R7" s="164" t="s">
        <v>144</v>
      </c>
      <c r="S7" s="165"/>
      <c r="T7" s="165"/>
      <c r="U7" s="165" t="e">
        <f>IF(R7=0,0,IF(#REF!="Leve 20%",20%,IF(#REF!="Menor 40%",40%,IF(#REF!="Moderado 60%",60%,IF(#REF!="Mayor 80%",80%,100%)))))</f>
        <v>#REF!</v>
      </c>
      <c r="V7" s="265" t="str">
        <f>IF(S26&lt;=5,"Moderado",IF(S26&lt;=11,"Mayor","Catastrofico"))</f>
        <v>Moderado</v>
      </c>
      <c r="W7" s="275">
        <f>IF(V7=0,0,IF(V7="Moderado",60%,IF(V7="Mayor",80%,100%)))</f>
        <v>0.6</v>
      </c>
      <c r="X7" s="280" t="e">
        <f>VLOOKUP(P7,Matriz!B23:G28,MATCH(V7,Matriz!B23:G23,0),FALSE)</f>
        <v>#N/A</v>
      </c>
      <c r="Y7" s="264" t="s">
        <v>145</v>
      </c>
      <c r="Z7" s="265" t="str">
        <f>IF(AA7="Preventivo","X",IF(AA7="Detectivo","X","X "))</f>
        <v xml:space="preserve">X </v>
      </c>
      <c r="AA7" s="267"/>
      <c r="AB7" s="269" t="str">
        <f>IF(AA7="","",IF(AA7="Preventivo",25%,15%))</f>
        <v/>
      </c>
      <c r="AC7" s="267"/>
      <c r="AD7" s="269">
        <f>IF(AC7="Automatico",25%,15%)</f>
        <v>0.15</v>
      </c>
      <c r="AE7" s="275" t="e">
        <f>AB7+AD7</f>
        <v>#VALUE!</v>
      </c>
      <c r="AF7" s="267"/>
      <c r="AG7" s="267"/>
      <c r="AH7" s="267"/>
      <c r="AI7" s="275" t="e">
        <f>Q7-(Q7*AE7)</f>
        <v>#VALUE!</v>
      </c>
      <c r="AJ7" s="277" t="e">
        <f>IF(AK7=0,"Defina la frecuencia",IF(AK7=20%,"Rara vez",IF(AK7=40%,"Improbable",IF(AK7=60%,"Posible",IF(AK7=80%,"Probable","Casi seguro")))))</f>
        <v>#VALUE!</v>
      </c>
      <c r="AK7" s="277" t="e">
        <f>IF(AI14&lt;20%,20%,IF(AI14&lt;40%,40%,IF(AI14&lt;60%,60%,IF(AI14&lt;80%,80%,100%))))</f>
        <v>#VALUE!</v>
      </c>
      <c r="AL7" s="166" t="e">
        <f>VALUE(AK7)</f>
        <v>#VALUE!</v>
      </c>
      <c r="AM7" s="265" t="str">
        <f>V7</f>
        <v>Moderado</v>
      </c>
      <c r="AN7" s="275">
        <f>W7</f>
        <v>0.6</v>
      </c>
      <c r="AO7" s="280" t="e">
        <f>VLOOKUP(AJ7,Matriz!B23:G28,MATCH(AM7,Matriz!B23:G23,0),FALSE)</f>
        <v>#VALUE!</v>
      </c>
      <c r="AP7" s="263"/>
      <c r="AQ7" s="263" t="s">
        <v>146</v>
      </c>
      <c r="AR7" s="263" t="s">
        <v>147</v>
      </c>
      <c r="AS7" s="276">
        <v>44197</v>
      </c>
      <c r="AT7" s="276" t="s">
        <v>148</v>
      </c>
      <c r="AU7" s="263"/>
      <c r="AV7" s="263"/>
      <c r="AW7" s="263"/>
      <c r="AX7" s="263"/>
      <c r="AY7" s="263"/>
      <c r="AZ7" s="263"/>
      <c r="BA7" s="263"/>
      <c r="BB7" s="261"/>
      <c r="BC7" s="263"/>
      <c r="BD7" s="263"/>
      <c r="BE7" s="263"/>
      <c r="BF7" s="263"/>
      <c r="BG7" s="263"/>
      <c r="BH7" s="261"/>
      <c r="BI7" s="263"/>
      <c r="BJ7" s="263"/>
      <c r="BK7" s="263"/>
      <c r="BL7" s="263"/>
      <c r="BM7" s="263"/>
      <c r="BN7" s="261"/>
    </row>
    <row r="8" spans="1:66" s="167" customFormat="1" ht="29.25" customHeight="1">
      <c r="A8" s="263"/>
      <c r="B8" s="263"/>
      <c r="C8" s="263"/>
      <c r="D8" s="263"/>
      <c r="E8" s="263"/>
      <c r="F8" s="263"/>
      <c r="G8" s="263"/>
      <c r="H8" s="263"/>
      <c r="I8" s="263"/>
      <c r="J8" s="263"/>
      <c r="K8" s="263"/>
      <c r="L8" s="263"/>
      <c r="M8" s="263"/>
      <c r="N8" s="281"/>
      <c r="O8" s="263"/>
      <c r="P8" s="283"/>
      <c r="Q8" s="286"/>
      <c r="R8" s="164" t="s">
        <v>149</v>
      </c>
      <c r="S8" s="165"/>
      <c r="T8" s="165"/>
      <c r="U8" s="165" t="e">
        <f>IF(R8=0,0,IF(#REF!="Leve 20%",20%,IF(#REF!="Menor 40%",40%,IF(#REF!="Moderado 60%",60%,IF(#REF!="Mayor 80%",80%,100%)))))</f>
        <v>#REF!</v>
      </c>
      <c r="V8" s="265"/>
      <c r="W8" s="275"/>
      <c r="X8" s="280"/>
      <c r="Y8" s="264"/>
      <c r="Z8" s="265"/>
      <c r="AA8" s="268"/>
      <c r="AB8" s="270"/>
      <c r="AC8" s="268"/>
      <c r="AD8" s="270"/>
      <c r="AE8" s="266"/>
      <c r="AF8" s="268"/>
      <c r="AG8" s="268"/>
      <c r="AH8" s="268"/>
      <c r="AI8" s="275"/>
      <c r="AJ8" s="278"/>
      <c r="AK8" s="278"/>
      <c r="AL8" s="168"/>
      <c r="AM8" s="265"/>
      <c r="AN8" s="275"/>
      <c r="AO8" s="280"/>
      <c r="AP8" s="263"/>
      <c r="AQ8" s="263"/>
      <c r="AR8" s="262"/>
      <c r="AS8" s="262"/>
      <c r="AT8" s="262"/>
      <c r="AU8" s="262"/>
      <c r="AV8" s="263"/>
      <c r="AW8" s="263"/>
      <c r="AX8" s="263"/>
      <c r="AY8" s="263"/>
      <c r="AZ8" s="262"/>
      <c r="BA8" s="262"/>
      <c r="BB8" s="262"/>
      <c r="BC8" s="263"/>
      <c r="BD8" s="263"/>
      <c r="BE8" s="263"/>
      <c r="BF8" s="262"/>
      <c r="BG8" s="262"/>
      <c r="BH8" s="262"/>
      <c r="BI8" s="263"/>
      <c r="BJ8" s="263"/>
      <c r="BK8" s="263"/>
      <c r="BL8" s="262"/>
      <c r="BM8" s="262"/>
      <c r="BN8" s="262"/>
    </row>
    <row r="9" spans="1:66" s="167" customFormat="1" ht="29.25" customHeight="1">
      <c r="A9" s="263"/>
      <c r="B9" s="263"/>
      <c r="C9" s="263"/>
      <c r="D9" s="263"/>
      <c r="E9" s="263"/>
      <c r="F9" s="263"/>
      <c r="G9" s="263"/>
      <c r="H9" s="263"/>
      <c r="I9" s="263"/>
      <c r="J9" s="263"/>
      <c r="K9" s="263"/>
      <c r="L9" s="263"/>
      <c r="M9" s="263"/>
      <c r="N9" s="281"/>
      <c r="O9" s="263"/>
      <c r="P9" s="283"/>
      <c r="Q9" s="286"/>
      <c r="R9" s="164" t="s">
        <v>150</v>
      </c>
      <c r="S9" s="165"/>
      <c r="T9" s="165"/>
      <c r="U9" s="165" t="e">
        <f>IF(R9=0,0,IF(#REF!="Leve 20%",20%,IF(#REF!="Menor 40%",40%,IF(#REF!="Moderado 60%",60%,IF(#REF!="Mayor 80%",80%,100%)))))</f>
        <v>#REF!</v>
      </c>
      <c r="V9" s="265"/>
      <c r="W9" s="275"/>
      <c r="X9" s="280"/>
      <c r="Y9" s="264"/>
      <c r="Z9" s="265"/>
      <c r="AA9" s="268"/>
      <c r="AB9" s="270"/>
      <c r="AC9" s="268"/>
      <c r="AD9" s="270"/>
      <c r="AE9" s="266"/>
      <c r="AF9" s="268"/>
      <c r="AG9" s="268"/>
      <c r="AH9" s="268"/>
      <c r="AI9" s="275"/>
      <c r="AJ9" s="278"/>
      <c r="AK9" s="278"/>
      <c r="AL9" s="168"/>
      <c r="AM9" s="265"/>
      <c r="AN9" s="275"/>
      <c r="AO9" s="280"/>
      <c r="AP9" s="263"/>
      <c r="AQ9" s="263"/>
      <c r="AR9" s="262"/>
      <c r="AS9" s="262"/>
      <c r="AT9" s="262"/>
      <c r="AU9" s="262"/>
      <c r="AV9" s="263"/>
      <c r="AW9" s="263"/>
      <c r="AX9" s="263"/>
      <c r="AY9" s="263"/>
      <c r="AZ9" s="262"/>
      <c r="BA9" s="262"/>
      <c r="BB9" s="262"/>
      <c r="BC9" s="263"/>
      <c r="BD9" s="263"/>
      <c r="BE9" s="263"/>
      <c r="BF9" s="262"/>
      <c r="BG9" s="262"/>
      <c r="BH9" s="262"/>
      <c r="BI9" s="263"/>
      <c r="BJ9" s="263"/>
      <c r="BK9" s="263"/>
      <c r="BL9" s="262"/>
      <c r="BM9" s="262"/>
      <c r="BN9" s="262"/>
    </row>
    <row r="10" spans="1:66" s="167" customFormat="1" ht="29.25" customHeight="1">
      <c r="A10" s="263"/>
      <c r="B10" s="263"/>
      <c r="C10" s="263"/>
      <c r="D10" s="263"/>
      <c r="E10" s="263"/>
      <c r="F10" s="263"/>
      <c r="G10" s="263"/>
      <c r="H10" s="263"/>
      <c r="I10" s="263"/>
      <c r="J10" s="263"/>
      <c r="K10" s="263"/>
      <c r="L10" s="263"/>
      <c r="M10" s="263"/>
      <c r="N10" s="281"/>
      <c r="O10" s="263"/>
      <c r="P10" s="283"/>
      <c r="Q10" s="286"/>
      <c r="R10" s="164" t="s">
        <v>151</v>
      </c>
      <c r="S10" s="165"/>
      <c r="T10" s="165"/>
      <c r="U10" s="165" t="e">
        <f>IF(R10=0,0,IF(#REF!="Leve 20%",20%,IF(#REF!="Menor 40%",40%,IF(#REF!="Moderado 60%",60%,IF(#REF!="Mayor 80%",80%,100%)))))</f>
        <v>#REF!</v>
      </c>
      <c r="V10" s="265"/>
      <c r="W10" s="275"/>
      <c r="X10" s="280"/>
      <c r="Y10" s="264"/>
      <c r="Z10" s="265"/>
      <c r="AA10" s="268"/>
      <c r="AB10" s="270"/>
      <c r="AC10" s="268"/>
      <c r="AD10" s="270"/>
      <c r="AE10" s="266"/>
      <c r="AF10" s="268"/>
      <c r="AG10" s="268"/>
      <c r="AH10" s="268"/>
      <c r="AI10" s="275"/>
      <c r="AJ10" s="278"/>
      <c r="AK10" s="278"/>
      <c r="AL10" s="168"/>
      <c r="AM10" s="265"/>
      <c r="AN10" s="275"/>
      <c r="AO10" s="280"/>
      <c r="AP10" s="263"/>
      <c r="AQ10" s="263"/>
      <c r="AR10" s="262"/>
      <c r="AS10" s="262"/>
      <c r="AT10" s="262"/>
      <c r="AU10" s="262"/>
      <c r="AV10" s="263"/>
      <c r="AW10" s="263"/>
      <c r="AX10" s="263"/>
      <c r="AY10" s="263"/>
      <c r="AZ10" s="262"/>
      <c r="BA10" s="262"/>
      <c r="BB10" s="262"/>
      <c r="BC10" s="263"/>
      <c r="BD10" s="263"/>
      <c r="BE10" s="263"/>
      <c r="BF10" s="262"/>
      <c r="BG10" s="262"/>
      <c r="BH10" s="262"/>
      <c r="BI10" s="263"/>
      <c r="BJ10" s="263"/>
      <c r="BK10" s="263"/>
      <c r="BL10" s="262"/>
      <c r="BM10" s="262"/>
      <c r="BN10" s="262"/>
    </row>
    <row r="11" spans="1:66" s="167" customFormat="1" ht="29.25" customHeight="1">
      <c r="A11" s="263"/>
      <c r="B11" s="263"/>
      <c r="C11" s="263"/>
      <c r="D11" s="263"/>
      <c r="E11" s="263"/>
      <c r="F11" s="263"/>
      <c r="G11" s="263"/>
      <c r="H11" s="263"/>
      <c r="I11" s="263"/>
      <c r="J11" s="263"/>
      <c r="K11" s="263"/>
      <c r="L11" s="263"/>
      <c r="M11" s="263"/>
      <c r="N11" s="281"/>
      <c r="O11" s="263"/>
      <c r="P11" s="283"/>
      <c r="Q11" s="286"/>
      <c r="R11" s="164" t="s">
        <v>152</v>
      </c>
      <c r="S11" s="165"/>
      <c r="T11" s="165"/>
      <c r="U11" s="165" t="e">
        <f>IF(R11=0,0,IF(#REF!="Leve 20%",20%,IF(#REF!="Menor 40%",40%,IF(#REF!="Moderado 60%",60%,IF(#REF!="Mayor 80%",80%,100%)))))</f>
        <v>#REF!</v>
      </c>
      <c r="V11" s="265"/>
      <c r="W11" s="275"/>
      <c r="X11" s="280"/>
      <c r="Y11" s="264"/>
      <c r="Z11" s="265"/>
      <c r="AA11" s="268"/>
      <c r="AB11" s="270"/>
      <c r="AC11" s="268"/>
      <c r="AD11" s="270"/>
      <c r="AE11" s="266"/>
      <c r="AF11" s="268"/>
      <c r="AG11" s="268"/>
      <c r="AH11" s="268"/>
      <c r="AI11" s="275"/>
      <c r="AJ11" s="278"/>
      <c r="AK11" s="278"/>
      <c r="AL11" s="168"/>
      <c r="AM11" s="265"/>
      <c r="AN11" s="275"/>
      <c r="AO11" s="280"/>
      <c r="AP11" s="263"/>
      <c r="AQ11" s="263"/>
      <c r="AR11" s="262"/>
      <c r="AS11" s="262"/>
      <c r="AT11" s="262"/>
      <c r="AU11" s="262"/>
      <c r="AV11" s="263"/>
      <c r="AW11" s="263"/>
      <c r="AX11" s="263"/>
      <c r="AY11" s="263"/>
      <c r="AZ11" s="262"/>
      <c r="BA11" s="262"/>
      <c r="BB11" s="262"/>
      <c r="BC11" s="263"/>
      <c r="BD11" s="263"/>
      <c r="BE11" s="263"/>
      <c r="BF11" s="262"/>
      <c r="BG11" s="262"/>
      <c r="BH11" s="262"/>
      <c r="BI11" s="263"/>
      <c r="BJ11" s="263"/>
      <c r="BK11" s="263"/>
      <c r="BL11" s="262"/>
      <c r="BM11" s="262"/>
      <c r="BN11" s="262"/>
    </row>
    <row r="12" spans="1:66" s="167" customFormat="1" ht="29.25" customHeight="1">
      <c r="A12" s="263"/>
      <c r="B12" s="263"/>
      <c r="C12" s="263"/>
      <c r="D12" s="263"/>
      <c r="E12" s="263"/>
      <c r="F12" s="263"/>
      <c r="G12" s="263"/>
      <c r="H12" s="263"/>
      <c r="I12" s="263"/>
      <c r="J12" s="263"/>
      <c r="K12" s="263"/>
      <c r="L12" s="263"/>
      <c r="M12" s="263"/>
      <c r="N12" s="281"/>
      <c r="O12" s="263"/>
      <c r="P12" s="283"/>
      <c r="Q12" s="286"/>
      <c r="R12" s="164" t="s">
        <v>153</v>
      </c>
      <c r="S12" s="165"/>
      <c r="T12" s="165"/>
      <c r="U12" s="165" t="e">
        <f>IF(R12=0,0,IF(#REF!="Leve 20%",20%,IF(#REF!="Menor 40%",40%,IF(#REF!="Moderado 60%",60%,IF(#REF!="Mayor 80%",80%,100%)))))</f>
        <v>#REF!</v>
      </c>
      <c r="V12" s="265"/>
      <c r="W12" s="275"/>
      <c r="X12" s="280"/>
      <c r="Y12" s="264"/>
      <c r="Z12" s="265"/>
      <c r="AA12" s="268"/>
      <c r="AB12" s="270"/>
      <c r="AC12" s="268"/>
      <c r="AD12" s="270"/>
      <c r="AE12" s="266"/>
      <c r="AF12" s="268"/>
      <c r="AG12" s="268"/>
      <c r="AH12" s="268"/>
      <c r="AI12" s="275"/>
      <c r="AJ12" s="278"/>
      <c r="AK12" s="278"/>
      <c r="AL12" s="168"/>
      <c r="AM12" s="265"/>
      <c r="AN12" s="275"/>
      <c r="AO12" s="280"/>
      <c r="AP12" s="263"/>
      <c r="AQ12" s="263"/>
      <c r="AR12" s="262"/>
      <c r="AS12" s="262"/>
      <c r="AT12" s="262"/>
      <c r="AU12" s="262"/>
      <c r="AV12" s="263"/>
      <c r="AW12" s="263"/>
      <c r="AX12" s="263"/>
      <c r="AY12" s="263"/>
      <c r="AZ12" s="262"/>
      <c r="BA12" s="262"/>
      <c r="BB12" s="262"/>
      <c r="BC12" s="263"/>
      <c r="BD12" s="263"/>
      <c r="BE12" s="263"/>
      <c r="BF12" s="262"/>
      <c r="BG12" s="262"/>
      <c r="BH12" s="262"/>
      <c r="BI12" s="263"/>
      <c r="BJ12" s="263"/>
      <c r="BK12" s="263"/>
      <c r="BL12" s="262"/>
      <c r="BM12" s="262"/>
      <c r="BN12" s="262"/>
    </row>
    <row r="13" spans="1:66" s="167" customFormat="1" ht="29.25" customHeight="1">
      <c r="A13" s="263"/>
      <c r="B13" s="263"/>
      <c r="C13" s="263"/>
      <c r="D13" s="263"/>
      <c r="E13" s="263"/>
      <c r="F13" s="263"/>
      <c r="G13" s="263"/>
      <c r="H13" s="263"/>
      <c r="I13" s="263"/>
      <c r="J13" s="263"/>
      <c r="K13" s="263"/>
      <c r="L13" s="263"/>
      <c r="M13" s="263"/>
      <c r="N13" s="281"/>
      <c r="O13" s="263"/>
      <c r="P13" s="283"/>
      <c r="Q13" s="286"/>
      <c r="R13" s="164" t="s">
        <v>154</v>
      </c>
      <c r="S13" s="165"/>
      <c r="T13" s="165"/>
      <c r="U13" s="165" t="e">
        <f>IF(R13=0,0,IF(#REF!="Leve 20%",20%,IF(#REF!="Menor 40%",40%,IF(#REF!="Moderado 60%",60%,IF(#REF!="Mayor 80%",80%,100%)))))</f>
        <v>#REF!</v>
      </c>
      <c r="V13" s="265"/>
      <c r="W13" s="275"/>
      <c r="X13" s="280"/>
      <c r="Y13" s="264"/>
      <c r="Z13" s="265"/>
      <c r="AA13" s="268"/>
      <c r="AB13" s="271"/>
      <c r="AC13" s="268"/>
      <c r="AD13" s="271"/>
      <c r="AE13" s="266"/>
      <c r="AF13" s="268"/>
      <c r="AG13" s="268"/>
      <c r="AH13" s="268"/>
      <c r="AI13" s="275"/>
      <c r="AJ13" s="278"/>
      <c r="AK13" s="278"/>
      <c r="AL13" s="168"/>
      <c r="AM13" s="265"/>
      <c r="AN13" s="275"/>
      <c r="AO13" s="280"/>
      <c r="AP13" s="263"/>
      <c r="AQ13" s="263"/>
      <c r="AR13" s="262"/>
      <c r="AS13" s="262"/>
      <c r="AT13" s="262"/>
      <c r="AU13" s="262"/>
      <c r="AV13" s="263"/>
      <c r="AW13" s="263"/>
      <c r="AX13" s="263"/>
      <c r="AY13" s="263"/>
      <c r="AZ13" s="262"/>
      <c r="BA13" s="262"/>
      <c r="BB13" s="262"/>
      <c r="BC13" s="263"/>
      <c r="BD13" s="263"/>
      <c r="BE13" s="263"/>
      <c r="BF13" s="262"/>
      <c r="BG13" s="262"/>
      <c r="BH13" s="262"/>
      <c r="BI13" s="263"/>
      <c r="BJ13" s="263"/>
      <c r="BK13" s="263"/>
      <c r="BL13" s="262"/>
      <c r="BM13" s="262"/>
      <c r="BN13" s="262"/>
    </row>
    <row r="14" spans="1:66" s="167" customFormat="1" ht="29.25" customHeight="1">
      <c r="A14" s="263"/>
      <c r="B14" s="263"/>
      <c r="C14" s="263"/>
      <c r="D14" s="263"/>
      <c r="E14" s="263"/>
      <c r="F14" s="263"/>
      <c r="G14" s="263"/>
      <c r="H14" s="263"/>
      <c r="I14" s="263"/>
      <c r="J14" s="263"/>
      <c r="K14" s="263"/>
      <c r="L14" s="263"/>
      <c r="M14" s="263"/>
      <c r="N14" s="281"/>
      <c r="O14" s="263"/>
      <c r="P14" s="283"/>
      <c r="Q14" s="286"/>
      <c r="R14" s="164" t="s">
        <v>155</v>
      </c>
      <c r="S14" s="165"/>
      <c r="T14" s="165"/>
      <c r="U14" s="165" t="e">
        <f>IF(R14=0,0,IF(#REF!="Leve 20%",20%,IF(#REF!="Menor 40%",40%,IF(#REF!="Moderado 60%",60%,IF(#REF!="Mayor 80%",80%,100%)))))</f>
        <v>#REF!</v>
      </c>
      <c r="V14" s="265"/>
      <c r="W14" s="275"/>
      <c r="X14" s="280"/>
      <c r="Y14" s="264"/>
      <c r="Z14" s="265" t="str">
        <f>IF(AA14="Preventivo","X",IF(AA7="Detectivo","X","X "))</f>
        <v xml:space="preserve">X </v>
      </c>
      <c r="AA14" s="267" t="s">
        <v>97</v>
      </c>
      <c r="AB14" s="269">
        <f>IF(AA14="","",IF(AA14="Preventivo",25%,15%))</f>
        <v>0.15</v>
      </c>
      <c r="AC14" s="267" t="s">
        <v>66</v>
      </c>
      <c r="AD14" s="272">
        <f t="shared" ref="AD14" si="0">IF(AC14="Automatico",25%,15%)</f>
        <v>0.15</v>
      </c>
      <c r="AE14" s="275">
        <f>AB14+AD14</f>
        <v>0.3</v>
      </c>
      <c r="AF14" s="267"/>
      <c r="AG14" s="267"/>
      <c r="AH14" s="267"/>
      <c r="AI14" s="275" t="e">
        <f>AI7-(AI7*AE14)</f>
        <v>#VALUE!</v>
      </c>
      <c r="AJ14" s="278"/>
      <c r="AK14" s="278"/>
      <c r="AL14" s="168"/>
      <c r="AM14" s="265"/>
      <c r="AN14" s="275"/>
      <c r="AO14" s="280"/>
      <c r="AP14" s="263"/>
      <c r="AQ14" s="263"/>
      <c r="AR14" s="263"/>
      <c r="AS14" s="276"/>
      <c r="AT14" s="276"/>
      <c r="AU14" s="263"/>
      <c r="AV14" s="263"/>
      <c r="AW14" s="263"/>
      <c r="AX14" s="263"/>
      <c r="AY14" s="263"/>
      <c r="AZ14" s="263"/>
      <c r="BA14" s="263"/>
      <c r="BB14" s="261"/>
      <c r="BC14" s="263"/>
      <c r="BD14" s="263"/>
      <c r="BE14" s="263"/>
      <c r="BF14" s="263"/>
      <c r="BG14" s="263"/>
      <c r="BH14" s="261"/>
      <c r="BI14" s="263"/>
      <c r="BJ14" s="263"/>
      <c r="BK14" s="263"/>
      <c r="BL14" s="263"/>
      <c r="BM14" s="263"/>
      <c r="BN14" s="261"/>
    </row>
    <row r="15" spans="1:66" s="167" customFormat="1" ht="29.25" customHeight="1">
      <c r="A15" s="263"/>
      <c r="B15" s="263"/>
      <c r="C15" s="263"/>
      <c r="D15" s="263"/>
      <c r="E15" s="263"/>
      <c r="F15" s="263"/>
      <c r="G15" s="263"/>
      <c r="H15" s="263"/>
      <c r="I15" s="263"/>
      <c r="J15" s="263"/>
      <c r="K15" s="263"/>
      <c r="L15" s="263"/>
      <c r="M15" s="263"/>
      <c r="N15" s="281"/>
      <c r="O15" s="263"/>
      <c r="P15" s="283"/>
      <c r="Q15" s="286"/>
      <c r="R15" s="164" t="s">
        <v>156</v>
      </c>
      <c r="S15" s="165"/>
      <c r="T15" s="165"/>
      <c r="U15" s="165" t="e">
        <f>IF(R15=0,0,IF(#REF!="Leve 20%",20%,IF(#REF!="Menor 40%",40%,IF(#REF!="Moderado 60%",60%,IF(#REF!="Mayor 80%",80%,100%)))))</f>
        <v>#REF!</v>
      </c>
      <c r="V15" s="265"/>
      <c r="W15" s="275"/>
      <c r="X15" s="280"/>
      <c r="Y15" s="264"/>
      <c r="Z15" s="266"/>
      <c r="AA15" s="268"/>
      <c r="AB15" s="270"/>
      <c r="AC15" s="268"/>
      <c r="AD15" s="273"/>
      <c r="AE15" s="266"/>
      <c r="AF15" s="267"/>
      <c r="AG15" s="268"/>
      <c r="AH15" s="268"/>
      <c r="AI15" s="275"/>
      <c r="AJ15" s="278"/>
      <c r="AK15" s="278"/>
      <c r="AL15" s="168"/>
      <c r="AM15" s="265"/>
      <c r="AN15" s="275"/>
      <c r="AO15" s="280"/>
      <c r="AP15" s="263"/>
      <c r="AQ15" s="262"/>
      <c r="AR15" s="262"/>
      <c r="AS15" s="262"/>
      <c r="AT15" s="262"/>
      <c r="AU15" s="262"/>
      <c r="AV15" s="263"/>
      <c r="AW15" s="262"/>
      <c r="AX15" s="262"/>
      <c r="AY15" s="262"/>
      <c r="AZ15" s="262"/>
      <c r="BA15" s="262"/>
      <c r="BB15" s="262"/>
      <c r="BC15" s="262"/>
      <c r="BD15" s="262"/>
      <c r="BE15" s="262"/>
      <c r="BF15" s="262"/>
      <c r="BG15" s="262"/>
      <c r="BH15" s="262"/>
      <c r="BI15" s="262"/>
      <c r="BJ15" s="262"/>
      <c r="BK15" s="262"/>
      <c r="BL15" s="262"/>
      <c r="BM15" s="262"/>
      <c r="BN15" s="262"/>
    </row>
    <row r="16" spans="1:66" s="167" customFormat="1" ht="29.25" customHeight="1">
      <c r="A16" s="263"/>
      <c r="B16" s="263"/>
      <c r="C16" s="263"/>
      <c r="D16" s="263"/>
      <c r="E16" s="263"/>
      <c r="F16" s="263"/>
      <c r="G16" s="263"/>
      <c r="H16" s="263"/>
      <c r="I16" s="263"/>
      <c r="J16" s="263"/>
      <c r="K16" s="263"/>
      <c r="L16" s="263"/>
      <c r="M16" s="263"/>
      <c r="N16" s="281"/>
      <c r="O16" s="263"/>
      <c r="P16" s="283"/>
      <c r="Q16" s="286"/>
      <c r="R16" s="164" t="s">
        <v>157</v>
      </c>
      <c r="S16" s="165"/>
      <c r="T16" s="165"/>
      <c r="U16" s="165" t="e">
        <f>IF(R16=0,0,IF(#REF!="Leve 20%",20%,IF(#REF!="Menor 40%",40%,IF(#REF!="Moderado 60%",60%,IF(#REF!="Mayor 80%",80%,100%)))))</f>
        <v>#REF!</v>
      </c>
      <c r="V16" s="265"/>
      <c r="W16" s="275"/>
      <c r="X16" s="280"/>
      <c r="Y16" s="264"/>
      <c r="Z16" s="266"/>
      <c r="AA16" s="268"/>
      <c r="AB16" s="270"/>
      <c r="AC16" s="268"/>
      <c r="AD16" s="273"/>
      <c r="AE16" s="266"/>
      <c r="AF16" s="267"/>
      <c r="AG16" s="268"/>
      <c r="AH16" s="268"/>
      <c r="AI16" s="275"/>
      <c r="AJ16" s="278"/>
      <c r="AK16" s="278"/>
      <c r="AL16" s="168"/>
      <c r="AM16" s="265"/>
      <c r="AN16" s="275"/>
      <c r="AO16" s="280"/>
      <c r="AP16" s="263"/>
      <c r="AQ16" s="262"/>
      <c r="AR16" s="262"/>
      <c r="AS16" s="262"/>
      <c r="AT16" s="262"/>
      <c r="AU16" s="262"/>
      <c r="AV16" s="263"/>
      <c r="AW16" s="262"/>
      <c r="AX16" s="262"/>
      <c r="AY16" s="262"/>
      <c r="AZ16" s="262"/>
      <c r="BA16" s="262"/>
      <c r="BB16" s="262"/>
      <c r="BC16" s="262"/>
      <c r="BD16" s="262"/>
      <c r="BE16" s="262"/>
      <c r="BF16" s="262"/>
      <c r="BG16" s="262"/>
      <c r="BH16" s="262"/>
      <c r="BI16" s="262"/>
      <c r="BJ16" s="262"/>
      <c r="BK16" s="262"/>
      <c r="BL16" s="262"/>
      <c r="BM16" s="262"/>
      <c r="BN16" s="262"/>
    </row>
    <row r="17" spans="1:66" s="167" customFormat="1" ht="29.25" customHeight="1">
      <c r="A17" s="263"/>
      <c r="B17" s="263"/>
      <c r="C17" s="263"/>
      <c r="D17" s="263"/>
      <c r="E17" s="263"/>
      <c r="F17" s="263"/>
      <c r="G17" s="263"/>
      <c r="H17" s="263"/>
      <c r="I17" s="263"/>
      <c r="J17" s="263"/>
      <c r="K17" s="263"/>
      <c r="L17" s="263"/>
      <c r="M17" s="263"/>
      <c r="N17" s="281"/>
      <c r="O17" s="263"/>
      <c r="P17" s="283"/>
      <c r="Q17" s="286"/>
      <c r="R17" s="164" t="s">
        <v>158</v>
      </c>
      <c r="S17" s="165"/>
      <c r="T17" s="165"/>
      <c r="U17" s="165" t="e">
        <f>IF(R17=0,0,IF(#REF!="Leve 20%",20%,IF(#REF!="Menor 40%",40%,IF(#REF!="Moderado 60%",60%,IF(#REF!="Mayor 80%",80%,100%)))))</f>
        <v>#REF!</v>
      </c>
      <c r="V17" s="265"/>
      <c r="W17" s="275"/>
      <c r="X17" s="280"/>
      <c r="Y17" s="264"/>
      <c r="Z17" s="266"/>
      <c r="AA17" s="268"/>
      <c r="AB17" s="270"/>
      <c r="AC17" s="268"/>
      <c r="AD17" s="273"/>
      <c r="AE17" s="266"/>
      <c r="AF17" s="267"/>
      <c r="AG17" s="268"/>
      <c r="AH17" s="268"/>
      <c r="AI17" s="275"/>
      <c r="AJ17" s="278"/>
      <c r="AK17" s="278"/>
      <c r="AL17" s="168"/>
      <c r="AM17" s="265"/>
      <c r="AN17" s="275"/>
      <c r="AO17" s="280"/>
      <c r="AP17" s="263"/>
      <c r="AQ17" s="262"/>
      <c r="AR17" s="262"/>
      <c r="AS17" s="262"/>
      <c r="AT17" s="262"/>
      <c r="AU17" s="262"/>
      <c r="AV17" s="263"/>
      <c r="AW17" s="262"/>
      <c r="AX17" s="262"/>
      <c r="AY17" s="262"/>
      <c r="AZ17" s="262"/>
      <c r="BA17" s="262"/>
      <c r="BB17" s="262"/>
      <c r="BC17" s="262"/>
      <c r="BD17" s="262"/>
      <c r="BE17" s="262"/>
      <c r="BF17" s="262"/>
      <c r="BG17" s="262"/>
      <c r="BH17" s="262"/>
      <c r="BI17" s="262"/>
      <c r="BJ17" s="262"/>
      <c r="BK17" s="262"/>
      <c r="BL17" s="262"/>
      <c r="BM17" s="262"/>
      <c r="BN17" s="262"/>
    </row>
    <row r="18" spans="1:66" s="167" customFormat="1" ht="29.25" customHeight="1">
      <c r="A18" s="263"/>
      <c r="B18" s="263"/>
      <c r="C18" s="263"/>
      <c r="D18" s="263"/>
      <c r="E18" s="263"/>
      <c r="F18" s="263"/>
      <c r="G18" s="263"/>
      <c r="H18" s="263"/>
      <c r="I18" s="263"/>
      <c r="J18" s="263"/>
      <c r="K18" s="263"/>
      <c r="L18" s="263"/>
      <c r="M18" s="263"/>
      <c r="N18" s="281"/>
      <c r="O18" s="263"/>
      <c r="P18" s="283"/>
      <c r="Q18" s="286"/>
      <c r="R18" s="164" t="s">
        <v>159</v>
      </c>
      <c r="S18" s="165"/>
      <c r="T18" s="165"/>
      <c r="U18" s="165" t="e">
        <f>IF(R18=0,0,IF(#REF!="Leve 20%",20%,IF(#REF!="Menor 40%",40%,IF(#REF!="Moderado 60%",60%,IF(#REF!="Mayor 80%",80%,100%)))))</f>
        <v>#REF!</v>
      </c>
      <c r="V18" s="265"/>
      <c r="W18" s="275"/>
      <c r="X18" s="280"/>
      <c r="Y18" s="264"/>
      <c r="Z18" s="266"/>
      <c r="AA18" s="268"/>
      <c r="AB18" s="270"/>
      <c r="AC18" s="268"/>
      <c r="AD18" s="273"/>
      <c r="AE18" s="266"/>
      <c r="AF18" s="267"/>
      <c r="AG18" s="268"/>
      <c r="AH18" s="268"/>
      <c r="AI18" s="275"/>
      <c r="AJ18" s="278"/>
      <c r="AK18" s="278"/>
      <c r="AL18" s="168"/>
      <c r="AM18" s="265"/>
      <c r="AN18" s="275"/>
      <c r="AO18" s="280"/>
      <c r="AP18" s="263"/>
      <c r="AQ18" s="262"/>
      <c r="AR18" s="262"/>
      <c r="AS18" s="262"/>
      <c r="AT18" s="262"/>
      <c r="AU18" s="262"/>
      <c r="AV18" s="263"/>
      <c r="AW18" s="262"/>
      <c r="AX18" s="262"/>
      <c r="AY18" s="262"/>
      <c r="AZ18" s="262"/>
      <c r="BA18" s="262"/>
      <c r="BB18" s="262"/>
      <c r="BC18" s="262"/>
      <c r="BD18" s="262"/>
      <c r="BE18" s="262"/>
      <c r="BF18" s="262"/>
      <c r="BG18" s="262"/>
      <c r="BH18" s="262"/>
      <c r="BI18" s="262"/>
      <c r="BJ18" s="262"/>
      <c r="BK18" s="262"/>
      <c r="BL18" s="262"/>
      <c r="BM18" s="262"/>
      <c r="BN18" s="262"/>
    </row>
    <row r="19" spans="1:66" s="167" customFormat="1" ht="29.25" customHeight="1">
      <c r="A19" s="263"/>
      <c r="B19" s="263"/>
      <c r="C19" s="263"/>
      <c r="D19" s="263"/>
      <c r="E19" s="263"/>
      <c r="F19" s="263"/>
      <c r="G19" s="263"/>
      <c r="H19" s="263"/>
      <c r="I19" s="263"/>
      <c r="J19" s="263"/>
      <c r="K19" s="263"/>
      <c r="L19" s="263"/>
      <c r="M19" s="263"/>
      <c r="N19" s="281"/>
      <c r="O19" s="263"/>
      <c r="P19" s="283"/>
      <c r="Q19" s="286"/>
      <c r="R19" s="164" t="s">
        <v>160</v>
      </c>
      <c r="S19" s="165"/>
      <c r="T19" s="165"/>
      <c r="U19" s="165" t="e">
        <f>IF(R19=0,0,IF(#REF!="Leve 20%",20%,IF(#REF!="Menor 40%",40%,IF(#REF!="Moderado 60%",60%,IF(#REF!="Mayor 80%",80%,100%)))))</f>
        <v>#REF!</v>
      </c>
      <c r="V19" s="265"/>
      <c r="W19" s="275"/>
      <c r="X19" s="280"/>
      <c r="Y19" s="264"/>
      <c r="Z19" s="266"/>
      <c r="AA19" s="268"/>
      <c r="AB19" s="270"/>
      <c r="AC19" s="268"/>
      <c r="AD19" s="273"/>
      <c r="AE19" s="266"/>
      <c r="AF19" s="267"/>
      <c r="AG19" s="268"/>
      <c r="AH19" s="268"/>
      <c r="AI19" s="275"/>
      <c r="AJ19" s="278"/>
      <c r="AK19" s="278"/>
      <c r="AL19" s="168"/>
      <c r="AM19" s="265"/>
      <c r="AN19" s="275"/>
      <c r="AO19" s="280"/>
      <c r="AP19" s="263"/>
      <c r="AQ19" s="262"/>
      <c r="AR19" s="262"/>
      <c r="AS19" s="262"/>
      <c r="AT19" s="262"/>
      <c r="AU19" s="262"/>
      <c r="AV19" s="263"/>
      <c r="AW19" s="262"/>
      <c r="AX19" s="262"/>
      <c r="AY19" s="262"/>
      <c r="AZ19" s="262"/>
      <c r="BA19" s="262"/>
      <c r="BB19" s="262"/>
      <c r="BC19" s="262"/>
      <c r="BD19" s="262"/>
      <c r="BE19" s="262"/>
      <c r="BF19" s="262"/>
      <c r="BG19" s="262"/>
      <c r="BH19" s="262"/>
      <c r="BI19" s="262"/>
      <c r="BJ19" s="262"/>
      <c r="BK19" s="262"/>
      <c r="BL19" s="262"/>
      <c r="BM19" s="262"/>
      <c r="BN19" s="262"/>
    </row>
    <row r="20" spans="1:66" s="167" customFormat="1" ht="29.25" customHeight="1">
      <c r="A20" s="263"/>
      <c r="B20" s="263"/>
      <c r="C20" s="263"/>
      <c r="D20" s="263"/>
      <c r="E20" s="263"/>
      <c r="F20" s="263"/>
      <c r="G20" s="263"/>
      <c r="H20" s="263"/>
      <c r="I20" s="263"/>
      <c r="J20" s="263"/>
      <c r="K20" s="263"/>
      <c r="L20" s="263"/>
      <c r="M20" s="263"/>
      <c r="N20" s="281"/>
      <c r="O20" s="263"/>
      <c r="P20" s="283"/>
      <c r="Q20" s="286"/>
      <c r="R20" s="164" t="s">
        <v>161</v>
      </c>
      <c r="S20" s="165"/>
      <c r="T20" s="165"/>
      <c r="U20" s="165"/>
      <c r="V20" s="265"/>
      <c r="W20" s="275"/>
      <c r="X20" s="280"/>
      <c r="Y20" s="264"/>
      <c r="Z20" s="266"/>
      <c r="AA20" s="268"/>
      <c r="AB20" s="270"/>
      <c r="AC20" s="268"/>
      <c r="AD20" s="273"/>
      <c r="AE20" s="266"/>
      <c r="AF20" s="267"/>
      <c r="AG20" s="268"/>
      <c r="AH20" s="268"/>
      <c r="AI20" s="275"/>
      <c r="AJ20" s="278"/>
      <c r="AK20" s="278"/>
      <c r="AL20" s="168"/>
      <c r="AM20" s="265"/>
      <c r="AN20" s="275"/>
      <c r="AO20" s="280"/>
      <c r="AP20" s="263"/>
      <c r="AQ20" s="262"/>
      <c r="AR20" s="262"/>
      <c r="AS20" s="262"/>
      <c r="AT20" s="262"/>
      <c r="AU20" s="262"/>
      <c r="AV20" s="263"/>
      <c r="AW20" s="262"/>
      <c r="AX20" s="262"/>
      <c r="AY20" s="262"/>
      <c r="AZ20" s="262"/>
      <c r="BA20" s="262"/>
      <c r="BB20" s="262"/>
      <c r="BC20" s="262"/>
      <c r="BD20" s="262"/>
      <c r="BE20" s="262"/>
      <c r="BF20" s="262"/>
      <c r="BG20" s="262"/>
      <c r="BH20" s="262"/>
      <c r="BI20" s="262"/>
      <c r="BJ20" s="262"/>
      <c r="BK20" s="262"/>
      <c r="BL20" s="262"/>
      <c r="BM20" s="262"/>
      <c r="BN20" s="262"/>
    </row>
    <row r="21" spans="1:66" s="167" customFormat="1" ht="29.25" customHeight="1">
      <c r="A21" s="263"/>
      <c r="B21" s="263"/>
      <c r="C21" s="263"/>
      <c r="D21" s="263"/>
      <c r="E21" s="263"/>
      <c r="F21" s="263"/>
      <c r="G21" s="263"/>
      <c r="H21" s="263"/>
      <c r="I21" s="263"/>
      <c r="J21" s="263"/>
      <c r="K21" s="263"/>
      <c r="L21" s="263"/>
      <c r="M21" s="263"/>
      <c r="N21" s="281"/>
      <c r="O21" s="263"/>
      <c r="P21" s="283"/>
      <c r="Q21" s="286"/>
      <c r="R21" s="164" t="s">
        <v>162</v>
      </c>
      <c r="S21" s="165"/>
      <c r="T21" s="165"/>
      <c r="U21" s="165"/>
      <c r="V21" s="265"/>
      <c r="W21" s="275"/>
      <c r="X21" s="280"/>
      <c r="Y21" s="264"/>
      <c r="Z21" s="266"/>
      <c r="AA21" s="268"/>
      <c r="AB21" s="270"/>
      <c r="AC21" s="268"/>
      <c r="AD21" s="273"/>
      <c r="AE21" s="266"/>
      <c r="AF21" s="267"/>
      <c r="AG21" s="268"/>
      <c r="AH21" s="268"/>
      <c r="AI21" s="275"/>
      <c r="AJ21" s="278"/>
      <c r="AK21" s="278"/>
      <c r="AL21" s="168"/>
      <c r="AM21" s="265"/>
      <c r="AN21" s="275"/>
      <c r="AO21" s="280"/>
      <c r="AP21" s="263"/>
      <c r="AQ21" s="262"/>
      <c r="AR21" s="262"/>
      <c r="AS21" s="262"/>
      <c r="AT21" s="262"/>
      <c r="AU21" s="262"/>
      <c r="AV21" s="263"/>
      <c r="AW21" s="262"/>
      <c r="AX21" s="262"/>
      <c r="AY21" s="262"/>
      <c r="AZ21" s="262"/>
      <c r="BA21" s="262"/>
      <c r="BB21" s="262"/>
      <c r="BC21" s="262"/>
      <c r="BD21" s="262"/>
      <c r="BE21" s="262"/>
      <c r="BF21" s="262"/>
      <c r="BG21" s="262"/>
      <c r="BH21" s="262"/>
      <c r="BI21" s="262"/>
      <c r="BJ21" s="262"/>
      <c r="BK21" s="262"/>
      <c r="BL21" s="262"/>
      <c r="BM21" s="262"/>
      <c r="BN21" s="262"/>
    </row>
    <row r="22" spans="1:66" s="167" customFormat="1" ht="29.25" customHeight="1">
      <c r="A22" s="263"/>
      <c r="B22" s="263"/>
      <c r="C22" s="263"/>
      <c r="D22" s="263"/>
      <c r="E22" s="263"/>
      <c r="F22" s="263"/>
      <c r="G22" s="263"/>
      <c r="H22" s="263"/>
      <c r="I22" s="263"/>
      <c r="J22" s="263"/>
      <c r="K22" s="263"/>
      <c r="L22" s="263"/>
      <c r="M22" s="263"/>
      <c r="N22" s="281"/>
      <c r="O22" s="263"/>
      <c r="P22" s="283"/>
      <c r="Q22" s="286"/>
      <c r="R22" s="164" t="s">
        <v>163</v>
      </c>
      <c r="S22" s="165"/>
      <c r="T22" s="165"/>
      <c r="U22" s="165"/>
      <c r="V22" s="265"/>
      <c r="W22" s="275"/>
      <c r="X22" s="280"/>
      <c r="Y22" s="264"/>
      <c r="Z22" s="266"/>
      <c r="AA22" s="268"/>
      <c r="AB22" s="270"/>
      <c r="AC22" s="268"/>
      <c r="AD22" s="273"/>
      <c r="AE22" s="266"/>
      <c r="AF22" s="267"/>
      <c r="AG22" s="268"/>
      <c r="AH22" s="268"/>
      <c r="AI22" s="275"/>
      <c r="AJ22" s="278"/>
      <c r="AK22" s="278"/>
      <c r="AL22" s="168"/>
      <c r="AM22" s="265"/>
      <c r="AN22" s="275"/>
      <c r="AO22" s="280"/>
      <c r="AP22" s="263"/>
      <c r="AQ22" s="262"/>
      <c r="AR22" s="262"/>
      <c r="AS22" s="262"/>
      <c r="AT22" s="262"/>
      <c r="AU22" s="262"/>
      <c r="AV22" s="263"/>
      <c r="AW22" s="262"/>
      <c r="AX22" s="262"/>
      <c r="AY22" s="262"/>
      <c r="AZ22" s="262"/>
      <c r="BA22" s="262"/>
      <c r="BB22" s="262"/>
      <c r="BC22" s="262"/>
      <c r="BD22" s="262"/>
      <c r="BE22" s="262"/>
      <c r="BF22" s="262"/>
      <c r="BG22" s="262"/>
      <c r="BH22" s="262"/>
      <c r="BI22" s="262"/>
      <c r="BJ22" s="262"/>
      <c r="BK22" s="262"/>
      <c r="BL22" s="262"/>
      <c r="BM22" s="262"/>
      <c r="BN22" s="262"/>
    </row>
    <row r="23" spans="1:66" s="167" customFormat="1" ht="29.25" customHeight="1">
      <c r="A23" s="263"/>
      <c r="B23" s="263"/>
      <c r="C23" s="263"/>
      <c r="D23" s="263"/>
      <c r="E23" s="263"/>
      <c r="F23" s="263"/>
      <c r="G23" s="263"/>
      <c r="H23" s="263"/>
      <c r="I23" s="263"/>
      <c r="J23" s="263"/>
      <c r="K23" s="263"/>
      <c r="L23" s="263"/>
      <c r="M23" s="263"/>
      <c r="N23" s="281"/>
      <c r="O23" s="263"/>
      <c r="P23" s="283"/>
      <c r="Q23" s="286"/>
      <c r="R23" s="164" t="s">
        <v>164</v>
      </c>
      <c r="S23" s="165"/>
      <c r="T23" s="165"/>
      <c r="U23" s="165"/>
      <c r="V23" s="265"/>
      <c r="W23" s="275"/>
      <c r="X23" s="280"/>
      <c r="Y23" s="264"/>
      <c r="Z23" s="266"/>
      <c r="AA23" s="268"/>
      <c r="AB23" s="270"/>
      <c r="AC23" s="268"/>
      <c r="AD23" s="273"/>
      <c r="AE23" s="266"/>
      <c r="AF23" s="267"/>
      <c r="AG23" s="268"/>
      <c r="AH23" s="268"/>
      <c r="AI23" s="275"/>
      <c r="AJ23" s="278"/>
      <c r="AK23" s="278"/>
      <c r="AL23" s="168"/>
      <c r="AM23" s="265"/>
      <c r="AN23" s="275"/>
      <c r="AO23" s="280"/>
      <c r="AP23" s="263"/>
      <c r="AQ23" s="262"/>
      <c r="AR23" s="262"/>
      <c r="AS23" s="262"/>
      <c r="AT23" s="262"/>
      <c r="AU23" s="262"/>
      <c r="AV23" s="263"/>
      <c r="AW23" s="262"/>
      <c r="AX23" s="262"/>
      <c r="AY23" s="262"/>
      <c r="AZ23" s="262"/>
      <c r="BA23" s="262"/>
      <c r="BB23" s="262"/>
      <c r="BC23" s="262"/>
      <c r="BD23" s="262"/>
      <c r="BE23" s="262"/>
      <c r="BF23" s="262"/>
      <c r="BG23" s="262"/>
      <c r="BH23" s="262"/>
      <c r="BI23" s="262"/>
      <c r="BJ23" s="262"/>
      <c r="BK23" s="262"/>
      <c r="BL23" s="262"/>
      <c r="BM23" s="262"/>
      <c r="BN23" s="262"/>
    </row>
    <row r="24" spans="1:66" s="167" customFormat="1" ht="29.25" customHeight="1">
      <c r="A24" s="263"/>
      <c r="B24" s="263"/>
      <c r="C24" s="263"/>
      <c r="D24" s="263"/>
      <c r="E24" s="263"/>
      <c r="F24" s="263"/>
      <c r="G24" s="263"/>
      <c r="H24" s="263"/>
      <c r="I24" s="263"/>
      <c r="J24" s="263"/>
      <c r="K24" s="263"/>
      <c r="L24" s="263"/>
      <c r="M24" s="263"/>
      <c r="N24" s="281"/>
      <c r="O24" s="263"/>
      <c r="P24" s="283"/>
      <c r="Q24" s="286"/>
      <c r="R24" s="164" t="s">
        <v>165</v>
      </c>
      <c r="S24" s="165"/>
      <c r="T24" s="165"/>
      <c r="U24" s="165"/>
      <c r="V24" s="265"/>
      <c r="W24" s="275"/>
      <c r="X24" s="280"/>
      <c r="Y24" s="264"/>
      <c r="Z24" s="266"/>
      <c r="AA24" s="268"/>
      <c r="AB24" s="270"/>
      <c r="AC24" s="268"/>
      <c r="AD24" s="273"/>
      <c r="AE24" s="266"/>
      <c r="AF24" s="267"/>
      <c r="AG24" s="268"/>
      <c r="AH24" s="268"/>
      <c r="AI24" s="275"/>
      <c r="AJ24" s="278"/>
      <c r="AK24" s="278"/>
      <c r="AL24" s="168"/>
      <c r="AM24" s="265"/>
      <c r="AN24" s="275"/>
      <c r="AO24" s="280"/>
      <c r="AP24" s="263"/>
      <c r="AQ24" s="262"/>
      <c r="AR24" s="262"/>
      <c r="AS24" s="262"/>
      <c r="AT24" s="262"/>
      <c r="AU24" s="262"/>
      <c r="AV24" s="263"/>
      <c r="AW24" s="262"/>
      <c r="AX24" s="262"/>
      <c r="AY24" s="262"/>
      <c r="AZ24" s="262"/>
      <c r="BA24" s="262"/>
      <c r="BB24" s="262"/>
      <c r="BC24" s="262"/>
      <c r="BD24" s="262"/>
      <c r="BE24" s="262"/>
      <c r="BF24" s="262"/>
      <c r="BG24" s="262"/>
      <c r="BH24" s="262"/>
      <c r="BI24" s="262"/>
      <c r="BJ24" s="262"/>
      <c r="BK24" s="262"/>
      <c r="BL24" s="262"/>
      <c r="BM24" s="262"/>
      <c r="BN24" s="262"/>
    </row>
    <row r="25" spans="1:66" s="167" customFormat="1" ht="29.25" customHeight="1">
      <c r="A25" s="263"/>
      <c r="B25" s="263"/>
      <c r="C25" s="263"/>
      <c r="D25" s="263"/>
      <c r="E25" s="263"/>
      <c r="F25" s="263"/>
      <c r="G25" s="263"/>
      <c r="H25" s="263"/>
      <c r="I25" s="263"/>
      <c r="J25" s="263"/>
      <c r="K25" s="263"/>
      <c r="L25" s="263"/>
      <c r="M25" s="263"/>
      <c r="N25" s="281"/>
      <c r="O25" s="263"/>
      <c r="P25" s="283"/>
      <c r="Q25" s="286"/>
      <c r="R25" s="164" t="s">
        <v>166</v>
      </c>
      <c r="S25" s="165"/>
      <c r="T25" s="165"/>
      <c r="U25" s="165"/>
      <c r="V25" s="265"/>
      <c r="W25" s="275"/>
      <c r="X25" s="280"/>
      <c r="Y25" s="264"/>
      <c r="Z25" s="266"/>
      <c r="AA25" s="268"/>
      <c r="AB25" s="270"/>
      <c r="AC25" s="268"/>
      <c r="AD25" s="273"/>
      <c r="AE25" s="266"/>
      <c r="AF25" s="267"/>
      <c r="AG25" s="268"/>
      <c r="AH25" s="268"/>
      <c r="AI25" s="275"/>
      <c r="AJ25" s="278"/>
      <c r="AK25" s="278"/>
      <c r="AL25" s="168"/>
      <c r="AM25" s="265"/>
      <c r="AN25" s="275"/>
      <c r="AO25" s="280"/>
      <c r="AP25" s="263"/>
      <c r="AQ25" s="262"/>
      <c r="AR25" s="262"/>
      <c r="AS25" s="262"/>
      <c r="AT25" s="262"/>
      <c r="AU25" s="262"/>
      <c r="AV25" s="263"/>
      <c r="AW25" s="262"/>
      <c r="AX25" s="262"/>
      <c r="AY25" s="262"/>
      <c r="AZ25" s="262"/>
      <c r="BA25" s="262"/>
      <c r="BB25" s="262"/>
      <c r="BC25" s="262"/>
      <c r="BD25" s="262"/>
      <c r="BE25" s="262"/>
      <c r="BF25" s="262"/>
      <c r="BG25" s="262"/>
      <c r="BH25" s="262"/>
      <c r="BI25" s="262"/>
      <c r="BJ25" s="262"/>
      <c r="BK25" s="262"/>
      <c r="BL25" s="262"/>
      <c r="BM25" s="262"/>
      <c r="BN25" s="262"/>
    </row>
    <row r="26" spans="1:66" s="167" customFormat="1" ht="29.25" customHeight="1">
      <c r="A26" s="263"/>
      <c r="B26" s="263"/>
      <c r="C26" s="263"/>
      <c r="D26" s="263"/>
      <c r="E26" s="263"/>
      <c r="F26" s="263"/>
      <c r="G26" s="263"/>
      <c r="H26" s="263"/>
      <c r="I26" s="263"/>
      <c r="J26" s="263"/>
      <c r="K26" s="263"/>
      <c r="L26" s="263"/>
      <c r="M26" s="263"/>
      <c r="N26" s="281"/>
      <c r="O26" s="263"/>
      <c r="P26" s="284"/>
      <c r="Q26" s="287"/>
      <c r="R26" s="169" t="s">
        <v>167</v>
      </c>
      <c r="S26" s="165">
        <f>COUNTA(S7:S25)</f>
        <v>0</v>
      </c>
      <c r="T26" s="165">
        <f>COUNTA(T7:T25)</f>
        <v>0</v>
      </c>
      <c r="U26" s="165"/>
      <c r="V26" s="265"/>
      <c r="W26" s="275"/>
      <c r="X26" s="280"/>
      <c r="Y26" s="264"/>
      <c r="Z26" s="266"/>
      <c r="AA26" s="268"/>
      <c r="AB26" s="271"/>
      <c r="AC26" s="268"/>
      <c r="AD26" s="274"/>
      <c r="AE26" s="266"/>
      <c r="AF26" s="267"/>
      <c r="AG26" s="268"/>
      <c r="AH26" s="268"/>
      <c r="AI26" s="275"/>
      <c r="AJ26" s="279"/>
      <c r="AK26" s="279"/>
      <c r="AL26" s="170"/>
      <c r="AM26" s="265"/>
      <c r="AN26" s="275"/>
      <c r="AO26" s="280"/>
      <c r="AP26" s="263"/>
      <c r="AQ26" s="262"/>
      <c r="AR26" s="262"/>
      <c r="AS26" s="262"/>
      <c r="AT26" s="262"/>
      <c r="AU26" s="262"/>
      <c r="AV26" s="263"/>
      <c r="AW26" s="262"/>
      <c r="AX26" s="262"/>
      <c r="AY26" s="262"/>
      <c r="AZ26" s="262"/>
      <c r="BA26" s="262"/>
      <c r="BB26" s="262"/>
      <c r="BC26" s="262"/>
      <c r="BD26" s="262"/>
      <c r="BE26" s="262"/>
      <c r="BF26" s="262"/>
      <c r="BG26" s="262"/>
      <c r="BH26" s="262"/>
      <c r="BI26" s="262"/>
      <c r="BJ26" s="262"/>
      <c r="BK26" s="262"/>
      <c r="BL26" s="262"/>
      <c r="BM26" s="262"/>
      <c r="BN26" s="262"/>
    </row>
    <row r="27" spans="1:66" s="167" customFormat="1" ht="29.25" customHeight="1">
      <c r="A27" s="263">
        <v>10</v>
      </c>
      <c r="B27" s="263"/>
      <c r="C27" s="263" t="s">
        <v>126</v>
      </c>
      <c r="D27" s="263"/>
      <c r="E27" s="263" t="s">
        <v>128</v>
      </c>
      <c r="F27" s="263" t="s">
        <v>168</v>
      </c>
      <c r="G27" s="263"/>
      <c r="H27" s="263"/>
      <c r="I27" s="263"/>
      <c r="J27" s="263"/>
      <c r="K27" s="263"/>
      <c r="L27" s="263"/>
      <c r="M27" s="263"/>
      <c r="N27" s="281" t="s">
        <v>143</v>
      </c>
      <c r="O27" s="263"/>
      <c r="P27" s="282" t="str">
        <f>IF(O27=0,"Defina la frecuencia",IF(O27="Se espera que el evento ocurra en la mayoria de las circunstancias
Mas de 1 vez en el año","Casi seguro",IF(O27="Es viable que el evento ocurra en la mayoria de las circunstancias.
Al menos 1 vez en el ultimo año","Probable",IF(O27="El Evento podrá ocurrir en algun momento.
Al menos 1 vez en los ultimos 2 años","Posible",IF(O27="El Evento podrá ocurrir en algun momento.
Al menos 1 vez en los ultimos 5 años","Improbable","Rara vez")))))</f>
        <v>Defina la frecuencia</v>
      </c>
      <c r="Q27" s="285">
        <f>IF(P27="Casi seguro",100%,IF(P27="Probable",80%,IF(P27="Posible",60%,IF(P27="Improbable",40%,IF(P27="Rara vez",20%,0)))))</f>
        <v>0</v>
      </c>
      <c r="R27" s="164" t="s">
        <v>144</v>
      </c>
      <c r="S27" s="165"/>
      <c r="T27" s="165"/>
      <c r="U27" s="165" t="e">
        <f>IF(R27=0,0,IF(#REF!="Leve 20%",20%,IF(#REF!="Menor 40%",40%,IF(#REF!="Moderado 60%",60%,IF(#REF!="Mayor 80%",80%,100%)))))</f>
        <v>#REF!</v>
      </c>
      <c r="V27" s="265" t="str">
        <f>IF(S46&lt;=5,"Moderado",IF(S46&lt;=11,"Mayor","Catastrofico"))</f>
        <v>Moderado</v>
      </c>
      <c r="W27" s="275">
        <f>IF(V27=0,0,IF(V27="Moderado",60%,IF(V27="Mayor",80%,100%)))</f>
        <v>0.6</v>
      </c>
      <c r="X27" s="280" t="e">
        <f>VLOOKUP(P27,Matriz!B43:G48,MATCH(V27,Matriz!B43:G43,0),FALSE)</f>
        <v>#N/A</v>
      </c>
      <c r="Y27" s="264" t="s">
        <v>169</v>
      </c>
      <c r="Z27" s="265" t="str">
        <f>IF(AA27="Preventivo","X",IF(AA27="Detectivo","X","X "))</f>
        <v xml:space="preserve">X </v>
      </c>
      <c r="AA27" s="267"/>
      <c r="AB27" s="269" t="str">
        <f>IF(AA27="","",IF(AA27="Preventivo",25%,15%))</f>
        <v/>
      </c>
      <c r="AC27" s="267"/>
      <c r="AD27" s="269">
        <f>IF(AC27="Automatico",25%,15%)</f>
        <v>0.15</v>
      </c>
      <c r="AE27" s="275" t="e">
        <f>AB27+AD27</f>
        <v>#VALUE!</v>
      </c>
      <c r="AF27" s="267"/>
      <c r="AG27" s="267"/>
      <c r="AH27" s="267"/>
      <c r="AI27" s="275" t="e">
        <f>Q27-(Q27*AE27)</f>
        <v>#VALUE!</v>
      </c>
      <c r="AJ27" s="277" t="e">
        <f>IF(AK27=0,"Defina la frecuencia",IF(AK27=20%,"Rara vez",IF(AK27=40%,"Improbable",IF(AK27=60%,"Posible",IF(AK27=80%,"Probable","Casi seguro")))))</f>
        <v>#VALUE!</v>
      </c>
      <c r="AK27" s="277" t="e">
        <f>IF(AI34&lt;20%,20%,IF(AI34&lt;40%,40%,IF(AI34&lt;60%,60%,IF(AI34&lt;80%,80%,100%))))</f>
        <v>#VALUE!</v>
      </c>
      <c r="AL27" s="166" t="e">
        <f>VALUE(AK27)</f>
        <v>#VALUE!</v>
      </c>
      <c r="AM27" s="265" t="str">
        <f>V27</f>
        <v>Moderado</v>
      </c>
      <c r="AN27" s="275">
        <f>W27</f>
        <v>0.6</v>
      </c>
      <c r="AO27" s="280" t="e">
        <f>VLOOKUP(AJ27,Matriz!B43:G48,MATCH(AM27,Matriz!B43:G43,0),FALSE)</f>
        <v>#VALUE!</v>
      </c>
      <c r="AP27" s="263"/>
      <c r="AQ27" s="263" t="s">
        <v>170</v>
      </c>
      <c r="AR27" s="263" t="s">
        <v>147</v>
      </c>
      <c r="AS27" s="276">
        <v>44197</v>
      </c>
      <c r="AT27" s="276" t="s">
        <v>171</v>
      </c>
      <c r="AU27" s="263"/>
      <c r="AV27" s="263"/>
      <c r="AW27" s="263"/>
      <c r="AX27" s="263"/>
      <c r="AY27" s="263"/>
      <c r="AZ27" s="263"/>
      <c r="BA27" s="263"/>
      <c r="BB27" s="261"/>
      <c r="BC27" s="263"/>
      <c r="BD27" s="263"/>
      <c r="BE27" s="263"/>
      <c r="BF27" s="263"/>
      <c r="BG27" s="263"/>
      <c r="BH27" s="261"/>
      <c r="BI27" s="263"/>
      <c r="BJ27" s="263"/>
      <c r="BK27" s="263"/>
      <c r="BL27" s="263"/>
      <c r="BM27" s="263"/>
      <c r="BN27" s="261"/>
    </row>
    <row r="28" spans="1:66" s="167" customFormat="1" ht="29.25" customHeight="1">
      <c r="A28" s="263"/>
      <c r="B28" s="263"/>
      <c r="C28" s="263"/>
      <c r="D28" s="263"/>
      <c r="E28" s="263"/>
      <c r="F28" s="263"/>
      <c r="G28" s="263"/>
      <c r="H28" s="263"/>
      <c r="I28" s="263"/>
      <c r="J28" s="263"/>
      <c r="K28" s="263"/>
      <c r="L28" s="263"/>
      <c r="M28" s="263"/>
      <c r="N28" s="281"/>
      <c r="O28" s="263"/>
      <c r="P28" s="283"/>
      <c r="Q28" s="286"/>
      <c r="R28" s="164" t="s">
        <v>149</v>
      </c>
      <c r="S28" s="165"/>
      <c r="T28" s="165"/>
      <c r="U28" s="165" t="e">
        <f>IF(R28=0,0,IF(#REF!="Leve 20%",20%,IF(#REF!="Menor 40%",40%,IF(#REF!="Moderado 60%",60%,IF(#REF!="Mayor 80%",80%,100%)))))</f>
        <v>#REF!</v>
      </c>
      <c r="V28" s="265"/>
      <c r="W28" s="275"/>
      <c r="X28" s="280"/>
      <c r="Y28" s="264"/>
      <c r="Z28" s="265"/>
      <c r="AA28" s="268"/>
      <c r="AB28" s="270"/>
      <c r="AC28" s="268"/>
      <c r="AD28" s="270"/>
      <c r="AE28" s="266"/>
      <c r="AF28" s="268"/>
      <c r="AG28" s="268"/>
      <c r="AH28" s="268"/>
      <c r="AI28" s="275"/>
      <c r="AJ28" s="278"/>
      <c r="AK28" s="278"/>
      <c r="AL28" s="168"/>
      <c r="AM28" s="265"/>
      <c r="AN28" s="275"/>
      <c r="AO28" s="280"/>
      <c r="AP28" s="263"/>
      <c r="AQ28" s="263"/>
      <c r="AR28" s="262"/>
      <c r="AS28" s="262"/>
      <c r="AT28" s="262"/>
      <c r="AU28" s="262"/>
      <c r="AV28" s="263"/>
      <c r="AW28" s="263"/>
      <c r="AX28" s="263"/>
      <c r="AY28" s="263"/>
      <c r="AZ28" s="262"/>
      <c r="BA28" s="262"/>
      <c r="BB28" s="262"/>
      <c r="BC28" s="263"/>
      <c r="BD28" s="263"/>
      <c r="BE28" s="263"/>
      <c r="BF28" s="262"/>
      <c r="BG28" s="262"/>
      <c r="BH28" s="262"/>
      <c r="BI28" s="263"/>
      <c r="BJ28" s="263"/>
      <c r="BK28" s="263"/>
      <c r="BL28" s="262"/>
      <c r="BM28" s="262"/>
      <c r="BN28" s="262"/>
    </row>
    <row r="29" spans="1:66" s="167" customFormat="1" ht="29.25" customHeight="1">
      <c r="A29" s="263"/>
      <c r="B29" s="263"/>
      <c r="C29" s="263"/>
      <c r="D29" s="263"/>
      <c r="E29" s="263"/>
      <c r="F29" s="263"/>
      <c r="G29" s="263"/>
      <c r="H29" s="263"/>
      <c r="I29" s="263"/>
      <c r="J29" s="263"/>
      <c r="K29" s="263"/>
      <c r="L29" s="263"/>
      <c r="M29" s="263"/>
      <c r="N29" s="281"/>
      <c r="O29" s="263"/>
      <c r="P29" s="283"/>
      <c r="Q29" s="286"/>
      <c r="R29" s="164" t="s">
        <v>150</v>
      </c>
      <c r="S29" s="165"/>
      <c r="T29" s="165"/>
      <c r="U29" s="165" t="e">
        <f>IF(R29=0,0,IF(#REF!="Leve 20%",20%,IF(#REF!="Menor 40%",40%,IF(#REF!="Moderado 60%",60%,IF(#REF!="Mayor 80%",80%,100%)))))</f>
        <v>#REF!</v>
      </c>
      <c r="V29" s="265"/>
      <c r="W29" s="275"/>
      <c r="X29" s="280"/>
      <c r="Y29" s="264"/>
      <c r="Z29" s="265"/>
      <c r="AA29" s="268"/>
      <c r="AB29" s="270"/>
      <c r="AC29" s="268"/>
      <c r="AD29" s="270"/>
      <c r="AE29" s="266"/>
      <c r="AF29" s="268"/>
      <c r="AG29" s="268"/>
      <c r="AH29" s="268"/>
      <c r="AI29" s="275"/>
      <c r="AJ29" s="278"/>
      <c r="AK29" s="278"/>
      <c r="AL29" s="168"/>
      <c r="AM29" s="265"/>
      <c r="AN29" s="275"/>
      <c r="AO29" s="280"/>
      <c r="AP29" s="263"/>
      <c r="AQ29" s="263"/>
      <c r="AR29" s="262"/>
      <c r="AS29" s="262"/>
      <c r="AT29" s="262"/>
      <c r="AU29" s="262"/>
      <c r="AV29" s="263"/>
      <c r="AW29" s="263"/>
      <c r="AX29" s="263"/>
      <c r="AY29" s="263"/>
      <c r="AZ29" s="262"/>
      <c r="BA29" s="262"/>
      <c r="BB29" s="262"/>
      <c r="BC29" s="263"/>
      <c r="BD29" s="263"/>
      <c r="BE29" s="263"/>
      <c r="BF29" s="262"/>
      <c r="BG29" s="262"/>
      <c r="BH29" s="262"/>
      <c r="BI29" s="263"/>
      <c r="BJ29" s="263"/>
      <c r="BK29" s="263"/>
      <c r="BL29" s="262"/>
      <c r="BM29" s="262"/>
      <c r="BN29" s="262"/>
    </row>
    <row r="30" spans="1:66" s="167" customFormat="1" ht="29.25" customHeight="1">
      <c r="A30" s="263"/>
      <c r="B30" s="263"/>
      <c r="C30" s="263"/>
      <c r="D30" s="263"/>
      <c r="E30" s="263"/>
      <c r="F30" s="263"/>
      <c r="G30" s="263"/>
      <c r="H30" s="263"/>
      <c r="I30" s="263"/>
      <c r="J30" s="263"/>
      <c r="K30" s="263"/>
      <c r="L30" s="263"/>
      <c r="M30" s="263"/>
      <c r="N30" s="281"/>
      <c r="O30" s="263"/>
      <c r="P30" s="283"/>
      <c r="Q30" s="286"/>
      <c r="R30" s="164" t="s">
        <v>151</v>
      </c>
      <c r="S30" s="165"/>
      <c r="T30" s="165"/>
      <c r="U30" s="165" t="e">
        <f>IF(R30=0,0,IF(#REF!="Leve 20%",20%,IF(#REF!="Menor 40%",40%,IF(#REF!="Moderado 60%",60%,IF(#REF!="Mayor 80%",80%,100%)))))</f>
        <v>#REF!</v>
      </c>
      <c r="V30" s="265"/>
      <c r="W30" s="275"/>
      <c r="X30" s="280"/>
      <c r="Y30" s="264"/>
      <c r="Z30" s="265"/>
      <c r="AA30" s="268"/>
      <c r="AB30" s="270"/>
      <c r="AC30" s="268"/>
      <c r="AD30" s="270"/>
      <c r="AE30" s="266"/>
      <c r="AF30" s="268"/>
      <c r="AG30" s="268"/>
      <c r="AH30" s="268"/>
      <c r="AI30" s="275"/>
      <c r="AJ30" s="278"/>
      <c r="AK30" s="278"/>
      <c r="AL30" s="168"/>
      <c r="AM30" s="265"/>
      <c r="AN30" s="275"/>
      <c r="AO30" s="280"/>
      <c r="AP30" s="263"/>
      <c r="AQ30" s="263"/>
      <c r="AR30" s="262"/>
      <c r="AS30" s="262"/>
      <c r="AT30" s="262"/>
      <c r="AU30" s="262"/>
      <c r="AV30" s="263"/>
      <c r="AW30" s="263"/>
      <c r="AX30" s="263"/>
      <c r="AY30" s="263"/>
      <c r="AZ30" s="262"/>
      <c r="BA30" s="262"/>
      <c r="BB30" s="262"/>
      <c r="BC30" s="263"/>
      <c r="BD30" s="263"/>
      <c r="BE30" s="263"/>
      <c r="BF30" s="262"/>
      <c r="BG30" s="262"/>
      <c r="BH30" s="262"/>
      <c r="BI30" s="263"/>
      <c r="BJ30" s="263"/>
      <c r="BK30" s="263"/>
      <c r="BL30" s="262"/>
      <c r="BM30" s="262"/>
      <c r="BN30" s="262"/>
    </row>
    <row r="31" spans="1:66" s="167" customFormat="1" ht="29.25" customHeight="1">
      <c r="A31" s="263"/>
      <c r="B31" s="263"/>
      <c r="C31" s="263"/>
      <c r="D31" s="263"/>
      <c r="E31" s="263"/>
      <c r="F31" s="263"/>
      <c r="G31" s="263"/>
      <c r="H31" s="263"/>
      <c r="I31" s="263"/>
      <c r="J31" s="263"/>
      <c r="K31" s="263"/>
      <c r="L31" s="263"/>
      <c r="M31" s="263"/>
      <c r="N31" s="281"/>
      <c r="O31" s="263"/>
      <c r="P31" s="283"/>
      <c r="Q31" s="286"/>
      <c r="R31" s="164" t="s">
        <v>152</v>
      </c>
      <c r="S31" s="165"/>
      <c r="T31" s="165"/>
      <c r="U31" s="165" t="e">
        <f>IF(R31=0,0,IF(#REF!="Leve 20%",20%,IF(#REF!="Menor 40%",40%,IF(#REF!="Moderado 60%",60%,IF(#REF!="Mayor 80%",80%,100%)))))</f>
        <v>#REF!</v>
      </c>
      <c r="V31" s="265"/>
      <c r="W31" s="275"/>
      <c r="X31" s="280"/>
      <c r="Y31" s="264"/>
      <c r="Z31" s="265"/>
      <c r="AA31" s="268"/>
      <c r="AB31" s="270"/>
      <c r="AC31" s="268"/>
      <c r="AD31" s="270"/>
      <c r="AE31" s="266"/>
      <c r="AF31" s="268"/>
      <c r="AG31" s="268"/>
      <c r="AH31" s="268"/>
      <c r="AI31" s="275"/>
      <c r="AJ31" s="278"/>
      <c r="AK31" s="278"/>
      <c r="AL31" s="168"/>
      <c r="AM31" s="265"/>
      <c r="AN31" s="275"/>
      <c r="AO31" s="280"/>
      <c r="AP31" s="263"/>
      <c r="AQ31" s="263"/>
      <c r="AR31" s="262"/>
      <c r="AS31" s="262"/>
      <c r="AT31" s="262"/>
      <c r="AU31" s="262"/>
      <c r="AV31" s="263"/>
      <c r="AW31" s="263"/>
      <c r="AX31" s="263"/>
      <c r="AY31" s="263"/>
      <c r="AZ31" s="262"/>
      <c r="BA31" s="262"/>
      <c r="BB31" s="262"/>
      <c r="BC31" s="263"/>
      <c r="BD31" s="263"/>
      <c r="BE31" s="263"/>
      <c r="BF31" s="262"/>
      <c r="BG31" s="262"/>
      <c r="BH31" s="262"/>
      <c r="BI31" s="263"/>
      <c r="BJ31" s="263"/>
      <c r="BK31" s="263"/>
      <c r="BL31" s="262"/>
      <c r="BM31" s="262"/>
      <c r="BN31" s="262"/>
    </row>
    <row r="32" spans="1:66" s="167" customFormat="1" ht="29.25" customHeight="1">
      <c r="A32" s="263"/>
      <c r="B32" s="263"/>
      <c r="C32" s="263"/>
      <c r="D32" s="263"/>
      <c r="E32" s="263"/>
      <c r="F32" s="263"/>
      <c r="G32" s="263"/>
      <c r="H32" s="263"/>
      <c r="I32" s="263"/>
      <c r="J32" s="263"/>
      <c r="K32" s="263"/>
      <c r="L32" s="263"/>
      <c r="M32" s="263"/>
      <c r="N32" s="281"/>
      <c r="O32" s="263"/>
      <c r="P32" s="283"/>
      <c r="Q32" s="286"/>
      <c r="R32" s="164" t="s">
        <v>153</v>
      </c>
      <c r="S32" s="165"/>
      <c r="T32" s="165"/>
      <c r="U32" s="165" t="e">
        <f>IF(R32=0,0,IF(#REF!="Leve 20%",20%,IF(#REF!="Menor 40%",40%,IF(#REF!="Moderado 60%",60%,IF(#REF!="Mayor 80%",80%,100%)))))</f>
        <v>#REF!</v>
      </c>
      <c r="V32" s="265"/>
      <c r="W32" s="275"/>
      <c r="X32" s="280"/>
      <c r="Y32" s="264"/>
      <c r="Z32" s="265"/>
      <c r="AA32" s="268"/>
      <c r="AB32" s="270"/>
      <c r="AC32" s="268"/>
      <c r="AD32" s="270"/>
      <c r="AE32" s="266"/>
      <c r="AF32" s="268"/>
      <c r="AG32" s="268"/>
      <c r="AH32" s="268"/>
      <c r="AI32" s="275"/>
      <c r="AJ32" s="278"/>
      <c r="AK32" s="278"/>
      <c r="AL32" s="168"/>
      <c r="AM32" s="265"/>
      <c r="AN32" s="275"/>
      <c r="AO32" s="280"/>
      <c r="AP32" s="263"/>
      <c r="AQ32" s="263"/>
      <c r="AR32" s="262"/>
      <c r="AS32" s="262"/>
      <c r="AT32" s="262"/>
      <c r="AU32" s="262"/>
      <c r="AV32" s="263"/>
      <c r="AW32" s="263"/>
      <c r="AX32" s="263"/>
      <c r="AY32" s="263"/>
      <c r="AZ32" s="262"/>
      <c r="BA32" s="262"/>
      <c r="BB32" s="262"/>
      <c r="BC32" s="263"/>
      <c r="BD32" s="263"/>
      <c r="BE32" s="263"/>
      <c r="BF32" s="262"/>
      <c r="BG32" s="262"/>
      <c r="BH32" s="262"/>
      <c r="BI32" s="263"/>
      <c r="BJ32" s="263"/>
      <c r="BK32" s="263"/>
      <c r="BL32" s="262"/>
      <c r="BM32" s="262"/>
      <c r="BN32" s="262"/>
    </row>
    <row r="33" spans="1:66" s="167" customFormat="1" ht="29.25" customHeight="1">
      <c r="A33" s="263"/>
      <c r="B33" s="263"/>
      <c r="C33" s="263"/>
      <c r="D33" s="263"/>
      <c r="E33" s="263"/>
      <c r="F33" s="263"/>
      <c r="G33" s="263"/>
      <c r="H33" s="263"/>
      <c r="I33" s="263"/>
      <c r="J33" s="263"/>
      <c r="K33" s="263"/>
      <c r="L33" s="263"/>
      <c r="M33" s="263"/>
      <c r="N33" s="281"/>
      <c r="O33" s="263"/>
      <c r="P33" s="283"/>
      <c r="Q33" s="286"/>
      <c r="R33" s="164" t="s">
        <v>154</v>
      </c>
      <c r="S33" s="165"/>
      <c r="T33" s="165"/>
      <c r="U33" s="165" t="e">
        <f>IF(R33=0,0,IF(#REF!="Leve 20%",20%,IF(#REF!="Menor 40%",40%,IF(#REF!="Moderado 60%",60%,IF(#REF!="Mayor 80%",80%,100%)))))</f>
        <v>#REF!</v>
      </c>
      <c r="V33" s="265"/>
      <c r="W33" s="275"/>
      <c r="X33" s="280"/>
      <c r="Y33" s="264"/>
      <c r="Z33" s="265"/>
      <c r="AA33" s="268"/>
      <c r="AB33" s="271"/>
      <c r="AC33" s="268"/>
      <c r="AD33" s="271"/>
      <c r="AE33" s="266"/>
      <c r="AF33" s="268"/>
      <c r="AG33" s="268"/>
      <c r="AH33" s="268"/>
      <c r="AI33" s="275"/>
      <c r="AJ33" s="278"/>
      <c r="AK33" s="278"/>
      <c r="AL33" s="168"/>
      <c r="AM33" s="265"/>
      <c r="AN33" s="275"/>
      <c r="AO33" s="280"/>
      <c r="AP33" s="263"/>
      <c r="AQ33" s="263"/>
      <c r="AR33" s="262"/>
      <c r="AS33" s="262"/>
      <c r="AT33" s="262"/>
      <c r="AU33" s="262"/>
      <c r="AV33" s="263"/>
      <c r="AW33" s="263"/>
      <c r="AX33" s="263"/>
      <c r="AY33" s="263"/>
      <c r="AZ33" s="262"/>
      <c r="BA33" s="262"/>
      <c r="BB33" s="262"/>
      <c r="BC33" s="263"/>
      <c r="BD33" s="263"/>
      <c r="BE33" s="263"/>
      <c r="BF33" s="262"/>
      <c r="BG33" s="262"/>
      <c r="BH33" s="262"/>
      <c r="BI33" s="263"/>
      <c r="BJ33" s="263"/>
      <c r="BK33" s="263"/>
      <c r="BL33" s="262"/>
      <c r="BM33" s="262"/>
      <c r="BN33" s="262"/>
    </row>
    <row r="34" spans="1:66" s="167" customFormat="1" ht="29.25" customHeight="1">
      <c r="A34" s="263"/>
      <c r="B34" s="263"/>
      <c r="C34" s="263"/>
      <c r="D34" s="263"/>
      <c r="E34" s="263"/>
      <c r="F34" s="263"/>
      <c r="G34" s="263"/>
      <c r="H34" s="263"/>
      <c r="I34" s="263"/>
      <c r="J34" s="263"/>
      <c r="K34" s="263"/>
      <c r="L34" s="263"/>
      <c r="M34" s="263"/>
      <c r="N34" s="281"/>
      <c r="O34" s="263"/>
      <c r="P34" s="283"/>
      <c r="Q34" s="286"/>
      <c r="R34" s="164" t="s">
        <v>155</v>
      </c>
      <c r="S34" s="165"/>
      <c r="T34" s="165"/>
      <c r="U34" s="165" t="e">
        <f>IF(R34=0,0,IF(#REF!="Leve 20%",20%,IF(#REF!="Menor 40%",40%,IF(#REF!="Moderado 60%",60%,IF(#REF!="Mayor 80%",80%,100%)))))</f>
        <v>#REF!</v>
      </c>
      <c r="V34" s="265"/>
      <c r="W34" s="275"/>
      <c r="X34" s="280"/>
      <c r="Y34" s="264"/>
      <c r="Z34" s="265" t="str">
        <f>IF(AA34="Preventivo","X",IF(AA27="Detectivo","X","X "))</f>
        <v xml:space="preserve">X </v>
      </c>
      <c r="AA34" s="267" t="s">
        <v>97</v>
      </c>
      <c r="AB34" s="269">
        <f>IF(AA34="","",IF(AA34="Preventivo",25%,15%))</f>
        <v>0.15</v>
      </c>
      <c r="AC34" s="267" t="s">
        <v>66</v>
      </c>
      <c r="AD34" s="272">
        <f t="shared" ref="AD34" si="1">IF(AC34="Automatico",25%,15%)</f>
        <v>0.15</v>
      </c>
      <c r="AE34" s="275">
        <f>AB34+AD34</f>
        <v>0.3</v>
      </c>
      <c r="AF34" s="267"/>
      <c r="AG34" s="267"/>
      <c r="AH34" s="267"/>
      <c r="AI34" s="275" t="e">
        <f>AI27-(AI27*AE34)</f>
        <v>#VALUE!</v>
      </c>
      <c r="AJ34" s="278"/>
      <c r="AK34" s="278"/>
      <c r="AL34" s="168"/>
      <c r="AM34" s="265"/>
      <c r="AN34" s="275"/>
      <c r="AO34" s="280"/>
      <c r="AP34" s="263"/>
      <c r="AQ34" s="263"/>
      <c r="AR34" s="263"/>
      <c r="AS34" s="276"/>
      <c r="AT34" s="276"/>
      <c r="AU34" s="263"/>
      <c r="AV34" s="263"/>
      <c r="AW34" s="263"/>
      <c r="AX34" s="263"/>
      <c r="AY34" s="263"/>
      <c r="AZ34" s="263"/>
      <c r="BA34" s="263"/>
      <c r="BB34" s="261"/>
      <c r="BC34" s="263"/>
      <c r="BD34" s="263"/>
      <c r="BE34" s="263"/>
      <c r="BF34" s="263"/>
      <c r="BG34" s="263"/>
      <c r="BH34" s="261"/>
      <c r="BI34" s="263"/>
      <c r="BJ34" s="263"/>
      <c r="BK34" s="263"/>
      <c r="BL34" s="263"/>
      <c r="BM34" s="263"/>
      <c r="BN34" s="261"/>
    </row>
    <row r="35" spans="1:66" s="167" customFormat="1" ht="29.25" customHeight="1">
      <c r="A35" s="263"/>
      <c r="B35" s="263"/>
      <c r="C35" s="263"/>
      <c r="D35" s="263"/>
      <c r="E35" s="263"/>
      <c r="F35" s="263"/>
      <c r="G35" s="263"/>
      <c r="H35" s="263"/>
      <c r="I35" s="263"/>
      <c r="J35" s="263"/>
      <c r="K35" s="263"/>
      <c r="L35" s="263"/>
      <c r="M35" s="263"/>
      <c r="N35" s="281"/>
      <c r="O35" s="263"/>
      <c r="P35" s="283"/>
      <c r="Q35" s="286"/>
      <c r="R35" s="164" t="s">
        <v>156</v>
      </c>
      <c r="S35" s="165"/>
      <c r="T35" s="165"/>
      <c r="U35" s="165" t="e">
        <f>IF(R35=0,0,IF(#REF!="Leve 20%",20%,IF(#REF!="Menor 40%",40%,IF(#REF!="Moderado 60%",60%,IF(#REF!="Mayor 80%",80%,100%)))))</f>
        <v>#REF!</v>
      </c>
      <c r="V35" s="265"/>
      <c r="W35" s="275"/>
      <c r="X35" s="280"/>
      <c r="Y35" s="264"/>
      <c r="Z35" s="266"/>
      <c r="AA35" s="268"/>
      <c r="AB35" s="270"/>
      <c r="AC35" s="268"/>
      <c r="AD35" s="273"/>
      <c r="AE35" s="266"/>
      <c r="AF35" s="267"/>
      <c r="AG35" s="268"/>
      <c r="AH35" s="268"/>
      <c r="AI35" s="275"/>
      <c r="AJ35" s="278"/>
      <c r="AK35" s="278"/>
      <c r="AL35" s="168"/>
      <c r="AM35" s="265"/>
      <c r="AN35" s="275"/>
      <c r="AO35" s="280"/>
      <c r="AP35" s="263"/>
      <c r="AQ35" s="262"/>
      <c r="AR35" s="262"/>
      <c r="AS35" s="262"/>
      <c r="AT35" s="262"/>
      <c r="AU35" s="262"/>
      <c r="AV35" s="263"/>
      <c r="AW35" s="262"/>
      <c r="AX35" s="262"/>
      <c r="AY35" s="262"/>
      <c r="AZ35" s="262"/>
      <c r="BA35" s="262"/>
      <c r="BB35" s="262"/>
      <c r="BC35" s="262"/>
      <c r="BD35" s="262"/>
      <c r="BE35" s="262"/>
      <c r="BF35" s="262"/>
      <c r="BG35" s="262"/>
      <c r="BH35" s="262"/>
      <c r="BI35" s="262"/>
      <c r="BJ35" s="262"/>
      <c r="BK35" s="262"/>
      <c r="BL35" s="262"/>
      <c r="BM35" s="262"/>
      <c r="BN35" s="262"/>
    </row>
    <row r="36" spans="1:66" s="167" customFormat="1" ht="29.25" customHeight="1">
      <c r="A36" s="263"/>
      <c r="B36" s="263"/>
      <c r="C36" s="263"/>
      <c r="D36" s="263"/>
      <c r="E36" s="263"/>
      <c r="F36" s="263"/>
      <c r="G36" s="263"/>
      <c r="H36" s="263"/>
      <c r="I36" s="263"/>
      <c r="J36" s="263"/>
      <c r="K36" s="263"/>
      <c r="L36" s="263"/>
      <c r="M36" s="263"/>
      <c r="N36" s="281"/>
      <c r="O36" s="263"/>
      <c r="P36" s="283"/>
      <c r="Q36" s="286"/>
      <c r="R36" s="164" t="s">
        <v>157</v>
      </c>
      <c r="S36" s="165"/>
      <c r="T36" s="165"/>
      <c r="U36" s="165" t="e">
        <f>IF(R36=0,0,IF(#REF!="Leve 20%",20%,IF(#REF!="Menor 40%",40%,IF(#REF!="Moderado 60%",60%,IF(#REF!="Mayor 80%",80%,100%)))))</f>
        <v>#REF!</v>
      </c>
      <c r="V36" s="265"/>
      <c r="W36" s="275"/>
      <c r="X36" s="280"/>
      <c r="Y36" s="264"/>
      <c r="Z36" s="266"/>
      <c r="AA36" s="268"/>
      <c r="AB36" s="270"/>
      <c r="AC36" s="268"/>
      <c r="AD36" s="273"/>
      <c r="AE36" s="266"/>
      <c r="AF36" s="267"/>
      <c r="AG36" s="268"/>
      <c r="AH36" s="268"/>
      <c r="AI36" s="275"/>
      <c r="AJ36" s="278"/>
      <c r="AK36" s="278"/>
      <c r="AL36" s="168"/>
      <c r="AM36" s="265"/>
      <c r="AN36" s="275"/>
      <c r="AO36" s="280"/>
      <c r="AP36" s="263"/>
      <c r="AQ36" s="262"/>
      <c r="AR36" s="262"/>
      <c r="AS36" s="262"/>
      <c r="AT36" s="262"/>
      <c r="AU36" s="262"/>
      <c r="AV36" s="263"/>
      <c r="AW36" s="262"/>
      <c r="AX36" s="262"/>
      <c r="AY36" s="262"/>
      <c r="AZ36" s="262"/>
      <c r="BA36" s="262"/>
      <c r="BB36" s="262"/>
      <c r="BC36" s="262"/>
      <c r="BD36" s="262"/>
      <c r="BE36" s="262"/>
      <c r="BF36" s="262"/>
      <c r="BG36" s="262"/>
      <c r="BH36" s="262"/>
      <c r="BI36" s="262"/>
      <c r="BJ36" s="262"/>
      <c r="BK36" s="262"/>
      <c r="BL36" s="262"/>
      <c r="BM36" s="262"/>
      <c r="BN36" s="262"/>
    </row>
    <row r="37" spans="1:66" s="167" customFormat="1" ht="29.25" customHeight="1">
      <c r="A37" s="263"/>
      <c r="B37" s="263"/>
      <c r="C37" s="263"/>
      <c r="D37" s="263"/>
      <c r="E37" s="263"/>
      <c r="F37" s="263"/>
      <c r="G37" s="263"/>
      <c r="H37" s="263"/>
      <c r="I37" s="263"/>
      <c r="J37" s="263"/>
      <c r="K37" s="263"/>
      <c r="L37" s="263"/>
      <c r="M37" s="263"/>
      <c r="N37" s="281"/>
      <c r="O37" s="263"/>
      <c r="P37" s="283"/>
      <c r="Q37" s="286"/>
      <c r="R37" s="164" t="s">
        <v>158</v>
      </c>
      <c r="S37" s="165"/>
      <c r="T37" s="165"/>
      <c r="U37" s="165" t="e">
        <f>IF(R37=0,0,IF(#REF!="Leve 20%",20%,IF(#REF!="Menor 40%",40%,IF(#REF!="Moderado 60%",60%,IF(#REF!="Mayor 80%",80%,100%)))))</f>
        <v>#REF!</v>
      </c>
      <c r="V37" s="265"/>
      <c r="W37" s="275"/>
      <c r="X37" s="280"/>
      <c r="Y37" s="264"/>
      <c r="Z37" s="266"/>
      <c r="AA37" s="268"/>
      <c r="AB37" s="270"/>
      <c r="AC37" s="268"/>
      <c r="AD37" s="273"/>
      <c r="AE37" s="266"/>
      <c r="AF37" s="267"/>
      <c r="AG37" s="268"/>
      <c r="AH37" s="268"/>
      <c r="AI37" s="275"/>
      <c r="AJ37" s="278"/>
      <c r="AK37" s="278"/>
      <c r="AL37" s="168"/>
      <c r="AM37" s="265"/>
      <c r="AN37" s="275"/>
      <c r="AO37" s="280"/>
      <c r="AP37" s="263"/>
      <c r="AQ37" s="262"/>
      <c r="AR37" s="262"/>
      <c r="AS37" s="262"/>
      <c r="AT37" s="262"/>
      <c r="AU37" s="262"/>
      <c r="AV37" s="263"/>
      <c r="AW37" s="262"/>
      <c r="AX37" s="262"/>
      <c r="AY37" s="262"/>
      <c r="AZ37" s="262"/>
      <c r="BA37" s="262"/>
      <c r="BB37" s="262"/>
      <c r="BC37" s="262"/>
      <c r="BD37" s="262"/>
      <c r="BE37" s="262"/>
      <c r="BF37" s="262"/>
      <c r="BG37" s="262"/>
      <c r="BH37" s="262"/>
      <c r="BI37" s="262"/>
      <c r="BJ37" s="262"/>
      <c r="BK37" s="262"/>
      <c r="BL37" s="262"/>
      <c r="BM37" s="262"/>
      <c r="BN37" s="262"/>
    </row>
    <row r="38" spans="1:66" s="167" customFormat="1" ht="29.25" customHeight="1">
      <c r="A38" s="263"/>
      <c r="B38" s="263"/>
      <c r="C38" s="263"/>
      <c r="D38" s="263"/>
      <c r="E38" s="263"/>
      <c r="F38" s="263"/>
      <c r="G38" s="263"/>
      <c r="H38" s="263"/>
      <c r="I38" s="263"/>
      <c r="J38" s="263"/>
      <c r="K38" s="263"/>
      <c r="L38" s="263"/>
      <c r="M38" s="263"/>
      <c r="N38" s="281"/>
      <c r="O38" s="263"/>
      <c r="P38" s="283"/>
      <c r="Q38" s="286"/>
      <c r="R38" s="164" t="s">
        <v>159</v>
      </c>
      <c r="S38" s="165"/>
      <c r="T38" s="165"/>
      <c r="U38" s="165" t="e">
        <f>IF(R38=0,0,IF(#REF!="Leve 20%",20%,IF(#REF!="Menor 40%",40%,IF(#REF!="Moderado 60%",60%,IF(#REF!="Mayor 80%",80%,100%)))))</f>
        <v>#REF!</v>
      </c>
      <c r="V38" s="265"/>
      <c r="W38" s="275"/>
      <c r="X38" s="280"/>
      <c r="Y38" s="264"/>
      <c r="Z38" s="266"/>
      <c r="AA38" s="268"/>
      <c r="AB38" s="270"/>
      <c r="AC38" s="268"/>
      <c r="AD38" s="273"/>
      <c r="AE38" s="266"/>
      <c r="AF38" s="267"/>
      <c r="AG38" s="268"/>
      <c r="AH38" s="268"/>
      <c r="AI38" s="275"/>
      <c r="AJ38" s="278"/>
      <c r="AK38" s="278"/>
      <c r="AL38" s="168"/>
      <c r="AM38" s="265"/>
      <c r="AN38" s="275"/>
      <c r="AO38" s="280"/>
      <c r="AP38" s="263"/>
      <c r="AQ38" s="262"/>
      <c r="AR38" s="262"/>
      <c r="AS38" s="262"/>
      <c r="AT38" s="262"/>
      <c r="AU38" s="262"/>
      <c r="AV38" s="263"/>
      <c r="AW38" s="262"/>
      <c r="AX38" s="262"/>
      <c r="AY38" s="262"/>
      <c r="AZ38" s="262"/>
      <c r="BA38" s="262"/>
      <c r="BB38" s="262"/>
      <c r="BC38" s="262"/>
      <c r="BD38" s="262"/>
      <c r="BE38" s="262"/>
      <c r="BF38" s="262"/>
      <c r="BG38" s="262"/>
      <c r="BH38" s="262"/>
      <c r="BI38" s="262"/>
      <c r="BJ38" s="262"/>
      <c r="BK38" s="262"/>
      <c r="BL38" s="262"/>
      <c r="BM38" s="262"/>
      <c r="BN38" s="262"/>
    </row>
    <row r="39" spans="1:66" s="167" customFormat="1" ht="29.25" customHeight="1">
      <c r="A39" s="263"/>
      <c r="B39" s="263"/>
      <c r="C39" s="263"/>
      <c r="D39" s="263"/>
      <c r="E39" s="263"/>
      <c r="F39" s="263"/>
      <c r="G39" s="263"/>
      <c r="H39" s="263"/>
      <c r="I39" s="263"/>
      <c r="J39" s="263"/>
      <c r="K39" s="263"/>
      <c r="L39" s="263"/>
      <c r="M39" s="263"/>
      <c r="N39" s="281"/>
      <c r="O39" s="263"/>
      <c r="P39" s="283"/>
      <c r="Q39" s="286"/>
      <c r="R39" s="164" t="s">
        <v>160</v>
      </c>
      <c r="S39" s="165"/>
      <c r="T39" s="165"/>
      <c r="U39" s="165" t="e">
        <f>IF(R39=0,0,IF(#REF!="Leve 20%",20%,IF(#REF!="Menor 40%",40%,IF(#REF!="Moderado 60%",60%,IF(#REF!="Mayor 80%",80%,100%)))))</f>
        <v>#REF!</v>
      </c>
      <c r="V39" s="265"/>
      <c r="W39" s="275"/>
      <c r="X39" s="280"/>
      <c r="Y39" s="264"/>
      <c r="Z39" s="266"/>
      <c r="AA39" s="268"/>
      <c r="AB39" s="270"/>
      <c r="AC39" s="268"/>
      <c r="AD39" s="273"/>
      <c r="AE39" s="266"/>
      <c r="AF39" s="267"/>
      <c r="AG39" s="268"/>
      <c r="AH39" s="268"/>
      <c r="AI39" s="275"/>
      <c r="AJ39" s="278"/>
      <c r="AK39" s="278"/>
      <c r="AL39" s="168"/>
      <c r="AM39" s="265"/>
      <c r="AN39" s="275"/>
      <c r="AO39" s="280"/>
      <c r="AP39" s="263"/>
      <c r="AQ39" s="262"/>
      <c r="AR39" s="262"/>
      <c r="AS39" s="262"/>
      <c r="AT39" s="262"/>
      <c r="AU39" s="262"/>
      <c r="AV39" s="263"/>
      <c r="AW39" s="262"/>
      <c r="AX39" s="262"/>
      <c r="AY39" s="262"/>
      <c r="AZ39" s="262"/>
      <c r="BA39" s="262"/>
      <c r="BB39" s="262"/>
      <c r="BC39" s="262"/>
      <c r="BD39" s="262"/>
      <c r="BE39" s="262"/>
      <c r="BF39" s="262"/>
      <c r="BG39" s="262"/>
      <c r="BH39" s="262"/>
      <c r="BI39" s="262"/>
      <c r="BJ39" s="262"/>
      <c r="BK39" s="262"/>
      <c r="BL39" s="262"/>
      <c r="BM39" s="262"/>
      <c r="BN39" s="262"/>
    </row>
    <row r="40" spans="1:66" s="167" customFormat="1" ht="29.25" customHeight="1">
      <c r="A40" s="263"/>
      <c r="B40" s="263"/>
      <c r="C40" s="263"/>
      <c r="D40" s="263"/>
      <c r="E40" s="263"/>
      <c r="F40" s="263"/>
      <c r="G40" s="263"/>
      <c r="H40" s="263"/>
      <c r="I40" s="263"/>
      <c r="J40" s="263"/>
      <c r="K40" s="263"/>
      <c r="L40" s="263"/>
      <c r="M40" s="263"/>
      <c r="N40" s="281"/>
      <c r="O40" s="263"/>
      <c r="P40" s="283"/>
      <c r="Q40" s="286"/>
      <c r="R40" s="164" t="s">
        <v>161</v>
      </c>
      <c r="S40" s="165"/>
      <c r="T40" s="165"/>
      <c r="U40" s="165"/>
      <c r="V40" s="265"/>
      <c r="W40" s="275"/>
      <c r="X40" s="280"/>
      <c r="Y40" s="264"/>
      <c r="Z40" s="266"/>
      <c r="AA40" s="268"/>
      <c r="AB40" s="270"/>
      <c r="AC40" s="268"/>
      <c r="AD40" s="273"/>
      <c r="AE40" s="266"/>
      <c r="AF40" s="267"/>
      <c r="AG40" s="268"/>
      <c r="AH40" s="268"/>
      <c r="AI40" s="275"/>
      <c r="AJ40" s="278"/>
      <c r="AK40" s="278"/>
      <c r="AL40" s="168"/>
      <c r="AM40" s="265"/>
      <c r="AN40" s="275"/>
      <c r="AO40" s="280"/>
      <c r="AP40" s="263"/>
      <c r="AQ40" s="262"/>
      <c r="AR40" s="262"/>
      <c r="AS40" s="262"/>
      <c r="AT40" s="262"/>
      <c r="AU40" s="262"/>
      <c r="AV40" s="263"/>
      <c r="AW40" s="262"/>
      <c r="AX40" s="262"/>
      <c r="AY40" s="262"/>
      <c r="AZ40" s="262"/>
      <c r="BA40" s="262"/>
      <c r="BB40" s="262"/>
      <c r="BC40" s="262"/>
      <c r="BD40" s="262"/>
      <c r="BE40" s="262"/>
      <c r="BF40" s="262"/>
      <c r="BG40" s="262"/>
      <c r="BH40" s="262"/>
      <c r="BI40" s="262"/>
      <c r="BJ40" s="262"/>
      <c r="BK40" s="262"/>
      <c r="BL40" s="262"/>
      <c r="BM40" s="262"/>
      <c r="BN40" s="262"/>
    </row>
    <row r="41" spans="1:66" s="167" customFormat="1" ht="29.25" customHeight="1">
      <c r="A41" s="263"/>
      <c r="B41" s="263"/>
      <c r="C41" s="263"/>
      <c r="D41" s="263"/>
      <c r="E41" s="263"/>
      <c r="F41" s="263"/>
      <c r="G41" s="263"/>
      <c r="H41" s="263"/>
      <c r="I41" s="263"/>
      <c r="J41" s="263"/>
      <c r="K41" s="263"/>
      <c r="L41" s="263"/>
      <c r="M41" s="263"/>
      <c r="N41" s="281"/>
      <c r="O41" s="263"/>
      <c r="P41" s="283"/>
      <c r="Q41" s="286"/>
      <c r="R41" s="164" t="s">
        <v>162</v>
      </c>
      <c r="S41" s="165"/>
      <c r="T41" s="165"/>
      <c r="U41" s="165"/>
      <c r="V41" s="265"/>
      <c r="W41" s="275"/>
      <c r="X41" s="280"/>
      <c r="Y41" s="264"/>
      <c r="Z41" s="266"/>
      <c r="AA41" s="268"/>
      <c r="AB41" s="270"/>
      <c r="AC41" s="268"/>
      <c r="AD41" s="273"/>
      <c r="AE41" s="266"/>
      <c r="AF41" s="267"/>
      <c r="AG41" s="268"/>
      <c r="AH41" s="268"/>
      <c r="AI41" s="275"/>
      <c r="AJ41" s="278"/>
      <c r="AK41" s="278"/>
      <c r="AL41" s="168"/>
      <c r="AM41" s="265"/>
      <c r="AN41" s="275"/>
      <c r="AO41" s="280"/>
      <c r="AP41" s="263"/>
      <c r="AQ41" s="262"/>
      <c r="AR41" s="262"/>
      <c r="AS41" s="262"/>
      <c r="AT41" s="262"/>
      <c r="AU41" s="262"/>
      <c r="AV41" s="263"/>
      <c r="AW41" s="262"/>
      <c r="AX41" s="262"/>
      <c r="AY41" s="262"/>
      <c r="AZ41" s="262"/>
      <c r="BA41" s="262"/>
      <c r="BB41" s="262"/>
      <c r="BC41" s="262"/>
      <c r="BD41" s="262"/>
      <c r="BE41" s="262"/>
      <c r="BF41" s="262"/>
      <c r="BG41" s="262"/>
      <c r="BH41" s="262"/>
      <c r="BI41" s="262"/>
      <c r="BJ41" s="262"/>
      <c r="BK41" s="262"/>
      <c r="BL41" s="262"/>
      <c r="BM41" s="262"/>
      <c r="BN41" s="262"/>
    </row>
    <row r="42" spans="1:66" s="167" customFormat="1" ht="29.25" customHeight="1">
      <c r="A42" s="263"/>
      <c r="B42" s="263"/>
      <c r="C42" s="263"/>
      <c r="D42" s="263"/>
      <c r="E42" s="263"/>
      <c r="F42" s="263"/>
      <c r="G42" s="263"/>
      <c r="H42" s="263"/>
      <c r="I42" s="263"/>
      <c r="J42" s="263"/>
      <c r="K42" s="263"/>
      <c r="L42" s="263"/>
      <c r="M42" s="263"/>
      <c r="N42" s="281"/>
      <c r="O42" s="263"/>
      <c r="P42" s="283"/>
      <c r="Q42" s="286"/>
      <c r="R42" s="164" t="s">
        <v>163</v>
      </c>
      <c r="S42" s="165"/>
      <c r="T42" s="165"/>
      <c r="U42" s="165"/>
      <c r="V42" s="265"/>
      <c r="W42" s="275"/>
      <c r="X42" s="280"/>
      <c r="Y42" s="264"/>
      <c r="Z42" s="266"/>
      <c r="AA42" s="268"/>
      <c r="AB42" s="270"/>
      <c r="AC42" s="268"/>
      <c r="AD42" s="273"/>
      <c r="AE42" s="266"/>
      <c r="AF42" s="267"/>
      <c r="AG42" s="268"/>
      <c r="AH42" s="268"/>
      <c r="AI42" s="275"/>
      <c r="AJ42" s="278"/>
      <c r="AK42" s="278"/>
      <c r="AL42" s="168"/>
      <c r="AM42" s="265"/>
      <c r="AN42" s="275"/>
      <c r="AO42" s="280"/>
      <c r="AP42" s="263"/>
      <c r="AQ42" s="262"/>
      <c r="AR42" s="262"/>
      <c r="AS42" s="262"/>
      <c r="AT42" s="262"/>
      <c r="AU42" s="262"/>
      <c r="AV42" s="263"/>
      <c r="AW42" s="262"/>
      <c r="AX42" s="262"/>
      <c r="AY42" s="262"/>
      <c r="AZ42" s="262"/>
      <c r="BA42" s="262"/>
      <c r="BB42" s="262"/>
      <c r="BC42" s="262"/>
      <c r="BD42" s="262"/>
      <c r="BE42" s="262"/>
      <c r="BF42" s="262"/>
      <c r="BG42" s="262"/>
      <c r="BH42" s="262"/>
      <c r="BI42" s="262"/>
      <c r="BJ42" s="262"/>
      <c r="BK42" s="262"/>
      <c r="BL42" s="262"/>
      <c r="BM42" s="262"/>
      <c r="BN42" s="262"/>
    </row>
    <row r="43" spans="1:66" s="167" customFormat="1" ht="29.25" customHeight="1">
      <c r="A43" s="263"/>
      <c r="B43" s="263"/>
      <c r="C43" s="263"/>
      <c r="D43" s="263"/>
      <c r="E43" s="263"/>
      <c r="F43" s="263"/>
      <c r="G43" s="263"/>
      <c r="H43" s="263"/>
      <c r="I43" s="263"/>
      <c r="J43" s="263"/>
      <c r="K43" s="263"/>
      <c r="L43" s="263"/>
      <c r="M43" s="263"/>
      <c r="N43" s="281"/>
      <c r="O43" s="263"/>
      <c r="P43" s="283"/>
      <c r="Q43" s="286"/>
      <c r="R43" s="164" t="s">
        <v>164</v>
      </c>
      <c r="S43" s="165"/>
      <c r="T43" s="165"/>
      <c r="U43" s="165"/>
      <c r="V43" s="265"/>
      <c r="W43" s="275"/>
      <c r="X43" s="280"/>
      <c r="Y43" s="264"/>
      <c r="Z43" s="266"/>
      <c r="AA43" s="268"/>
      <c r="AB43" s="270"/>
      <c r="AC43" s="268"/>
      <c r="AD43" s="273"/>
      <c r="AE43" s="266"/>
      <c r="AF43" s="267"/>
      <c r="AG43" s="268"/>
      <c r="AH43" s="268"/>
      <c r="AI43" s="275"/>
      <c r="AJ43" s="278"/>
      <c r="AK43" s="278"/>
      <c r="AL43" s="168"/>
      <c r="AM43" s="265"/>
      <c r="AN43" s="275"/>
      <c r="AO43" s="280"/>
      <c r="AP43" s="263"/>
      <c r="AQ43" s="262"/>
      <c r="AR43" s="262"/>
      <c r="AS43" s="262"/>
      <c r="AT43" s="262"/>
      <c r="AU43" s="262"/>
      <c r="AV43" s="263"/>
      <c r="AW43" s="262"/>
      <c r="AX43" s="262"/>
      <c r="AY43" s="262"/>
      <c r="AZ43" s="262"/>
      <c r="BA43" s="262"/>
      <c r="BB43" s="262"/>
      <c r="BC43" s="262"/>
      <c r="BD43" s="262"/>
      <c r="BE43" s="262"/>
      <c r="BF43" s="262"/>
      <c r="BG43" s="262"/>
      <c r="BH43" s="262"/>
      <c r="BI43" s="262"/>
      <c r="BJ43" s="262"/>
      <c r="BK43" s="262"/>
      <c r="BL43" s="262"/>
      <c r="BM43" s="262"/>
      <c r="BN43" s="262"/>
    </row>
    <row r="44" spans="1:66" s="167" customFormat="1" ht="29.25" customHeight="1">
      <c r="A44" s="263"/>
      <c r="B44" s="263"/>
      <c r="C44" s="263"/>
      <c r="D44" s="263"/>
      <c r="E44" s="263"/>
      <c r="F44" s="263"/>
      <c r="G44" s="263"/>
      <c r="H44" s="263"/>
      <c r="I44" s="263"/>
      <c r="J44" s="263"/>
      <c r="K44" s="263"/>
      <c r="L44" s="263"/>
      <c r="M44" s="263"/>
      <c r="N44" s="281"/>
      <c r="O44" s="263"/>
      <c r="P44" s="283"/>
      <c r="Q44" s="286"/>
      <c r="R44" s="164" t="s">
        <v>165</v>
      </c>
      <c r="S44" s="165"/>
      <c r="T44" s="165"/>
      <c r="U44" s="165"/>
      <c r="V44" s="265"/>
      <c r="W44" s="275"/>
      <c r="X44" s="280"/>
      <c r="Y44" s="264"/>
      <c r="Z44" s="266"/>
      <c r="AA44" s="268"/>
      <c r="AB44" s="270"/>
      <c r="AC44" s="268"/>
      <c r="AD44" s="273"/>
      <c r="AE44" s="266"/>
      <c r="AF44" s="267"/>
      <c r="AG44" s="268"/>
      <c r="AH44" s="268"/>
      <c r="AI44" s="275"/>
      <c r="AJ44" s="278"/>
      <c r="AK44" s="278"/>
      <c r="AL44" s="168"/>
      <c r="AM44" s="265"/>
      <c r="AN44" s="275"/>
      <c r="AO44" s="280"/>
      <c r="AP44" s="263"/>
      <c r="AQ44" s="262"/>
      <c r="AR44" s="262"/>
      <c r="AS44" s="262"/>
      <c r="AT44" s="262"/>
      <c r="AU44" s="262"/>
      <c r="AV44" s="263"/>
      <c r="AW44" s="262"/>
      <c r="AX44" s="262"/>
      <c r="AY44" s="262"/>
      <c r="AZ44" s="262"/>
      <c r="BA44" s="262"/>
      <c r="BB44" s="262"/>
      <c r="BC44" s="262"/>
      <c r="BD44" s="262"/>
      <c r="BE44" s="262"/>
      <c r="BF44" s="262"/>
      <c r="BG44" s="262"/>
      <c r="BH44" s="262"/>
      <c r="BI44" s="262"/>
      <c r="BJ44" s="262"/>
      <c r="BK44" s="262"/>
      <c r="BL44" s="262"/>
      <c r="BM44" s="262"/>
      <c r="BN44" s="262"/>
    </row>
    <row r="45" spans="1:66" s="167" customFormat="1" ht="29.25" customHeight="1">
      <c r="A45" s="263"/>
      <c r="B45" s="263"/>
      <c r="C45" s="263"/>
      <c r="D45" s="263"/>
      <c r="E45" s="263"/>
      <c r="F45" s="263"/>
      <c r="G45" s="263"/>
      <c r="H45" s="263"/>
      <c r="I45" s="263"/>
      <c r="J45" s="263"/>
      <c r="K45" s="263"/>
      <c r="L45" s="263"/>
      <c r="M45" s="263"/>
      <c r="N45" s="281"/>
      <c r="O45" s="263"/>
      <c r="P45" s="283"/>
      <c r="Q45" s="286"/>
      <c r="R45" s="164" t="s">
        <v>166</v>
      </c>
      <c r="S45" s="165"/>
      <c r="T45" s="165"/>
      <c r="U45" s="165"/>
      <c r="V45" s="265"/>
      <c r="W45" s="275"/>
      <c r="X45" s="280"/>
      <c r="Y45" s="264"/>
      <c r="Z45" s="266"/>
      <c r="AA45" s="268"/>
      <c r="AB45" s="270"/>
      <c r="AC45" s="268"/>
      <c r="AD45" s="273"/>
      <c r="AE45" s="266"/>
      <c r="AF45" s="267"/>
      <c r="AG45" s="268"/>
      <c r="AH45" s="268"/>
      <c r="AI45" s="275"/>
      <c r="AJ45" s="278"/>
      <c r="AK45" s="278"/>
      <c r="AL45" s="168"/>
      <c r="AM45" s="265"/>
      <c r="AN45" s="275"/>
      <c r="AO45" s="280"/>
      <c r="AP45" s="263"/>
      <c r="AQ45" s="262"/>
      <c r="AR45" s="262"/>
      <c r="AS45" s="262"/>
      <c r="AT45" s="262"/>
      <c r="AU45" s="262"/>
      <c r="AV45" s="263"/>
      <c r="AW45" s="262"/>
      <c r="AX45" s="262"/>
      <c r="AY45" s="262"/>
      <c r="AZ45" s="262"/>
      <c r="BA45" s="262"/>
      <c r="BB45" s="262"/>
      <c r="BC45" s="262"/>
      <c r="BD45" s="262"/>
      <c r="BE45" s="262"/>
      <c r="BF45" s="262"/>
      <c r="BG45" s="262"/>
      <c r="BH45" s="262"/>
      <c r="BI45" s="262"/>
      <c r="BJ45" s="262"/>
      <c r="BK45" s="262"/>
      <c r="BL45" s="262"/>
      <c r="BM45" s="262"/>
      <c r="BN45" s="262"/>
    </row>
    <row r="46" spans="1:66" s="167" customFormat="1" ht="29.25" customHeight="1">
      <c r="A46" s="263"/>
      <c r="B46" s="263"/>
      <c r="C46" s="263"/>
      <c r="D46" s="263"/>
      <c r="E46" s="263"/>
      <c r="F46" s="263"/>
      <c r="G46" s="263"/>
      <c r="H46" s="263"/>
      <c r="I46" s="263"/>
      <c r="J46" s="263"/>
      <c r="K46" s="263"/>
      <c r="L46" s="263"/>
      <c r="M46" s="263"/>
      <c r="N46" s="281"/>
      <c r="O46" s="263"/>
      <c r="P46" s="284"/>
      <c r="Q46" s="287"/>
      <c r="R46" s="169" t="s">
        <v>167</v>
      </c>
      <c r="S46" s="165">
        <f>COUNTA(S27:S45)</f>
        <v>0</v>
      </c>
      <c r="T46" s="165">
        <f>COUNTA(T27:T45)</f>
        <v>0</v>
      </c>
      <c r="U46" s="165"/>
      <c r="V46" s="265"/>
      <c r="W46" s="275"/>
      <c r="X46" s="280"/>
      <c r="Y46" s="264"/>
      <c r="Z46" s="266"/>
      <c r="AA46" s="268"/>
      <c r="AB46" s="271"/>
      <c r="AC46" s="268"/>
      <c r="AD46" s="274"/>
      <c r="AE46" s="266"/>
      <c r="AF46" s="267"/>
      <c r="AG46" s="268"/>
      <c r="AH46" s="268"/>
      <c r="AI46" s="275"/>
      <c r="AJ46" s="279"/>
      <c r="AK46" s="279"/>
      <c r="AL46" s="170"/>
      <c r="AM46" s="265"/>
      <c r="AN46" s="275"/>
      <c r="AO46" s="280"/>
      <c r="AP46" s="263"/>
      <c r="AQ46" s="262"/>
      <c r="AR46" s="262"/>
      <c r="AS46" s="262"/>
      <c r="AT46" s="262"/>
      <c r="AU46" s="262"/>
      <c r="AV46" s="263"/>
      <c r="AW46" s="262"/>
      <c r="AX46" s="262"/>
      <c r="AY46" s="262"/>
      <c r="AZ46" s="262"/>
      <c r="BA46" s="262"/>
      <c r="BB46" s="262"/>
      <c r="BC46" s="262"/>
      <c r="BD46" s="262"/>
      <c r="BE46" s="262"/>
      <c r="BF46" s="262"/>
      <c r="BG46" s="262"/>
      <c r="BH46" s="262"/>
      <c r="BI46" s="262"/>
      <c r="BJ46" s="262"/>
      <c r="BK46" s="262"/>
      <c r="BL46" s="262"/>
      <c r="BM46" s="262"/>
      <c r="BN46" s="262"/>
    </row>
    <row r="47" spans="1:66" s="167" customFormat="1" ht="29.25" customHeight="1">
      <c r="A47" s="263">
        <v>11</v>
      </c>
      <c r="B47" s="263" t="s">
        <v>125</v>
      </c>
      <c r="C47" s="263" t="s">
        <v>126</v>
      </c>
      <c r="D47" s="263"/>
      <c r="E47" s="263" t="s">
        <v>128</v>
      </c>
      <c r="F47" s="263" t="s">
        <v>172</v>
      </c>
      <c r="G47" s="263"/>
      <c r="H47" s="263"/>
      <c r="I47" s="263"/>
      <c r="J47" s="263"/>
      <c r="K47" s="263"/>
      <c r="L47" s="263"/>
      <c r="M47" s="263"/>
      <c r="N47" s="281" t="s">
        <v>143</v>
      </c>
      <c r="O47" s="263"/>
      <c r="P47" s="282" t="str">
        <f>IF(O47=0,"Defina la frecuencia",IF(O47="Se espera que el evento ocurra en la mayoria de las circunstancias
Mas de 1 vez en el año","Casi seguro",IF(O47="Es viable que el evento ocurra en la mayoria de las circunstancias.
Al menos 1 vez en el ultimo año","Probable",IF(O47="El Evento podrá ocurrir en algun momento.
Al menos 1 vez en los ultimos 2 años","Posible",IF(O47="El Evento podrá ocurrir en algun momento.
Al menos 1 vez en los ultimos 5 años","Improbable","Rara vez")))))</f>
        <v>Defina la frecuencia</v>
      </c>
      <c r="Q47" s="285">
        <f>IF(P47="Casi seguro",100%,IF(P47="Probable",80%,IF(P47="Posible",60%,IF(P47="Improbable",40%,IF(P47="Rara vez",20%,0)))))</f>
        <v>0</v>
      </c>
      <c r="R47" s="164" t="s">
        <v>144</v>
      </c>
      <c r="S47" s="165"/>
      <c r="T47" s="165"/>
      <c r="U47" s="165" t="e">
        <f>IF(R47=0,0,IF(#REF!="Leve 20%",20%,IF(#REF!="Menor 40%",40%,IF(#REF!="Moderado 60%",60%,IF(#REF!="Mayor 80%",80%,100%)))))</f>
        <v>#REF!</v>
      </c>
      <c r="V47" s="265" t="str">
        <f>IF(S66&lt;=5,"Moderado",IF(S66&lt;=11,"Mayor","Catastrofico"))</f>
        <v>Moderado</v>
      </c>
      <c r="W47" s="275">
        <f>IF(V47=0,0,IF(V47="Moderado",60%,IF(V47="Mayor",80%,100%)))</f>
        <v>0.6</v>
      </c>
      <c r="X47" s="280" t="e">
        <f>VLOOKUP(P47,Matriz!B63:G68,MATCH(V47,Matriz!B63:G63,0),FALSE)</f>
        <v>#N/A</v>
      </c>
      <c r="Y47" s="264" t="s">
        <v>173</v>
      </c>
      <c r="Z47" s="265" t="str">
        <f>IF(AA47="Preventivo","X",IF(AA47="Detectivo","X","X "))</f>
        <v xml:space="preserve">X </v>
      </c>
      <c r="AA47" s="267"/>
      <c r="AB47" s="269" t="str">
        <f>IF(AA47="","",IF(AA47="Preventivo",25%,15%))</f>
        <v/>
      </c>
      <c r="AC47" s="267"/>
      <c r="AD47" s="269">
        <f>IF(AC47="Automatico",25%,15%)</f>
        <v>0.15</v>
      </c>
      <c r="AE47" s="275" t="e">
        <f>AB47+AD47</f>
        <v>#VALUE!</v>
      </c>
      <c r="AF47" s="267"/>
      <c r="AG47" s="267"/>
      <c r="AH47" s="267"/>
      <c r="AI47" s="275" t="e">
        <f>Q47-(Q47*AE47)</f>
        <v>#VALUE!</v>
      </c>
      <c r="AJ47" s="277" t="e">
        <f>IF(AK47=0,"Defina la frecuencia",IF(AK47=20%,"Rara vez",IF(AK47=40%,"Improbable",IF(AK47=60%,"Posible",IF(AK47=80%,"Probable","Casi seguro")))))</f>
        <v>#VALUE!</v>
      </c>
      <c r="AK47" s="277" t="e">
        <f>IF(AI54&lt;20%,20%,IF(AI54&lt;40%,40%,IF(AI54&lt;60%,60%,IF(AI54&lt;80%,80%,100%))))</f>
        <v>#VALUE!</v>
      </c>
      <c r="AL47" s="166" t="e">
        <f>VALUE(AK47)</f>
        <v>#VALUE!</v>
      </c>
      <c r="AM47" s="265" t="str">
        <f>V47</f>
        <v>Moderado</v>
      </c>
      <c r="AN47" s="275">
        <f>W47</f>
        <v>0.6</v>
      </c>
      <c r="AO47" s="280" t="e">
        <f>VLOOKUP(AJ47,Matriz!B63:G68,MATCH(AM47,Matriz!B63:G63,0),FALSE)</f>
        <v>#VALUE!</v>
      </c>
      <c r="AP47" s="263"/>
      <c r="AQ47" s="263" t="s">
        <v>174</v>
      </c>
      <c r="AR47" s="263" t="s">
        <v>147</v>
      </c>
      <c r="AS47" s="276">
        <v>44197</v>
      </c>
      <c r="AT47" s="276" t="s">
        <v>148</v>
      </c>
      <c r="AU47" s="263"/>
      <c r="AV47" s="263"/>
      <c r="AW47" s="263"/>
      <c r="AX47" s="263"/>
      <c r="AY47" s="263"/>
      <c r="AZ47" s="263"/>
      <c r="BA47" s="263"/>
      <c r="BB47" s="261"/>
      <c r="BC47" s="263"/>
      <c r="BD47" s="263"/>
      <c r="BE47" s="263"/>
      <c r="BF47" s="263"/>
      <c r="BG47" s="263"/>
      <c r="BH47" s="261"/>
      <c r="BI47" s="263"/>
      <c r="BJ47" s="263"/>
      <c r="BK47" s="263"/>
      <c r="BL47" s="263"/>
      <c r="BM47" s="263"/>
      <c r="BN47" s="261"/>
    </row>
    <row r="48" spans="1:66" s="167" customFormat="1" ht="29.25" customHeight="1">
      <c r="A48" s="263"/>
      <c r="B48" s="263"/>
      <c r="C48" s="263"/>
      <c r="D48" s="263"/>
      <c r="E48" s="263"/>
      <c r="F48" s="263"/>
      <c r="G48" s="263"/>
      <c r="H48" s="263"/>
      <c r="I48" s="263"/>
      <c r="J48" s="263"/>
      <c r="K48" s="263"/>
      <c r="L48" s="263"/>
      <c r="M48" s="263"/>
      <c r="N48" s="281"/>
      <c r="O48" s="263"/>
      <c r="P48" s="283"/>
      <c r="Q48" s="286"/>
      <c r="R48" s="164" t="s">
        <v>149</v>
      </c>
      <c r="S48" s="165"/>
      <c r="T48" s="165"/>
      <c r="U48" s="165" t="e">
        <f>IF(R48=0,0,IF(#REF!="Leve 20%",20%,IF(#REF!="Menor 40%",40%,IF(#REF!="Moderado 60%",60%,IF(#REF!="Mayor 80%",80%,100%)))))</f>
        <v>#REF!</v>
      </c>
      <c r="V48" s="265"/>
      <c r="W48" s="275"/>
      <c r="X48" s="280"/>
      <c r="Y48" s="264"/>
      <c r="Z48" s="265"/>
      <c r="AA48" s="268"/>
      <c r="AB48" s="270"/>
      <c r="AC48" s="268"/>
      <c r="AD48" s="270"/>
      <c r="AE48" s="266"/>
      <c r="AF48" s="268"/>
      <c r="AG48" s="268"/>
      <c r="AH48" s="268"/>
      <c r="AI48" s="275"/>
      <c r="AJ48" s="278"/>
      <c r="AK48" s="278"/>
      <c r="AL48" s="168"/>
      <c r="AM48" s="265"/>
      <c r="AN48" s="275"/>
      <c r="AO48" s="280"/>
      <c r="AP48" s="263"/>
      <c r="AQ48" s="263"/>
      <c r="AR48" s="262"/>
      <c r="AS48" s="262"/>
      <c r="AT48" s="262"/>
      <c r="AU48" s="262"/>
      <c r="AV48" s="263"/>
      <c r="AW48" s="263"/>
      <c r="AX48" s="263"/>
      <c r="AY48" s="263"/>
      <c r="AZ48" s="262"/>
      <c r="BA48" s="262"/>
      <c r="BB48" s="262"/>
      <c r="BC48" s="263"/>
      <c r="BD48" s="263"/>
      <c r="BE48" s="263"/>
      <c r="BF48" s="262"/>
      <c r="BG48" s="262"/>
      <c r="BH48" s="262"/>
      <c r="BI48" s="263"/>
      <c r="BJ48" s="263"/>
      <c r="BK48" s="263"/>
      <c r="BL48" s="262"/>
      <c r="BM48" s="262"/>
      <c r="BN48" s="262"/>
    </row>
    <row r="49" spans="1:66" s="167" customFormat="1" ht="29.25" customHeight="1">
      <c r="A49" s="263"/>
      <c r="B49" s="263"/>
      <c r="C49" s="263"/>
      <c r="D49" s="263"/>
      <c r="E49" s="263"/>
      <c r="F49" s="263"/>
      <c r="G49" s="263"/>
      <c r="H49" s="263"/>
      <c r="I49" s="263"/>
      <c r="J49" s="263"/>
      <c r="K49" s="263"/>
      <c r="L49" s="263"/>
      <c r="M49" s="263"/>
      <c r="N49" s="281"/>
      <c r="O49" s="263"/>
      <c r="P49" s="283"/>
      <c r="Q49" s="286"/>
      <c r="R49" s="164" t="s">
        <v>150</v>
      </c>
      <c r="S49" s="165"/>
      <c r="T49" s="165"/>
      <c r="U49" s="165" t="e">
        <f>IF(R49=0,0,IF(#REF!="Leve 20%",20%,IF(#REF!="Menor 40%",40%,IF(#REF!="Moderado 60%",60%,IF(#REF!="Mayor 80%",80%,100%)))))</f>
        <v>#REF!</v>
      </c>
      <c r="V49" s="265"/>
      <c r="W49" s="275"/>
      <c r="X49" s="280"/>
      <c r="Y49" s="264"/>
      <c r="Z49" s="265"/>
      <c r="AA49" s="268"/>
      <c r="AB49" s="270"/>
      <c r="AC49" s="268"/>
      <c r="AD49" s="270"/>
      <c r="AE49" s="266"/>
      <c r="AF49" s="268"/>
      <c r="AG49" s="268"/>
      <c r="AH49" s="268"/>
      <c r="AI49" s="275"/>
      <c r="AJ49" s="278"/>
      <c r="AK49" s="278"/>
      <c r="AL49" s="168"/>
      <c r="AM49" s="265"/>
      <c r="AN49" s="275"/>
      <c r="AO49" s="280"/>
      <c r="AP49" s="263"/>
      <c r="AQ49" s="263"/>
      <c r="AR49" s="262"/>
      <c r="AS49" s="262"/>
      <c r="AT49" s="262"/>
      <c r="AU49" s="262"/>
      <c r="AV49" s="263"/>
      <c r="AW49" s="263"/>
      <c r="AX49" s="263"/>
      <c r="AY49" s="263"/>
      <c r="AZ49" s="262"/>
      <c r="BA49" s="262"/>
      <c r="BB49" s="262"/>
      <c r="BC49" s="263"/>
      <c r="BD49" s="263"/>
      <c r="BE49" s="263"/>
      <c r="BF49" s="262"/>
      <c r="BG49" s="262"/>
      <c r="BH49" s="262"/>
      <c r="BI49" s="263"/>
      <c r="BJ49" s="263"/>
      <c r="BK49" s="263"/>
      <c r="BL49" s="262"/>
      <c r="BM49" s="262"/>
      <c r="BN49" s="262"/>
    </row>
    <row r="50" spans="1:66" s="167" customFormat="1" ht="29.25" customHeight="1">
      <c r="A50" s="263"/>
      <c r="B50" s="263"/>
      <c r="C50" s="263"/>
      <c r="D50" s="263"/>
      <c r="E50" s="263"/>
      <c r="F50" s="263"/>
      <c r="G50" s="263"/>
      <c r="H50" s="263"/>
      <c r="I50" s="263"/>
      <c r="J50" s="263"/>
      <c r="K50" s="263"/>
      <c r="L50" s="263"/>
      <c r="M50" s="263"/>
      <c r="N50" s="281"/>
      <c r="O50" s="263"/>
      <c r="P50" s="283"/>
      <c r="Q50" s="286"/>
      <c r="R50" s="164" t="s">
        <v>151</v>
      </c>
      <c r="S50" s="165"/>
      <c r="T50" s="165"/>
      <c r="U50" s="165" t="e">
        <f>IF(R50=0,0,IF(#REF!="Leve 20%",20%,IF(#REF!="Menor 40%",40%,IF(#REF!="Moderado 60%",60%,IF(#REF!="Mayor 80%",80%,100%)))))</f>
        <v>#REF!</v>
      </c>
      <c r="V50" s="265"/>
      <c r="W50" s="275"/>
      <c r="X50" s="280"/>
      <c r="Y50" s="264"/>
      <c r="Z50" s="265"/>
      <c r="AA50" s="268"/>
      <c r="AB50" s="270"/>
      <c r="AC50" s="268"/>
      <c r="AD50" s="270"/>
      <c r="AE50" s="266"/>
      <c r="AF50" s="268"/>
      <c r="AG50" s="268"/>
      <c r="AH50" s="268"/>
      <c r="AI50" s="275"/>
      <c r="AJ50" s="278"/>
      <c r="AK50" s="278"/>
      <c r="AL50" s="168"/>
      <c r="AM50" s="265"/>
      <c r="AN50" s="275"/>
      <c r="AO50" s="280"/>
      <c r="AP50" s="263"/>
      <c r="AQ50" s="263"/>
      <c r="AR50" s="262"/>
      <c r="AS50" s="262"/>
      <c r="AT50" s="262"/>
      <c r="AU50" s="262"/>
      <c r="AV50" s="263"/>
      <c r="AW50" s="263"/>
      <c r="AX50" s="263"/>
      <c r="AY50" s="263"/>
      <c r="AZ50" s="262"/>
      <c r="BA50" s="262"/>
      <c r="BB50" s="262"/>
      <c r="BC50" s="263"/>
      <c r="BD50" s="263"/>
      <c r="BE50" s="263"/>
      <c r="BF50" s="262"/>
      <c r="BG50" s="262"/>
      <c r="BH50" s="262"/>
      <c r="BI50" s="263"/>
      <c r="BJ50" s="263"/>
      <c r="BK50" s="263"/>
      <c r="BL50" s="262"/>
      <c r="BM50" s="262"/>
      <c r="BN50" s="262"/>
    </row>
    <row r="51" spans="1:66" s="167" customFormat="1" ht="29.25" customHeight="1">
      <c r="A51" s="263"/>
      <c r="B51" s="263"/>
      <c r="C51" s="263"/>
      <c r="D51" s="263"/>
      <c r="E51" s="263"/>
      <c r="F51" s="263"/>
      <c r="G51" s="263"/>
      <c r="H51" s="263"/>
      <c r="I51" s="263"/>
      <c r="J51" s="263"/>
      <c r="K51" s="263"/>
      <c r="L51" s="263"/>
      <c r="M51" s="263"/>
      <c r="N51" s="281"/>
      <c r="O51" s="263"/>
      <c r="P51" s="283"/>
      <c r="Q51" s="286"/>
      <c r="R51" s="164" t="s">
        <v>152</v>
      </c>
      <c r="S51" s="165"/>
      <c r="T51" s="165"/>
      <c r="U51" s="165" t="e">
        <f>IF(R51=0,0,IF(#REF!="Leve 20%",20%,IF(#REF!="Menor 40%",40%,IF(#REF!="Moderado 60%",60%,IF(#REF!="Mayor 80%",80%,100%)))))</f>
        <v>#REF!</v>
      </c>
      <c r="V51" s="265"/>
      <c r="W51" s="275"/>
      <c r="X51" s="280"/>
      <c r="Y51" s="264"/>
      <c r="Z51" s="265"/>
      <c r="AA51" s="268"/>
      <c r="AB51" s="270"/>
      <c r="AC51" s="268"/>
      <c r="AD51" s="270"/>
      <c r="AE51" s="266"/>
      <c r="AF51" s="268"/>
      <c r="AG51" s="268"/>
      <c r="AH51" s="268"/>
      <c r="AI51" s="275"/>
      <c r="AJ51" s="278"/>
      <c r="AK51" s="278"/>
      <c r="AL51" s="168"/>
      <c r="AM51" s="265"/>
      <c r="AN51" s="275"/>
      <c r="AO51" s="280"/>
      <c r="AP51" s="263"/>
      <c r="AQ51" s="263"/>
      <c r="AR51" s="262"/>
      <c r="AS51" s="262"/>
      <c r="AT51" s="262"/>
      <c r="AU51" s="262"/>
      <c r="AV51" s="263"/>
      <c r="AW51" s="263"/>
      <c r="AX51" s="263"/>
      <c r="AY51" s="263"/>
      <c r="AZ51" s="262"/>
      <c r="BA51" s="262"/>
      <c r="BB51" s="262"/>
      <c r="BC51" s="263"/>
      <c r="BD51" s="263"/>
      <c r="BE51" s="263"/>
      <c r="BF51" s="262"/>
      <c r="BG51" s="262"/>
      <c r="BH51" s="262"/>
      <c r="BI51" s="263"/>
      <c r="BJ51" s="263"/>
      <c r="BK51" s="263"/>
      <c r="BL51" s="262"/>
      <c r="BM51" s="262"/>
      <c r="BN51" s="262"/>
    </row>
    <row r="52" spans="1:66" s="167" customFormat="1" ht="29.25" customHeight="1">
      <c r="A52" s="263"/>
      <c r="B52" s="263"/>
      <c r="C52" s="263"/>
      <c r="D52" s="263"/>
      <c r="E52" s="263"/>
      <c r="F52" s="263"/>
      <c r="G52" s="263"/>
      <c r="H52" s="263"/>
      <c r="I52" s="263"/>
      <c r="J52" s="263"/>
      <c r="K52" s="263"/>
      <c r="L52" s="263"/>
      <c r="M52" s="263"/>
      <c r="N52" s="281"/>
      <c r="O52" s="263"/>
      <c r="P52" s="283"/>
      <c r="Q52" s="286"/>
      <c r="R52" s="164" t="s">
        <v>153</v>
      </c>
      <c r="S52" s="165"/>
      <c r="T52" s="165"/>
      <c r="U52" s="165" t="e">
        <f>IF(R52=0,0,IF(#REF!="Leve 20%",20%,IF(#REF!="Menor 40%",40%,IF(#REF!="Moderado 60%",60%,IF(#REF!="Mayor 80%",80%,100%)))))</f>
        <v>#REF!</v>
      </c>
      <c r="V52" s="265"/>
      <c r="W52" s="275"/>
      <c r="X52" s="280"/>
      <c r="Y52" s="264"/>
      <c r="Z52" s="265"/>
      <c r="AA52" s="268"/>
      <c r="AB52" s="270"/>
      <c r="AC52" s="268"/>
      <c r="AD52" s="270"/>
      <c r="AE52" s="266"/>
      <c r="AF52" s="268"/>
      <c r="AG52" s="268"/>
      <c r="AH52" s="268"/>
      <c r="AI52" s="275"/>
      <c r="AJ52" s="278"/>
      <c r="AK52" s="278"/>
      <c r="AL52" s="168"/>
      <c r="AM52" s="265"/>
      <c r="AN52" s="275"/>
      <c r="AO52" s="280"/>
      <c r="AP52" s="263"/>
      <c r="AQ52" s="263"/>
      <c r="AR52" s="262"/>
      <c r="AS52" s="262"/>
      <c r="AT52" s="262"/>
      <c r="AU52" s="262"/>
      <c r="AV52" s="263"/>
      <c r="AW52" s="263"/>
      <c r="AX52" s="263"/>
      <c r="AY52" s="263"/>
      <c r="AZ52" s="262"/>
      <c r="BA52" s="262"/>
      <c r="BB52" s="262"/>
      <c r="BC52" s="263"/>
      <c r="BD52" s="263"/>
      <c r="BE52" s="263"/>
      <c r="BF52" s="262"/>
      <c r="BG52" s="262"/>
      <c r="BH52" s="262"/>
      <c r="BI52" s="263"/>
      <c r="BJ52" s="263"/>
      <c r="BK52" s="263"/>
      <c r="BL52" s="262"/>
      <c r="BM52" s="262"/>
      <c r="BN52" s="262"/>
    </row>
    <row r="53" spans="1:66" s="167" customFormat="1" ht="29.25" customHeight="1">
      <c r="A53" s="263"/>
      <c r="B53" s="263"/>
      <c r="C53" s="263"/>
      <c r="D53" s="263"/>
      <c r="E53" s="263"/>
      <c r="F53" s="263"/>
      <c r="G53" s="263"/>
      <c r="H53" s="263"/>
      <c r="I53" s="263"/>
      <c r="J53" s="263"/>
      <c r="K53" s="263"/>
      <c r="L53" s="263"/>
      <c r="M53" s="263"/>
      <c r="N53" s="281"/>
      <c r="O53" s="263"/>
      <c r="P53" s="283"/>
      <c r="Q53" s="286"/>
      <c r="R53" s="164" t="s">
        <v>154</v>
      </c>
      <c r="S53" s="165"/>
      <c r="T53" s="165"/>
      <c r="U53" s="165" t="e">
        <f>IF(R53=0,0,IF(#REF!="Leve 20%",20%,IF(#REF!="Menor 40%",40%,IF(#REF!="Moderado 60%",60%,IF(#REF!="Mayor 80%",80%,100%)))))</f>
        <v>#REF!</v>
      </c>
      <c r="V53" s="265"/>
      <c r="W53" s="275"/>
      <c r="X53" s="280"/>
      <c r="Y53" s="264"/>
      <c r="Z53" s="265"/>
      <c r="AA53" s="268"/>
      <c r="AB53" s="271"/>
      <c r="AC53" s="268"/>
      <c r="AD53" s="271"/>
      <c r="AE53" s="266"/>
      <c r="AF53" s="268"/>
      <c r="AG53" s="268"/>
      <c r="AH53" s="268"/>
      <c r="AI53" s="275"/>
      <c r="AJ53" s="278"/>
      <c r="AK53" s="278"/>
      <c r="AL53" s="168"/>
      <c r="AM53" s="265"/>
      <c r="AN53" s="275"/>
      <c r="AO53" s="280"/>
      <c r="AP53" s="263"/>
      <c r="AQ53" s="263"/>
      <c r="AR53" s="262"/>
      <c r="AS53" s="262"/>
      <c r="AT53" s="262"/>
      <c r="AU53" s="262"/>
      <c r="AV53" s="263"/>
      <c r="AW53" s="263"/>
      <c r="AX53" s="263"/>
      <c r="AY53" s="263"/>
      <c r="AZ53" s="262"/>
      <c r="BA53" s="262"/>
      <c r="BB53" s="262"/>
      <c r="BC53" s="263"/>
      <c r="BD53" s="263"/>
      <c r="BE53" s="263"/>
      <c r="BF53" s="262"/>
      <c r="BG53" s="262"/>
      <c r="BH53" s="262"/>
      <c r="BI53" s="263"/>
      <c r="BJ53" s="263"/>
      <c r="BK53" s="263"/>
      <c r="BL53" s="262"/>
      <c r="BM53" s="262"/>
      <c r="BN53" s="262"/>
    </row>
    <row r="54" spans="1:66" s="167" customFormat="1" ht="29.25" customHeight="1">
      <c r="A54" s="263"/>
      <c r="B54" s="263"/>
      <c r="C54" s="263"/>
      <c r="D54" s="263"/>
      <c r="E54" s="263"/>
      <c r="F54" s="263"/>
      <c r="G54" s="263"/>
      <c r="H54" s="263"/>
      <c r="I54" s="263"/>
      <c r="J54" s="263"/>
      <c r="K54" s="263"/>
      <c r="L54" s="263"/>
      <c r="M54" s="263"/>
      <c r="N54" s="281"/>
      <c r="O54" s="263"/>
      <c r="P54" s="283"/>
      <c r="Q54" s="286"/>
      <c r="R54" s="164" t="s">
        <v>155</v>
      </c>
      <c r="S54" s="165"/>
      <c r="T54" s="165"/>
      <c r="U54" s="165" t="e">
        <f>IF(R54=0,0,IF(#REF!="Leve 20%",20%,IF(#REF!="Menor 40%",40%,IF(#REF!="Moderado 60%",60%,IF(#REF!="Mayor 80%",80%,100%)))))</f>
        <v>#REF!</v>
      </c>
      <c r="V54" s="265"/>
      <c r="W54" s="275"/>
      <c r="X54" s="280"/>
      <c r="Y54" s="264"/>
      <c r="Z54" s="265" t="str">
        <f>IF(AA54="Preventivo","X",IF(AA47="Detectivo","X","X "))</f>
        <v xml:space="preserve">X </v>
      </c>
      <c r="AA54" s="267" t="s">
        <v>97</v>
      </c>
      <c r="AB54" s="269">
        <f>IF(AA54="","",IF(AA54="Preventivo",25%,15%))</f>
        <v>0.15</v>
      </c>
      <c r="AC54" s="267" t="s">
        <v>66</v>
      </c>
      <c r="AD54" s="272">
        <f t="shared" ref="AD54" si="2">IF(AC54="Automatico",25%,15%)</f>
        <v>0.15</v>
      </c>
      <c r="AE54" s="275">
        <f>AB54+AD54</f>
        <v>0.3</v>
      </c>
      <c r="AF54" s="267"/>
      <c r="AG54" s="267"/>
      <c r="AH54" s="267"/>
      <c r="AI54" s="275" t="e">
        <f>AI47-(AI47*AE54)</f>
        <v>#VALUE!</v>
      </c>
      <c r="AJ54" s="278"/>
      <c r="AK54" s="278"/>
      <c r="AL54" s="168"/>
      <c r="AM54" s="265"/>
      <c r="AN54" s="275"/>
      <c r="AO54" s="280"/>
      <c r="AP54" s="263"/>
      <c r="AQ54" s="263"/>
      <c r="AR54" s="263"/>
      <c r="AS54" s="276"/>
      <c r="AT54" s="276"/>
      <c r="AU54" s="263"/>
      <c r="AV54" s="263"/>
      <c r="AW54" s="263"/>
      <c r="AX54" s="263"/>
      <c r="AY54" s="263"/>
      <c r="AZ54" s="263"/>
      <c r="BA54" s="263"/>
      <c r="BB54" s="261"/>
      <c r="BC54" s="263"/>
      <c r="BD54" s="263"/>
      <c r="BE54" s="263"/>
      <c r="BF54" s="263"/>
      <c r="BG54" s="263"/>
      <c r="BH54" s="261"/>
      <c r="BI54" s="263"/>
      <c r="BJ54" s="263"/>
      <c r="BK54" s="263"/>
      <c r="BL54" s="263"/>
      <c r="BM54" s="263"/>
      <c r="BN54" s="261"/>
    </row>
    <row r="55" spans="1:66" s="167" customFormat="1" ht="29.25" customHeight="1">
      <c r="A55" s="263"/>
      <c r="B55" s="263"/>
      <c r="C55" s="263"/>
      <c r="D55" s="263"/>
      <c r="E55" s="263"/>
      <c r="F55" s="263"/>
      <c r="G55" s="263"/>
      <c r="H55" s="263"/>
      <c r="I55" s="263"/>
      <c r="J55" s="263"/>
      <c r="K55" s="263"/>
      <c r="L55" s="263"/>
      <c r="M55" s="263"/>
      <c r="N55" s="281"/>
      <c r="O55" s="263"/>
      <c r="P55" s="283"/>
      <c r="Q55" s="286"/>
      <c r="R55" s="164" t="s">
        <v>156</v>
      </c>
      <c r="S55" s="165"/>
      <c r="T55" s="165"/>
      <c r="U55" s="165" t="e">
        <f>IF(R55=0,0,IF(#REF!="Leve 20%",20%,IF(#REF!="Menor 40%",40%,IF(#REF!="Moderado 60%",60%,IF(#REF!="Mayor 80%",80%,100%)))))</f>
        <v>#REF!</v>
      </c>
      <c r="V55" s="265"/>
      <c r="W55" s="275"/>
      <c r="X55" s="280"/>
      <c r="Y55" s="264"/>
      <c r="Z55" s="266"/>
      <c r="AA55" s="268"/>
      <c r="AB55" s="270"/>
      <c r="AC55" s="268"/>
      <c r="AD55" s="273"/>
      <c r="AE55" s="266"/>
      <c r="AF55" s="267"/>
      <c r="AG55" s="268"/>
      <c r="AH55" s="268"/>
      <c r="AI55" s="275"/>
      <c r="AJ55" s="278"/>
      <c r="AK55" s="278"/>
      <c r="AL55" s="168"/>
      <c r="AM55" s="265"/>
      <c r="AN55" s="275"/>
      <c r="AO55" s="280"/>
      <c r="AP55" s="263"/>
      <c r="AQ55" s="262"/>
      <c r="AR55" s="262"/>
      <c r="AS55" s="262"/>
      <c r="AT55" s="262"/>
      <c r="AU55" s="262"/>
      <c r="AV55" s="263"/>
      <c r="AW55" s="262"/>
      <c r="AX55" s="262"/>
      <c r="AY55" s="262"/>
      <c r="AZ55" s="262"/>
      <c r="BA55" s="262"/>
      <c r="BB55" s="262"/>
      <c r="BC55" s="262"/>
      <c r="BD55" s="262"/>
      <c r="BE55" s="262"/>
      <c r="BF55" s="262"/>
      <c r="BG55" s="262"/>
      <c r="BH55" s="262"/>
      <c r="BI55" s="262"/>
      <c r="BJ55" s="262"/>
      <c r="BK55" s="262"/>
      <c r="BL55" s="262"/>
      <c r="BM55" s="262"/>
      <c r="BN55" s="262"/>
    </row>
    <row r="56" spans="1:66" s="167" customFormat="1" ht="29.25" customHeight="1">
      <c r="A56" s="263"/>
      <c r="B56" s="263"/>
      <c r="C56" s="263"/>
      <c r="D56" s="263"/>
      <c r="E56" s="263"/>
      <c r="F56" s="263"/>
      <c r="G56" s="263"/>
      <c r="H56" s="263"/>
      <c r="I56" s="263"/>
      <c r="J56" s="263"/>
      <c r="K56" s="263"/>
      <c r="L56" s="263"/>
      <c r="M56" s="263"/>
      <c r="N56" s="281"/>
      <c r="O56" s="263"/>
      <c r="P56" s="283"/>
      <c r="Q56" s="286"/>
      <c r="R56" s="164" t="s">
        <v>157</v>
      </c>
      <c r="S56" s="165"/>
      <c r="T56" s="165"/>
      <c r="U56" s="165" t="e">
        <f>IF(R56=0,0,IF(#REF!="Leve 20%",20%,IF(#REF!="Menor 40%",40%,IF(#REF!="Moderado 60%",60%,IF(#REF!="Mayor 80%",80%,100%)))))</f>
        <v>#REF!</v>
      </c>
      <c r="V56" s="265"/>
      <c r="W56" s="275"/>
      <c r="X56" s="280"/>
      <c r="Y56" s="264"/>
      <c r="Z56" s="266"/>
      <c r="AA56" s="268"/>
      <c r="AB56" s="270"/>
      <c r="AC56" s="268"/>
      <c r="AD56" s="273"/>
      <c r="AE56" s="266"/>
      <c r="AF56" s="267"/>
      <c r="AG56" s="268"/>
      <c r="AH56" s="268"/>
      <c r="AI56" s="275"/>
      <c r="AJ56" s="278"/>
      <c r="AK56" s="278"/>
      <c r="AL56" s="168"/>
      <c r="AM56" s="265"/>
      <c r="AN56" s="275"/>
      <c r="AO56" s="280"/>
      <c r="AP56" s="263"/>
      <c r="AQ56" s="262"/>
      <c r="AR56" s="262"/>
      <c r="AS56" s="262"/>
      <c r="AT56" s="262"/>
      <c r="AU56" s="262"/>
      <c r="AV56" s="263"/>
      <c r="AW56" s="262"/>
      <c r="AX56" s="262"/>
      <c r="AY56" s="262"/>
      <c r="AZ56" s="262"/>
      <c r="BA56" s="262"/>
      <c r="BB56" s="262"/>
      <c r="BC56" s="262"/>
      <c r="BD56" s="262"/>
      <c r="BE56" s="262"/>
      <c r="BF56" s="262"/>
      <c r="BG56" s="262"/>
      <c r="BH56" s="262"/>
      <c r="BI56" s="262"/>
      <c r="BJ56" s="262"/>
      <c r="BK56" s="262"/>
      <c r="BL56" s="262"/>
      <c r="BM56" s="262"/>
      <c r="BN56" s="262"/>
    </row>
    <row r="57" spans="1:66" s="167" customFormat="1" ht="29.25" customHeight="1">
      <c r="A57" s="263"/>
      <c r="B57" s="263"/>
      <c r="C57" s="263"/>
      <c r="D57" s="263"/>
      <c r="E57" s="263"/>
      <c r="F57" s="263"/>
      <c r="G57" s="263"/>
      <c r="H57" s="263"/>
      <c r="I57" s="263"/>
      <c r="J57" s="263"/>
      <c r="K57" s="263"/>
      <c r="L57" s="263"/>
      <c r="M57" s="263"/>
      <c r="N57" s="281"/>
      <c r="O57" s="263"/>
      <c r="P57" s="283"/>
      <c r="Q57" s="286"/>
      <c r="R57" s="164" t="s">
        <v>158</v>
      </c>
      <c r="S57" s="165"/>
      <c r="T57" s="165"/>
      <c r="U57" s="165" t="e">
        <f>IF(R57=0,0,IF(#REF!="Leve 20%",20%,IF(#REF!="Menor 40%",40%,IF(#REF!="Moderado 60%",60%,IF(#REF!="Mayor 80%",80%,100%)))))</f>
        <v>#REF!</v>
      </c>
      <c r="V57" s="265"/>
      <c r="W57" s="275"/>
      <c r="X57" s="280"/>
      <c r="Y57" s="264"/>
      <c r="Z57" s="266"/>
      <c r="AA57" s="268"/>
      <c r="AB57" s="270"/>
      <c r="AC57" s="268"/>
      <c r="AD57" s="273"/>
      <c r="AE57" s="266"/>
      <c r="AF57" s="267"/>
      <c r="AG57" s="268"/>
      <c r="AH57" s="268"/>
      <c r="AI57" s="275"/>
      <c r="AJ57" s="278"/>
      <c r="AK57" s="278"/>
      <c r="AL57" s="168"/>
      <c r="AM57" s="265"/>
      <c r="AN57" s="275"/>
      <c r="AO57" s="280"/>
      <c r="AP57" s="263"/>
      <c r="AQ57" s="262"/>
      <c r="AR57" s="262"/>
      <c r="AS57" s="262"/>
      <c r="AT57" s="262"/>
      <c r="AU57" s="262"/>
      <c r="AV57" s="263"/>
      <c r="AW57" s="262"/>
      <c r="AX57" s="262"/>
      <c r="AY57" s="262"/>
      <c r="AZ57" s="262"/>
      <c r="BA57" s="262"/>
      <c r="BB57" s="262"/>
      <c r="BC57" s="262"/>
      <c r="BD57" s="262"/>
      <c r="BE57" s="262"/>
      <c r="BF57" s="262"/>
      <c r="BG57" s="262"/>
      <c r="BH57" s="262"/>
      <c r="BI57" s="262"/>
      <c r="BJ57" s="262"/>
      <c r="BK57" s="262"/>
      <c r="BL57" s="262"/>
      <c r="BM57" s="262"/>
      <c r="BN57" s="262"/>
    </row>
    <row r="58" spans="1:66" s="167" customFormat="1" ht="29.25" customHeight="1">
      <c r="A58" s="263"/>
      <c r="B58" s="263"/>
      <c r="C58" s="263"/>
      <c r="D58" s="263"/>
      <c r="E58" s="263"/>
      <c r="F58" s="263"/>
      <c r="G58" s="263"/>
      <c r="H58" s="263"/>
      <c r="I58" s="263"/>
      <c r="J58" s="263"/>
      <c r="K58" s="263"/>
      <c r="L58" s="263"/>
      <c r="M58" s="263"/>
      <c r="N58" s="281"/>
      <c r="O58" s="263"/>
      <c r="P58" s="283"/>
      <c r="Q58" s="286"/>
      <c r="R58" s="164" t="s">
        <v>159</v>
      </c>
      <c r="S58" s="165"/>
      <c r="T58" s="165"/>
      <c r="U58" s="165" t="e">
        <f>IF(R58=0,0,IF(#REF!="Leve 20%",20%,IF(#REF!="Menor 40%",40%,IF(#REF!="Moderado 60%",60%,IF(#REF!="Mayor 80%",80%,100%)))))</f>
        <v>#REF!</v>
      </c>
      <c r="V58" s="265"/>
      <c r="W58" s="275"/>
      <c r="X58" s="280"/>
      <c r="Y58" s="264"/>
      <c r="Z58" s="266"/>
      <c r="AA58" s="268"/>
      <c r="AB58" s="270"/>
      <c r="AC58" s="268"/>
      <c r="AD58" s="273"/>
      <c r="AE58" s="266"/>
      <c r="AF58" s="267"/>
      <c r="AG58" s="268"/>
      <c r="AH58" s="268"/>
      <c r="AI58" s="275"/>
      <c r="AJ58" s="278"/>
      <c r="AK58" s="278"/>
      <c r="AL58" s="168"/>
      <c r="AM58" s="265"/>
      <c r="AN58" s="275"/>
      <c r="AO58" s="280"/>
      <c r="AP58" s="263"/>
      <c r="AQ58" s="262"/>
      <c r="AR58" s="262"/>
      <c r="AS58" s="262"/>
      <c r="AT58" s="262"/>
      <c r="AU58" s="262"/>
      <c r="AV58" s="263"/>
      <c r="AW58" s="262"/>
      <c r="AX58" s="262"/>
      <c r="AY58" s="262"/>
      <c r="AZ58" s="262"/>
      <c r="BA58" s="262"/>
      <c r="BB58" s="262"/>
      <c r="BC58" s="262"/>
      <c r="BD58" s="262"/>
      <c r="BE58" s="262"/>
      <c r="BF58" s="262"/>
      <c r="BG58" s="262"/>
      <c r="BH58" s="262"/>
      <c r="BI58" s="262"/>
      <c r="BJ58" s="262"/>
      <c r="BK58" s="262"/>
      <c r="BL58" s="262"/>
      <c r="BM58" s="262"/>
      <c r="BN58" s="262"/>
    </row>
    <row r="59" spans="1:66" s="167" customFormat="1" ht="29.25" customHeight="1">
      <c r="A59" s="263"/>
      <c r="B59" s="263"/>
      <c r="C59" s="263"/>
      <c r="D59" s="263"/>
      <c r="E59" s="263"/>
      <c r="F59" s="263"/>
      <c r="G59" s="263"/>
      <c r="H59" s="263"/>
      <c r="I59" s="263"/>
      <c r="J59" s="263"/>
      <c r="K59" s="263"/>
      <c r="L59" s="263"/>
      <c r="M59" s="263"/>
      <c r="N59" s="281"/>
      <c r="O59" s="263"/>
      <c r="P59" s="283"/>
      <c r="Q59" s="286"/>
      <c r="R59" s="164" t="s">
        <v>160</v>
      </c>
      <c r="S59" s="165"/>
      <c r="T59" s="165"/>
      <c r="U59" s="165" t="e">
        <f>IF(R59=0,0,IF(#REF!="Leve 20%",20%,IF(#REF!="Menor 40%",40%,IF(#REF!="Moderado 60%",60%,IF(#REF!="Mayor 80%",80%,100%)))))</f>
        <v>#REF!</v>
      </c>
      <c r="V59" s="265"/>
      <c r="W59" s="275"/>
      <c r="X59" s="280"/>
      <c r="Y59" s="264"/>
      <c r="Z59" s="266"/>
      <c r="AA59" s="268"/>
      <c r="AB59" s="270"/>
      <c r="AC59" s="268"/>
      <c r="AD59" s="273"/>
      <c r="AE59" s="266"/>
      <c r="AF59" s="267"/>
      <c r="AG59" s="268"/>
      <c r="AH59" s="268"/>
      <c r="AI59" s="275"/>
      <c r="AJ59" s="278"/>
      <c r="AK59" s="278"/>
      <c r="AL59" s="168"/>
      <c r="AM59" s="265"/>
      <c r="AN59" s="275"/>
      <c r="AO59" s="280"/>
      <c r="AP59" s="263"/>
      <c r="AQ59" s="262"/>
      <c r="AR59" s="262"/>
      <c r="AS59" s="262"/>
      <c r="AT59" s="262"/>
      <c r="AU59" s="262"/>
      <c r="AV59" s="263"/>
      <c r="AW59" s="262"/>
      <c r="AX59" s="262"/>
      <c r="AY59" s="262"/>
      <c r="AZ59" s="262"/>
      <c r="BA59" s="262"/>
      <c r="BB59" s="262"/>
      <c r="BC59" s="262"/>
      <c r="BD59" s="262"/>
      <c r="BE59" s="262"/>
      <c r="BF59" s="262"/>
      <c r="BG59" s="262"/>
      <c r="BH59" s="262"/>
      <c r="BI59" s="262"/>
      <c r="BJ59" s="262"/>
      <c r="BK59" s="262"/>
      <c r="BL59" s="262"/>
      <c r="BM59" s="262"/>
      <c r="BN59" s="262"/>
    </row>
    <row r="60" spans="1:66" s="167" customFormat="1" ht="29.25" customHeight="1">
      <c r="A60" s="263"/>
      <c r="B60" s="263"/>
      <c r="C60" s="263"/>
      <c r="D60" s="263"/>
      <c r="E60" s="263"/>
      <c r="F60" s="263"/>
      <c r="G60" s="263"/>
      <c r="H60" s="263"/>
      <c r="I60" s="263"/>
      <c r="J60" s="263"/>
      <c r="K60" s="263"/>
      <c r="L60" s="263"/>
      <c r="M60" s="263"/>
      <c r="N60" s="281"/>
      <c r="O60" s="263"/>
      <c r="P60" s="283"/>
      <c r="Q60" s="286"/>
      <c r="R60" s="164" t="s">
        <v>161</v>
      </c>
      <c r="S60" s="165"/>
      <c r="T60" s="165"/>
      <c r="U60" s="165"/>
      <c r="V60" s="265"/>
      <c r="W60" s="275"/>
      <c r="X60" s="280"/>
      <c r="Y60" s="264"/>
      <c r="Z60" s="266"/>
      <c r="AA60" s="268"/>
      <c r="AB60" s="270"/>
      <c r="AC60" s="268"/>
      <c r="AD60" s="273"/>
      <c r="AE60" s="266"/>
      <c r="AF60" s="267"/>
      <c r="AG60" s="268"/>
      <c r="AH60" s="268"/>
      <c r="AI60" s="275"/>
      <c r="AJ60" s="278"/>
      <c r="AK60" s="278"/>
      <c r="AL60" s="168"/>
      <c r="AM60" s="265"/>
      <c r="AN60" s="275"/>
      <c r="AO60" s="280"/>
      <c r="AP60" s="263"/>
      <c r="AQ60" s="262"/>
      <c r="AR60" s="262"/>
      <c r="AS60" s="262"/>
      <c r="AT60" s="262"/>
      <c r="AU60" s="262"/>
      <c r="AV60" s="263"/>
      <c r="AW60" s="262"/>
      <c r="AX60" s="262"/>
      <c r="AY60" s="262"/>
      <c r="AZ60" s="262"/>
      <c r="BA60" s="262"/>
      <c r="BB60" s="262"/>
      <c r="BC60" s="262"/>
      <c r="BD60" s="262"/>
      <c r="BE60" s="262"/>
      <c r="BF60" s="262"/>
      <c r="BG60" s="262"/>
      <c r="BH60" s="262"/>
      <c r="BI60" s="262"/>
      <c r="BJ60" s="262"/>
      <c r="BK60" s="262"/>
      <c r="BL60" s="262"/>
      <c r="BM60" s="262"/>
      <c r="BN60" s="262"/>
    </row>
    <row r="61" spans="1:66" s="167" customFormat="1" ht="29.25" customHeight="1">
      <c r="A61" s="263"/>
      <c r="B61" s="263"/>
      <c r="C61" s="263"/>
      <c r="D61" s="263"/>
      <c r="E61" s="263"/>
      <c r="F61" s="263"/>
      <c r="G61" s="263"/>
      <c r="H61" s="263"/>
      <c r="I61" s="263"/>
      <c r="J61" s="263"/>
      <c r="K61" s="263"/>
      <c r="L61" s="263"/>
      <c r="M61" s="263"/>
      <c r="N61" s="281"/>
      <c r="O61" s="263"/>
      <c r="P61" s="283"/>
      <c r="Q61" s="286"/>
      <c r="R61" s="164" t="s">
        <v>162</v>
      </c>
      <c r="S61" s="165"/>
      <c r="T61" s="165"/>
      <c r="U61" s="165"/>
      <c r="V61" s="265"/>
      <c r="W61" s="275"/>
      <c r="X61" s="280"/>
      <c r="Y61" s="264"/>
      <c r="Z61" s="266"/>
      <c r="AA61" s="268"/>
      <c r="AB61" s="270"/>
      <c r="AC61" s="268"/>
      <c r="AD61" s="273"/>
      <c r="AE61" s="266"/>
      <c r="AF61" s="267"/>
      <c r="AG61" s="268"/>
      <c r="AH61" s="268"/>
      <c r="AI61" s="275"/>
      <c r="AJ61" s="278"/>
      <c r="AK61" s="278"/>
      <c r="AL61" s="168"/>
      <c r="AM61" s="265"/>
      <c r="AN61" s="275"/>
      <c r="AO61" s="280"/>
      <c r="AP61" s="263"/>
      <c r="AQ61" s="262"/>
      <c r="AR61" s="262"/>
      <c r="AS61" s="262"/>
      <c r="AT61" s="262"/>
      <c r="AU61" s="262"/>
      <c r="AV61" s="263"/>
      <c r="AW61" s="262"/>
      <c r="AX61" s="262"/>
      <c r="AY61" s="262"/>
      <c r="AZ61" s="262"/>
      <c r="BA61" s="262"/>
      <c r="BB61" s="262"/>
      <c r="BC61" s="262"/>
      <c r="BD61" s="262"/>
      <c r="BE61" s="262"/>
      <c r="BF61" s="262"/>
      <c r="BG61" s="262"/>
      <c r="BH61" s="262"/>
      <c r="BI61" s="262"/>
      <c r="BJ61" s="262"/>
      <c r="BK61" s="262"/>
      <c r="BL61" s="262"/>
      <c r="BM61" s="262"/>
      <c r="BN61" s="262"/>
    </row>
    <row r="62" spans="1:66" s="167" customFormat="1" ht="29.25" customHeight="1">
      <c r="A62" s="263"/>
      <c r="B62" s="263"/>
      <c r="C62" s="263"/>
      <c r="D62" s="263"/>
      <c r="E62" s="263"/>
      <c r="F62" s="263"/>
      <c r="G62" s="263"/>
      <c r="H62" s="263"/>
      <c r="I62" s="263"/>
      <c r="J62" s="263"/>
      <c r="K62" s="263"/>
      <c r="L62" s="263"/>
      <c r="M62" s="263"/>
      <c r="N62" s="281"/>
      <c r="O62" s="263"/>
      <c r="P62" s="283"/>
      <c r="Q62" s="286"/>
      <c r="R62" s="164" t="s">
        <v>163</v>
      </c>
      <c r="S62" s="165"/>
      <c r="T62" s="165"/>
      <c r="U62" s="165"/>
      <c r="V62" s="265"/>
      <c r="W62" s="275"/>
      <c r="X62" s="280"/>
      <c r="Y62" s="264"/>
      <c r="Z62" s="266"/>
      <c r="AA62" s="268"/>
      <c r="AB62" s="270"/>
      <c r="AC62" s="268"/>
      <c r="AD62" s="273"/>
      <c r="AE62" s="266"/>
      <c r="AF62" s="267"/>
      <c r="AG62" s="268"/>
      <c r="AH62" s="268"/>
      <c r="AI62" s="275"/>
      <c r="AJ62" s="278"/>
      <c r="AK62" s="278"/>
      <c r="AL62" s="168"/>
      <c r="AM62" s="265"/>
      <c r="AN62" s="275"/>
      <c r="AO62" s="280"/>
      <c r="AP62" s="263"/>
      <c r="AQ62" s="262"/>
      <c r="AR62" s="262"/>
      <c r="AS62" s="262"/>
      <c r="AT62" s="262"/>
      <c r="AU62" s="262"/>
      <c r="AV62" s="263"/>
      <c r="AW62" s="262"/>
      <c r="AX62" s="262"/>
      <c r="AY62" s="262"/>
      <c r="AZ62" s="262"/>
      <c r="BA62" s="262"/>
      <c r="BB62" s="262"/>
      <c r="BC62" s="262"/>
      <c r="BD62" s="262"/>
      <c r="BE62" s="262"/>
      <c r="BF62" s="262"/>
      <c r="BG62" s="262"/>
      <c r="BH62" s="262"/>
      <c r="BI62" s="262"/>
      <c r="BJ62" s="262"/>
      <c r="BK62" s="262"/>
      <c r="BL62" s="262"/>
      <c r="BM62" s="262"/>
      <c r="BN62" s="262"/>
    </row>
    <row r="63" spans="1:66" s="167" customFormat="1" ht="29.25" customHeight="1">
      <c r="A63" s="263"/>
      <c r="B63" s="263"/>
      <c r="C63" s="263"/>
      <c r="D63" s="263"/>
      <c r="E63" s="263"/>
      <c r="F63" s="263"/>
      <c r="G63" s="263"/>
      <c r="H63" s="263"/>
      <c r="I63" s="263"/>
      <c r="J63" s="263"/>
      <c r="K63" s="263"/>
      <c r="L63" s="263"/>
      <c r="M63" s="263"/>
      <c r="N63" s="281"/>
      <c r="O63" s="263"/>
      <c r="P63" s="283"/>
      <c r="Q63" s="286"/>
      <c r="R63" s="164" t="s">
        <v>164</v>
      </c>
      <c r="S63" s="165"/>
      <c r="T63" s="165"/>
      <c r="U63" s="165"/>
      <c r="V63" s="265"/>
      <c r="W63" s="275"/>
      <c r="X63" s="280"/>
      <c r="Y63" s="264"/>
      <c r="Z63" s="266"/>
      <c r="AA63" s="268"/>
      <c r="AB63" s="270"/>
      <c r="AC63" s="268"/>
      <c r="AD63" s="273"/>
      <c r="AE63" s="266"/>
      <c r="AF63" s="267"/>
      <c r="AG63" s="268"/>
      <c r="AH63" s="268"/>
      <c r="AI63" s="275"/>
      <c r="AJ63" s="278"/>
      <c r="AK63" s="278"/>
      <c r="AL63" s="168"/>
      <c r="AM63" s="265"/>
      <c r="AN63" s="275"/>
      <c r="AO63" s="280"/>
      <c r="AP63" s="263"/>
      <c r="AQ63" s="262"/>
      <c r="AR63" s="262"/>
      <c r="AS63" s="262"/>
      <c r="AT63" s="262"/>
      <c r="AU63" s="262"/>
      <c r="AV63" s="263"/>
      <c r="AW63" s="262"/>
      <c r="AX63" s="262"/>
      <c r="AY63" s="262"/>
      <c r="AZ63" s="262"/>
      <c r="BA63" s="262"/>
      <c r="BB63" s="262"/>
      <c r="BC63" s="262"/>
      <c r="BD63" s="262"/>
      <c r="BE63" s="262"/>
      <c r="BF63" s="262"/>
      <c r="BG63" s="262"/>
      <c r="BH63" s="262"/>
      <c r="BI63" s="262"/>
      <c r="BJ63" s="262"/>
      <c r="BK63" s="262"/>
      <c r="BL63" s="262"/>
      <c r="BM63" s="262"/>
      <c r="BN63" s="262"/>
    </row>
    <row r="64" spans="1:66" s="167" customFormat="1" ht="29.25" customHeight="1">
      <c r="A64" s="263"/>
      <c r="B64" s="263"/>
      <c r="C64" s="263"/>
      <c r="D64" s="263"/>
      <c r="E64" s="263"/>
      <c r="F64" s="263"/>
      <c r="G64" s="263"/>
      <c r="H64" s="263"/>
      <c r="I64" s="263"/>
      <c r="J64" s="263"/>
      <c r="K64" s="263"/>
      <c r="L64" s="263"/>
      <c r="M64" s="263"/>
      <c r="N64" s="281"/>
      <c r="O64" s="263"/>
      <c r="P64" s="283"/>
      <c r="Q64" s="286"/>
      <c r="R64" s="164" t="s">
        <v>165</v>
      </c>
      <c r="S64" s="165"/>
      <c r="T64" s="165"/>
      <c r="U64" s="165"/>
      <c r="V64" s="265"/>
      <c r="W64" s="275"/>
      <c r="X64" s="280"/>
      <c r="Y64" s="264"/>
      <c r="Z64" s="266"/>
      <c r="AA64" s="268"/>
      <c r="AB64" s="270"/>
      <c r="AC64" s="268"/>
      <c r="AD64" s="273"/>
      <c r="AE64" s="266"/>
      <c r="AF64" s="267"/>
      <c r="AG64" s="268"/>
      <c r="AH64" s="268"/>
      <c r="AI64" s="275"/>
      <c r="AJ64" s="278"/>
      <c r="AK64" s="278"/>
      <c r="AL64" s="168"/>
      <c r="AM64" s="265"/>
      <c r="AN64" s="275"/>
      <c r="AO64" s="280"/>
      <c r="AP64" s="263"/>
      <c r="AQ64" s="262"/>
      <c r="AR64" s="262"/>
      <c r="AS64" s="262"/>
      <c r="AT64" s="262"/>
      <c r="AU64" s="262"/>
      <c r="AV64" s="263"/>
      <c r="AW64" s="262"/>
      <c r="AX64" s="262"/>
      <c r="AY64" s="262"/>
      <c r="AZ64" s="262"/>
      <c r="BA64" s="262"/>
      <c r="BB64" s="262"/>
      <c r="BC64" s="262"/>
      <c r="BD64" s="262"/>
      <c r="BE64" s="262"/>
      <c r="BF64" s="262"/>
      <c r="BG64" s="262"/>
      <c r="BH64" s="262"/>
      <c r="BI64" s="262"/>
      <c r="BJ64" s="262"/>
      <c r="BK64" s="262"/>
      <c r="BL64" s="262"/>
      <c r="BM64" s="262"/>
      <c r="BN64" s="262"/>
    </row>
    <row r="65" spans="1:66" s="167" customFormat="1" ht="29.25" customHeight="1">
      <c r="A65" s="263"/>
      <c r="B65" s="263"/>
      <c r="C65" s="263"/>
      <c r="D65" s="263"/>
      <c r="E65" s="263"/>
      <c r="F65" s="263"/>
      <c r="G65" s="263"/>
      <c r="H65" s="263"/>
      <c r="I65" s="263"/>
      <c r="J65" s="263"/>
      <c r="K65" s="263"/>
      <c r="L65" s="263"/>
      <c r="M65" s="263"/>
      <c r="N65" s="281"/>
      <c r="O65" s="263"/>
      <c r="P65" s="283"/>
      <c r="Q65" s="286"/>
      <c r="R65" s="164" t="s">
        <v>166</v>
      </c>
      <c r="S65" s="165"/>
      <c r="T65" s="165"/>
      <c r="U65" s="165"/>
      <c r="V65" s="265"/>
      <c r="W65" s="275"/>
      <c r="X65" s="280"/>
      <c r="Y65" s="264"/>
      <c r="Z65" s="266"/>
      <c r="AA65" s="268"/>
      <c r="AB65" s="270"/>
      <c r="AC65" s="268"/>
      <c r="AD65" s="273"/>
      <c r="AE65" s="266"/>
      <c r="AF65" s="267"/>
      <c r="AG65" s="268"/>
      <c r="AH65" s="268"/>
      <c r="AI65" s="275"/>
      <c r="AJ65" s="278"/>
      <c r="AK65" s="278"/>
      <c r="AL65" s="168"/>
      <c r="AM65" s="265"/>
      <c r="AN65" s="275"/>
      <c r="AO65" s="280"/>
      <c r="AP65" s="263"/>
      <c r="AQ65" s="262"/>
      <c r="AR65" s="262"/>
      <c r="AS65" s="262"/>
      <c r="AT65" s="262"/>
      <c r="AU65" s="262"/>
      <c r="AV65" s="263"/>
      <c r="AW65" s="262"/>
      <c r="AX65" s="262"/>
      <c r="AY65" s="262"/>
      <c r="AZ65" s="262"/>
      <c r="BA65" s="262"/>
      <c r="BB65" s="262"/>
      <c r="BC65" s="262"/>
      <c r="BD65" s="262"/>
      <c r="BE65" s="262"/>
      <c r="BF65" s="262"/>
      <c r="BG65" s="262"/>
      <c r="BH65" s="262"/>
      <c r="BI65" s="262"/>
      <c r="BJ65" s="262"/>
      <c r="BK65" s="262"/>
      <c r="BL65" s="262"/>
      <c r="BM65" s="262"/>
      <c r="BN65" s="262"/>
    </row>
    <row r="66" spans="1:66" s="167" customFormat="1" ht="29.25" customHeight="1">
      <c r="A66" s="263"/>
      <c r="B66" s="263"/>
      <c r="C66" s="263"/>
      <c r="D66" s="263"/>
      <c r="E66" s="263"/>
      <c r="F66" s="263"/>
      <c r="G66" s="263"/>
      <c r="H66" s="263"/>
      <c r="I66" s="263"/>
      <c r="J66" s="263"/>
      <c r="K66" s="263"/>
      <c r="L66" s="263"/>
      <c r="M66" s="263"/>
      <c r="N66" s="281"/>
      <c r="O66" s="263"/>
      <c r="P66" s="284"/>
      <c r="Q66" s="287"/>
      <c r="R66" s="169" t="s">
        <v>167</v>
      </c>
      <c r="S66" s="165">
        <f>COUNTA(S47:S65)</f>
        <v>0</v>
      </c>
      <c r="T66" s="165">
        <f>COUNTA(T47:T65)</f>
        <v>0</v>
      </c>
      <c r="U66" s="165"/>
      <c r="V66" s="265"/>
      <c r="W66" s="275"/>
      <c r="X66" s="280"/>
      <c r="Y66" s="264"/>
      <c r="Z66" s="266"/>
      <c r="AA66" s="268"/>
      <c r="AB66" s="271"/>
      <c r="AC66" s="268"/>
      <c r="AD66" s="274"/>
      <c r="AE66" s="266"/>
      <c r="AF66" s="267"/>
      <c r="AG66" s="268"/>
      <c r="AH66" s="268"/>
      <c r="AI66" s="275"/>
      <c r="AJ66" s="279"/>
      <c r="AK66" s="279"/>
      <c r="AL66" s="170"/>
      <c r="AM66" s="265"/>
      <c r="AN66" s="275"/>
      <c r="AO66" s="280"/>
      <c r="AP66" s="263"/>
      <c r="AQ66" s="262"/>
      <c r="AR66" s="262"/>
      <c r="AS66" s="262"/>
      <c r="AT66" s="262"/>
      <c r="AU66" s="262"/>
      <c r="AV66" s="263"/>
      <c r="AW66" s="262"/>
      <c r="AX66" s="262"/>
      <c r="AY66" s="262"/>
      <c r="AZ66" s="262"/>
      <c r="BA66" s="262"/>
      <c r="BB66" s="262"/>
      <c r="BC66" s="262"/>
      <c r="BD66" s="262"/>
      <c r="BE66" s="262"/>
      <c r="BF66" s="262"/>
      <c r="BG66" s="262"/>
      <c r="BH66" s="262"/>
      <c r="BI66" s="262"/>
      <c r="BJ66" s="262"/>
      <c r="BK66" s="262"/>
      <c r="BL66" s="262"/>
      <c r="BM66" s="262"/>
      <c r="BN66" s="262"/>
    </row>
    <row r="67" spans="1:66" ht="29.25" customHeight="1">
      <c r="A67" s="237"/>
      <c r="B67" s="237"/>
      <c r="C67" s="237"/>
      <c r="D67" s="237"/>
      <c r="E67" s="237"/>
      <c r="F67" s="237"/>
      <c r="G67" s="237"/>
      <c r="H67" s="237"/>
      <c r="I67" s="237"/>
      <c r="J67" s="237"/>
      <c r="K67" s="237"/>
      <c r="L67" s="237"/>
      <c r="M67" s="237"/>
      <c r="N67" s="254"/>
      <c r="O67" s="237"/>
      <c r="P67" s="255" t="str">
        <f>IF(O67=0,"Defina la frecuencia",IF(O67="Se espera que el evento ocurra en la mayoria de las circunstancias
Mas de 1 vez en el año","Casi seguro",IF(O67="Es viable que el evento ocurra en la mayoria de las circunstancias.
Al menos 1 vez en el ultimo año","Probable",IF(O67="El Evento podrá ocurrir en algun momento.
Al menos 1 vez en los ultimos 2 años","Posible",IF(O67="El Evento podrá ocurrir en algun momento.
Al menos 1 vez en los ultimos 5 años","Improbable","Rara vez")))))</f>
        <v>Defina la frecuencia</v>
      </c>
      <c r="Q67" s="258">
        <f>IF(P67="Casi seguro",100%,IF(P67="Probable",80%,IF(P67="Posible",60%,IF(P67="Improbable",40%,IF(P67="Rara vez",20%,0)))))</f>
        <v>0</v>
      </c>
      <c r="R67" s="83" t="s">
        <v>144</v>
      </c>
      <c r="S67" s="35"/>
      <c r="T67" s="35"/>
      <c r="U67" s="35" t="e">
        <f>IF(R67=0,0,IF(#REF!="Leve 20%",20%,IF(#REF!="Menor 40%",40%,IF(#REF!="Moderado 60%",60%,IF(#REF!="Mayor 80%",80%,100%)))))</f>
        <v>#REF!</v>
      </c>
      <c r="V67" s="238" t="str">
        <f>IF(S86&lt;=5,"Moderado",IF(S86&lt;=11,"Mayor","Catastrofico"))</f>
        <v>Moderado</v>
      </c>
      <c r="W67" s="248">
        <f>IF(V67=0,0,IF(V67="Moderado",60%,IF(V67="Mayor",80%,100%)))</f>
        <v>0.6</v>
      </c>
      <c r="X67" s="253" t="e">
        <f>VLOOKUP(P67,Matriz!B83:G88,MATCH(V67,Matriz!B83:G83,0),FALSE)</f>
        <v>#N/A</v>
      </c>
      <c r="Y67" s="193"/>
      <c r="Z67" s="238" t="str">
        <f>IF(AA67="Preventivo","X",IF(AA67="Detectivo","X","X "))</f>
        <v xml:space="preserve">X </v>
      </c>
      <c r="AA67" s="240"/>
      <c r="AB67" s="242" t="str">
        <f>IF(AA67="","",IF(AA67="Preventivo",25%,15%))</f>
        <v/>
      </c>
      <c r="AC67" s="240"/>
      <c r="AD67" s="242">
        <f>IF(AC67="Automatico",25%,15%)</f>
        <v>0.15</v>
      </c>
      <c r="AE67" s="248" t="e">
        <f>AB67+AD67</f>
        <v>#VALUE!</v>
      </c>
      <c r="AF67" s="240"/>
      <c r="AG67" s="240"/>
      <c r="AH67" s="240"/>
      <c r="AI67" s="248" t="e">
        <f>Q67-(Q67*AE67)</f>
        <v>#VALUE!</v>
      </c>
      <c r="AJ67" s="250" t="e">
        <f>IF(AK67=0,"Defina la frecuencia",IF(AK67=20%,"Rara vez",IF(AK67=40%,"Improbable",IF(AK67=60%,"Posible",IF(AK67=80%,"Probable","Casi seguro")))))</f>
        <v>#VALUE!</v>
      </c>
      <c r="AK67" s="250" t="e">
        <f>IF(AI74&lt;20%,20%,IF(AI74&lt;40%,40%,IF(AI74&lt;60%,60%,IF(AI74&lt;80%,80%,100%))))</f>
        <v>#VALUE!</v>
      </c>
      <c r="AL67" s="51" t="e">
        <f>VALUE(AK67)</f>
        <v>#VALUE!</v>
      </c>
      <c r="AM67" s="238" t="str">
        <f>V67</f>
        <v>Moderado</v>
      </c>
      <c r="AN67" s="248">
        <f>W67</f>
        <v>0.6</v>
      </c>
      <c r="AO67" s="253" t="e">
        <f>VLOOKUP(AJ67,Matriz!B83:G88,MATCH(AM67,Matriz!B83:G83,0),FALSE)</f>
        <v>#VALUE!</v>
      </c>
      <c r="AP67" s="237"/>
      <c r="AQ67" s="237"/>
      <c r="AR67" s="237"/>
      <c r="AS67" s="249"/>
      <c r="AT67" s="249"/>
      <c r="AU67" s="237"/>
      <c r="AV67" s="237"/>
      <c r="AW67" s="237"/>
      <c r="AX67" s="237"/>
      <c r="AY67" s="237"/>
      <c r="AZ67" s="237"/>
      <c r="BA67" s="237"/>
      <c r="BB67" s="235"/>
      <c r="BC67" s="237"/>
      <c r="BD67" s="237"/>
      <c r="BE67" s="237"/>
      <c r="BF67" s="237"/>
      <c r="BG67" s="237"/>
      <c r="BH67" s="235"/>
      <c r="BI67" s="237"/>
      <c r="BJ67" s="237"/>
      <c r="BK67" s="237"/>
      <c r="BL67" s="237"/>
      <c r="BM67" s="237"/>
      <c r="BN67" s="235"/>
    </row>
    <row r="68" spans="1:66" ht="29.25" customHeight="1">
      <c r="A68" s="237"/>
      <c r="B68" s="237"/>
      <c r="C68" s="237"/>
      <c r="D68" s="237"/>
      <c r="E68" s="237"/>
      <c r="F68" s="237"/>
      <c r="G68" s="237"/>
      <c r="H68" s="237"/>
      <c r="I68" s="237"/>
      <c r="J68" s="237"/>
      <c r="K68" s="237"/>
      <c r="L68" s="237"/>
      <c r="M68" s="237"/>
      <c r="N68" s="254"/>
      <c r="O68" s="237"/>
      <c r="P68" s="256"/>
      <c r="Q68" s="259"/>
      <c r="R68" s="83" t="s">
        <v>149</v>
      </c>
      <c r="S68" s="35"/>
      <c r="T68" s="35"/>
      <c r="U68" s="35" t="e">
        <f>IF(R68=0,0,IF(#REF!="Leve 20%",20%,IF(#REF!="Menor 40%",40%,IF(#REF!="Moderado 60%",60%,IF(#REF!="Mayor 80%",80%,100%)))))</f>
        <v>#REF!</v>
      </c>
      <c r="V68" s="238"/>
      <c r="W68" s="248"/>
      <c r="X68" s="253"/>
      <c r="Y68" s="193"/>
      <c r="Z68" s="238"/>
      <c r="AA68" s="241"/>
      <c r="AB68" s="243"/>
      <c r="AC68" s="241"/>
      <c r="AD68" s="243"/>
      <c r="AE68" s="239"/>
      <c r="AF68" s="241"/>
      <c r="AG68" s="241"/>
      <c r="AH68" s="241"/>
      <c r="AI68" s="248"/>
      <c r="AJ68" s="251"/>
      <c r="AK68" s="251"/>
      <c r="AL68" s="52"/>
      <c r="AM68" s="238"/>
      <c r="AN68" s="248"/>
      <c r="AO68" s="253"/>
      <c r="AP68" s="237"/>
      <c r="AQ68" s="237"/>
      <c r="AR68" s="236"/>
      <c r="AS68" s="236"/>
      <c r="AT68" s="236"/>
      <c r="AU68" s="236"/>
      <c r="AV68" s="237"/>
      <c r="AW68" s="237"/>
      <c r="AX68" s="237"/>
      <c r="AY68" s="237"/>
      <c r="AZ68" s="236"/>
      <c r="BA68" s="236"/>
      <c r="BB68" s="236"/>
      <c r="BC68" s="237"/>
      <c r="BD68" s="237"/>
      <c r="BE68" s="237"/>
      <c r="BF68" s="236"/>
      <c r="BG68" s="236"/>
      <c r="BH68" s="236"/>
      <c r="BI68" s="237"/>
      <c r="BJ68" s="237"/>
      <c r="BK68" s="237"/>
      <c r="BL68" s="236"/>
      <c r="BM68" s="236"/>
      <c r="BN68" s="236"/>
    </row>
    <row r="69" spans="1:66" ht="29.25" customHeight="1">
      <c r="A69" s="237"/>
      <c r="B69" s="237"/>
      <c r="C69" s="237"/>
      <c r="D69" s="237"/>
      <c r="E69" s="237"/>
      <c r="F69" s="237"/>
      <c r="G69" s="237"/>
      <c r="H69" s="237"/>
      <c r="I69" s="237"/>
      <c r="J69" s="237"/>
      <c r="K69" s="237"/>
      <c r="L69" s="237"/>
      <c r="M69" s="237"/>
      <c r="N69" s="254"/>
      <c r="O69" s="237"/>
      <c r="P69" s="256"/>
      <c r="Q69" s="259"/>
      <c r="R69" s="83" t="s">
        <v>150</v>
      </c>
      <c r="S69" s="35"/>
      <c r="T69" s="35"/>
      <c r="U69" s="35" t="e">
        <f>IF(R69=0,0,IF(#REF!="Leve 20%",20%,IF(#REF!="Menor 40%",40%,IF(#REF!="Moderado 60%",60%,IF(#REF!="Mayor 80%",80%,100%)))))</f>
        <v>#REF!</v>
      </c>
      <c r="V69" s="238"/>
      <c r="W69" s="248"/>
      <c r="X69" s="253"/>
      <c r="Y69" s="193"/>
      <c r="Z69" s="238"/>
      <c r="AA69" s="241"/>
      <c r="AB69" s="243"/>
      <c r="AC69" s="241"/>
      <c r="AD69" s="243"/>
      <c r="AE69" s="239"/>
      <c r="AF69" s="241"/>
      <c r="AG69" s="241"/>
      <c r="AH69" s="241"/>
      <c r="AI69" s="248"/>
      <c r="AJ69" s="251"/>
      <c r="AK69" s="251"/>
      <c r="AL69" s="52"/>
      <c r="AM69" s="238"/>
      <c r="AN69" s="248"/>
      <c r="AO69" s="253"/>
      <c r="AP69" s="237"/>
      <c r="AQ69" s="237"/>
      <c r="AR69" s="236"/>
      <c r="AS69" s="236"/>
      <c r="AT69" s="236"/>
      <c r="AU69" s="236"/>
      <c r="AV69" s="237"/>
      <c r="AW69" s="237"/>
      <c r="AX69" s="237"/>
      <c r="AY69" s="237"/>
      <c r="AZ69" s="236"/>
      <c r="BA69" s="236"/>
      <c r="BB69" s="236"/>
      <c r="BC69" s="237"/>
      <c r="BD69" s="237"/>
      <c r="BE69" s="237"/>
      <c r="BF69" s="236"/>
      <c r="BG69" s="236"/>
      <c r="BH69" s="236"/>
      <c r="BI69" s="237"/>
      <c r="BJ69" s="237"/>
      <c r="BK69" s="237"/>
      <c r="BL69" s="236"/>
      <c r="BM69" s="236"/>
      <c r="BN69" s="236"/>
    </row>
    <row r="70" spans="1:66" ht="29.25" customHeight="1">
      <c r="A70" s="237"/>
      <c r="B70" s="237"/>
      <c r="C70" s="237"/>
      <c r="D70" s="237"/>
      <c r="E70" s="237"/>
      <c r="F70" s="237"/>
      <c r="G70" s="237"/>
      <c r="H70" s="237"/>
      <c r="I70" s="237"/>
      <c r="J70" s="237"/>
      <c r="K70" s="237"/>
      <c r="L70" s="237"/>
      <c r="M70" s="237"/>
      <c r="N70" s="254"/>
      <c r="O70" s="237"/>
      <c r="P70" s="256"/>
      <c r="Q70" s="259"/>
      <c r="R70" s="83" t="s">
        <v>151</v>
      </c>
      <c r="S70" s="35"/>
      <c r="T70" s="35"/>
      <c r="U70" s="35" t="e">
        <f>IF(R70=0,0,IF(#REF!="Leve 20%",20%,IF(#REF!="Menor 40%",40%,IF(#REF!="Moderado 60%",60%,IF(#REF!="Mayor 80%",80%,100%)))))</f>
        <v>#REF!</v>
      </c>
      <c r="V70" s="238"/>
      <c r="W70" s="248"/>
      <c r="X70" s="253"/>
      <c r="Y70" s="193"/>
      <c r="Z70" s="238"/>
      <c r="AA70" s="241"/>
      <c r="AB70" s="243"/>
      <c r="AC70" s="241"/>
      <c r="AD70" s="243"/>
      <c r="AE70" s="239"/>
      <c r="AF70" s="241"/>
      <c r="AG70" s="241"/>
      <c r="AH70" s="241"/>
      <c r="AI70" s="248"/>
      <c r="AJ70" s="251"/>
      <c r="AK70" s="251"/>
      <c r="AL70" s="52"/>
      <c r="AM70" s="238"/>
      <c r="AN70" s="248"/>
      <c r="AO70" s="253"/>
      <c r="AP70" s="237"/>
      <c r="AQ70" s="237"/>
      <c r="AR70" s="236"/>
      <c r="AS70" s="236"/>
      <c r="AT70" s="236"/>
      <c r="AU70" s="236"/>
      <c r="AV70" s="237"/>
      <c r="AW70" s="237"/>
      <c r="AX70" s="237"/>
      <c r="AY70" s="237"/>
      <c r="AZ70" s="236"/>
      <c r="BA70" s="236"/>
      <c r="BB70" s="236"/>
      <c r="BC70" s="237"/>
      <c r="BD70" s="237"/>
      <c r="BE70" s="237"/>
      <c r="BF70" s="236"/>
      <c r="BG70" s="236"/>
      <c r="BH70" s="236"/>
      <c r="BI70" s="237"/>
      <c r="BJ70" s="237"/>
      <c r="BK70" s="237"/>
      <c r="BL70" s="236"/>
      <c r="BM70" s="236"/>
      <c r="BN70" s="236"/>
    </row>
    <row r="71" spans="1:66" ht="29.25" customHeight="1">
      <c r="A71" s="237"/>
      <c r="B71" s="237"/>
      <c r="C71" s="237"/>
      <c r="D71" s="237"/>
      <c r="E71" s="237"/>
      <c r="F71" s="237"/>
      <c r="G71" s="237"/>
      <c r="H71" s="237"/>
      <c r="I71" s="237"/>
      <c r="J71" s="237"/>
      <c r="K71" s="237"/>
      <c r="L71" s="237"/>
      <c r="M71" s="237"/>
      <c r="N71" s="254"/>
      <c r="O71" s="237"/>
      <c r="P71" s="256"/>
      <c r="Q71" s="259"/>
      <c r="R71" s="83" t="s">
        <v>152</v>
      </c>
      <c r="S71" s="35"/>
      <c r="T71" s="35"/>
      <c r="U71" s="35" t="e">
        <f>IF(R71=0,0,IF(#REF!="Leve 20%",20%,IF(#REF!="Menor 40%",40%,IF(#REF!="Moderado 60%",60%,IF(#REF!="Mayor 80%",80%,100%)))))</f>
        <v>#REF!</v>
      </c>
      <c r="V71" s="238"/>
      <c r="W71" s="248"/>
      <c r="X71" s="253"/>
      <c r="Y71" s="193"/>
      <c r="Z71" s="238"/>
      <c r="AA71" s="241"/>
      <c r="AB71" s="243"/>
      <c r="AC71" s="241"/>
      <c r="AD71" s="243"/>
      <c r="AE71" s="239"/>
      <c r="AF71" s="241"/>
      <c r="AG71" s="241"/>
      <c r="AH71" s="241"/>
      <c r="AI71" s="248"/>
      <c r="AJ71" s="251"/>
      <c r="AK71" s="251"/>
      <c r="AL71" s="52"/>
      <c r="AM71" s="238"/>
      <c r="AN71" s="248"/>
      <c r="AO71" s="253"/>
      <c r="AP71" s="237"/>
      <c r="AQ71" s="237"/>
      <c r="AR71" s="236"/>
      <c r="AS71" s="236"/>
      <c r="AT71" s="236"/>
      <c r="AU71" s="236"/>
      <c r="AV71" s="237"/>
      <c r="AW71" s="237"/>
      <c r="AX71" s="237"/>
      <c r="AY71" s="237"/>
      <c r="AZ71" s="236"/>
      <c r="BA71" s="236"/>
      <c r="BB71" s="236"/>
      <c r="BC71" s="237"/>
      <c r="BD71" s="237"/>
      <c r="BE71" s="237"/>
      <c r="BF71" s="236"/>
      <c r="BG71" s="236"/>
      <c r="BH71" s="236"/>
      <c r="BI71" s="237"/>
      <c r="BJ71" s="237"/>
      <c r="BK71" s="237"/>
      <c r="BL71" s="236"/>
      <c r="BM71" s="236"/>
      <c r="BN71" s="236"/>
    </row>
    <row r="72" spans="1:66" ht="29.25" customHeight="1">
      <c r="A72" s="237"/>
      <c r="B72" s="237"/>
      <c r="C72" s="237"/>
      <c r="D72" s="237"/>
      <c r="E72" s="237"/>
      <c r="F72" s="237"/>
      <c r="G72" s="237"/>
      <c r="H72" s="237"/>
      <c r="I72" s="237"/>
      <c r="J72" s="237"/>
      <c r="K72" s="237"/>
      <c r="L72" s="237"/>
      <c r="M72" s="237"/>
      <c r="N72" s="254"/>
      <c r="O72" s="237"/>
      <c r="P72" s="256"/>
      <c r="Q72" s="259"/>
      <c r="R72" s="83" t="s">
        <v>153</v>
      </c>
      <c r="S72" s="35"/>
      <c r="T72" s="35"/>
      <c r="U72" s="35" t="e">
        <f>IF(R72=0,0,IF(#REF!="Leve 20%",20%,IF(#REF!="Menor 40%",40%,IF(#REF!="Moderado 60%",60%,IF(#REF!="Mayor 80%",80%,100%)))))</f>
        <v>#REF!</v>
      </c>
      <c r="V72" s="238"/>
      <c r="W72" s="248"/>
      <c r="X72" s="253"/>
      <c r="Y72" s="193"/>
      <c r="Z72" s="238"/>
      <c r="AA72" s="241"/>
      <c r="AB72" s="243"/>
      <c r="AC72" s="241"/>
      <c r="AD72" s="243"/>
      <c r="AE72" s="239"/>
      <c r="AF72" s="241"/>
      <c r="AG72" s="241"/>
      <c r="AH72" s="241"/>
      <c r="AI72" s="248"/>
      <c r="AJ72" s="251"/>
      <c r="AK72" s="251"/>
      <c r="AL72" s="52"/>
      <c r="AM72" s="238"/>
      <c r="AN72" s="248"/>
      <c r="AO72" s="253"/>
      <c r="AP72" s="237"/>
      <c r="AQ72" s="237"/>
      <c r="AR72" s="236"/>
      <c r="AS72" s="236"/>
      <c r="AT72" s="236"/>
      <c r="AU72" s="236"/>
      <c r="AV72" s="237"/>
      <c r="AW72" s="237"/>
      <c r="AX72" s="237"/>
      <c r="AY72" s="237"/>
      <c r="AZ72" s="236"/>
      <c r="BA72" s="236"/>
      <c r="BB72" s="236"/>
      <c r="BC72" s="237"/>
      <c r="BD72" s="237"/>
      <c r="BE72" s="237"/>
      <c r="BF72" s="236"/>
      <c r="BG72" s="236"/>
      <c r="BH72" s="236"/>
      <c r="BI72" s="237"/>
      <c r="BJ72" s="237"/>
      <c r="BK72" s="237"/>
      <c r="BL72" s="236"/>
      <c r="BM72" s="236"/>
      <c r="BN72" s="236"/>
    </row>
    <row r="73" spans="1:66" ht="29.25" customHeight="1">
      <c r="A73" s="237"/>
      <c r="B73" s="237"/>
      <c r="C73" s="237"/>
      <c r="D73" s="237"/>
      <c r="E73" s="237"/>
      <c r="F73" s="237"/>
      <c r="G73" s="237"/>
      <c r="H73" s="237"/>
      <c r="I73" s="237"/>
      <c r="J73" s="237"/>
      <c r="K73" s="237"/>
      <c r="L73" s="237"/>
      <c r="M73" s="237"/>
      <c r="N73" s="254"/>
      <c r="O73" s="237"/>
      <c r="P73" s="256"/>
      <c r="Q73" s="259"/>
      <c r="R73" s="83" t="s">
        <v>154</v>
      </c>
      <c r="S73" s="35"/>
      <c r="T73" s="35"/>
      <c r="U73" s="35" t="e">
        <f>IF(R73=0,0,IF(#REF!="Leve 20%",20%,IF(#REF!="Menor 40%",40%,IF(#REF!="Moderado 60%",60%,IF(#REF!="Mayor 80%",80%,100%)))))</f>
        <v>#REF!</v>
      </c>
      <c r="V73" s="238"/>
      <c r="W73" s="248"/>
      <c r="X73" s="253"/>
      <c r="Y73" s="193"/>
      <c r="Z73" s="238"/>
      <c r="AA73" s="241"/>
      <c r="AB73" s="244"/>
      <c r="AC73" s="241"/>
      <c r="AD73" s="244"/>
      <c r="AE73" s="239"/>
      <c r="AF73" s="241"/>
      <c r="AG73" s="241"/>
      <c r="AH73" s="241"/>
      <c r="AI73" s="248"/>
      <c r="AJ73" s="251"/>
      <c r="AK73" s="251"/>
      <c r="AL73" s="52"/>
      <c r="AM73" s="238"/>
      <c r="AN73" s="248"/>
      <c r="AO73" s="253"/>
      <c r="AP73" s="237"/>
      <c r="AQ73" s="237"/>
      <c r="AR73" s="236"/>
      <c r="AS73" s="236"/>
      <c r="AT73" s="236"/>
      <c r="AU73" s="236"/>
      <c r="AV73" s="237"/>
      <c r="AW73" s="237"/>
      <c r="AX73" s="237"/>
      <c r="AY73" s="237"/>
      <c r="AZ73" s="236"/>
      <c r="BA73" s="236"/>
      <c r="BB73" s="236"/>
      <c r="BC73" s="237"/>
      <c r="BD73" s="237"/>
      <c r="BE73" s="237"/>
      <c r="BF73" s="236"/>
      <c r="BG73" s="236"/>
      <c r="BH73" s="236"/>
      <c r="BI73" s="237"/>
      <c r="BJ73" s="237"/>
      <c r="BK73" s="237"/>
      <c r="BL73" s="236"/>
      <c r="BM73" s="236"/>
      <c r="BN73" s="236"/>
    </row>
    <row r="74" spans="1:66" ht="29.25" customHeight="1">
      <c r="A74" s="237"/>
      <c r="B74" s="237"/>
      <c r="C74" s="237"/>
      <c r="D74" s="237"/>
      <c r="E74" s="237"/>
      <c r="F74" s="237"/>
      <c r="G74" s="237"/>
      <c r="H74" s="237"/>
      <c r="I74" s="237"/>
      <c r="J74" s="237"/>
      <c r="K74" s="237"/>
      <c r="L74" s="237"/>
      <c r="M74" s="237"/>
      <c r="N74" s="254"/>
      <c r="O74" s="237"/>
      <c r="P74" s="256"/>
      <c r="Q74" s="259"/>
      <c r="R74" s="83" t="s">
        <v>155</v>
      </c>
      <c r="S74" s="35"/>
      <c r="T74" s="35"/>
      <c r="U74" s="35" t="e">
        <f>IF(R74=0,0,IF(#REF!="Leve 20%",20%,IF(#REF!="Menor 40%",40%,IF(#REF!="Moderado 60%",60%,IF(#REF!="Mayor 80%",80%,100%)))))</f>
        <v>#REF!</v>
      </c>
      <c r="V74" s="238"/>
      <c r="W74" s="248"/>
      <c r="X74" s="253"/>
      <c r="Y74" s="193"/>
      <c r="Z74" s="238" t="str">
        <f>IF(AA74="Preventivo","X",IF(AA67="Detectivo","X","X "))</f>
        <v xml:space="preserve">X </v>
      </c>
      <c r="AA74" s="240" t="s">
        <v>97</v>
      </c>
      <c r="AB74" s="242">
        <f>IF(AA74="","",IF(AA74="Preventivo",25%,15%))</f>
        <v>0.15</v>
      </c>
      <c r="AC74" s="240" t="s">
        <v>66</v>
      </c>
      <c r="AD74" s="245">
        <f t="shared" ref="AD74" si="3">IF(AC74="Automatico",25%,15%)</f>
        <v>0.15</v>
      </c>
      <c r="AE74" s="248">
        <f>AB74+AD74</f>
        <v>0.3</v>
      </c>
      <c r="AF74" s="240"/>
      <c r="AG74" s="240"/>
      <c r="AH74" s="240"/>
      <c r="AI74" s="248" t="e">
        <f>AI67-(AI67*AE74)</f>
        <v>#VALUE!</v>
      </c>
      <c r="AJ74" s="251"/>
      <c r="AK74" s="251"/>
      <c r="AL74" s="52"/>
      <c r="AM74" s="238"/>
      <c r="AN74" s="248"/>
      <c r="AO74" s="253"/>
      <c r="AP74" s="237"/>
      <c r="AQ74" s="237"/>
      <c r="AR74" s="237"/>
      <c r="AS74" s="249"/>
      <c r="AT74" s="249"/>
      <c r="AU74" s="237"/>
      <c r="AV74" s="237"/>
      <c r="AW74" s="237"/>
      <c r="AX74" s="237"/>
      <c r="AY74" s="237"/>
      <c r="AZ74" s="237"/>
      <c r="BA74" s="237"/>
      <c r="BB74" s="235"/>
      <c r="BC74" s="237"/>
      <c r="BD74" s="237"/>
      <c r="BE74" s="237"/>
      <c r="BF74" s="237"/>
      <c r="BG74" s="237"/>
      <c r="BH74" s="235"/>
      <c r="BI74" s="237"/>
      <c r="BJ74" s="237"/>
      <c r="BK74" s="237"/>
      <c r="BL74" s="237"/>
      <c r="BM74" s="237"/>
      <c r="BN74" s="235"/>
    </row>
    <row r="75" spans="1:66" ht="29.25" customHeight="1">
      <c r="A75" s="237"/>
      <c r="B75" s="237"/>
      <c r="C75" s="237"/>
      <c r="D75" s="237"/>
      <c r="E75" s="237"/>
      <c r="F75" s="237"/>
      <c r="G75" s="237"/>
      <c r="H75" s="237"/>
      <c r="I75" s="237"/>
      <c r="J75" s="237"/>
      <c r="K75" s="237"/>
      <c r="L75" s="237"/>
      <c r="M75" s="237"/>
      <c r="N75" s="254"/>
      <c r="O75" s="237"/>
      <c r="P75" s="256"/>
      <c r="Q75" s="259"/>
      <c r="R75" s="83" t="s">
        <v>156</v>
      </c>
      <c r="S75" s="35"/>
      <c r="T75" s="35"/>
      <c r="U75" s="35" t="e">
        <f>IF(R75=0,0,IF(#REF!="Leve 20%",20%,IF(#REF!="Menor 40%",40%,IF(#REF!="Moderado 60%",60%,IF(#REF!="Mayor 80%",80%,100%)))))</f>
        <v>#REF!</v>
      </c>
      <c r="V75" s="238"/>
      <c r="W75" s="248"/>
      <c r="X75" s="253"/>
      <c r="Y75" s="193"/>
      <c r="Z75" s="239"/>
      <c r="AA75" s="241"/>
      <c r="AB75" s="243"/>
      <c r="AC75" s="241"/>
      <c r="AD75" s="246"/>
      <c r="AE75" s="239"/>
      <c r="AF75" s="240"/>
      <c r="AG75" s="241"/>
      <c r="AH75" s="241"/>
      <c r="AI75" s="248"/>
      <c r="AJ75" s="251"/>
      <c r="AK75" s="251"/>
      <c r="AL75" s="52"/>
      <c r="AM75" s="238"/>
      <c r="AN75" s="248"/>
      <c r="AO75" s="253"/>
      <c r="AP75" s="237"/>
      <c r="AQ75" s="236"/>
      <c r="AR75" s="236"/>
      <c r="AS75" s="236"/>
      <c r="AT75" s="236"/>
      <c r="AU75" s="236"/>
      <c r="AV75" s="237"/>
      <c r="AW75" s="236"/>
      <c r="AX75" s="236"/>
      <c r="AY75" s="236"/>
      <c r="AZ75" s="236"/>
      <c r="BA75" s="236"/>
      <c r="BB75" s="236"/>
      <c r="BC75" s="236"/>
      <c r="BD75" s="236"/>
      <c r="BE75" s="236"/>
      <c r="BF75" s="236"/>
      <c r="BG75" s="236"/>
      <c r="BH75" s="236"/>
      <c r="BI75" s="236"/>
      <c r="BJ75" s="236"/>
      <c r="BK75" s="236"/>
      <c r="BL75" s="236"/>
      <c r="BM75" s="236"/>
      <c r="BN75" s="236"/>
    </row>
    <row r="76" spans="1:66" ht="29.25" customHeight="1">
      <c r="A76" s="237"/>
      <c r="B76" s="237"/>
      <c r="C76" s="237"/>
      <c r="D76" s="237"/>
      <c r="E76" s="237"/>
      <c r="F76" s="237"/>
      <c r="G76" s="237"/>
      <c r="H76" s="237"/>
      <c r="I76" s="237"/>
      <c r="J76" s="237"/>
      <c r="K76" s="237"/>
      <c r="L76" s="237"/>
      <c r="M76" s="237"/>
      <c r="N76" s="254"/>
      <c r="O76" s="237"/>
      <c r="P76" s="256"/>
      <c r="Q76" s="259"/>
      <c r="R76" s="83" t="s">
        <v>157</v>
      </c>
      <c r="S76" s="35"/>
      <c r="T76" s="35"/>
      <c r="U76" s="35" t="e">
        <f>IF(R76=0,0,IF(#REF!="Leve 20%",20%,IF(#REF!="Menor 40%",40%,IF(#REF!="Moderado 60%",60%,IF(#REF!="Mayor 80%",80%,100%)))))</f>
        <v>#REF!</v>
      </c>
      <c r="V76" s="238"/>
      <c r="W76" s="248"/>
      <c r="X76" s="253"/>
      <c r="Y76" s="193"/>
      <c r="Z76" s="239"/>
      <c r="AA76" s="241"/>
      <c r="AB76" s="243"/>
      <c r="AC76" s="241"/>
      <c r="AD76" s="246"/>
      <c r="AE76" s="239"/>
      <c r="AF76" s="240"/>
      <c r="AG76" s="241"/>
      <c r="AH76" s="241"/>
      <c r="AI76" s="248"/>
      <c r="AJ76" s="251"/>
      <c r="AK76" s="251"/>
      <c r="AL76" s="52"/>
      <c r="AM76" s="238"/>
      <c r="AN76" s="248"/>
      <c r="AO76" s="253"/>
      <c r="AP76" s="237"/>
      <c r="AQ76" s="236"/>
      <c r="AR76" s="236"/>
      <c r="AS76" s="236"/>
      <c r="AT76" s="236"/>
      <c r="AU76" s="236"/>
      <c r="AV76" s="237"/>
      <c r="AW76" s="236"/>
      <c r="AX76" s="236"/>
      <c r="AY76" s="236"/>
      <c r="AZ76" s="236"/>
      <c r="BA76" s="236"/>
      <c r="BB76" s="236"/>
      <c r="BC76" s="236"/>
      <c r="BD76" s="236"/>
      <c r="BE76" s="236"/>
      <c r="BF76" s="236"/>
      <c r="BG76" s="236"/>
      <c r="BH76" s="236"/>
      <c r="BI76" s="236"/>
      <c r="BJ76" s="236"/>
      <c r="BK76" s="236"/>
      <c r="BL76" s="236"/>
      <c r="BM76" s="236"/>
      <c r="BN76" s="236"/>
    </row>
    <row r="77" spans="1:66" ht="29.25" customHeight="1">
      <c r="A77" s="237"/>
      <c r="B77" s="237"/>
      <c r="C77" s="237"/>
      <c r="D77" s="237"/>
      <c r="E77" s="237"/>
      <c r="F77" s="237"/>
      <c r="G77" s="237"/>
      <c r="H77" s="237"/>
      <c r="I77" s="237"/>
      <c r="J77" s="237"/>
      <c r="K77" s="237"/>
      <c r="L77" s="237"/>
      <c r="M77" s="237"/>
      <c r="N77" s="254"/>
      <c r="O77" s="237"/>
      <c r="P77" s="256"/>
      <c r="Q77" s="259"/>
      <c r="R77" s="83" t="s">
        <v>158</v>
      </c>
      <c r="S77" s="35"/>
      <c r="T77" s="35"/>
      <c r="U77" s="35" t="e">
        <f>IF(R77=0,0,IF(#REF!="Leve 20%",20%,IF(#REF!="Menor 40%",40%,IF(#REF!="Moderado 60%",60%,IF(#REF!="Mayor 80%",80%,100%)))))</f>
        <v>#REF!</v>
      </c>
      <c r="V77" s="238"/>
      <c r="W77" s="248"/>
      <c r="X77" s="253"/>
      <c r="Y77" s="193"/>
      <c r="Z77" s="239"/>
      <c r="AA77" s="241"/>
      <c r="AB77" s="243"/>
      <c r="AC77" s="241"/>
      <c r="AD77" s="246"/>
      <c r="AE77" s="239"/>
      <c r="AF77" s="240"/>
      <c r="AG77" s="241"/>
      <c r="AH77" s="241"/>
      <c r="AI77" s="248"/>
      <c r="AJ77" s="251"/>
      <c r="AK77" s="251"/>
      <c r="AL77" s="52"/>
      <c r="AM77" s="238"/>
      <c r="AN77" s="248"/>
      <c r="AO77" s="253"/>
      <c r="AP77" s="237"/>
      <c r="AQ77" s="236"/>
      <c r="AR77" s="236"/>
      <c r="AS77" s="236"/>
      <c r="AT77" s="236"/>
      <c r="AU77" s="236"/>
      <c r="AV77" s="237"/>
      <c r="AW77" s="236"/>
      <c r="AX77" s="236"/>
      <c r="AY77" s="236"/>
      <c r="AZ77" s="236"/>
      <c r="BA77" s="236"/>
      <c r="BB77" s="236"/>
      <c r="BC77" s="236"/>
      <c r="BD77" s="236"/>
      <c r="BE77" s="236"/>
      <c r="BF77" s="236"/>
      <c r="BG77" s="236"/>
      <c r="BH77" s="236"/>
      <c r="BI77" s="236"/>
      <c r="BJ77" s="236"/>
      <c r="BK77" s="236"/>
      <c r="BL77" s="236"/>
      <c r="BM77" s="236"/>
      <c r="BN77" s="236"/>
    </row>
    <row r="78" spans="1:66" ht="29.25" customHeight="1">
      <c r="A78" s="237"/>
      <c r="B78" s="237"/>
      <c r="C78" s="237"/>
      <c r="D78" s="237"/>
      <c r="E78" s="237"/>
      <c r="F78" s="237"/>
      <c r="G78" s="237"/>
      <c r="H78" s="237"/>
      <c r="I78" s="237"/>
      <c r="J78" s="237"/>
      <c r="K78" s="237"/>
      <c r="L78" s="237"/>
      <c r="M78" s="237"/>
      <c r="N78" s="254"/>
      <c r="O78" s="237"/>
      <c r="P78" s="256"/>
      <c r="Q78" s="259"/>
      <c r="R78" s="83" t="s">
        <v>159</v>
      </c>
      <c r="S78" s="35"/>
      <c r="T78" s="35"/>
      <c r="U78" s="35" t="e">
        <f>IF(R78=0,0,IF(#REF!="Leve 20%",20%,IF(#REF!="Menor 40%",40%,IF(#REF!="Moderado 60%",60%,IF(#REF!="Mayor 80%",80%,100%)))))</f>
        <v>#REF!</v>
      </c>
      <c r="V78" s="238"/>
      <c r="W78" s="248"/>
      <c r="X78" s="253"/>
      <c r="Y78" s="193"/>
      <c r="Z78" s="239"/>
      <c r="AA78" s="241"/>
      <c r="AB78" s="243"/>
      <c r="AC78" s="241"/>
      <c r="AD78" s="246"/>
      <c r="AE78" s="239"/>
      <c r="AF78" s="240"/>
      <c r="AG78" s="241"/>
      <c r="AH78" s="241"/>
      <c r="AI78" s="248"/>
      <c r="AJ78" s="251"/>
      <c r="AK78" s="251"/>
      <c r="AL78" s="52"/>
      <c r="AM78" s="238"/>
      <c r="AN78" s="248"/>
      <c r="AO78" s="253"/>
      <c r="AP78" s="237"/>
      <c r="AQ78" s="236"/>
      <c r="AR78" s="236"/>
      <c r="AS78" s="236"/>
      <c r="AT78" s="236"/>
      <c r="AU78" s="236"/>
      <c r="AV78" s="237"/>
      <c r="AW78" s="236"/>
      <c r="AX78" s="236"/>
      <c r="AY78" s="236"/>
      <c r="AZ78" s="236"/>
      <c r="BA78" s="236"/>
      <c r="BB78" s="236"/>
      <c r="BC78" s="236"/>
      <c r="BD78" s="236"/>
      <c r="BE78" s="236"/>
      <c r="BF78" s="236"/>
      <c r="BG78" s="236"/>
      <c r="BH78" s="236"/>
      <c r="BI78" s="236"/>
      <c r="BJ78" s="236"/>
      <c r="BK78" s="236"/>
      <c r="BL78" s="236"/>
      <c r="BM78" s="236"/>
      <c r="BN78" s="236"/>
    </row>
    <row r="79" spans="1:66" ht="29.25" customHeight="1">
      <c r="A79" s="237"/>
      <c r="B79" s="237"/>
      <c r="C79" s="237"/>
      <c r="D79" s="237"/>
      <c r="E79" s="237"/>
      <c r="F79" s="237"/>
      <c r="G79" s="237"/>
      <c r="H79" s="237"/>
      <c r="I79" s="237"/>
      <c r="J79" s="237"/>
      <c r="K79" s="237"/>
      <c r="L79" s="237"/>
      <c r="M79" s="237"/>
      <c r="N79" s="254"/>
      <c r="O79" s="237"/>
      <c r="P79" s="256"/>
      <c r="Q79" s="259"/>
      <c r="R79" s="83" t="s">
        <v>160</v>
      </c>
      <c r="S79" s="35"/>
      <c r="T79" s="35"/>
      <c r="U79" s="35" t="e">
        <f>IF(R79=0,0,IF(#REF!="Leve 20%",20%,IF(#REF!="Menor 40%",40%,IF(#REF!="Moderado 60%",60%,IF(#REF!="Mayor 80%",80%,100%)))))</f>
        <v>#REF!</v>
      </c>
      <c r="V79" s="238"/>
      <c r="W79" s="248"/>
      <c r="X79" s="253"/>
      <c r="Y79" s="193"/>
      <c r="Z79" s="239"/>
      <c r="AA79" s="241"/>
      <c r="AB79" s="243"/>
      <c r="AC79" s="241"/>
      <c r="AD79" s="246"/>
      <c r="AE79" s="239"/>
      <c r="AF79" s="240"/>
      <c r="AG79" s="241"/>
      <c r="AH79" s="241"/>
      <c r="AI79" s="248"/>
      <c r="AJ79" s="251"/>
      <c r="AK79" s="251"/>
      <c r="AL79" s="52"/>
      <c r="AM79" s="238"/>
      <c r="AN79" s="248"/>
      <c r="AO79" s="253"/>
      <c r="AP79" s="237"/>
      <c r="AQ79" s="236"/>
      <c r="AR79" s="236"/>
      <c r="AS79" s="236"/>
      <c r="AT79" s="236"/>
      <c r="AU79" s="236"/>
      <c r="AV79" s="237"/>
      <c r="AW79" s="236"/>
      <c r="AX79" s="236"/>
      <c r="AY79" s="236"/>
      <c r="AZ79" s="236"/>
      <c r="BA79" s="236"/>
      <c r="BB79" s="236"/>
      <c r="BC79" s="236"/>
      <c r="BD79" s="236"/>
      <c r="BE79" s="236"/>
      <c r="BF79" s="236"/>
      <c r="BG79" s="236"/>
      <c r="BH79" s="236"/>
      <c r="BI79" s="236"/>
      <c r="BJ79" s="236"/>
      <c r="BK79" s="236"/>
      <c r="BL79" s="236"/>
      <c r="BM79" s="236"/>
      <c r="BN79" s="236"/>
    </row>
    <row r="80" spans="1:66" ht="29.25" customHeight="1">
      <c r="A80" s="237"/>
      <c r="B80" s="237"/>
      <c r="C80" s="237"/>
      <c r="D80" s="237"/>
      <c r="E80" s="237"/>
      <c r="F80" s="237"/>
      <c r="G80" s="237"/>
      <c r="H80" s="237"/>
      <c r="I80" s="237"/>
      <c r="J80" s="237"/>
      <c r="K80" s="237"/>
      <c r="L80" s="237"/>
      <c r="M80" s="237"/>
      <c r="N80" s="254"/>
      <c r="O80" s="237"/>
      <c r="P80" s="256"/>
      <c r="Q80" s="259"/>
      <c r="R80" s="83" t="s">
        <v>161</v>
      </c>
      <c r="S80" s="35"/>
      <c r="T80" s="35"/>
      <c r="U80" s="35"/>
      <c r="V80" s="238"/>
      <c r="W80" s="248"/>
      <c r="X80" s="253"/>
      <c r="Y80" s="193"/>
      <c r="Z80" s="239"/>
      <c r="AA80" s="241"/>
      <c r="AB80" s="243"/>
      <c r="AC80" s="241"/>
      <c r="AD80" s="246"/>
      <c r="AE80" s="239"/>
      <c r="AF80" s="240"/>
      <c r="AG80" s="241"/>
      <c r="AH80" s="241"/>
      <c r="AI80" s="248"/>
      <c r="AJ80" s="251"/>
      <c r="AK80" s="251"/>
      <c r="AL80" s="52"/>
      <c r="AM80" s="238"/>
      <c r="AN80" s="248"/>
      <c r="AO80" s="253"/>
      <c r="AP80" s="237"/>
      <c r="AQ80" s="236"/>
      <c r="AR80" s="236"/>
      <c r="AS80" s="236"/>
      <c r="AT80" s="236"/>
      <c r="AU80" s="236"/>
      <c r="AV80" s="237"/>
      <c r="AW80" s="236"/>
      <c r="AX80" s="236"/>
      <c r="AY80" s="236"/>
      <c r="AZ80" s="236"/>
      <c r="BA80" s="236"/>
      <c r="BB80" s="236"/>
      <c r="BC80" s="236"/>
      <c r="BD80" s="236"/>
      <c r="BE80" s="236"/>
      <c r="BF80" s="236"/>
      <c r="BG80" s="236"/>
      <c r="BH80" s="236"/>
      <c r="BI80" s="236"/>
      <c r="BJ80" s="236"/>
      <c r="BK80" s="236"/>
      <c r="BL80" s="236"/>
      <c r="BM80" s="236"/>
      <c r="BN80" s="236"/>
    </row>
    <row r="81" spans="1:66" ht="29.25" customHeight="1">
      <c r="A81" s="237"/>
      <c r="B81" s="237"/>
      <c r="C81" s="237"/>
      <c r="D81" s="237"/>
      <c r="E81" s="237"/>
      <c r="F81" s="237"/>
      <c r="G81" s="237"/>
      <c r="H81" s="237"/>
      <c r="I81" s="237"/>
      <c r="J81" s="237"/>
      <c r="K81" s="237"/>
      <c r="L81" s="237"/>
      <c r="M81" s="237"/>
      <c r="N81" s="254"/>
      <c r="O81" s="237"/>
      <c r="P81" s="256"/>
      <c r="Q81" s="259"/>
      <c r="R81" s="83" t="s">
        <v>162</v>
      </c>
      <c r="S81" s="35"/>
      <c r="T81" s="35"/>
      <c r="U81" s="35"/>
      <c r="V81" s="238"/>
      <c r="W81" s="248"/>
      <c r="X81" s="253"/>
      <c r="Y81" s="193"/>
      <c r="Z81" s="239"/>
      <c r="AA81" s="241"/>
      <c r="AB81" s="243"/>
      <c r="AC81" s="241"/>
      <c r="AD81" s="246"/>
      <c r="AE81" s="239"/>
      <c r="AF81" s="240"/>
      <c r="AG81" s="241"/>
      <c r="AH81" s="241"/>
      <c r="AI81" s="248"/>
      <c r="AJ81" s="251"/>
      <c r="AK81" s="251"/>
      <c r="AL81" s="52"/>
      <c r="AM81" s="238"/>
      <c r="AN81" s="248"/>
      <c r="AO81" s="253"/>
      <c r="AP81" s="237"/>
      <c r="AQ81" s="236"/>
      <c r="AR81" s="236"/>
      <c r="AS81" s="236"/>
      <c r="AT81" s="236"/>
      <c r="AU81" s="236"/>
      <c r="AV81" s="237"/>
      <c r="AW81" s="236"/>
      <c r="AX81" s="236"/>
      <c r="AY81" s="236"/>
      <c r="AZ81" s="236"/>
      <c r="BA81" s="236"/>
      <c r="BB81" s="236"/>
      <c r="BC81" s="236"/>
      <c r="BD81" s="236"/>
      <c r="BE81" s="236"/>
      <c r="BF81" s="236"/>
      <c r="BG81" s="236"/>
      <c r="BH81" s="236"/>
      <c r="BI81" s="236"/>
      <c r="BJ81" s="236"/>
      <c r="BK81" s="236"/>
      <c r="BL81" s="236"/>
      <c r="BM81" s="236"/>
      <c r="BN81" s="236"/>
    </row>
    <row r="82" spans="1:66" ht="29.25" customHeight="1">
      <c r="A82" s="237"/>
      <c r="B82" s="237"/>
      <c r="C82" s="237"/>
      <c r="D82" s="237"/>
      <c r="E82" s="237"/>
      <c r="F82" s="237"/>
      <c r="G82" s="237"/>
      <c r="H82" s="237"/>
      <c r="I82" s="237"/>
      <c r="J82" s="237"/>
      <c r="K82" s="237"/>
      <c r="L82" s="237"/>
      <c r="M82" s="237"/>
      <c r="N82" s="254"/>
      <c r="O82" s="237"/>
      <c r="P82" s="256"/>
      <c r="Q82" s="259"/>
      <c r="R82" s="83" t="s">
        <v>163</v>
      </c>
      <c r="S82" s="35"/>
      <c r="T82" s="35"/>
      <c r="U82" s="35"/>
      <c r="V82" s="238"/>
      <c r="W82" s="248"/>
      <c r="X82" s="253"/>
      <c r="Y82" s="193"/>
      <c r="Z82" s="239"/>
      <c r="AA82" s="241"/>
      <c r="AB82" s="243"/>
      <c r="AC82" s="241"/>
      <c r="AD82" s="246"/>
      <c r="AE82" s="239"/>
      <c r="AF82" s="240"/>
      <c r="AG82" s="241"/>
      <c r="AH82" s="241"/>
      <c r="AI82" s="248"/>
      <c r="AJ82" s="251"/>
      <c r="AK82" s="251"/>
      <c r="AL82" s="52"/>
      <c r="AM82" s="238"/>
      <c r="AN82" s="248"/>
      <c r="AO82" s="253"/>
      <c r="AP82" s="237"/>
      <c r="AQ82" s="236"/>
      <c r="AR82" s="236"/>
      <c r="AS82" s="236"/>
      <c r="AT82" s="236"/>
      <c r="AU82" s="236"/>
      <c r="AV82" s="237"/>
      <c r="AW82" s="236"/>
      <c r="AX82" s="236"/>
      <c r="AY82" s="236"/>
      <c r="AZ82" s="236"/>
      <c r="BA82" s="236"/>
      <c r="BB82" s="236"/>
      <c r="BC82" s="236"/>
      <c r="BD82" s="236"/>
      <c r="BE82" s="236"/>
      <c r="BF82" s="236"/>
      <c r="BG82" s="236"/>
      <c r="BH82" s="236"/>
      <c r="BI82" s="236"/>
      <c r="BJ82" s="236"/>
      <c r="BK82" s="236"/>
      <c r="BL82" s="236"/>
      <c r="BM82" s="236"/>
      <c r="BN82" s="236"/>
    </row>
    <row r="83" spans="1:66" ht="29.25" customHeight="1">
      <c r="A83" s="237"/>
      <c r="B83" s="237"/>
      <c r="C83" s="237"/>
      <c r="D83" s="237"/>
      <c r="E83" s="237"/>
      <c r="F83" s="237"/>
      <c r="G83" s="237"/>
      <c r="H83" s="237"/>
      <c r="I83" s="237"/>
      <c r="J83" s="237"/>
      <c r="K83" s="237"/>
      <c r="L83" s="237"/>
      <c r="M83" s="237"/>
      <c r="N83" s="254"/>
      <c r="O83" s="237"/>
      <c r="P83" s="256"/>
      <c r="Q83" s="259"/>
      <c r="R83" s="83" t="s">
        <v>164</v>
      </c>
      <c r="S83" s="35"/>
      <c r="T83" s="35"/>
      <c r="U83" s="35"/>
      <c r="V83" s="238"/>
      <c r="W83" s="248"/>
      <c r="X83" s="253"/>
      <c r="Y83" s="193"/>
      <c r="Z83" s="239"/>
      <c r="AA83" s="241"/>
      <c r="AB83" s="243"/>
      <c r="AC83" s="241"/>
      <c r="AD83" s="246"/>
      <c r="AE83" s="239"/>
      <c r="AF83" s="240"/>
      <c r="AG83" s="241"/>
      <c r="AH83" s="241"/>
      <c r="AI83" s="248"/>
      <c r="AJ83" s="251"/>
      <c r="AK83" s="251"/>
      <c r="AL83" s="52"/>
      <c r="AM83" s="238"/>
      <c r="AN83" s="248"/>
      <c r="AO83" s="253"/>
      <c r="AP83" s="237"/>
      <c r="AQ83" s="236"/>
      <c r="AR83" s="236"/>
      <c r="AS83" s="236"/>
      <c r="AT83" s="236"/>
      <c r="AU83" s="236"/>
      <c r="AV83" s="237"/>
      <c r="AW83" s="236"/>
      <c r="AX83" s="236"/>
      <c r="AY83" s="236"/>
      <c r="AZ83" s="236"/>
      <c r="BA83" s="236"/>
      <c r="BB83" s="236"/>
      <c r="BC83" s="236"/>
      <c r="BD83" s="236"/>
      <c r="BE83" s="236"/>
      <c r="BF83" s="236"/>
      <c r="BG83" s="236"/>
      <c r="BH83" s="236"/>
      <c r="BI83" s="236"/>
      <c r="BJ83" s="236"/>
      <c r="BK83" s="236"/>
      <c r="BL83" s="236"/>
      <c r="BM83" s="236"/>
      <c r="BN83" s="236"/>
    </row>
    <row r="84" spans="1:66" ht="29.25" customHeight="1">
      <c r="A84" s="237"/>
      <c r="B84" s="237"/>
      <c r="C84" s="237"/>
      <c r="D84" s="237"/>
      <c r="E84" s="237"/>
      <c r="F84" s="237"/>
      <c r="G84" s="237"/>
      <c r="H84" s="237"/>
      <c r="I84" s="237"/>
      <c r="J84" s="237"/>
      <c r="K84" s="237"/>
      <c r="L84" s="237"/>
      <c r="M84" s="237"/>
      <c r="N84" s="254"/>
      <c r="O84" s="237"/>
      <c r="P84" s="256"/>
      <c r="Q84" s="259"/>
      <c r="R84" s="83" t="s">
        <v>165</v>
      </c>
      <c r="S84" s="35"/>
      <c r="T84" s="35"/>
      <c r="U84" s="35"/>
      <c r="V84" s="238"/>
      <c r="W84" s="248"/>
      <c r="X84" s="253"/>
      <c r="Y84" s="193"/>
      <c r="Z84" s="239"/>
      <c r="AA84" s="241"/>
      <c r="AB84" s="243"/>
      <c r="AC84" s="241"/>
      <c r="AD84" s="246"/>
      <c r="AE84" s="239"/>
      <c r="AF84" s="240"/>
      <c r="AG84" s="241"/>
      <c r="AH84" s="241"/>
      <c r="AI84" s="248"/>
      <c r="AJ84" s="251"/>
      <c r="AK84" s="251"/>
      <c r="AL84" s="52"/>
      <c r="AM84" s="238"/>
      <c r="AN84" s="248"/>
      <c r="AO84" s="253"/>
      <c r="AP84" s="237"/>
      <c r="AQ84" s="236"/>
      <c r="AR84" s="236"/>
      <c r="AS84" s="236"/>
      <c r="AT84" s="236"/>
      <c r="AU84" s="236"/>
      <c r="AV84" s="237"/>
      <c r="AW84" s="236"/>
      <c r="AX84" s="236"/>
      <c r="AY84" s="236"/>
      <c r="AZ84" s="236"/>
      <c r="BA84" s="236"/>
      <c r="BB84" s="236"/>
      <c r="BC84" s="236"/>
      <c r="BD84" s="236"/>
      <c r="BE84" s="236"/>
      <c r="BF84" s="236"/>
      <c r="BG84" s="236"/>
      <c r="BH84" s="236"/>
      <c r="BI84" s="236"/>
      <c r="BJ84" s="236"/>
      <c r="BK84" s="236"/>
      <c r="BL84" s="236"/>
      <c r="BM84" s="236"/>
      <c r="BN84" s="236"/>
    </row>
    <row r="85" spans="1:66" ht="29.25" customHeight="1">
      <c r="A85" s="237"/>
      <c r="B85" s="237"/>
      <c r="C85" s="237"/>
      <c r="D85" s="237"/>
      <c r="E85" s="237"/>
      <c r="F85" s="237"/>
      <c r="G85" s="237"/>
      <c r="H85" s="237"/>
      <c r="I85" s="237"/>
      <c r="J85" s="237"/>
      <c r="K85" s="237"/>
      <c r="L85" s="237"/>
      <c r="M85" s="237"/>
      <c r="N85" s="254"/>
      <c r="O85" s="237"/>
      <c r="P85" s="256"/>
      <c r="Q85" s="259"/>
      <c r="R85" s="83" t="s">
        <v>166</v>
      </c>
      <c r="S85" s="35"/>
      <c r="T85" s="35"/>
      <c r="U85" s="35"/>
      <c r="V85" s="238"/>
      <c r="W85" s="248"/>
      <c r="X85" s="253"/>
      <c r="Y85" s="193"/>
      <c r="Z85" s="239"/>
      <c r="AA85" s="241"/>
      <c r="AB85" s="243"/>
      <c r="AC85" s="241"/>
      <c r="AD85" s="246"/>
      <c r="AE85" s="239"/>
      <c r="AF85" s="240"/>
      <c r="AG85" s="241"/>
      <c r="AH85" s="241"/>
      <c r="AI85" s="248"/>
      <c r="AJ85" s="251"/>
      <c r="AK85" s="251"/>
      <c r="AL85" s="52"/>
      <c r="AM85" s="238"/>
      <c r="AN85" s="248"/>
      <c r="AO85" s="253"/>
      <c r="AP85" s="237"/>
      <c r="AQ85" s="236"/>
      <c r="AR85" s="236"/>
      <c r="AS85" s="236"/>
      <c r="AT85" s="236"/>
      <c r="AU85" s="236"/>
      <c r="AV85" s="237"/>
      <c r="AW85" s="236"/>
      <c r="AX85" s="236"/>
      <c r="AY85" s="236"/>
      <c r="AZ85" s="236"/>
      <c r="BA85" s="236"/>
      <c r="BB85" s="236"/>
      <c r="BC85" s="236"/>
      <c r="BD85" s="236"/>
      <c r="BE85" s="236"/>
      <c r="BF85" s="236"/>
      <c r="BG85" s="236"/>
      <c r="BH85" s="236"/>
      <c r="BI85" s="236"/>
      <c r="BJ85" s="236"/>
      <c r="BK85" s="236"/>
      <c r="BL85" s="236"/>
      <c r="BM85" s="236"/>
      <c r="BN85" s="236"/>
    </row>
    <row r="86" spans="1:66" ht="29.25" customHeight="1">
      <c r="A86" s="237"/>
      <c r="B86" s="237"/>
      <c r="C86" s="237"/>
      <c r="D86" s="237"/>
      <c r="E86" s="237"/>
      <c r="F86" s="237"/>
      <c r="G86" s="237"/>
      <c r="H86" s="237"/>
      <c r="I86" s="237"/>
      <c r="J86" s="237"/>
      <c r="K86" s="237"/>
      <c r="L86" s="237"/>
      <c r="M86" s="237"/>
      <c r="N86" s="254"/>
      <c r="O86" s="237"/>
      <c r="P86" s="257"/>
      <c r="Q86" s="260"/>
      <c r="R86" s="84" t="s">
        <v>167</v>
      </c>
      <c r="S86" s="35">
        <f>COUNTA(S67:S85)</f>
        <v>0</v>
      </c>
      <c r="T86" s="35">
        <f>COUNTA(T67:T85)</f>
        <v>0</v>
      </c>
      <c r="U86" s="35"/>
      <c r="V86" s="238"/>
      <c r="W86" s="248"/>
      <c r="X86" s="253"/>
      <c r="Y86" s="193"/>
      <c r="Z86" s="239"/>
      <c r="AA86" s="241"/>
      <c r="AB86" s="244"/>
      <c r="AC86" s="241"/>
      <c r="AD86" s="247"/>
      <c r="AE86" s="239"/>
      <c r="AF86" s="240"/>
      <c r="AG86" s="241"/>
      <c r="AH86" s="241"/>
      <c r="AI86" s="248"/>
      <c r="AJ86" s="252"/>
      <c r="AK86" s="252"/>
      <c r="AL86" s="53"/>
      <c r="AM86" s="238"/>
      <c r="AN86" s="248"/>
      <c r="AO86" s="253"/>
      <c r="AP86" s="237"/>
      <c r="AQ86" s="236"/>
      <c r="AR86" s="236"/>
      <c r="AS86" s="236"/>
      <c r="AT86" s="236"/>
      <c r="AU86" s="236"/>
      <c r="AV86" s="237"/>
      <c r="AW86" s="236"/>
      <c r="AX86" s="236"/>
      <c r="AY86" s="236"/>
      <c r="AZ86" s="236"/>
      <c r="BA86" s="236"/>
      <c r="BB86" s="236"/>
      <c r="BC86" s="236"/>
      <c r="BD86" s="236"/>
      <c r="BE86" s="236"/>
      <c r="BF86" s="236"/>
      <c r="BG86" s="236"/>
      <c r="BH86" s="236"/>
      <c r="BI86" s="236"/>
      <c r="BJ86" s="236"/>
      <c r="BK86" s="236"/>
      <c r="BL86" s="236"/>
      <c r="BM86" s="236"/>
      <c r="BN86" s="236"/>
    </row>
    <row r="87" spans="1:66" ht="29.25" customHeight="1">
      <c r="A87" s="237"/>
      <c r="B87" s="237"/>
      <c r="C87" s="237"/>
      <c r="D87" s="237"/>
      <c r="E87" s="237"/>
      <c r="F87" s="237"/>
      <c r="G87" s="237"/>
      <c r="H87" s="237"/>
      <c r="I87" s="237"/>
      <c r="J87" s="237"/>
      <c r="K87" s="237"/>
      <c r="L87" s="237"/>
      <c r="M87" s="237"/>
      <c r="N87" s="254"/>
      <c r="O87" s="237"/>
      <c r="P87" s="255" t="str">
        <f>IF(O87=0,"Defina la frecuencia",IF(O87="Se espera que el evento ocurra en la mayoria de las circunstancias
Mas de 1 vez en el año","Casi seguro",IF(O87="Es viable que el evento ocurra en la mayoria de las circunstancias.
Al menos 1 vez en el ultimo año","Probable",IF(O87="El Evento podrá ocurrir en algun momento.
Al menos 1 vez en los ultimos 2 años","Posible",IF(O87="El Evento podrá ocurrir en algun momento.
Al menos 1 vez en los ultimos 5 años","Improbable","Rara vez")))))</f>
        <v>Defina la frecuencia</v>
      </c>
      <c r="Q87" s="258">
        <f>IF(P87="Casi seguro",100%,IF(P87="Probable",80%,IF(P87="Posible",60%,IF(P87="Improbable",40%,IF(P87="Rara vez",20%,0)))))</f>
        <v>0</v>
      </c>
      <c r="R87" s="83" t="s">
        <v>144</v>
      </c>
      <c r="S87" s="35"/>
      <c r="T87" s="35"/>
      <c r="U87" s="35" t="e">
        <f>IF(R87=0,0,IF(#REF!="Leve 20%",20%,IF(#REF!="Menor 40%",40%,IF(#REF!="Moderado 60%",60%,IF(#REF!="Mayor 80%",80%,100%)))))</f>
        <v>#REF!</v>
      </c>
      <c r="V87" s="238" t="str">
        <f>IF(S106&lt;=5,"Moderado",IF(S106&lt;=11,"Mayor","Catastrofico"))</f>
        <v>Moderado</v>
      </c>
      <c r="W87" s="248">
        <f>IF(V87=0,0,IF(V87="Moderado",60%,IF(V87="Mayor",80%,100%)))</f>
        <v>0.6</v>
      </c>
      <c r="X87" s="253" t="e">
        <f>VLOOKUP(P87,Matriz!B103:G108,MATCH(V87,Matriz!B103:G103,0),FALSE)</f>
        <v>#N/A</v>
      </c>
      <c r="Y87" s="193"/>
      <c r="Z87" s="238" t="str">
        <f>IF(AA87="Preventivo","X",IF(AA87="Detectivo","X","X "))</f>
        <v xml:space="preserve">X </v>
      </c>
      <c r="AA87" s="240"/>
      <c r="AB87" s="242" t="str">
        <f>IF(AA87="","",IF(AA87="Preventivo",25%,15%))</f>
        <v/>
      </c>
      <c r="AC87" s="240"/>
      <c r="AD87" s="242">
        <f>IF(AC87="Automatico",25%,15%)</f>
        <v>0.15</v>
      </c>
      <c r="AE87" s="248" t="e">
        <f>AB87+AD87</f>
        <v>#VALUE!</v>
      </c>
      <c r="AF87" s="240"/>
      <c r="AG87" s="240"/>
      <c r="AH87" s="240"/>
      <c r="AI87" s="248" t="e">
        <f>Q87-(Q87*AE87)</f>
        <v>#VALUE!</v>
      </c>
      <c r="AJ87" s="250" t="e">
        <f>IF(AK87=0,"Defina la frecuencia",IF(AK87=20%,"Rara vez",IF(AK87=40%,"Improbable",IF(AK87=60%,"Posible",IF(AK87=80%,"Probable","Casi seguro")))))</f>
        <v>#VALUE!</v>
      </c>
      <c r="AK87" s="250" t="e">
        <f>IF(AI94&lt;20%,20%,IF(AI94&lt;40%,40%,IF(AI94&lt;60%,60%,IF(AI94&lt;80%,80%,100%))))</f>
        <v>#VALUE!</v>
      </c>
      <c r="AL87" s="51" t="e">
        <f>VALUE(AK87)</f>
        <v>#VALUE!</v>
      </c>
      <c r="AM87" s="238" t="str">
        <f>V87</f>
        <v>Moderado</v>
      </c>
      <c r="AN87" s="248">
        <f>W87</f>
        <v>0.6</v>
      </c>
      <c r="AO87" s="253" t="e">
        <f>VLOOKUP(AJ87,Matriz!B103:G108,MATCH(AM87,Matriz!B103:G103,0),FALSE)</f>
        <v>#VALUE!</v>
      </c>
      <c r="AP87" s="237"/>
      <c r="AQ87" s="237"/>
      <c r="AR87" s="237"/>
      <c r="AS87" s="249"/>
      <c r="AT87" s="249"/>
      <c r="AU87" s="237"/>
      <c r="AV87" s="237"/>
      <c r="AW87" s="237"/>
      <c r="AX87" s="237"/>
      <c r="AY87" s="237"/>
      <c r="AZ87" s="237"/>
      <c r="BA87" s="237"/>
      <c r="BB87" s="235"/>
      <c r="BC87" s="237"/>
      <c r="BD87" s="237"/>
      <c r="BE87" s="237"/>
      <c r="BF87" s="237"/>
      <c r="BG87" s="237"/>
      <c r="BH87" s="235"/>
      <c r="BI87" s="237"/>
      <c r="BJ87" s="237"/>
      <c r="BK87" s="237"/>
      <c r="BL87" s="237"/>
      <c r="BM87" s="237"/>
      <c r="BN87" s="235"/>
    </row>
    <row r="88" spans="1:66" ht="29.25" customHeight="1">
      <c r="A88" s="237"/>
      <c r="B88" s="237"/>
      <c r="C88" s="237"/>
      <c r="D88" s="237"/>
      <c r="E88" s="237"/>
      <c r="F88" s="237"/>
      <c r="G88" s="237"/>
      <c r="H88" s="237"/>
      <c r="I88" s="237"/>
      <c r="J88" s="237"/>
      <c r="K88" s="237"/>
      <c r="L88" s="237"/>
      <c r="M88" s="237"/>
      <c r="N88" s="254"/>
      <c r="O88" s="237"/>
      <c r="P88" s="256"/>
      <c r="Q88" s="259"/>
      <c r="R88" s="83" t="s">
        <v>149</v>
      </c>
      <c r="S88" s="35"/>
      <c r="T88" s="35"/>
      <c r="U88" s="35" t="e">
        <f>IF(R88=0,0,IF(#REF!="Leve 20%",20%,IF(#REF!="Menor 40%",40%,IF(#REF!="Moderado 60%",60%,IF(#REF!="Mayor 80%",80%,100%)))))</f>
        <v>#REF!</v>
      </c>
      <c r="V88" s="238"/>
      <c r="W88" s="248"/>
      <c r="X88" s="253"/>
      <c r="Y88" s="193"/>
      <c r="Z88" s="238"/>
      <c r="AA88" s="241"/>
      <c r="AB88" s="243"/>
      <c r="AC88" s="241"/>
      <c r="AD88" s="243"/>
      <c r="AE88" s="239"/>
      <c r="AF88" s="241"/>
      <c r="AG88" s="241"/>
      <c r="AH88" s="241"/>
      <c r="AI88" s="248"/>
      <c r="AJ88" s="251"/>
      <c r="AK88" s="251"/>
      <c r="AL88" s="52"/>
      <c r="AM88" s="238"/>
      <c r="AN88" s="248"/>
      <c r="AO88" s="253"/>
      <c r="AP88" s="237"/>
      <c r="AQ88" s="237"/>
      <c r="AR88" s="236"/>
      <c r="AS88" s="236"/>
      <c r="AT88" s="236"/>
      <c r="AU88" s="236"/>
      <c r="AV88" s="237"/>
      <c r="AW88" s="237"/>
      <c r="AX88" s="237"/>
      <c r="AY88" s="237"/>
      <c r="AZ88" s="236"/>
      <c r="BA88" s="236"/>
      <c r="BB88" s="236"/>
      <c r="BC88" s="237"/>
      <c r="BD88" s="237"/>
      <c r="BE88" s="237"/>
      <c r="BF88" s="236"/>
      <c r="BG88" s="236"/>
      <c r="BH88" s="236"/>
      <c r="BI88" s="237"/>
      <c r="BJ88" s="237"/>
      <c r="BK88" s="237"/>
      <c r="BL88" s="236"/>
      <c r="BM88" s="236"/>
      <c r="BN88" s="236"/>
    </row>
    <row r="89" spans="1:66" ht="29.25" customHeight="1">
      <c r="A89" s="237"/>
      <c r="B89" s="237"/>
      <c r="C89" s="237"/>
      <c r="D89" s="237"/>
      <c r="E89" s="237"/>
      <c r="F89" s="237"/>
      <c r="G89" s="237"/>
      <c r="H89" s="237"/>
      <c r="I89" s="237"/>
      <c r="J89" s="237"/>
      <c r="K89" s="237"/>
      <c r="L89" s="237"/>
      <c r="M89" s="237"/>
      <c r="N89" s="254"/>
      <c r="O89" s="237"/>
      <c r="P89" s="256"/>
      <c r="Q89" s="259"/>
      <c r="R89" s="83" t="s">
        <v>150</v>
      </c>
      <c r="S89" s="35"/>
      <c r="T89" s="35"/>
      <c r="U89" s="35" t="e">
        <f>IF(R89=0,0,IF(#REF!="Leve 20%",20%,IF(#REF!="Menor 40%",40%,IF(#REF!="Moderado 60%",60%,IF(#REF!="Mayor 80%",80%,100%)))))</f>
        <v>#REF!</v>
      </c>
      <c r="V89" s="238"/>
      <c r="W89" s="248"/>
      <c r="X89" s="253"/>
      <c r="Y89" s="193"/>
      <c r="Z89" s="238"/>
      <c r="AA89" s="241"/>
      <c r="AB89" s="243"/>
      <c r="AC89" s="241"/>
      <c r="AD89" s="243"/>
      <c r="AE89" s="239"/>
      <c r="AF89" s="241"/>
      <c r="AG89" s="241"/>
      <c r="AH89" s="241"/>
      <c r="AI89" s="248"/>
      <c r="AJ89" s="251"/>
      <c r="AK89" s="251"/>
      <c r="AL89" s="52"/>
      <c r="AM89" s="238"/>
      <c r="AN89" s="248"/>
      <c r="AO89" s="253"/>
      <c r="AP89" s="237"/>
      <c r="AQ89" s="237"/>
      <c r="AR89" s="236"/>
      <c r="AS89" s="236"/>
      <c r="AT89" s="236"/>
      <c r="AU89" s="236"/>
      <c r="AV89" s="237"/>
      <c r="AW89" s="237"/>
      <c r="AX89" s="237"/>
      <c r="AY89" s="237"/>
      <c r="AZ89" s="236"/>
      <c r="BA89" s="236"/>
      <c r="BB89" s="236"/>
      <c r="BC89" s="237"/>
      <c r="BD89" s="237"/>
      <c r="BE89" s="237"/>
      <c r="BF89" s="236"/>
      <c r="BG89" s="236"/>
      <c r="BH89" s="236"/>
      <c r="BI89" s="237"/>
      <c r="BJ89" s="237"/>
      <c r="BK89" s="237"/>
      <c r="BL89" s="236"/>
      <c r="BM89" s="236"/>
      <c r="BN89" s="236"/>
    </row>
    <row r="90" spans="1:66" ht="29.25" customHeight="1">
      <c r="A90" s="237"/>
      <c r="B90" s="237"/>
      <c r="C90" s="237"/>
      <c r="D90" s="237"/>
      <c r="E90" s="237"/>
      <c r="F90" s="237"/>
      <c r="G90" s="237"/>
      <c r="H90" s="237"/>
      <c r="I90" s="237"/>
      <c r="J90" s="237"/>
      <c r="K90" s="237"/>
      <c r="L90" s="237"/>
      <c r="M90" s="237"/>
      <c r="N90" s="254"/>
      <c r="O90" s="237"/>
      <c r="P90" s="256"/>
      <c r="Q90" s="259"/>
      <c r="R90" s="83" t="s">
        <v>151</v>
      </c>
      <c r="S90" s="35"/>
      <c r="T90" s="35"/>
      <c r="U90" s="35" t="e">
        <f>IF(R90=0,0,IF(#REF!="Leve 20%",20%,IF(#REF!="Menor 40%",40%,IF(#REF!="Moderado 60%",60%,IF(#REF!="Mayor 80%",80%,100%)))))</f>
        <v>#REF!</v>
      </c>
      <c r="V90" s="238"/>
      <c r="W90" s="248"/>
      <c r="X90" s="253"/>
      <c r="Y90" s="193"/>
      <c r="Z90" s="238"/>
      <c r="AA90" s="241"/>
      <c r="AB90" s="243"/>
      <c r="AC90" s="241"/>
      <c r="AD90" s="243"/>
      <c r="AE90" s="239"/>
      <c r="AF90" s="241"/>
      <c r="AG90" s="241"/>
      <c r="AH90" s="241"/>
      <c r="AI90" s="248"/>
      <c r="AJ90" s="251"/>
      <c r="AK90" s="251"/>
      <c r="AL90" s="52"/>
      <c r="AM90" s="238"/>
      <c r="AN90" s="248"/>
      <c r="AO90" s="253"/>
      <c r="AP90" s="237"/>
      <c r="AQ90" s="237"/>
      <c r="AR90" s="236"/>
      <c r="AS90" s="236"/>
      <c r="AT90" s="236"/>
      <c r="AU90" s="236"/>
      <c r="AV90" s="237"/>
      <c r="AW90" s="237"/>
      <c r="AX90" s="237"/>
      <c r="AY90" s="237"/>
      <c r="AZ90" s="236"/>
      <c r="BA90" s="236"/>
      <c r="BB90" s="236"/>
      <c r="BC90" s="237"/>
      <c r="BD90" s="237"/>
      <c r="BE90" s="237"/>
      <c r="BF90" s="236"/>
      <c r="BG90" s="236"/>
      <c r="BH90" s="236"/>
      <c r="BI90" s="237"/>
      <c r="BJ90" s="237"/>
      <c r="BK90" s="237"/>
      <c r="BL90" s="236"/>
      <c r="BM90" s="236"/>
      <c r="BN90" s="236"/>
    </row>
    <row r="91" spans="1:66" ht="29.25" customHeight="1">
      <c r="A91" s="237"/>
      <c r="B91" s="237"/>
      <c r="C91" s="237"/>
      <c r="D91" s="237"/>
      <c r="E91" s="237"/>
      <c r="F91" s="237"/>
      <c r="G91" s="237"/>
      <c r="H91" s="237"/>
      <c r="I91" s="237"/>
      <c r="J91" s="237"/>
      <c r="K91" s="237"/>
      <c r="L91" s="237"/>
      <c r="M91" s="237"/>
      <c r="N91" s="254"/>
      <c r="O91" s="237"/>
      <c r="P91" s="256"/>
      <c r="Q91" s="259"/>
      <c r="R91" s="83" t="s">
        <v>152</v>
      </c>
      <c r="S91" s="35"/>
      <c r="T91" s="35"/>
      <c r="U91" s="35" t="e">
        <f>IF(R91=0,0,IF(#REF!="Leve 20%",20%,IF(#REF!="Menor 40%",40%,IF(#REF!="Moderado 60%",60%,IF(#REF!="Mayor 80%",80%,100%)))))</f>
        <v>#REF!</v>
      </c>
      <c r="V91" s="238"/>
      <c r="W91" s="248"/>
      <c r="X91" s="253"/>
      <c r="Y91" s="193"/>
      <c r="Z91" s="238"/>
      <c r="AA91" s="241"/>
      <c r="AB91" s="243"/>
      <c r="AC91" s="241"/>
      <c r="AD91" s="243"/>
      <c r="AE91" s="239"/>
      <c r="AF91" s="241"/>
      <c r="AG91" s="241"/>
      <c r="AH91" s="241"/>
      <c r="AI91" s="248"/>
      <c r="AJ91" s="251"/>
      <c r="AK91" s="251"/>
      <c r="AL91" s="52"/>
      <c r="AM91" s="238"/>
      <c r="AN91" s="248"/>
      <c r="AO91" s="253"/>
      <c r="AP91" s="237"/>
      <c r="AQ91" s="237"/>
      <c r="AR91" s="236"/>
      <c r="AS91" s="236"/>
      <c r="AT91" s="236"/>
      <c r="AU91" s="236"/>
      <c r="AV91" s="237"/>
      <c r="AW91" s="237"/>
      <c r="AX91" s="237"/>
      <c r="AY91" s="237"/>
      <c r="AZ91" s="236"/>
      <c r="BA91" s="236"/>
      <c r="BB91" s="236"/>
      <c r="BC91" s="237"/>
      <c r="BD91" s="237"/>
      <c r="BE91" s="237"/>
      <c r="BF91" s="236"/>
      <c r="BG91" s="236"/>
      <c r="BH91" s="236"/>
      <c r="BI91" s="237"/>
      <c r="BJ91" s="237"/>
      <c r="BK91" s="237"/>
      <c r="BL91" s="236"/>
      <c r="BM91" s="236"/>
      <c r="BN91" s="236"/>
    </row>
    <row r="92" spans="1:66" ht="29.25" customHeight="1">
      <c r="A92" s="237"/>
      <c r="B92" s="237"/>
      <c r="C92" s="237"/>
      <c r="D92" s="237"/>
      <c r="E92" s="237"/>
      <c r="F92" s="237"/>
      <c r="G92" s="237"/>
      <c r="H92" s="237"/>
      <c r="I92" s="237"/>
      <c r="J92" s="237"/>
      <c r="K92" s="237"/>
      <c r="L92" s="237"/>
      <c r="M92" s="237"/>
      <c r="N92" s="254"/>
      <c r="O92" s="237"/>
      <c r="P92" s="256"/>
      <c r="Q92" s="259"/>
      <c r="R92" s="83" t="s">
        <v>153</v>
      </c>
      <c r="S92" s="35"/>
      <c r="T92" s="35"/>
      <c r="U92" s="35" t="e">
        <f>IF(R92=0,0,IF(#REF!="Leve 20%",20%,IF(#REF!="Menor 40%",40%,IF(#REF!="Moderado 60%",60%,IF(#REF!="Mayor 80%",80%,100%)))))</f>
        <v>#REF!</v>
      </c>
      <c r="V92" s="238"/>
      <c r="W92" s="248"/>
      <c r="X92" s="253"/>
      <c r="Y92" s="193"/>
      <c r="Z92" s="238"/>
      <c r="AA92" s="241"/>
      <c r="AB92" s="243"/>
      <c r="AC92" s="241"/>
      <c r="AD92" s="243"/>
      <c r="AE92" s="239"/>
      <c r="AF92" s="241"/>
      <c r="AG92" s="241"/>
      <c r="AH92" s="241"/>
      <c r="AI92" s="248"/>
      <c r="AJ92" s="251"/>
      <c r="AK92" s="251"/>
      <c r="AL92" s="52"/>
      <c r="AM92" s="238"/>
      <c r="AN92" s="248"/>
      <c r="AO92" s="253"/>
      <c r="AP92" s="237"/>
      <c r="AQ92" s="237"/>
      <c r="AR92" s="236"/>
      <c r="AS92" s="236"/>
      <c r="AT92" s="236"/>
      <c r="AU92" s="236"/>
      <c r="AV92" s="237"/>
      <c r="AW92" s="237"/>
      <c r="AX92" s="237"/>
      <c r="AY92" s="237"/>
      <c r="AZ92" s="236"/>
      <c r="BA92" s="236"/>
      <c r="BB92" s="236"/>
      <c r="BC92" s="237"/>
      <c r="BD92" s="237"/>
      <c r="BE92" s="237"/>
      <c r="BF92" s="236"/>
      <c r="BG92" s="236"/>
      <c r="BH92" s="236"/>
      <c r="BI92" s="237"/>
      <c r="BJ92" s="237"/>
      <c r="BK92" s="237"/>
      <c r="BL92" s="236"/>
      <c r="BM92" s="236"/>
      <c r="BN92" s="236"/>
    </row>
    <row r="93" spans="1:66" ht="29.25" customHeight="1">
      <c r="A93" s="237"/>
      <c r="B93" s="237"/>
      <c r="C93" s="237"/>
      <c r="D93" s="237"/>
      <c r="E93" s="237"/>
      <c r="F93" s="237"/>
      <c r="G93" s="237"/>
      <c r="H93" s="237"/>
      <c r="I93" s="237"/>
      <c r="J93" s="237"/>
      <c r="K93" s="237"/>
      <c r="L93" s="237"/>
      <c r="M93" s="237"/>
      <c r="N93" s="254"/>
      <c r="O93" s="237"/>
      <c r="P93" s="256"/>
      <c r="Q93" s="259"/>
      <c r="R93" s="83" t="s">
        <v>154</v>
      </c>
      <c r="S93" s="35"/>
      <c r="T93" s="35"/>
      <c r="U93" s="35" t="e">
        <f>IF(R93=0,0,IF(#REF!="Leve 20%",20%,IF(#REF!="Menor 40%",40%,IF(#REF!="Moderado 60%",60%,IF(#REF!="Mayor 80%",80%,100%)))))</f>
        <v>#REF!</v>
      </c>
      <c r="V93" s="238"/>
      <c r="W93" s="248"/>
      <c r="X93" s="253"/>
      <c r="Y93" s="193"/>
      <c r="Z93" s="238"/>
      <c r="AA93" s="241"/>
      <c r="AB93" s="244"/>
      <c r="AC93" s="241"/>
      <c r="AD93" s="244"/>
      <c r="AE93" s="239"/>
      <c r="AF93" s="241"/>
      <c r="AG93" s="241"/>
      <c r="AH93" s="241"/>
      <c r="AI93" s="248"/>
      <c r="AJ93" s="251"/>
      <c r="AK93" s="251"/>
      <c r="AL93" s="52"/>
      <c r="AM93" s="238"/>
      <c r="AN93" s="248"/>
      <c r="AO93" s="253"/>
      <c r="AP93" s="237"/>
      <c r="AQ93" s="237"/>
      <c r="AR93" s="236"/>
      <c r="AS93" s="236"/>
      <c r="AT93" s="236"/>
      <c r="AU93" s="236"/>
      <c r="AV93" s="237"/>
      <c r="AW93" s="237"/>
      <c r="AX93" s="237"/>
      <c r="AY93" s="237"/>
      <c r="AZ93" s="236"/>
      <c r="BA93" s="236"/>
      <c r="BB93" s="236"/>
      <c r="BC93" s="237"/>
      <c r="BD93" s="237"/>
      <c r="BE93" s="237"/>
      <c r="BF93" s="236"/>
      <c r="BG93" s="236"/>
      <c r="BH93" s="236"/>
      <c r="BI93" s="237"/>
      <c r="BJ93" s="237"/>
      <c r="BK93" s="237"/>
      <c r="BL93" s="236"/>
      <c r="BM93" s="236"/>
      <c r="BN93" s="236"/>
    </row>
    <row r="94" spans="1:66" ht="29.25" customHeight="1">
      <c r="A94" s="237"/>
      <c r="B94" s="237"/>
      <c r="C94" s="237"/>
      <c r="D94" s="237"/>
      <c r="E94" s="237"/>
      <c r="F94" s="237"/>
      <c r="G94" s="237"/>
      <c r="H94" s="237"/>
      <c r="I94" s="237"/>
      <c r="J94" s="237"/>
      <c r="K94" s="237"/>
      <c r="L94" s="237"/>
      <c r="M94" s="237"/>
      <c r="N94" s="254"/>
      <c r="O94" s="237"/>
      <c r="P94" s="256"/>
      <c r="Q94" s="259"/>
      <c r="R94" s="83" t="s">
        <v>155</v>
      </c>
      <c r="S94" s="35"/>
      <c r="T94" s="35"/>
      <c r="U94" s="35" t="e">
        <f>IF(R94=0,0,IF(#REF!="Leve 20%",20%,IF(#REF!="Menor 40%",40%,IF(#REF!="Moderado 60%",60%,IF(#REF!="Mayor 80%",80%,100%)))))</f>
        <v>#REF!</v>
      </c>
      <c r="V94" s="238"/>
      <c r="W94" s="248"/>
      <c r="X94" s="253"/>
      <c r="Y94" s="193"/>
      <c r="Z94" s="238" t="str">
        <f>IF(AA94="Preventivo","X",IF(AA87="Detectivo","X","X "))</f>
        <v xml:space="preserve">X </v>
      </c>
      <c r="AA94" s="240" t="s">
        <v>97</v>
      </c>
      <c r="AB94" s="242">
        <f>IF(AA94="","",IF(AA94="Preventivo",25%,15%))</f>
        <v>0.15</v>
      </c>
      <c r="AC94" s="240" t="s">
        <v>66</v>
      </c>
      <c r="AD94" s="245">
        <f t="shared" ref="AD94" si="4">IF(AC94="Automatico",25%,15%)</f>
        <v>0.15</v>
      </c>
      <c r="AE94" s="248">
        <f>AB94+AD94</f>
        <v>0.3</v>
      </c>
      <c r="AF94" s="240"/>
      <c r="AG94" s="240"/>
      <c r="AH94" s="240"/>
      <c r="AI94" s="248" t="e">
        <f>AI87-(AI87*AE94)</f>
        <v>#VALUE!</v>
      </c>
      <c r="AJ94" s="251"/>
      <c r="AK94" s="251"/>
      <c r="AL94" s="52"/>
      <c r="AM94" s="238"/>
      <c r="AN94" s="248"/>
      <c r="AO94" s="253"/>
      <c r="AP94" s="237"/>
      <c r="AQ94" s="237"/>
      <c r="AR94" s="237"/>
      <c r="AS94" s="249"/>
      <c r="AT94" s="249"/>
      <c r="AU94" s="237"/>
      <c r="AV94" s="237"/>
      <c r="AW94" s="237"/>
      <c r="AX94" s="237"/>
      <c r="AY94" s="237"/>
      <c r="AZ94" s="237"/>
      <c r="BA94" s="237"/>
      <c r="BB94" s="235"/>
      <c r="BC94" s="237"/>
      <c r="BD94" s="237"/>
      <c r="BE94" s="237"/>
      <c r="BF94" s="237"/>
      <c r="BG94" s="237"/>
      <c r="BH94" s="235"/>
      <c r="BI94" s="237"/>
      <c r="BJ94" s="237"/>
      <c r="BK94" s="237"/>
      <c r="BL94" s="237"/>
      <c r="BM94" s="237"/>
      <c r="BN94" s="235"/>
    </row>
    <row r="95" spans="1:66" ht="29.25" customHeight="1">
      <c r="A95" s="237"/>
      <c r="B95" s="237"/>
      <c r="C95" s="237"/>
      <c r="D95" s="237"/>
      <c r="E95" s="237"/>
      <c r="F95" s="237"/>
      <c r="G95" s="237"/>
      <c r="H95" s="237"/>
      <c r="I95" s="237"/>
      <c r="J95" s="237"/>
      <c r="K95" s="237"/>
      <c r="L95" s="237"/>
      <c r="M95" s="237"/>
      <c r="N95" s="254"/>
      <c r="O95" s="237"/>
      <c r="P95" s="256"/>
      <c r="Q95" s="259"/>
      <c r="R95" s="83" t="s">
        <v>156</v>
      </c>
      <c r="S95" s="35"/>
      <c r="T95" s="35"/>
      <c r="U95" s="35" t="e">
        <f>IF(R95=0,0,IF(#REF!="Leve 20%",20%,IF(#REF!="Menor 40%",40%,IF(#REF!="Moderado 60%",60%,IF(#REF!="Mayor 80%",80%,100%)))))</f>
        <v>#REF!</v>
      </c>
      <c r="V95" s="238"/>
      <c r="W95" s="248"/>
      <c r="X95" s="253"/>
      <c r="Y95" s="193"/>
      <c r="Z95" s="239"/>
      <c r="AA95" s="241"/>
      <c r="AB95" s="243"/>
      <c r="AC95" s="241"/>
      <c r="AD95" s="246"/>
      <c r="AE95" s="239"/>
      <c r="AF95" s="240"/>
      <c r="AG95" s="241"/>
      <c r="AH95" s="241"/>
      <c r="AI95" s="248"/>
      <c r="AJ95" s="251"/>
      <c r="AK95" s="251"/>
      <c r="AL95" s="52"/>
      <c r="AM95" s="238"/>
      <c r="AN95" s="248"/>
      <c r="AO95" s="253"/>
      <c r="AP95" s="237"/>
      <c r="AQ95" s="236"/>
      <c r="AR95" s="236"/>
      <c r="AS95" s="236"/>
      <c r="AT95" s="236"/>
      <c r="AU95" s="236"/>
      <c r="AV95" s="237"/>
      <c r="AW95" s="236"/>
      <c r="AX95" s="236"/>
      <c r="AY95" s="236"/>
      <c r="AZ95" s="236"/>
      <c r="BA95" s="236"/>
      <c r="BB95" s="236"/>
      <c r="BC95" s="236"/>
      <c r="BD95" s="236"/>
      <c r="BE95" s="236"/>
      <c r="BF95" s="236"/>
      <c r="BG95" s="236"/>
      <c r="BH95" s="236"/>
      <c r="BI95" s="236"/>
      <c r="BJ95" s="236"/>
      <c r="BK95" s="236"/>
      <c r="BL95" s="236"/>
      <c r="BM95" s="236"/>
      <c r="BN95" s="236"/>
    </row>
    <row r="96" spans="1:66" ht="29.25" customHeight="1">
      <c r="A96" s="237"/>
      <c r="B96" s="237"/>
      <c r="C96" s="237"/>
      <c r="D96" s="237"/>
      <c r="E96" s="237"/>
      <c r="F96" s="237"/>
      <c r="G96" s="237"/>
      <c r="H96" s="237"/>
      <c r="I96" s="237"/>
      <c r="J96" s="237"/>
      <c r="K96" s="237"/>
      <c r="L96" s="237"/>
      <c r="M96" s="237"/>
      <c r="N96" s="254"/>
      <c r="O96" s="237"/>
      <c r="P96" s="256"/>
      <c r="Q96" s="259"/>
      <c r="R96" s="83" t="s">
        <v>157</v>
      </c>
      <c r="S96" s="35"/>
      <c r="T96" s="35"/>
      <c r="U96" s="35" t="e">
        <f>IF(R96=0,0,IF(#REF!="Leve 20%",20%,IF(#REF!="Menor 40%",40%,IF(#REF!="Moderado 60%",60%,IF(#REF!="Mayor 80%",80%,100%)))))</f>
        <v>#REF!</v>
      </c>
      <c r="V96" s="238"/>
      <c r="W96" s="248"/>
      <c r="X96" s="253"/>
      <c r="Y96" s="193"/>
      <c r="Z96" s="239"/>
      <c r="AA96" s="241"/>
      <c r="AB96" s="243"/>
      <c r="AC96" s="241"/>
      <c r="AD96" s="246"/>
      <c r="AE96" s="239"/>
      <c r="AF96" s="240"/>
      <c r="AG96" s="241"/>
      <c r="AH96" s="241"/>
      <c r="AI96" s="248"/>
      <c r="AJ96" s="251"/>
      <c r="AK96" s="251"/>
      <c r="AL96" s="52"/>
      <c r="AM96" s="238"/>
      <c r="AN96" s="248"/>
      <c r="AO96" s="253"/>
      <c r="AP96" s="237"/>
      <c r="AQ96" s="236"/>
      <c r="AR96" s="236"/>
      <c r="AS96" s="236"/>
      <c r="AT96" s="236"/>
      <c r="AU96" s="236"/>
      <c r="AV96" s="237"/>
      <c r="AW96" s="236"/>
      <c r="AX96" s="236"/>
      <c r="AY96" s="236"/>
      <c r="AZ96" s="236"/>
      <c r="BA96" s="236"/>
      <c r="BB96" s="236"/>
      <c r="BC96" s="236"/>
      <c r="BD96" s="236"/>
      <c r="BE96" s="236"/>
      <c r="BF96" s="236"/>
      <c r="BG96" s="236"/>
      <c r="BH96" s="236"/>
      <c r="BI96" s="236"/>
      <c r="BJ96" s="236"/>
      <c r="BK96" s="236"/>
      <c r="BL96" s="236"/>
      <c r="BM96" s="236"/>
      <c r="BN96" s="236"/>
    </row>
    <row r="97" spans="1:66" ht="29.25" customHeight="1">
      <c r="A97" s="237"/>
      <c r="B97" s="237"/>
      <c r="C97" s="237"/>
      <c r="D97" s="237"/>
      <c r="E97" s="237"/>
      <c r="F97" s="237"/>
      <c r="G97" s="237"/>
      <c r="H97" s="237"/>
      <c r="I97" s="237"/>
      <c r="J97" s="237"/>
      <c r="K97" s="237"/>
      <c r="L97" s="237"/>
      <c r="M97" s="237"/>
      <c r="N97" s="254"/>
      <c r="O97" s="237"/>
      <c r="P97" s="256"/>
      <c r="Q97" s="259"/>
      <c r="R97" s="83" t="s">
        <v>158</v>
      </c>
      <c r="S97" s="35"/>
      <c r="T97" s="35"/>
      <c r="U97" s="35" t="e">
        <f>IF(R97=0,0,IF(#REF!="Leve 20%",20%,IF(#REF!="Menor 40%",40%,IF(#REF!="Moderado 60%",60%,IF(#REF!="Mayor 80%",80%,100%)))))</f>
        <v>#REF!</v>
      </c>
      <c r="V97" s="238"/>
      <c r="W97" s="248"/>
      <c r="X97" s="253"/>
      <c r="Y97" s="193"/>
      <c r="Z97" s="239"/>
      <c r="AA97" s="241"/>
      <c r="AB97" s="243"/>
      <c r="AC97" s="241"/>
      <c r="AD97" s="246"/>
      <c r="AE97" s="239"/>
      <c r="AF97" s="240"/>
      <c r="AG97" s="241"/>
      <c r="AH97" s="241"/>
      <c r="AI97" s="248"/>
      <c r="AJ97" s="251"/>
      <c r="AK97" s="251"/>
      <c r="AL97" s="52"/>
      <c r="AM97" s="238"/>
      <c r="AN97" s="248"/>
      <c r="AO97" s="253"/>
      <c r="AP97" s="237"/>
      <c r="AQ97" s="236"/>
      <c r="AR97" s="236"/>
      <c r="AS97" s="236"/>
      <c r="AT97" s="236"/>
      <c r="AU97" s="236"/>
      <c r="AV97" s="237"/>
      <c r="AW97" s="236"/>
      <c r="AX97" s="236"/>
      <c r="AY97" s="236"/>
      <c r="AZ97" s="236"/>
      <c r="BA97" s="236"/>
      <c r="BB97" s="236"/>
      <c r="BC97" s="236"/>
      <c r="BD97" s="236"/>
      <c r="BE97" s="236"/>
      <c r="BF97" s="236"/>
      <c r="BG97" s="236"/>
      <c r="BH97" s="236"/>
      <c r="BI97" s="236"/>
      <c r="BJ97" s="236"/>
      <c r="BK97" s="236"/>
      <c r="BL97" s="236"/>
      <c r="BM97" s="236"/>
      <c r="BN97" s="236"/>
    </row>
    <row r="98" spans="1:66" ht="29.25" customHeight="1">
      <c r="A98" s="237"/>
      <c r="B98" s="237"/>
      <c r="C98" s="237"/>
      <c r="D98" s="237"/>
      <c r="E98" s="237"/>
      <c r="F98" s="237"/>
      <c r="G98" s="237"/>
      <c r="H98" s="237"/>
      <c r="I98" s="237"/>
      <c r="J98" s="237"/>
      <c r="K98" s="237"/>
      <c r="L98" s="237"/>
      <c r="M98" s="237"/>
      <c r="N98" s="254"/>
      <c r="O98" s="237"/>
      <c r="P98" s="256"/>
      <c r="Q98" s="259"/>
      <c r="R98" s="83" t="s">
        <v>159</v>
      </c>
      <c r="S98" s="35"/>
      <c r="T98" s="35"/>
      <c r="U98" s="35" t="e">
        <f>IF(R98=0,0,IF(#REF!="Leve 20%",20%,IF(#REF!="Menor 40%",40%,IF(#REF!="Moderado 60%",60%,IF(#REF!="Mayor 80%",80%,100%)))))</f>
        <v>#REF!</v>
      </c>
      <c r="V98" s="238"/>
      <c r="W98" s="248"/>
      <c r="X98" s="253"/>
      <c r="Y98" s="193"/>
      <c r="Z98" s="239"/>
      <c r="AA98" s="241"/>
      <c r="AB98" s="243"/>
      <c r="AC98" s="241"/>
      <c r="AD98" s="246"/>
      <c r="AE98" s="239"/>
      <c r="AF98" s="240"/>
      <c r="AG98" s="241"/>
      <c r="AH98" s="241"/>
      <c r="AI98" s="248"/>
      <c r="AJ98" s="251"/>
      <c r="AK98" s="251"/>
      <c r="AL98" s="52"/>
      <c r="AM98" s="238"/>
      <c r="AN98" s="248"/>
      <c r="AO98" s="253"/>
      <c r="AP98" s="237"/>
      <c r="AQ98" s="236"/>
      <c r="AR98" s="236"/>
      <c r="AS98" s="236"/>
      <c r="AT98" s="236"/>
      <c r="AU98" s="236"/>
      <c r="AV98" s="237"/>
      <c r="AW98" s="236"/>
      <c r="AX98" s="236"/>
      <c r="AY98" s="236"/>
      <c r="AZ98" s="236"/>
      <c r="BA98" s="236"/>
      <c r="BB98" s="236"/>
      <c r="BC98" s="236"/>
      <c r="BD98" s="236"/>
      <c r="BE98" s="236"/>
      <c r="BF98" s="236"/>
      <c r="BG98" s="236"/>
      <c r="BH98" s="236"/>
      <c r="BI98" s="236"/>
      <c r="BJ98" s="236"/>
      <c r="BK98" s="236"/>
      <c r="BL98" s="236"/>
      <c r="BM98" s="236"/>
      <c r="BN98" s="236"/>
    </row>
    <row r="99" spans="1:66" ht="29.25" customHeight="1">
      <c r="A99" s="237"/>
      <c r="B99" s="237"/>
      <c r="C99" s="237"/>
      <c r="D99" s="237"/>
      <c r="E99" s="237"/>
      <c r="F99" s="237"/>
      <c r="G99" s="237"/>
      <c r="H99" s="237"/>
      <c r="I99" s="237"/>
      <c r="J99" s="237"/>
      <c r="K99" s="237"/>
      <c r="L99" s="237"/>
      <c r="M99" s="237"/>
      <c r="N99" s="254"/>
      <c r="O99" s="237"/>
      <c r="P99" s="256"/>
      <c r="Q99" s="259"/>
      <c r="R99" s="83" t="s">
        <v>160</v>
      </c>
      <c r="S99" s="35"/>
      <c r="T99" s="35"/>
      <c r="U99" s="35" t="e">
        <f>IF(R99=0,0,IF(#REF!="Leve 20%",20%,IF(#REF!="Menor 40%",40%,IF(#REF!="Moderado 60%",60%,IF(#REF!="Mayor 80%",80%,100%)))))</f>
        <v>#REF!</v>
      </c>
      <c r="V99" s="238"/>
      <c r="W99" s="248"/>
      <c r="X99" s="253"/>
      <c r="Y99" s="193"/>
      <c r="Z99" s="239"/>
      <c r="AA99" s="241"/>
      <c r="AB99" s="243"/>
      <c r="AC99" s="241"/>
      <c r="AD99" s="246"/>
      <c r="AE99" s="239"/>
      <c r="AF99" s="240"/>
      <c r="AG99" s="241"/>
      <c r="AH99" s="241"/>
      <c r="AI99" s="248"/>
      <c r="AJ99" s="251"/>
      <c r="AK99" s="251"/>
      <c r="AL99" s="52"/>
      <c r="AM99" s="238"/>
      <c r="AN99" s="248"/>
      <c r="AO99" s="253"/>
      <c r="AP99" s="237"/>
      <c r="AQ99" s="236"/>
      <c r="AR99" s="236"/>
      <c r="AS99" s="236"/>
      <c r="AT99" s="236"/>
      <c r="AU99" s="236"/>
      <c r="AV99" s="237"/>
      <c r="AW99" s="236"/>
      <c r="AX99" s="236"/>
      <c r="AY99" s="236"/>
      <c r="AZ99" s="236"/>
      <c r="BA99" s="236"/>
      <c r="BB99" s="236"/>
      <c r="BC99" s="236"/>
      <c r="BD99" s="236"/>
      <c r="BE99" s="236"/>
      <c r="BF99" s="236"/>
      <c r="BG99" s="236"/>
      <c r="BH99" s="236"/>
      <c r="BI99" s="236"/>
      <c r="BJ99" s="236"/>
      <c r="BK99" s="236"/>
      <c r="BL99" s="236"/>
      <c r="BM99" s="236"/>
      <c r="BN99" s="236"/>
    </row>
    <row r="100" spans="1:66" ht="29.25" customHeight="1">
      <c r="A100" s="237"/>
      <c r="B100" s="237"/>
      <c r="C100" s="237"/>
      <c r="D100" s="237"/>
      <c r="E100" s="237"/>
      <c r="F100" s="237"/>
      <c r="G100" s="237"/>
      <c r="H100" s="237"/>
      <c r="I100" s="237"/>
      <c r="J100" s="237"/>
      <c r="K100" s="237"/>
      <c r="L100" s="237"/>
      <c r="M100" s="237"/>
      <c r="N100" s="254"/>
      <c r="O100" s="237"/>
      <c r="P100" s="256"/>
      <c r="Q100" s="259"/>
      <c r="R100" s="83" t="s">
        <v>161</v>
      </c>
      <c r="S100" s="35"/>
      <c r="T100" s="35"/>
      <c r="U100" s="35"/>
      <c r="V100" s="238"/>
      <c r="W100" s="248"/>
      <c r="X100" s="253"/>
      <c r="Y100" s="193"/>
      <c r="Z100" s="239"/>
      <c r="AA100" s="241"/>
      <c r="AB100" s="243"/>
      <c r="AC100" s="241"/>
      <c r="AD100" s="246"/>
      <c r="AE100" s="239"/>
      <c r="AF100" s="240"/>
      <c r="AG100" s="241"/>
      <c r="AH100" s="241"/>
      <c r="AI100" s="248"/>
      <c r="AJ100" s="251"/>
      <c r="AK100" s="251"/>
      <c r="AL100" s="52"/>
      <c r="AM100" s="238"/>
      <c r="AN100" s="248"/>
      <c r="AO100" s="253"/>
      <c r="AP100" s="237"/>
      <c r="AQ100" s="236"/>
      <c r="AR100" s="236"/>
      <c r="AS100" s="236"/>
      <c r="AT100" s="236"/>
      <c r="AU100" s="236"/>
      <c r="AV100" s="237"/>
      <c r="AW100" s="236"/>
      <c r="AX100" s="236"/>
      <c r="AY100" s="236"/>
      <c r="AZ100" s="236"/>
      <c r="BA100" s="236"/>
      <c r="BB100" s="236"/>
      <c r="BC100" s="236"/>
      <c r="BD100" s="236"/>
      <c r="BE100" s="236"/>
      <c r="BF100" s="236"/>
      <c r="BG100" s="236"/>
      <c r="BH100" s="236"/>
      <c r="BI100" s="236"/>
      <c r="BJ100" s="236"/>
      <c r="BK100" s="236"/>
      <c r="BL100" s="236"/>
      <c r="BM100" s="236"/>
      <c r="BN100" s="236"/>
    </row>
    <row r="101" spans="1:66" ht="29.25" customHeight="1">
      <c r="A101" s="237"/>
      <c r="B101" s="237"/>
      <c r="C101" s="237"/>
      <c r="D101" s="237"/>
      <c r="E101" s="237"/>
      <c r="F101" s="237"/>
      <c r="G101" s="237"/>
      <c r="H101" s="237"/>
      <c r="I101" s="237"/>
      <c r="J101" s="237"/>
      <c r="K101" s="237"/>
      <c r="L101" s="237"/>
      <c r="M101" s="237"/>
      <c r="N101" s="254"/>
      <c r="O101" s="237"/>
      <c r="P101" s="256"/>
      <c r="Q101" s="259"/>
      <c r="R101" s="83" t="s">
        <v>162</v>
      </c>
      <c r="S101" s="35"/>
      <c r="T101" s="35"/>
      <c r="U101" s="35"/>
      <c r="V101" s="238"/>
      <c r="W101" s="248"/>
      <c r="X101" s="253"/>
      <c r="Y101" s="193"/>
      <c r="Z101" s="239"/>
      <c r="AA101" s="241"/>
      <c r="AB101" s="243"/>
      <c r="AC101" s="241"/>
      <c r="AD101" s="246"/>
      <c r="AE101" s="239"/>
      <c r="AF101" s="240"/>
      <c r="AG101" s="241"/>
      <c r="AH101" s="241"/>
      <c r="AI101" s="248"/>
      <c r="AJ101" s="251"/>
      <c r="AK101" s="251"/>
      <c r="AL101" s="52"/>
      <c r="AM101" s="238"/>
      <c r="AN101" s="248"/>
      <c r="AO101" s="253"/>
      <c r="AP101" s="237"/>
      <c r="AQ101" s="236"/>
      <c r="AR101" s="236"/>
      <c r="AS101" s="236"/>
      <c r="AT101" s="236"/>
      <c r="AU101" s="236"/>
      <c r="AV101" s="237"/>
      <c r="AW101" s="236"/>
      <c r="AX101" s="236"/>
      <c r="AY101" s="236"/>
      <c r="AZ101" s="236"/>
      <c r="BA101" s="236"/>
      <c r="BB101" s="236"/>
      <c r="BC101" s="236"/>
      <c r="BD101" s="236"/>
      <c r="BE101" s="236"/>
      <c r="BF101" s="236"/>
      <c r="BG101" s="236"/>
      <c r="BH101" s="236"/>
      <c r="BI101" s="236"/>
      <c r="BJ101" s="236"/>
      <c r="BK101" s="236"/>
      <c r="BL101" s="236"/>
      <c r="BM101" s="236"/>
      <c r="BN101" s="236"/>
    </row>
    <row r="102" spans="1:66" ht="29.25" customHeight="1">
      <c r="A102" s="237"/>
      <c r="B102" s="237"/>
      <c r="C102" s="237"/>
      <c r="D102" s="237"/>
      <c r="E102" s="237"/>
      <c r="F102" s="237"/>
      <c r="G102" s="237"/>
      <c r="H102" s="237"/>
      <c r="I102" s="237"/>
      <c r="J102" s="237"/>
      <c r="K102" s="237"/>
      <c r="L102" s="237"/>
      <c r="M102" s="237"/>
      <c r="N102" s="254"/>
      <c r="O102" s="237"/>
      <c r="P102" s="256"/>
      <c r="Q102" s="259"/>
      <c r="R102" s="83" t="s">
        <v>163</v>
      </c>
      <c r="S102" s="35"/>
      <c r="T102" s="35"/>
      <c r="U102" s="35"/>
      <c r="V102" s="238"/>
      <c r="W102" s="248"/>
      <c r="X102" s="253"/>
      <c r="Y102" s="193"/>
      <c r="Z102" s="239"/>
      <c r="AA102" s="241"/>
      <c r="AB102" s="243"/>
      <c r="AC102" s="241"/>
      <c r="AD102" s="246"/>
      <c r="AE102" s="239"/>
      <c r="AF102" s="240"/>
      <c r="AG102" s="241"/>
      <c r="AH102" s="241"/>
      <c r="AI102" s="248"/>
      <c r="AJ102" s="251"/>
      <c r="AK102" s="251"/>
      <c r="AL102" s="52"/>
      <c r="AM102" s="238"/>
      <c r="AN102" s="248"/>
      <c r="AO102" s="253"/>
      <c r="AP102" s="237"/>
      <c r="AQ102" s="236"/>
      <c r="AR102" s="236"/>
      <c r="AS102" s="236"/>
      <c r="AT102" s="236"/>
      <c r="AU102" s="236"/>
      <c r="AV102" s="237"/>
      <c r="AW102" s="236"/>
      <c r="AX102" s="236"/>
      <c r="AY102" s="236"/>
      <c r="AZ102" s="236"/>
      <c r="BA102" s="236"/>
      <c r="BB102" s="236"/>
      <c r="BC102" s="236"/>
      <c r="BD102" s="236"/>
      <c r="BE102" s="236"/>
      <c r="BF102" s="236"/>
      <c r="BG102" s="236"/>
      <c r="BH102" s="236"/>
      <c r="BI102" s="236"/>
      <c r="BJ102" s="236"/>
      <c r="BK102" s="236"/>
      <c r="BL102" s="236"/>
      <c r="BM102" s="236"/>
      <c r="BN102" s="236"/>
    </row>
    <row r="103" spans="1:66" ht="29.25" customHeight="1">
      <c r="A103" s="237"/>
      <c r="B103" s="237"/>
      <c r="C103" s="237"/>
      <c r="D103" s="237"/>
      <c r="E103" s="237"/>
      <c r="F103" s="237"/>
      <c r="G103" s="237"/>
      <c r="H103" s="237"/>
      <c r="I103" s="237"/>
      <c r="J103" s="237"/>
      <c r="K103" s="237"/>
      <c r="L103" s="237"/>
      <c r="M103" s="237"/>
      <c r="N103" s="254"/>
      <c r="O103" s="237"/>
      <c r="P103" s="256"/>
      <c r="Q103" s="259"/>
      <c r="R103" s="83" t="s">
        <v>164</v>
      </c>
      <c r="S103" s="35"/>
      <c r="T103" s="35"/>
      <c r="U103" s="35"/>
      <c r="V103" s="238"/>
      <c r="W103" s="248"/>
      <c r="X103" s="253"/>
      <c r="Y103" s="193"/>
      <c r="Z103" s="239"/>
      <c r="AA103" s="241"/>
      <c r="AB103" s="243"/>
      <c r="AC103" s="241"/>
      <c r="AD103" s="246"/>
      <c r="AE103" s="239"/>
      <c r="AF103" s="240"/>
      <c r="AG103" s="241"/>
      <c r="AH103" s="241"/>
      <c r="AI103" s="248"/>
      <c r="AJ103" s="251"/>
      <c r="AK103" s="251"/>
      <c r="AL103" s="52"/>
      <c r="AM103" s="238"/>
      <c r="AN103" s="248"/>
      <c r="AO103" s="253"/>
      <c r="AP103" s="237"/>
      <c r="AQ103" s="236"/>
      <c r="AR103" s="236"/>
      <c r="AS103" s="236"/>
      <c r="AT103" s="236"/>
      <c r="AU103" s="236"/>
      <c r="AV103" s="237"/>
      <c r="AW103" s="236"/>
      <c r="AX103" s="236"/>
      <c r="AY103" s="236"/>
      <c r="AZ103" s="236"/>
      <c r="BA103" s="236"/>
      <c r="BB103" s="236"/>
      <c r="BC103" s="236"/>
      <c r="BD103" s="236"/>
      <c r="BE103" s="236"/>
      <c r="BF103" s="236"/>
      <c r="BG103" s="236"/>
      <c r="BH103" s="236"/>
      <c r="BI103" s="236"/>
      <c r="BJ103" s="236"/>
      <c r="BK103" s="236"/>
      <c r="BL103" s="236"/>
      <c r="BM103" s="236"/>
      <c r="BN103" s="236"/>
    </row>
    <row r="104" spans="1:66" ht="29.25" customHeight="1">
      <c r="A104" s="237"/>
      <c r="B104" s="237"/>
      <c r="C104" s="237"/>
      <c r="D104" s="237"/>
      <c r="E104" s="237"/>
      <c r="F104" s="237"/>
      <c r="G104" s="237"/>
      <c r="H104" s="237"/>
      <c r="I104" s="237"/>
      <c r="J104" s="237"/>
      <c r="K104" s="237"/>
      <c r="L104" s="237"/>
      <c r="M104" s="237"/>
      <c r="N104" s="254"/>
      <c r="O104" s="237"/>
      <c r="P104" s="256"/>
      <c r="Q104" s="259"/>
      <c r="R104" s="83" t="s">
        <v>165</v>
      </c>
      <c r="S104" s="35"/>
      <c r="T104" s="35"/>
      <c r="U104" s="35"/>
      <c r="V104" s="238"/>
      <c r="W104" s="248"/>
      <c r="X104" s="253"/>
      <c r="Y104" s="193"/>
      <c r="Z104" s="239"/>
      <c r="AA104" s="241"/>
      <c r="AB104" s="243"/>
      <c r="AC104" s="241"/>
      <c r="AD104" s="246"/>
      <c r="AE104" s="239"/>
      <c r="AF104" s="240"/>
      <c r="AG104" s="241"/>
      <c r="AH104" s="241"/>
      <c r="AI104" s="248"/>
      <c r="AJ104" s="251"/>
      <c r="AK104" s="251"/>
      <c r="AL104" s="52"/>
      <c r="AM104" s="238"/>
      <c r="AN104" s="248"/>
      <c r="AO104" s="253"/>
      <c r="AP104" s="237"/>
      <c r="AQ104" s="236"/>
      <c r="AR104" s="236"/>
      <c r="AS104" s="236"/>
      <c r="AT104" s="236"/>
      <c r="AU104" s="236"/>
      <c r="AV104" s="237"/>
      <c r="AW104" s="236"/>
      <c r="AX104" s="236"/>
      <c r="AY104" s="236"/>
      <c r="AZ104" s="236"/>
      <c r="BA104" s="236"/>
      <c r="BB104" s="236"/>
      <c r="BC104" s="236"/>
      <c r="BD104" s="236"/>
      <c r="BE104" s="236"/>
      <c r="BF104" s="236"/>
      <c r="BG104" s="236"/>
      <c r="BH104" s="236"/>
      <c r="BI104" s="236"/>
      <c r="BJ104" s="236"/>
      <c r="BK104" s="236"/>
      <c r="BL104" s="236"/>
      <c r="BM104" s="236"/>
      <c r="BN104" s="236"/>
    </row>
    <row r="105" spans="1:66" ht="29.25" customHeight="1">
      <c r="A105" s="237"/>
      <c r="B105" s="237"/>
      <c r="C105" s="237"/>
      <c r="D105" s="237"/>
      <c r="E105" s="237"/>
      <c r="F105" s="237"/>
      <c r="G105" s="237"/>
      <c r="H105" s="237"/>
      <c r="I105" s="237"/>
      <c r="J105" s="237"/>
      <c r="K105" s="237"/>
      <c r="L105" s="237"/>
      <c r="M105" s="237"/>
      <c r="N105" s="254"/>
      <c r="O105" s="237"/>
      <c r="P105" s="256"/>
      <c r="Q105" s="259"/>
      <c r="R105" s="83" t="s">
        <v>166</v>
      </c>
      <c r="S105" s="35"/>
      <c r="T105" s="35"/>
      <c r="U105" s="35"/>
      <c r="V105" s="238"/>
      <c r="W105" s="248"/>
      <c r="X105" s="253"/>
      <c r="Y105" s="193"/>
      <c r="Z105" s="239"/>
      <c r="AA105" s="241"/>
      <c r="AB105" s="243"/>
      <c r="AC105" s="241"/>
      <c r="AD105" s="246"/>
      <c r="AE105" s="239"/>
      <c r="AF105" s="240"/>
      <c r="AG105" s="241"/>
      <c r="AH105" s="241"/>
      <c r="AI105" s="248"/>
      <c r="AJ105" s="251"/>
      <c r="AK105" s="251"/>
      <c r="AL105" s="52"/>
      <c r="AM105" s="238"/>
      <c r="AN105" s="248"/>
      <c r="AO105" s="253"/>
      <c r="AP105" s="237"/>
      <c r="AQ105" s="236"/>
      <c r="AR105" s="236"/>
      <c r="AS105" s="236"/>
      <c r="AT105" s="236"/>
      <c r="AU105" s="236"/>
      <c r="AV105" s="237"/>
      <c r="AW105" s="236"/>
      <c r="AX105" s="236"/>
      <c r="AY105" s="236"/>
      <c r="AZ105" s="236"/>
      <c r="BA105" s="236"/>
      <c r="BB105" s="236"/>
      <c r="BC105" s="236"/>
      <c r="BD105" s="236"/>
      <c r="BE105" s="236"/>
      <c r="BF105" s="236"/>
      <c r="BG105" s="236"/>
      <c r="BH105" s="236"/>
      <c r="BI105" s="236"/>
      <c r="BJ105" s="236"/>
      <c r="BK105" s="236"/>
      <c r="BL105" s="236"/>
      <c r="BM105" s="236"/>
      <c r="BN105" s="236"/>
    </row>
    <row r="106" spans="1:66" ht="29.25" customHeight="1">
      <c r="A106" s="237"/>
      <c r="B106" s="237"/>
      <c r="C106" s="237"/>
      <c r="D106" s="237"/>
      <c r="E106" s="237"/>
      <c r="F106" s="237"/>
      <c r="G106" s="237"/>
      <c r="H106" s="237"/>
      <c r="I106" s="237"/>
      <c r="J106" s="237"/>
      <c r="K106" s="237"/>
      <c r="L106" s="237"/>
      <c r="M106" s="237"/>
      <c r="N106" s="254"/>
      <c r="O106" s="237"/>
      <c r="P106" s="257"/>
      <c r="Q106" s="260"/>
      <c r="R106" s="84" t="s">
        <v>167</v>
      </c>
      <c r="S106" s="35">
        <f>COUNTA(S87:S105)</f>
        <v>0</v>
      </c>
      <c r="T106" s="35">
        <f>COUNTA(T87:T105)</f>
        <v>0</v>
      </c>
      <c r="U106" s="35"/>
      <c r="V106" s="238"/>
      <c r="W106" s="248"/>
      <c r="X106" s="253"/>
      <c r="Y106" s="193"/>
      <c r="Z106" s="239"/>
      <c r="AA106" s="241"/>
      <c r="AB106" s="244"/>
      <c r="AC106" s="241"/>
      <c r="AD106" s="247"/>
      <c r="AE106" s="239"/>
      <c r="AF106" s="240"/>
      <c r="AG106" s="241"/>
      <c r="AH106" s="241"/>
      <c r="AI106" s="248"/>
      <c r="AJ106" s="252"/>
      <c r="AK106" s="252"/>
      <c r="AL106" s="53"/>
      <c r="AM106" s="238"/>
      <c r="AN106" s="248"/>
      <c r="AO106" s="253"/>
      <c r="AP106" s="237"/>
      <c r="AQ106" s="236"/>
      <c r="AR106" s="236"/>
      <c r="AS106" s="236"/>
      <c r="AT106" s="236"/>
      <c r="AU106" s="236"/>
      <c r="AV106" s="237"/>
      <c r="AW106" s="236"/>
      <c r="AX106" s="236"/>
      <c r="AY106" s="236"/>
      <c r="AZ106" s="236"/>
      <c r="BA106" s="236"/>
      <c r="BB106" s="236"/>
      <c r="BC106" s="236"/>
      <c r="BD106" s="236"/>
      <c r="BE106" s="236"/>
      <c r="BF106" s="236"/>
      <c r="BG106" s="236"/>
      <c r="BH106" s="236"/>
      <c r="BI106" s="236"/>
      <c r="BJ106" s="236"/>
      <c r="BK106" s="236"/>
      <c r="BL106" s="236"/>
      <c r="BM106" s="236"/>
      <c r="BN106" s="236"/>
    </row>
    <row r="107" spans="1:66" ht="29.25" customHeight="1">
      <c r="A107" s="237"/>
      <c r="B107" s="237"/>
      <c r="C107" s="237"/>
      <c r="D107" s="237"/>
      <c r="E107" s="237"/>
      <c r="F107" s="237"/>
      <c r="G107" s="237"/>
      <c r="H107" s="237"/>
      <c r="I107" s="237"/>
      <c r="J107" s="237"/>
      <c r="K107" s="237"/>
      <c r="L107" s="237"/>
      <c r="M107" s="237"/>
      <c r="N107" s="254"/>
      <c r="O107" s="237"/>
      <c r="P107" s="255" t="str">
        <f>IF(O107=0,"Defina la frecuencia",IF(O107="Se espera que el evento ocurra en la mayoria de las circunstancias
Mas de 1 vez en el año","Casi seguro",IF(O107="Es viable que el evento ocurra en la mayoria de las circunstancias.
Al menos 1 vez en el ultimo año","Probable",IF(O107="El Evento podrá ocurrir en algun momento.
Al menos 1 vez en los ultimos 2 años","Posible",IF(O107="El Evento podrá ocurrir en algun momento.
Al menos 1 vez en los ultimos 5 años","Improbable","Rara vez")))))</f>
        <v>Defina la frecuencia</v>
      </c>
      <c r="Q107" s="258">
        <f>IF(P107="Casi seguro",100%,IF(P107="Probable",80%,IF(P107="Posible",60%,IF(P107="Improbable",40%,IF(P107="Rara vez",20%,0)))))</f>
        <v>0</v>
      </c>
      <c r="R107" s="83" t="s">
        <v>144</v>
      </c>
      <c r="S107" s="35"/>
      <c r="T107" s="35"/>
      <c r="U107" s="35" t="e">
        <f>IF(R107=0,0,IF(#REF!="Leve 20%",20%,IF(#REF!="Menor 40%",40%,IF(#REF!="Moderado 60%",60%,IF(#REF!="Mayor 80%",80%,100%)))))</f>
        <v>#REF!</v>
      </c>
      <c r="V107" s="238" t="str">
        <f>IF(S126&lt;=5,"Moderado",IF(S126&lt;=11,"Mayor","Catastrofico"))</f>
        <v>Moderado</v>
      </c>
      <c r="W107" s="248">
        <f>IF(V107=0,0,IF(V107="Moderado",60%,IF(V107="Mayor",80%,100%)))</f>
        <v>0.6</v>
      </c>
      <c r="X107" s="253" t="e">
        <f>VLOOKUP(P107,Matriz!B123:G128,MATCH(V107,Matriz!B123:G123,0),FALSE)</f>
        <v>#N/A</v>
      </c>
      <c r="Y107" s="193"/>
      <c r="Z107" s="238" t="str">
        <f>IF(AA107="Preventivo","X",IF(AA107="Detectivo","X","X "))</f>
        <v xml:space="preserve">X </v>
      </c>
      <c r="AA107" s="240"/>
      <c r="AB107" s="242" t="str">
        <f>IF(AA107="","",IF(AA107="Preventivo",25%,15%))</f>
        <v/>
      </c>
      <c r="AC107" s="240"/>
      <c r="AD107" s="242">
        <f>IF(AC107="Automatico",25%,15%)</f>
        <v>0.15</v>
      </c>
      <c r="AE107" s="248" t="e">
        <f>AB107+AD107</f>
        <v>#VALUE!</v>
      </c>
      <c r="AF107" s="240"/>
      <c r="AG107" s="240"/>
      <c r="AH107" s="240"/>
      <c r="AI107" s="248" t="e">
        <f>Q107-(Q107*AE107)</f>
        <v>#VALUE!</v>
      </c>
      <c r="AJ107" s="250" t="e">
        <f>IF(AK107=0,"Defina la frecuencia",IF(AK107=20%,"Rara vez",IF(AK107=40%,"Improbable",IF(AK107=60%,"Posible",IF(AK107=80%,"Probable","Casi seguro")))))</f>
        <v>#VALUE!</v>
      </c>
      <c r="AK107" s="250" t="e">
        <f>IF(AI114&lt;20%,20%,IF(AI114&lt;40%,40%,IF(AI114&lt;60%,60%,IF(AI114&lt;80%,80%,100%))))</f>
        <v>#VALUE!</v>
      </c>
      <c r="AL107" s="51" t="e">
        <f>VALUE(AK107)</f>
        <v>#VALUE!</v>
      </c>
      <c r="AM107" s="238" t="str">
        <f>V107</f>
        <v>Moderado</v>
      </c>
      <c r="AN107" s="248">
        <f>W107</f>
        <v>0.6</v>
      </c>
      <c r="AO107" s="253" t="e">
        <f>VLOOKUP(AJ107,Matriz!B123:G128,MATCH(AM107,Matriz!B123:G123,0),FALSE)</f>
        <v>#VALUE!</v>
      </c>
      <c r="AP107" s="237"/>
      <c r="AQ107" s="237"/>
      <c r="AR107" s="237"/>
      <c r="AS107" s="249"/>
      <c r="AT107" s="249"/>
      <c r="AU107" s="237"/>
      <c r="AV107" s="237"/>
      <c r="AW107" s="237"/>
      <c r="AX107" s="237"/>
      <c r="AY107" s="237"/>
      <c r="AZ107" s="237"/>
      <c r="BA107" s="237"/>
      <c r="BB107" s="235"/>
      <c r="BC107" s="237"/>
      <c r="BD107" s="237"/>
      <c r="BE107" s="237"/>
      <c r="BF107" s="237"/>
      <c r="BG107" s="237"/>
      <c r="BH107" s="235"/>
      <c r="BI107" s="237"/>
      <c r="BJ107" s="237"/>
      <c r="BK107" s="237"/>
      <c r="BL107" s="237"/>
      <c r="BM107" s="237"/>
      <c r="BN107" s="235"/>
    </row>
    <row r="108" spans="1:66" ht="29.25" customHeight="1">
      <c r="A108" s="237"/>
      <c r="B108" s="237"/>
      <c r="C108" s="237"/>
      <c r="D108" s="237"/>
      <c r="E108" s="237"/>
      <c r="F108" s="237"/>
      <c r="G108" s="237"/>
      <c r="H108" s="237"/>
      <c r="I108" s="237"/>
      <c r="J108" s="237"/>
      <c r="K108" s="237"/>
      <c r="L108" s="237"/>
      <c r="M108" s="237"/>
      <c r="N108" s="254"/>
      <c r="O108" s="237"/>
      <c r="P108" s="256"/>
      <c r="Q108" s="259"/>
      <c r="R108" s="83" t="s">
        <v>149</v>
      </c>
      <c r="S108" s="35"/>
      <c r="T108" s="35"/>
      <c r="U108" s="35" t="e">
        <f>IF(R108=0,0,IF(#REF!="Leve 20%",20%,IF(#REF!="Menor 40%",40%,IF(#REF!="Moderado 60%",60%,IF(#REF!="Mayor 80%",80%,100%)))))</f>
        <v>#REF!</v>
      </c>
      <c r="V108" s="238"/>
      <c r="W108" s="248"/>
      <c r="X108" s="253"/>
      <c r="Y108" s="193"/>
      <c r="Z108" s="238"/>
      <c r="AA108" s="241"/>
      <c r="AB108" s="243"/>
      <c r="AC108" s="241"/>
      <c r="AD108" s="243"/>
      <c r="AE108" s="239"/>
      <c r="AF108" s="241"/>
      <c r="AG108" s="241"/>
      <c r="AH108" s="241"/>
      <c r="AI108" s="248"/>
      <c r="AJ108" s="251"/>
      <c r="AK108" s="251"/>
      <c r="AL108" s="52"/>
      <c r="AM108" s="238"/>
      <c r="AN108" s="248"/>
      <c r="AO108" s="253"/>
      <c r="AP108" s="237"/>
      <c r="AQ108" s="237"/>
      <c r="AR108" s="236"/>
      <c r="AS108" s="236"/>
      <c r="AT108" s="236"/>
      <c r="AU108" s="236"/>
      <c r="AV108" s="237"/>
      <c r="AW108" s="237"/>
      <c r="AX108" s="237"/>
      <c r="AY108" s="237"/>
      <c r="AZ108" s="236"/>
      <c r="BA108" s="236"/>
      <c r="BB108" s="236"/>
      <c r="BC108" s="237"/>
      <c r="BD108" s="237"/>
      <c r="BE108" s="237"/>
      <c r="BF108" s="236"/>
      <c r="BG108" s="236"/>
      <c r="BH108" s="236"/>
      <c r="BI108" s="237"/>
      <c r="BJ108" s="237"/>
      <c r="BK108" s="237"/>
      <c r="BL108" s="236"/>
      <c r="BM108" s="236"/>
      <c r="BN108" s="236"/>
    </row>
    <row r="109" spans="1:66" ht="29.25" customHeight="1">
      <c r="A109" s="237"/>
      <c r="B109" s="237"/>
      <c r="C109" s="237"/>
      <c r="D109" s="237"/>
      <c r="E109" s="237"/>
      <c r="F109" s="237"/>
      <c r="G109" s="237"/>
      <c r="H109" s="237"/>
      <c r="I109" s="237"/>
      <c r="J109" s="237"/>
      <c r="K109" s="237"/>
      <c r="L109" s="237"/>
      <c r="M109" s="237"/>
      <c r="N109" s="254"/>
      <c r="O109" s="237"/>
      <c r="P109" s="256"/>
      <c r="Q109" s="259"/>
      <c r="R109" s="83" t="s">
        <v>150</v>
      </c>
      <c r="S109" s="35"/>
      <c r="T109" s="35"/>
      <c r="U109" s="35" t="e">
        <f>IF(R109=0,0,IF(#REF!="Leve 20%",20%,IF(#REF!="Menor 40%",40%,IF(#REF!="Moderado 60%",60%,IF(#REF!="Mayor 80%",80%,100%)))))</f>
        <v>#REF!</v>
      </c>
      <c r="V109" s="238"/>
      <c r="W109" s="248"/>
      <c r="X109" s="253"/>
      <c r="Y109" s="193"/>
      <c r="Z109" s="238"/>
      <c r="AA109" s="241"/>
      <c r="AB109" s="243"/>
      <c r="AC109" s="241"/>
      <c r="AD109" s="243"/>
      <c r="AE109" s="239"/>
      <c r="AF109" s="241"/>
      <c r="AG109" s="241"/>
      <c r="AH109" s="241"/>
      <c r="AI109" s="248"/>
      <c r="AJ109" s="251"/>
      <c r="AK109" s="251"/>
      <c r="AL109" s="52"/>
      <c r="AM109" s="238"/>
      <c r="AN109" s="248"/>
      <c r="AO109" s="253"/>
      <c r="AP109" s="237"/>
      <c r="AQ109" s="237"/>
      <c r="AR109" s="236"/>
      <c r="AS109" s="236"/>
      <c r="AT109" s="236"/>
      <c r="AU109" s="236"/>
      <c r="AV109" s="237"/>
      <c r="AW109" s="237"/>
      <c r="AX109" s="237"/>
      <c r="AY109" s="237"/>
      <c r="AZ109" s="236"/>
      <c r="BA109" s="236"/>
      <c r="BB109" s="236"/>
      <c r="BC109" s="237"/>
      <c r="BD109" s="237"/>
      <c r="BE109" s="237"/>
      <c r="BF109" s="236"/>
      <c r="BG109" s="236"/>
      <c r="BH109" s="236"/>
      <c r="BI109" s="237"/>
      <c r="BJ109" s="237"/>
      <c r="BK109" s="237"/>
      <c r="BL109" s="236"/>
      <c r="BM109" s="236"/>
      <c r="BN109" s="236"/>
    </row>
    <row r="110" spans="1:66" ht="29.25" customHeight="1">
      <c r="A110" s="237"/>
      <c r="B110" s="237"/>
      <c r="C110" s="237"/>
      <c r="D110" s="237"/>
      <c r="E110" s="237"/>
      <c r="F110" s="237"/>
      <c r="G110" s="237"/>
      <c r="H110" s="237"/>
      <c r="I110" s="237"/>
      <c r="J110" s="237"/>
      <c r="K110" s="237"/>
      <c r="L110" s="237"/>
      <c r="M110" s="237"/>
      <c r="N110" s="254"/>
      <c r="O110" s="237"/>
      <c r="P110" s="256"/>
      <c r="Q110" s="259"/>
      <c r="R110" s="83" t="s">
        <v>151</v>
      </c>
      <c r="S110" s="35"/>
      <c r="T110" s="35"/>
      <c r="U110" s="35" t="e">
        <f>IF(R110=0,0,IF(#REF!="Leve 20%",20%,IF(#REF!="Menor 40%",40%,IF(#REF!="Moderado 60%",60%,IF(#REF!="Mayor 80%",80%,100%)))))</f>
        <v>#REF!</v>
      </c>
      <c r="V110" s="238"/>
      <c r="W110" s="248"/>
      <c r="X110" s="253"/>
      <c r="Y110" s="193"/>
      <c r="Z110" s="238"/>
      <c r="AA110" s="241"/>
      <c r="AB110" s="243"/>
      <c r="AC110" s="241"/>
      <c r="AD110" s="243"/>
      <c r="AE110" s="239"/>
      <c r="AF110" s="241"/>
      <c r="AG110" s="241"/>
      <c r="AH110" s="241"/>
      <c r="AI110" s="248"/>
      <c r="AJ110" s="251"/>
      <c r="AK110" s="251"/>
      <c r="AL110" s="52"/>
      <c r="AM110" s="238"/>
      <c r="AN110" s="248"/>
      <c r="AO110" s="253"/>
      <c r="AP110" s="237"/>
      <c r="AQ110" s="237"/>
      <c r="AR110" s="236"/>
      <c r="AS110" s="236"/>
      <c r="AT110" s="236"/>
      <c r="AU110" s="236"/>
      <c r="AV110" s="237"/>
      <c r="AW110" s="237"/>
      <c r="AX110" s="237"/>
      <c r="AY110" s="237"/>
      <c r="AZ110" s="236"/>
      <c r="BA110" s="236"/>
      <c r="BB110" s="236"/>
      <c r="BC110" s="237"/>
      <c r="BD110" s="237"/>
      <c r="BE110" s="237"/>
      <c r="BF110" s="236"/>
      <c r="BG110" s="236"/>
      <c r="BH110" s="236"/>
      <c r="BI110" s="237"/>
      <c r="BJ110" s="237"/>
      <c r="BK110" s="237"/>
      <c r="BL110" s="236"/>
      <c r="BM110" s="236"/>
      <c r="BN110" s="236"/>
    </row>
    <row r="111" spans="1:66" ht="29.25" customHeight="1">
      <c r="A111" s="237"/>
      <c r="B111" s="237"/>
      <c r="C111" s="237"/>
      <c r="D111" s="237"/>
      <c r="E111" s="237"/>
      <c r="F111" s="237"/>
      <c r="G111" s="237"/>
      <c r="H111" s="237"/>
      <c r="I111" s="237"/>
      <c r="J111" s="237"/>
      <c r="K111" s="237"/>
      <c r="L111" s="237"/>
      <c r="M111" s="237"/>
      <c r="N111" s="254"/>
      <c r="O111" s="237"/>
      <c r="P111" s="256"/>
      <c r="Q111" s="259"/>
      <c r="R111" s="83" t="s">
        <v>152</v>
      </c>
      <c r="S111" s="35"/>
      <c r="T111" s="35"/>
      <c r="U111" s="35" t="e">
        <f>IF(R111=0,0,IF(#REF!="Leve 20%",20%,IF(#REF!="Menor 40%",40%,IF(#REF!="Moderado 60%",60%,IF(#REF!="Mayor 80%",80%,100%)))))</f>
        <v>#REF!</v>
      </c>
      <c r="V111" s="238"/>
      <c r="W111" s="248"/>
      <c r="X111" s="253"/>
      <c r="Y111" s="193"/>
      <c r="Z111" s="238"/>
      <c r="AA111" s="241"/>
      <c r="AB111" s="243"/>
      <c r="AC111" s="241"/>
      <c r="AD111" s="243"/>
      <c r="AE111" s="239"/>
      <c r="AF111" s="241"/>
      <c r="AG111" s="241"/>
      <c r="AH111" s="241"/>
      <c r="AI111" s="248"/>
      <c r="AJ111" s="251"/>
      <c r="AK111" s="251"/>
      <c r="AL111" s="52"/>
      <c r="AM111" s="238"/>
      <c r="AN111" s="248"/>
      <c r="AO111" s="253"/>
      <c r="AP111" s="237"/>
      <c r="AQ111" s="237"/>
      <c r="AR111" s="236"/>
      <c r="AS111" s="236"/>
      <c r="AT111" s="236"/>
      <c r="AU111" s="236"/>
      <c r="AV111" s="237"/>
      <c r="AW111" s="237"/>
      <c r="AX111" s="237"/>
      <c r="AY111" s="237"/>
      <c r="AZ111" s="236"/>
      <c r="BA111" s="236"/>
      <c r="BB111" s="236"/>
      <c r="BC111" s="237"/>
      <c r="BD111" s="237"/>
      <c r="BE111" s="237"/>
      <c r="BF111" s="236"/>
      <c r="BG111" s="236"/>
      <c r="BH111" s="236"/>
      <c r="BI111" s="237"/>
      <c r="BJ111" s="237"/>
      <c r="BK111" s="237"/>
      <c r="BL111" s="236"/>
      <c r="BM111" s="236"/>
      <c r="BN111" s="236"/>
    </row>
    <row r="112" spans="1:66" ht="29.25" customHeight="1">
      <c r="A112" s="237"/>
      <c r="B112" s="237"/>
      <c r="C112" s="237"/>
      <c r="D112" s="237"/>
      <c r="E112" s="237"/>
      <c r="F112" s="237"/>
      <c r="G112" s="237"/>
      <c r="H112" s="237"/>
      <c r="I112" s="237"/>
      <c r="J112" s="237"/>
      <c r="K112" s="237"/>
      <c r="L112" s="237"/>
      <c r="M112" s="237"/>
      <c r="N112" s="254"/>
      <c r="O112" s="237"/>
      <c r="P112" s="256"/>
      <c r="Q112" s="259"/>
      <c r="R112" s="83" t="s">
        <v>153</v>
      </c>
      <c r="S112" s="35"/>
      <c r="T112" s="35"/>
      <c r="U112" s="35" t="e">
        <f>IF(R112=0,0,IF(#REF!="Leve 20%",20%,IF(#REF!="Menor 40%",40%,IF(#REF!="Moderado 60%",60%,IF(#REF!="Mayor 80%",80%,100%)))))</f>
        <v>#REF!</v>
      </c>
      <c r="V112" s="238"/>
      <c r="W112" s="248"/>
      <c r="X112" s="253"/>
      <c r="Y112" s="193"/>
      <c r="Z112" s="238"/>
      <c r="AA112" s="241"/>
      <c r="AB112" s="243"/>
      <c r="AC112" s="241"/>
      <c r="AD112" s="243"/>
      <c r="AE112" s="239"/>
      <c r="AF112" s="241"/>
      <c r="AG112" s="241"/>
      <c r="AH112" s="241"/>
      <c r="AI112" s="248"/>
      <c r="AJ112" s="251"/>
      <c r="AK112" s="251"/>
      <c r="AL112" s="52"/>
      <c r="AM112" s="238"/>
      <c r="AN112" s="248"/>
      <c r="AO112" s="253"/>
      <c r="AP112" s="237"/>
      <c r="AQ112" s="237"/>
      <c r="AR112" s="236"/>
      <c r="AS112" s="236"/>
      <c r="AT112" s="236"/>
      <c r="AU112" s="236"/>
      <c r="AV112" s="237"/>
      <c r="AW112" s="237"/>
      <c r="AX112" s="237"/>
      <c r="AY112" s="237"/>
      <c r="AZ112" s="236"/>
      <c r="BA112" s="236"/>
      <c r="BB112" s="236"/>
      <c r="BC112" s="237"/>
      <c r="BD112" s="237"/>
      <c r="BE112" s="237"/>
      <c r="BF112" s="236"/>
      <c r="BG112" s="236"/>
      <c r="BH112" s="236"/>
      <c r="BI112" s="237"/>
      <c r="BJ112" s="237"/>
      <c r="BK112" s="237"/>
      <c r="BL112" s="236"/>
      <c r="BM112" s="236"/>
      <c r="BN112" s="236"/>
    </row>
    <row r="113" spans="1:66" ht="29.25" customHeight="1">
      <c r="A113" s="237"/>
      <c r="B113" s="237"/>
      <c r="C113" s="237"/>
      <c r="D113" s="237"/>
      <c r="E113" s="237"/>
      <c r="F113" s="237"/>
      <c r="G113" s="237"/>
      <c r="H113" s="237"/>
      <c r="I113" s="237"/>
      <c r="J113" s="237"/>
      <c r="K113" s="237"/>
      <c r="L113" s="237"/>
      <c r="M113" s="237"/>
      <c r="N113" s="254"/>
      <c r="O113" s="237"/>
      <c r="P113" s="256"/>
      <c r="Q113" s="259"/>
      <c r="R113" s="83" t="s">
        <v>154</v>
      </c>
      <c r="S113" s="35"/>
      <c r="T113" s="35"/>
      <c r="U113" s="35" t="e">
        <f>IF(R113=0,0,IF(#REF!="Leve 20%",20%,IF(#REF!="Menor 40%",40%,IF(#REF!="Moderado 60%",60%,IF(#REF!="Mayor 80%",80%,100%)))))</f>
        <v>#REF!</v>
      </c>
      <c r="V113" s="238"/>
      <c r="W113" s="248"/>
      <c r="X113" s="253"/>
      <c r="Y113" s="193"/>
      <c r="Z113" s="238"/>
      <c r="AA113" s="241"/>
      <c r="AB113" s="244"/>
      <c r="AC113" s="241"/>
      <c r="AD113" s="244"/>
      <c r="AE113" s="239"/>
      <c r="AF113" s="241"/>
      <c r="AG113" s="241"/>
      <c r="AH113" s="241"/>
      <c r="AI113" s="248"/>
      <c r="AJ113" s="251"/>
      <c r="AK113" s="251"/>
      <c r="AL113" s="52"/>
      <c r="AM113" s="238"/>
      <c r="AN113" s="248"/>
      <c r="AO113" s="253"/>
      <c r="AP113" s="237"/>
      <c r="AQ113" s="237"/>
      <c r="AR113" s="236"/>
      <c r="AS113" s="236"/>
      <c r="AT113" s="236"/>
      <c r="AU113" s="236"/>
      <c r="AV113" s="237"/>
      <c r="AW113" s="237"/>
      <c r="AX113" s="237"/>
      <c r="AY113" s="237"/>
      <c r="AZ113" s="236"/>
      <c r="BA113" s="236"/>
      <c r="BB113" s="236"/>
      <c r="BC113" s="237"/>
      <c r="BD113" s="237"/>
      <c r="BE113" s="237"/>
      <c r="BF113" s="236"/>
      <c r="BG113" s="236"/>
      <c r="BH113" s="236"/>
      <c r="BI113" s="237"/>
      <c r="BJ113" s="237"/>
      <c r="BK113" s="237"/>
      <c r="BL113" s="236"/>
      <c r="BM113" s="236"/>
      <c r="BN113" s="236"/>
    </row>
    <row r="114" spans="1:66" ht="29.25" customHeight="1">
      <c r="A114" s="237"/>
      <c r="B114" s="237"/>
      <c r="C114" s="237"/>
      <c r="D114" s="237"/>
      <c r="E114" s="237"/>
      <c r="F114" s="237"/>
      <c r="G114" s="237"/>
      <c r="H114" s="237"/>
      <c r="I114" s="237"/>
      <c r="J114" s="237"/>
      <c r="K114" s="237"/>
      <c r="L114" s="237"/>
      <c r="M114" s="237"/>
      <c r="N114" s="254"/>
      <c r="O114" s="237"/>
      <c r="P114" s="256"/>
      <c r="Q114" s="259"/>
      <c r="R114" s="83" t="s">
        <v>155</v>
      </c>
      <c r="S114" s="35"/>
      <c r="T114" s="35"/>
      <c r="U114" s="35" t="e">
        <f>IF(R114=0,0,IF(#REF!="Leve 20%",20%,IF(#REF!="Menor 40%",40%,IF(#REF!="Moderado 60%",60%,IF(#REF!="Mayor 80%",80%,100%)))))</f>
        <v>#REF!</v>
      </c>
      <c r="V114" s="238"/>
      <c r="W114" s="248"/>
      <c r="X114" s="253"/>
      <c r="Y114" s="193"/>
      <c r="Z114" s="238" t="str">
        <f>IF(AA114="Preventivo","X",IF(AA107="Detectivo","X","X "))</f>
        <v xml:space="preserve">X </v>
      </c>
      <c r="AA114" s="240" t="s">
        <v>97</v>
      </c>
      <c r="AB114" s="242">
        <f>IF(AA114="","",IF(AA114="Preventivo",25%,15%))</f>
        <v>0.15</v>
      </c>
      <c r="AC114" s="240" t="s">
        <v>66</v>
      </c>
      <c r="AD114" s="245">
        <f t="shared" ref="AD114" si="5">IF(AC114="Automatico",25%,15%)</f>
        <v>0.15</v>
      </c>
      <c r="AE114" s="248">
        <f>AB114+AD114</f>
        <v>0.3</v>
      </c>
      <c r="AF114" s="240"/>
      <c r="AG114" s="240"/>
      <c r="AH114" s="240"/>
      <c r="AI114" s="248" t="e">
        <f>AI107-(AI107*AE114)</f>
        <v>#VALUE!</v>
      </c>
      <c r="AJ114" s="251"/>
      <c r="AK114" s="251"/>
      <c r="AL114" s="52"/>
      <c r="AM114" s="238"/>
      <c r="AN114" s="248"/>
      <c r="AO114" s="253"/>
      <c r="AP114" s="237"/>
      <c r="AQ114" s="237"/>
      <c r="AR114" s="237"/>
      <c r="AS114" s="249"/>
      <c r="AT114" s="249"/>
      <c r="AU114" s="237"/>
      <c r="AV114" s="237"/>
      <c r="AW114" s="237"/>
      <c r="AX114" s="237"/>
      <c r="AY114" s="237"/>
      <c r="AZ114" s="237"/>
      <c r="BA114" s="237"/>
      <c r="BB114" s="235"/>
      <c r="BC114" s="237"/>
      <c r="BD114" s="237"/>
      <c r="BE114" s="237"/>
      <c r="BF114" s="237"/>
      <c r="BG114" s="237"/>
      <c r="BH114" s="235"/>
      <c r="BI114" s="237"/>
      <c r="BJ114" s="237"/>
      <c r="BK114" s="237"/>
      <c r="BL114" s="237"/>
      <c r="BM114" s="237"/>
      <c r="BN114" s="235"/>
    </row>
    <row r="115" spans="1:66" ht="29.25" customHeight="1">
      <c r="A115" s="237"/>
      <c r="B115" s="237"/>
      <c r="C115" s="237"/>
      <c r="D115" s="237"/>
      <c r="E115" s="237"/>
      <c r="F115" s="237"/>
      <c r="G115" s="237"/>
      <c r="H115" s="237"/>
      <c r="I115" s="237"/>
      <c r="J115" s="237"/>
      <c r="K115" s="237"/>
      <c r="L115" s="237"/>
      <c r="M115" s="237"/>
      <c r="N115" s="254"/>
      <c r="O115" s="237"/>
      <c r="P115" s="256"/>
      <c r="Q115" s="259"/>
      <c r="R115" s="83" t="s">
        <v>156</v>
      </c>
      <c r="S115" s="35"/>
      <c r="T115" s="35"/>
      <c r="U115" s="35" t="e">
        <f>IF(R115=0,0,IF(#REF!="Leve 20%",20%,IF(#REF!="Menor 40%",40%,IF(#REF!="Moderado 60%",60%,IF(#REF!="Mayor 80%",80%,100%)))))</f>
        <v>#REF!</v>
      </c>
      <c r="V115" s="238"/>
      <c r="W115" s="248"/>
      <c r="X115" s="253"/>
      <c r="Y115" s="193"/>
      <c r="Z115" s="239"/>
      <c r="AA115" s="241"/>
      <c r="AB115" s="243"/>
      <c r="AC115" s="241"/>
      <c r="AD115" s="246"/>
      <c r="AE115" s="239"/>
      <c r="AF115" s="240"/>
      <c r="AG115" s="241"/>
      <c r="AH115" s="241"/>
      <c r="AI115" s="248"/>
      <c r="AJ115" s="251"/>
      <c r="AK115" s="251"/>
      <c r="AL115" s="52"/>
      <c r="AM115" s="238"/>
      <c r="AN115" s="248"/>
      <c r="AO115" s="253"/>
      <c r="AP115" s="237"/>
      <c r="AQ115" s="236"/>
      <c r="AR115" s="236"/>
      <c r="AS115" s="236"/>
      <c r="AT115" s="236"/>
      <c r="AU115" s="236"/>
      <c r="AV115" s="237"/>
      <c r="AW115" s="236"/>
      <c r="AX115" s="236"/>
      <c r="AY115" s="236"/>
      <c r="AZ115" s="236"/>
      <c r="BA115" s="236"/>
      <c r="BB115" s="236"/>
      <c r="BC115" s="236"/>
      <c r="BD115" s="236"/>
      <c r="BE115" s="236"/>
      <c r="BF115" s="236"/>
      <c r="BG115" s="236"/>
      <c r="BH115" s="236"/>
      <c r="BI115" s="236"/>
      <c r="BJ115" s="236"/>
      <c r="BK115" s="236"/>
      <c r="BL115" s="236"/>
      <c r="BM115" s="236"/>
      <c r="BN115" s="236"/>
    </row>
    <row r="116" spans="1:66" ht="29.25" customHeight="1">
      <c r="A116" s="237"/>
      <c r="B116" s="237"/>
      <c r="C116" s="237"/>
      <c r="D116" s="237"/>
      <c r="E116" s="237"/>
      <c r="F116" s="237"/>
      <c r="G116" s="237"/>
      <c r="H116" s="237"/>
      <c r="I116" s="237"/>
      <c r="J116" s="237"/>
      <c r="K116" s="237"/>
      <c r="L116" s="237"/>
      <c r="M116" s="237"/>
      <c r="N116" s="254"/>
      <c r="O116" s="237"/>
      <c r="P116" s="256"/>
      <c r="Q116" s="259"/>
      <c r="R116" s="83" t="s">
        <v>157</v>
      </c>
      <c r="S116" s="35"/>
      <c r="T116" s="35"/>
      <c r="U116" s="35" t="e">
        <f>IF(R116=0,0,IF(#REF!="Leve 20%",20%,IF(#REF!="Menor 40%",40%,IF(#REF!="Moderado 60%",60%,IF(#REF!="Mayor 80%",80%,100%)))))</f>
        <v>#REF!</v>
      </c>
      <c r="V116" s="238"/>
      <c r="W116" s="248"/>
      <c r="X116" s="253"/>
      <c r="Y116" s="193"/>
      <c r="Z116" s="239"/>
      <c r="AA116" s="241"/>
      <c r="AB116" s="243"/>
      <c r="AC116" s="241"/>
      <c r="AD116" s="246"/>
      <c r="AE116" s="239"/>
      <c r="AF116" s="240"/>
      <c r="AG116" s="241"/>
      <c r="AH116" s="241"/>
      <c r="AI116" s="248"/>
      <c r="AJ116" s="251"/>
      <c r="AK116" s="251"/>
      <c r="AL116" s="52"/>
      <c r="AM116" s="238"/>
      <c r="AN116" s="248"/>
      <c r="AO116" s="253"/>
      <c r="AP116" s="237"/>
      <c r="AQ116" s="236"/>
      <c r="AR116" s="236"/>
      <c r="AS116" s="236"/>
      <c r="AT116" s="236"/>
      <c r="AU116" s="236"/>
      <c r="AV116" s="237"/>
      <c r="AW116" s="236"/>
      <c r="AX116" s="236"/>
      <c r="AY116" s="236"/>
      <c r="AZ116" s="236"/>
      <c r="BA116" s="236"/>
      <c r="BB116" s="236"/>
      <c r="BC116" s="236"/>
      <c r="BD116" s="236"/>
      <c r="BE116" s="236"/>
      <c r="BF116" s="236"/>
      <c r="BG116" s="236"/>
      <c r="BH116" s="236"/>
      <c r="BI116" s="236"/>
      <c r="BJ116" s="236"/>
      <c r="BK116" s="236"/>
      <c r="BL116" s="236"/>
      <c r="BM116" s="236"/>
      <c r="BN116" s="236"/>
    </row>
    <row r="117" spans="1:66" ht="29.25" customHeight="1">
      <c r="A117" s="237"/>
      <c r="B117" s="237"/>
      <c r="C117" s="237"/>
      <c r="D117" s="237"/>
      <c r="E117" s="237"/>
      <c r="F117" s="237"/>
      <c r="G117" s="237"/>
      <c r="H117" s="237"/>
      <c r="I117" s="237"/>
      <c r="J117" s="237"/>
      <c r="K117" s="237"/>
      <c r="L117" s="237"/>
      <c r="M117" s="237"/>
      <c r="N117" s="254"/>
      <c r="O117" s="237"/>
      <c r="P117" s="256"/>
      <c r="Q117" s="259"/>
      <c r="R117" s="83" t="s">
        <v>158</v>
      </c>
      <c r="S117" s="35"/>
      <c r="T117" s="35"/>
      <c r="U117" s="35" t="e">
        <f>IF(R117=0,0,IF(#REF!="Leve 20%",20%,IF(#REF!="Menor 40%",40%,IF(#REF!="Moderado 60%",60%,IF(#REF!="Mayor 80%",80%,100%)))))</f>
        <v>#REF!</v>
      </c>
      <c r="V117" s="238"/>
      <c r="W117" s="248"/>
      <c r="X117" s="253"/>
      <c r="Y117" s="193"/>
      <c r="Z117" s="239"/>
      <c r="AA117" s="241"/>
      <c r="AB117" s="243"/>
      <c r="AC117" s="241"/>
      <c r="AD117" s="246"/>
      <c r="AE117" s="239"/>
      <c r="AF117" s="240"/>
      <c r="AG117" s="241"/>
      <c r="AH117" s="241"/>
      <c r="AI117" s="248"/>
      <c r="AJ117" s="251"/>
      <c r="AK117" s="251"/>
      <c r="AL117" s="52"/>
      <c r="AM117" s="238"/>
      <c r="AN117" s="248"/>
      <c r="AO117" s="253"/>
      <c r="AP117" s="237"/>
      <c r="AQ117" s="236"/>
      <c r="AR117" s="236"/>
      <c r="AS117" s="236"/>
      <c r="AT117" s="236"/>
      <c r="AU117" s="236"/>
      <c r="AV117" s="237"/>
      <c r="AW117" s="236"/>
      <c r="AX117" s="236"/>
      <c r="AY117" s="236"/>
      <c r="AZ117" s="236"/>
      <c r="BA117" s="236"/>
      <c r="BB117" s="236"/>
      <c r="BC117" s="236"/>
      <c r="BD117" s="236"/>
      <c r="BE117" s="236"/>
      <c r="BF117" s="236"/>
      <c r="BG117" s="236"/>
      <c r="BH117" s="236"/>
      <c r="BI117" s="236"/>
      <c r="BJ117" s="236"/>
      <c r="BK117" s="236"/>
      <c r="BL117" s="236"/>
      <c r="BM117" s="236"/>
      <c r="BN117" s="236"/>
    </row>
    <row r="118" spans="1:66" ht="29.25" customHeight="1">
      <c r="A118" s="237"/>
      <c r="B118" s="237"/>
      <c r="C118" s="237"/>
      <c r="D118" s="237"/>
      <c r="E118" s="237"/>
      <c r="F118" s="237"/>
      <c r="G118" s="237"/>
      <c r="H118" s="237"/>
      <c r="I118" s="237"/>
      <c r="J118" s="237"/>
      <c r="K118" s="237"/>
      <c r="L118" s="237"/>
      <c r="M118" s="237"/>
      <c r="N118" s="254"/>
      <c r="O118" s="237"/>
      <c r="P118" s="256"/>
      <c r="Q118" s="259"/>
      <c r="R118" s="83" t="s">
        <v>159</v>
      </c>
      <c r="S118" s="35"/>
      <c r="T118" s="35"/>
      <c r="U118" s="35" t="e">
        <f>IF(R118=0,0,IF(#REF!="Leve 20%",20%,IF(#REF!="Menor 40%",40%,IF(#REF!="Moderado 60%",60%,IF(#REF!="Mayor 80%",80%,100%)))))</f>
        <v>#REF!</v>
      </c>
      <c r="V118" s="238"/>
      <c r="W118" s="248"/>
      <c r="X118" s="253"/>
      <c r="Y118" s="193"/>
      <c r="Z118" s="239"/>
      <c r="AA118" s="241"/>
      <c r="AB118" s="243"/>
      <c r="AC118" s="241"/>
      <c r="AD118" s="246"/>
      <c r="AE118" s="239"/>
      <c r="AF118" s="240"/>
      <c r="AG118" s="241"/>
      <c r="AH118" s="241"/>
      <c r="AI118" s="248"/>
      <c r="AJ118" s="251"/>
      <c r="AK118" s="251"/>
      <c r="AL118" s="52"/>
      <c r="AM118" s="238"/>
      <c r="AN118" s="248"/>
      <c r="AO118" s="253"/>
      <c r="AP118" s="237"/>
      <c r="AQ118" s="236"/>
      <c r="AR118" s="236"/>
      <c r="AS118" s="236"/>
      <c r="AT118" s="236"/>
      <c r="AU118" s="236"/>
      <c r="AV118" s="237"/>
      <c r="AW118" s="236"/>
      <c r="AX118" s="236"/>
      <c r="AY118" s="236"/>
      <c r="AZ118" s="236"/>
      <c r="BA118" s="236"/>
      <c r="BB118" s="236"/>
      <c r="BC118" s="236"/>
      <c r="BD118" s="236"/>
      <c r="BE118" s="236"/>
      <c r="BF118" s="236"/>
      <c r="BG118" s="236"/>
      <c r="BH118" s="236"/>
      <c r="BI118" s="236"/>
      <c r="BJ118" s="236"/>
      <c r="BK118" s="236"/>
      <c r="BL118" s="236"/>
      <c r="BM118" s="236"/>
      <c r="BN118" s="236"/>
    </row>
    <row r="119" spans="1:66" ht="29.25" customHeight="1">
      <c r="A119" s="237"/>
      <c r="B119" s="237"/>
      <c r="C119" s="237"/>
      <c r="D119" s="237"/>
      <c r="E119" s="237"/>
      <c r="F119" s="237"/>
      <c r="G119" s="237"/>
      <c r="H119" s="237"/>
      <c r="I119" s="237"/>
      <c r="J119" s="237"/>
      <c r="K119" s="237"/>
      <c r="L119" s="237"/>
      <c r="M119" s="237"/>
      <c r="N119" s="254"/>
      <c r="O119" s="237"/>
      <c r="P119" s="256"/>
      <c r="Q119" s="259"/>
      <c r="R119" s="83" t="s">
        <v>160</v>
      </c>
      <c r="S119" s="35"/>
      <c r="T119" s="35"/>
      <c r="U119" s="35" t="e">
        <f>IF(R119=0,0,IF(#REF!="Leve 20%",20%,IF(#REF!="Menor 40%",40%,IF(#REF!="Moderado 60%",60%,IF(#REF!="Mayor 80%",80%,100%)))))</f>
        <v>#REF!</v>
      </c>
      <c r="V119" s="238"/>
      <c r="W119" s="248"/>
      <c r="X119" s="253"/>
      <c r="Y119" s="193"/>
      <c r="Z119" s="239"/>
      <c r="AA119" s="241"/>
      <c r="AB119" s="243"/>
      <c r="AC119" s="241"/>
      <c r="AD119" s="246"/>
      <c r="AE119" s="239"/>
      <c r="AF119" s="240"/>
      <c r="AG119" s="241"/>
      <c r="AH119" s="241"/>
      <c r="AI119" s="248"/>
      <c r="AJ119" s="251"/>
      <c r="AK119" s="251"/>
      <c r="AL119" s="52"/>
      <c r="AM119" s="238"/>
      <c r="AN119" s="248"/>
      <c r="AO119" s="253"/>
      <c r="AP119" s="237"/>
      <c r="AQ119" s="236"/>
      <c r="AR119" s="236"/>
      <c r="AS119" s="236"/>
      <c r="AT119" s="236"/>
      <c r="AU119" s="236"/>
      <c r="AV119" s="237"/>
      <c r="AW119" s="236"/>
      <c r="AX119" s="236"/>
      <c r="AY119" s="236"/>
      <c r="AZ119" s="236"/>
      <c r="BA119" s="236"/>
      <c r="BB119" s="236"/>
      <c r="BC119" s="236"/>
      <c r="BD119" s="236"/>
      <c r="BE119" s="236"/>
      <c r="BF119" s="236"/>
      <c r="BG119" s="236"/>
      <c r="BH119" s="236"/>
      <c r="BI119" s="236"/>
      <c r="BJ119" s="236"/>
      <c r="BK119" s="236"/>
      <c r="BL119" s="236"/>
      <c r="BM119" s="236"/>
      <c r="BN119" s="236"/>
    </row>
    <row r="120" spans="1:66" ht="29.25" customHeight="1">
      <c r="A120" s="237"/>
      <c r="B120" s="237"/>
      <c r="C120" s="237"/>
      <c r="D120" s="237"/>
      <c r="E120" s="237"/>
      <c r="F120" s="237"/>
      <c r="G120" s="237"/>
      <c r="H120" s="237"/>
      <c r="I120" s="237"/>
      <c r="J120" s="237"/>
      <c r="K120" s="237"/>
      <c r="L120" s="237"/>
      <c r="M120" s="237"/>
      <c r="N120" s="254"/>
      <c r="O120" s="237"/>
      <c r="P120" s="256"/>
      <c r="Q120" s="259"/>
      <c r="R120" s="83" t="s">
        <v>161</v>
      </c>
      <c r="S120" s="35"/>
      <c r="T120" s="35"/>
      <c r="U120" s="35"/>
      <c r="V120" s="238"/>
      <c r="W120" s="248"/>
      <c r="X120" s="253"/>
      <c r="Y120" s="193"/>
      <c r="Z120" s="239"/>
      <c r="AA120" s="241"/>
      <c r="AB120" s="243"/>
      <c r="AC120" s="241"/>
      <c r="AD120" s="246"/>
      <c r="AE120" s="239"/>
      <c r="AF120" s="240"/>
      <c r="AG120" s="241"/>
      <c r="AH120" s="241"/>
      <c r="AI120" s="248"/>
      <c r="AJ120" s="251"/>
      <c r="AK120" s="251"/>
      <c r="AL120" s="52"/>
      <c r="AM120" s="238"/>
      <c r="AN120" s="248"/>
      <c r="AO120" s="253"/>
      <c r="AP120" s="237"/>
      <c r="AQ120" s="236"/>
      <c r="AR120" s="236"/>
      <c r="AS120" s="236"/>
      <c r="AT120" s="236"/>
      <c r="AU120" s="236"/>
      <c r="AV120" s="237"/>
      <c r="AW120" s="236"/>
      <c r="AX120" s="236"/>
      <c r="AY120" s="236"/>
      <c r="AZ120" s="236"/>
      <c r="BA120" s="236"/>
      <c r="BB120" s="236"/>
      <c r="BC120" s="236"/>
      <c r="BD120" s="236"/>
      <c r="BE120" s="236"/>
      <c r="BF120" s="236"/>
      <c r="BG120" s="236"/>
      <c r="BH120" s="236"/>
      <c r="BI120" s="236"/>
      <c r="BJ120" s="236"/>
      <c r="BK120" s="236"/>
      <c r="BL120" s="236"/>
      <c r="BM120" s="236"/>
      <c r="BN120" s="236"/>
    </row>
    <row r="121" spans="1:66" ht="29.25" customHeight="1">
      <c r="A121" s="237"/>
      <c r="B121" s="237"/>
      <c r="C121" s="237"/>
      <c r="D121" s="237"/>
      <c r="E121" s="237"/>
      <c r="F121" s="237"/>
      <c r="G121" s="237"/>
      <c r="H121" s="237"/>
      <c r="I121" s="237"/>
      <c r="J121" s="237"/>
      <c r="K121" s="237"/>
      <c r="L121" s="237"/>
      <c r="M121" s="237"/>
      <c r="N121" s="254"/>
      <c r="O121" s="237"/>
      <c r="P121" s="256"/>
      <c r="Q121" s="259"/>
      <c r="R121" s="83" t="s">
        <v>162</v>
      </c>
      <c r="S121" s="35"/>
      <c r="T121" s="35"/>
      <c r="U121" s="35"/>
      <c r="V121" s="238"/>
      <c r="W121" s="248"/>
      <c r="X121" s="253"/>
      <c r="Y121" s="193"/>
      <c r="Z121" s="239"/>
      <c r="AA121" s="241"/>
      <c r="AB121" s="243"/>
      <c r="AC121" s="241"/>
      <c r="AD121" s="246"/>
      <c r="AE121" s="239"/>
      <c r="AF121" s="240"/>
      <c r="AG121" s="241"/>
      <c r="AH121" s="241"/>
      <c r="AI121" s="248"/>
      <c r="AJ121" s="251"/>
      <c r="AK121" s="251"/>
      <c r="AL121" s="52"/>
      <c r="AM121" s="238"/>
      <c r="AN121" s="248"/>
      <c r="AO121" s="253"/>
      <c r="AP121" s="237"/>
      <c r="AQ121" s="236"/>
      <c r="AR121" s="236"/>
      <c r="AS121" s="236"/>
      <c r="AT121" s="236"/>
      <c r="AU121" s="236"/>
      <c r="AV121" s="237"/>
      <c r="AW121" s="236"/>
      <c r="AX121" s="236"/>
      <c r="AY121" s="236"/>
      <c r="AZ121" s="236"/>
      <c r="BA121" s="236"/>
      <c r="BB121" s="236"/>
      <c r="BC121" s="236"/>
      <c r="BD121" s="236"/>
      <c r="BE121" s="236"/>
      <c r="BF121" s="236"/>
      <c r="BG121" s="236"/>
      <c r="BH121" s="236"/>
      <c r="BI121" s="236"/>
      <c r="BJ121" s="236"/>
      <c r="BK121" s="236"/>
      <c r="BL121" s="236"/>
      <c r="BM121" s="236"/>
      <c r="BN121" s="236"/>
    </row>
    <row r="122" spans="1:66" ht="29.25" customHeight="1">
      <c r="A122" s="237"/>
      <c r="B122" s="237"/>
      <c r="C122" s="237"/>
      <c r="D122" s="237"/>
      <c r="E122" s="237"/>
      <c r="F122" s="237"/>
      <c r="G122" s="237"/>
      <c r="H122" s="237"/>
      <c r="I122" s="237"/>
      <c r="J122" s="237"/>
      <c r="K122" s="237"/>
      <c r="L122" s="237"/>
      <c r="M122" s="237"/>
      <c r="N122" s="254"/>
      <c r="O122" s="237"/>
      <c r="P122" s="256"/>
      <c r="Q122" s="259"/>
      <c r="R122" s="83" t="s">
        <v>163</v>
      </c>
      <c r="S122" s="35"/>
      <c r="T122" s="35"/>
      <c r="U122" s="35"/>
      <c r="V122" s="238"/>
      <c r="W122" s="248"/>
      <c r="X122" s="253"/>
      <c r="Y122" s="193"/>
      <c r="Z122" s="239"/>
      <c r="AA122" s="241"/>
      <c r="AB122" s="243"/>
      <c r="AC122" s="241"/>
      <c r="AD122" s="246"/>
      <c r="AE122" s="239"/>
      <c r="AF122" s="240"/>
      <c r="AG122" s="241"/>
      <c r="AH122" s="241"/>
      <c r="AI122" s="248"/>
      <c r="AJ122" s="251"/>
      <c r="AK122" s="251"/>
      <c r="AL122" s="52"/>
      <c r="AM122" s="238"/>
      <c r="AN122" s="248"/>
      <c r="AO122" s="253"/>
      <c r="AP122" s="237"/>
      <c r="AQ122" s="236"/>
      <c r="AR122" s="236"/>
      <c r="AS122" s="236"/>
      <c r="AT122" s="236"/>
      <c r="AU122" s="236"/>
      <c r="AV122" s="237"/>
      <c r="AW122" s="236"/>
      <c r="AX122" s="236"/>
      <c r="AY122" s="236"/>
      <c r="AZ122" s="236"/>
      <c r="BA122" s="236"/>
      <c r="BB122" s="236"/>
      <c r="BC122" s="236"/>
      <c r="BD122" s="236"/>
      <c r="BE122" s="236"/>
      <c r="BF122" s="236"/>
      <c r="BG122" s="236"/>
      <c r="BH122" s="236"/>
      <c r="BI122" s="236"/>
      <c r="BJ122" s="236"/>
      <c r="BK122" s="236"/>
      <c r="BL122" s="236"/>
      <c r="BM122" s="236"/>
      <c r="BN122" s="236"/>
    </row>
    <row r="123" spans="1:66" ht="29.25" customHeight="1">
      <c r="A123" s="237"/>
      <c r="B123" s="237"/>
      <c r="C123" s="237"/>
      <c r="D123" s="237"/>
      <c r="E123" s="237"/>
      <c r="F123" s="237"/>
      <c r="G123" s="237"/>
      <c r="H123" s="237"/>
      <c r="I123" s="237"/>
      <c r="J123" s="237"/>
      <c r="K123" s="237"/>
      <c r="L123" s="237"/>
      <c r="M123" s="237"/>
      <c r="N123" s="254"/>
      <c r="O123" s="237"/>
      <c r="P123" s="256"/>
      <c r="Q123" s="259"/>
      <c r="R123" s="83" t="s">
        <v>164</v>
      </c>
      <c r="S123" s="35"/>
      <c r="T123" s="35"/>
      <c r="U123" s="35"/>
      <c r="V123" s="238"/>
      <c r="W123" s="248"/>
      <c r="X123" s="253"/>
      <c r="Y123" s="193"/>
      <c r="Z123" s="239"/>
      <c r="AA123" s="241"/>
      <c r="AB123" s="243"/>
      <c r="AC123" s="241"/>
      <c r="AD123" s="246"/>
      <c r="AE123" s="239"/>
      <c r="AF123" s="240"/>
      <c r="AG123" s="241"/>
      <c r="AH123" s="241"/>
      <c r="AI123" s="248"/>
      <c r="AJ123" s="251"/>
      <c r="AK123" s="251"/>
      <c r="AL123" s="52"/>
      <c r="AM123" s="238"/>
      <c r="AN123" s="248"/>
      <c r="AO123" s="253"/>
      <c r="AP123" s="237"/>
      <c r="AQ123" s="236"/>
      <c r="AR123" s="236"/>
      <c r="AS123" s="236"/>
      <c r="AT123" s="236"/>
      <c r="AU123" s="236"/>
      <c r="AV123" s="237"/>
      <c r="AW123" s="236"/>
      <c r="AX123" s="236"/>
      <c r="AY123" s="236"/>
      <c r="AZ123" s="236"/>
      <c r="BA123" s="236"/>
      <c r="BB123" s="236"/>
      <c r="BC123" s="236"/>
      <c r="BD123" s="236"/>
      <c r="BE123" s="236"/>
      <c r="BF123" s="236"/>
      <c r="BG123" s="236"/>
      <c r="BH123" s="236"/>
      <c r="BI123" s="236"/>
      <c r="BJ123" s="236"/>
      <c r="BK123" s="236"/>
      <c r="BL123" s="236"/>
      <c r="BM123" s="236"/>
      <c r="BN123" s="236"/>
    </row>
    <row r="124" spans="1:66" ht="29.25" customHeight="1">
      <c r="A124" s="237"/>
      <c r="B124" s="237"/>
      <c r="C124" s="237"/>
      <c r="D124" s="237"/>
      <c r="E124" s="237"/>
      <c r="F124" s="237"/>
      <c r="G124" s="237"/>
      <c r="H124" s="237"/>
      <c r="I124" s="237"/>
      <c r="J124" s="237"/>
      <c r="K124" s="237"/>
      <c r="L124" s="237"/>
      <c r="M124" s="237"/>
      <c r="N124" s="254"/>
      <c r="O124" s="237"/>
      <c r="P124" s="256"/>
      <c r="Q124" s="259"/>
      <c r="R124" s="83" t="s">
        <v>165</v>
      </c>
      <c r="S124" s="35"/>
      <c r="T124" s="35"/>
      <c r="U124" s="35"/>
      <c r="V124" s="238"/>
      <c r="W124" s="248"/>
      <c r="X124" s="253"/>
      <c r="Y124" s="193"/>
      <c r="Z124" s="239"/>
      <c r="AA124" s="241"/>
      <c r="AB124" s="243"/>
      <c r="AC124" s="241"/>
      <c r="AD124" s="246"/>
      <c r="AE124" s="239"/>
      <c r="AF124" s="240"/>
      <c r="AG124" s="241"/>
      <c r="AH124" s="241"/>
      <c r="AI124" s="248"/>
      <c r="AJ124" s="251"/>
      <c r="AK124" s="251"/>
      <c r="AL124" s="52"/>
      <c r="AM124" s="238"/>
      <c r="AN124" s="248"/>
      <c r="AO124" s="253"/>
      <c r="AP124" s="237"/>
      <c r="AQ124" s="236"/>
      <c r="AR124" s="236"/>
      <c r="AS124" s="236"/>
      <c r="AT124" s="236"/>
      <c r="AU124" s="236"/>
      <c r="AV124" s="237"/>
      <c r="AW124" s="236"/>
      <c r="AX124" s="236"/>
      <c r="AY124" s="236"/>
      <c r="AZ124" s="236"/>
      <c r="BA124" s="236"/>
      <c r="BB124" s="236"/>
      <c r="BC124" s="236"/>
      <c r="BD124" s="236"/>
      <c r="BE124" s="236"/>
      <c r="BF124" s="236"/>
      <c r="BG124" s="236"/>
      <c r="BH124" s="236"/>
      <c r="BI124" s="236"/>
      <c r="BJ124" s="236"/>
      <c r="BK124" s="236"/>
      <c r="BL124" s="236"/>
      <c r="BM124" s="236"/>
      <c r="BN124" s="236"/>
    </row>
    <row r="125" spans="1:66" ht="29.25" customHeight="1">
      <c r="A125" s="237"/>
      <c r="B125" s="237"/>
      <c r="C125" s="237"/>
      <c r="D125" s="237"/>
      <c r="E125" s="237"/>
      <c r="F125" s="237"/>
      <c r="G125" s="237"/>
      <c r="H125" s="237"/>
      <c r="I125" s="237"/>
      <c r="J125" s="237"/>
      <c r="K125" s="237"/>
      <c r="L125" s="237"/>
      <c r="M125" s="237"/>
      <c r="N125" s="254"/>
      <c r="O125" s="237"/>
      <c r="P125" s="256"/>
      <c r="Q125" s="259"/>
      <c r="R125" s="83" t="s">
        <v>166</v>
      </c>
      <c r="S125" s="35"/>
      <c r="T125" s="35"/>
      <c r="U125" s="35"/>
      <c r="V125" s="238"/>
      <c r="W125" s="248"/>
      <c r="X125" s="253"/>
      <c r="Y125" s="193"/>
      <c r="Z125" s="239"/>
      <c r="AA125" s="241"/>
      <c r="AB125" s="243"/>
      <c r="AC125" s="241"/>
      <c r="AD125" s="246"/>
      <c r="AE125" s="239"/>
      <c r="AF125" s="240"/>
      <c r="AG125" s="241"/>
      <c r="AH125" s="241"/>
      <c r="AI125" s="248"/>
      <c r="AJ125" s="251"/>
      <c r="AK125" s="251"/>
      <c r="AL125" s="52"/>
      <c r="AM125" s="238"/>
      <c r="AN125" s="248"/>
      <c r="AO125" s="253"/>
      <c r="AP125" s="237"/>
      <c r="AQ125" s="236"/>
      <c r="AR125" s="236"/>
      <c r="AS125" s="236"/>
      <c r="AT125" s="236"/>
      <c r="AU125" s="236"/>
      <c r="AV125" s="237"/>
      <c r="AW125" s="236"/>
      <c r="AX125" s="236"/>
      <c r="AY125" s="236"/>
      <c r="AZ125" s="236"/>
      <c r="BA125" s="236"/>
      <c r="BB125" s="236"/>
      <c r="BC125" s="236"/>
      <c r="BD125" s="236"/>
      <c r="BE125" s="236"/>
      <c r="BF125" s="236"/>
      <c r="BG125" s="236"/>
      <c r="BH125" s="236"/>
      <c r="BI125" s="236"/>
      <c r="BJ125" s="236"/>
      <c r="BK125" s="236"/>
      <c r="BL125" s="236"/>
      <c r="BM125" s="236"/>
      <c r="BN125" s="236"/>
    </row>
    <row r="126" spans="1:66" ht="29.25" customHeight="1">
      <c r="A126" s="237"/>
      <c r="B126" s="237"/>
      <c r="C126" s="237"/>
      <c r="D126" s="237"/>
      <c r="E126" s="237"/>
      <c r="F126" s="237"/>
      <c r="G126" s="237"/>
      <c r="H126" s="237"/>
      <c r="I126" s="237"/>
      <c r="J126" s="237"/>
      <c r="K126" s="237"/>
      <c r="L126" s="237"/>
      <c r="M126" s="237"/>
      <c r="N126" s="254"/>
      <c r="O126" s="237"/>
      <c r="P126" s="257"/>
      <c r="Q126" s="260"/>
      <c r="R126" s="84" t="s">
        <v>167</v>
      </c>
      <c r="S126" s="35">
        <f>COUNTA(S107:S125)</f>
        <v>0</v>
      </c>
      <c r="T126" s="35">
        <f>COUNTA(T107:T125)</f>
        <v>0</v>
      </c>
      <c r="U126" s="35"/>
      <c r="V126" s="238"/>
      <c r="W126" s="248"/>
      <c r="X126" s="253"/>
      <c r="Y126" s="193"/>
      <c r="Z126" s="239"/>
      <c r="AA126" s="241"/>
      <c r="AB126" s="244"/>
      <c r="AC126" s="241"/>
      <c r="AD126" s="247"/>
      <c r="AE126" s="239"/>
      <c r="AF126" s="240"/>
      <c r="AG126" s="241"/>
      <c r="AH126" s="241"/>
      <c r="AI126" s="248"/>
      <c r="AJ126" s="252"/>
      <c r="AK126" s="252"/>
      <c r="AL126" s="53"/>
      <c r="AM126" s="238"/>
      <c r="AN126" s="248"/>
      <c r="AO126" s="253"/>
      <c r="AP126" s="237"/>
      <c r="AQ126" s="236"/>
      <c r="AR126" s="236"/>
      <c r="AS126" s="236"/>
      <c r="AT126" s="236"/>
      <c r="AU126" s="236"/>
      <c r="AV126" s="237"/>
      <c r="AW126" s="236"/>
      <c r="AX126" s="236"/>
      <c r="AY126" s="236"/>
      <c r="AZ126" s="236"/>
      <c r="BA126" s="236"/>
      <c r="BB126" s="236"/>
      <c r="BC126" s="236"/>
      <c r="BD126" s="236"/>
      <c r="BE126" s="236"/>
      <c r="BF126" s="236"/>
      <c r="BG126" s="236"/>
      <c r="BH126" s="236"/>
      <c r="BI126" s="236"/>
      <c r="BJ126" s="236"/>
      <c r="BK126" s="236"/>
      <c r="BL126" s="236"/>
      <c r="BM126" s="236"/>
      <c r="BN126" s="236"/>
    </row>
  </sheetData>
  <mergeCells count="602">
    <mergeCell ref="G3:M3"/>
    <mergeCell ref="A1:B3"/>
    <mergeCell ref="BL7:BL13"/>
    <mergeCell ref="BM7:BM13"/>
    <mergeCell ref="BN7:BN13"/>
    <mergeCell ref="BI14:BI26"/>
    <mergeCell ref="BL14:BL26"/>
    <mergeCell ref="BM14:BM26"/>
    <mergeCell ref="BN14:BN26"/>
    <mergeCell ref="BC7:BC13"/>
    <mergeCell ref="BF7:BF13"/>
    <mergeCell ref="BG7:BG13"/>
    <mergeCell ref="BH7:BH13"/>
    <mergeCell ref="BC14:BC26"/>
    <mergeCell ref="BF14:BF26"/>
    <mergeCell ref="BG14:BG26"/>
    <mergeCell ref="BH14:BH26"/>
    <mergeCell ref="BD7:BD13"/>
    <mergeCell ref="BE7:BE13"/>
    <mergeCell ref="BD14:BD26"/>
    <mergeCell ref="BE14:BE26"/>
    <mergeCell ref="BJ7:BJ13"/>
    <mergeCell ref="BK7:BK13"/>
    <mergeCell ref="BJ14:BJ26"/>
    <mergeCell ref="BK14:BK26"/>
    <mergeCell ref="BI7:BI13"/>
    <mergeCell ref="BA7:BA13"/>
    <mergeCell ref="BA14:BA26"/>
    <mergeCell ref="BB7:BB13"/>
    <mergeCell ref="BB14:BB26"/>
    <mergeCell ref="AZ7:AZ13"/>
    <mergeCell ref="AZ14:AZ26"/>
    <mergeCell ref="AU7:AU13"/>
    <mergeCell ref="AU14:AU26"/>
    <mergeCell ref="AX7:AX13"/>
    <mergeCell ref="AY7:AY13"/>
    <mergeCell ref="AX14:AX26"/>
    <mergeCell ref="AY14:AY26"/>
    <mergeCell ref="AV7:AV13"/>
    <mergeCell ref="AV14:AV26"/>
    <mergeCell ref="AW7:AW13"/>
    <mergeCell ref="AW14:AW26"/>
    <mergeCell ref="AO7:AO26"/>
    <mergeCell ref="AP7:AP26"/>
    <mergeCell ref="AQ7:AQ13"/>
    <mergeCell ref="AR7:AR13"/>
    <mergeCell ref="AS7:AS13"/>
    <mergeCell ref="AT7:AT13"/>
    <mergeCell ref="AT14:AT26"/>
    <mergeCell ref="AI7:AI13"/>
    <mergeCell ref="AI14:AI26"/>
    <mergeCell ref="AJ7:AJ26"/>
    <mergeCell ref="AK7:AK26"/>
    <mergeCell ref="AM7:AM26"/>
    <mergeCell ref="AN7:AN26"/>
    <mergeCell ref="AQ14:AQ26"/>
    <mergeCell ref="AR14:AR26"/>
    <mergeCell ref="AS14:AS26"/>
    <mergeCell ref="AH7:AH13"/>
    <mergeCell ref="Z14:Z26"/>
    <mergeCell ref="AA14:AA26"/>
    <mergeCell ref="AC14:AC26"/>
    <mergeCell ref="AE14:AE26"/>
    <mergeCell ref="AF14:AF26"/>
    <mergeCell ref="AG14:AG26"/>
    <mergeCell ref="AH14:AH26"/>
    <mergeCell ref="Z7:Z13"/>
    <mergeCell ref="AA7:AA13"/>
    <mergeCell ref="AC7:AC13"/>
    <mergeCell ref="AE7:AE13"/>
    <mergeCell ref="AF7:AF13"/>
    <mergeCell ref="AG7:AG13"/>
    <mergeCell ref="AB7:AB13"/>
    <mergeCell ref="AB14:AB26"/>
    <mergeCell ref="AD14:AD26"/>
    <mergeCell ref="AD7:AD13"/>
    <mergeCell ref="BC4:BH5"/>
    <mergeCell ref="BI4:BN5"/>
    <mergeCell ref="Y5:Y6"/>
    <mergeCell ref="AA5:AH5"/>
    <mergeCell ref="AI5:AI6"/>
    <mergeCell ref="AJ5:AJ6"/>
    <mergeCell ref="C4:C6"/>
    <mergeCell ref="D4:D6"/>
    <mergeCell ref="E4:E6"/>
    <mergeCell ref="K4:X5"/>
    <mergeCell ref="Y4:AP4"/>
    <mergeCell ref="AM5:AM6"/>
    <mergeCell ref="AO5:AO6"/>
    <mergeCell ref="AP5:AP6"/>
    <mergeCell ref="AK5:AK6"/>
    <mergeCell ref="F4:J5"/>
    <mergeCell ref="AN5:AN6"/>
    <mergeCell ref="AW4:BB5"/>
    <mergeCell ref="AQ4:AV5"/>
    <mergeCell ref="N1:P3"/>
    <mergeCell ref="W7:W26"/>
    <mergeCell ref="A4:B6"/>
    <mergeCell ref="A7:A26"/>
    <mergeCell ref="B7:B26"/>
    <mergeCell ref="C7:C26"/>
    <mergeCell ref="D7:D26"/>
    <mergeCell ref="E7:E26"/>
    <mergeCell ref="F7:F26"/>
    <mergeCell ref="G7:G26"/>
    <mergeCell ref="N7:N26"/>
    <mergeCell ref="O7:O26"/>
    <mergeCell ref="P7:P26"/>
    <mergeCell ref="Q7:Q26"/>
    <mergeCell ref="V7:V26"/>
    <mergeCell ref="H7:H26"/>
    <mergeCell ref="I7:I26"/>
    <mergeCell ref="J7:J26"/>
    <mergeCell ref="K7:K26"/>
    <mergeCell ref="L7:L26"/>
    <mergeCell ref="M7:M26"/>
    <mergeCell ref="C1:M1"/>
    <mergeCell ref="C2:M2"/>
    <mergeCell ref="C3:F3"/>
    <mergeCell ref="A27:A46"/>
    <mergeCell ref="B27:B46"/>
    <mergeCell ref="C27:C46"/>
    <mergeCell ref="D27:D46"/>
    <mergeCell ref="E27:E46"/>
    <mergeCell ref="F27:F46"/>
    <mergeCell ref="G27:G46"/>
    <mergeCell ref="H27:H46"/>
    <mergeCell ref="I27:I46"/>
    <mergeCell ref="J27:J46"/>
    <mergeCell ref="K27:K46"/>
    <mergeCell ref="L27:L46"/>
    <mergeCell ref="M27:M46"/>
    <mergeCell ref="N27:N46"/>
    <mergeCell ref="O27:O46"/>
    <mergeCell ref="P27:P46"/>
    <mergeCell ref="Q27:Q46"/>
    <mergeCell ref="V27:V46"/>
    <mergeCell ref="W27:W46"/>
    <mergeCell ref="X27:X46"/>
    <mergeCell ref="Y27:Y33"/>
    <mergeCell ref="Y14:Y26"/>
    <mergeCell ref="X7:X26"/>
    <mergeCell ref="Z27:Z33"/>
    <mergeCell ref="AA27:AA33"/>
    <mergeCell ref="AB27:AB33"/>
    <mergeCell ref="AC27:AC33"/>
    <mergeCell ref="Y34:Y46"/>
    <mergeCell ref="Z34:Z46"/>
    <mergeCell ref="AA34:AA46"/>
    <mergeCell ref="AB34:AB46"/>
    <mergeCell ref="AC34:AC46"/>
    <mergeCell ref="Y7:Y13"/>
    <mergeCell ref="AD27:AD33"/>
    <mergeCell ref="AE27:AE33"/>
    <mergeCell ref="AF27:AF33"/>
    <mergeCell ref="AG27:AG33"/>
    <mergeCell ref="AH27:AH33"/>
    <mergeCell ref="AI27:AI33"/>
    <mergeCell ref="AJ27:AJ46"/>
    <mergeCell ref="AK27:AK46"/>
    <mergeCell ref="AM27:AM46"/>
    <mergeCell ref="AD34:AD46"/>
    <mergeCell ref="AE34:AE46"/>
    <mergeCell ref="AF34:AF46"/>
    <mergeCell ref="AG34:AG46"/>
    <mergeCell ref="AH34:AH46"/>
    <mergeCell ref="AI34:AI46"/>
    <mergeCell ref="AN27:AN46"/>
    <mergeCell ref="AO27:AO46"/>
    <mergeCell ref="AP27:AP46"/>
    <mergeCell ref="AQ27:AQ33"/>
    <mergeCell ref="AR27:AR33"/>
    <mergeCell ref="AS27:AS33"/>
    <mergeCell ref="AT27:AT33"/>
    <mergeCell ref="AU27:AU33"/>
    <mergeCell ref="AV27:AV33"/>
    <mergeCell ref="AQ34:AQ46"/>
    <mergeCell ref="AR34:AR46"/>
    <mergeCell ref="AS34:AS46"/>
    <mergeCell ref="AT34:AT46"/>
    <mergeCell ref="AU34:AU46"/>
    <mergeCell ref="AV34:AV46"/>
    <mergeCell ref="AW27:AW33"/>
    <mergeCell ref="AX27:AX33"/>
    <mergeCell ref="AY27:AY33"/>
    <mergeCell ref="AZ27:AZ33"/>
    <mergeCell ref="BA27:BA33"/>
    <mergeCell ref="BB27:BB33"/>
    <mergeCell ref="BC27:BC33"/>
    <mergeCell ref="BD27:BD33"/>
    <mergeCell ref="BE27:BE33"/>
    <mergeCell ref="BF27:BF33"/>
    <mergeCell ref="BG27:BG33"/>
    <mergeCell ref="BH27:BH33"/>
    <mergeCell ref="BI27:BI33"/>
    <mergeCell ref="BJ27:BJ33"/>
    <mergeCell ref="BK27:BK33"/>
    <mergeCell ref="BL27:BL33"/>
    <mergeCell ref="BM27:BM33"/>
    <mergeCell ref="BN27:BN33"/>
    <mergeCell ref="AW34:AW46"/>
    <mergeCell ref="AX34:AX46"/>
    <mergeCell ref="AY34:AY46"/>
    <mergeCell ref="AZ34:AZ46"/>
    <mergeCell ref="BA34:BA46"/>
    <mergeCell ref="BB34:BB46"/>
    <mergeCell ref="BC34:BC46"/>
    <mergeCell ref="BD34:BD46"/>
    <mergeCell ref="BE34:BE46"/>
    <mergeCell ref="BF34:BF46"/>
    <mergeCell ref="BG34:BG46"/>
    <mergeCell ref="BH34:BH46"/>
    <mergeCell ref="BI34:BI46"/>
    <mergeCell ref="BJ34:BJ46"/>
    <mergeCell ref="BK34:BK46"/>
    <mergeCell ref="BL34:BL46"/>
    <mergeCell ref="BM34:BM46"/>
    <mergeCell ref="BN34:BN46"/>
    <mergeCell ref="A47:A66"/>
    <mergeCell ref="B47:B66"/>
    <mergeCell ref="C47:C66"/>
    <mergeCell ref="D47:D66"/>
    <mergeCell ref="E47:E66"/>
    <mergeCell ref="F47:F66"/>
    <mergeCell ref="G47:G66"/>
    <mergeCell ref="H47:H66"/>
    <mergeCell ref="I47:I66"/>
    <mergeCell ref="J47:J66"/>
    <mergeCell ref="K47:K66"/>
    <mergeCell ref="L47:L66"/>
    <mergeCell ref="M47:M66"/>
    <mergeCell ref="N47:N66"/>
    <mergeCell ref="O47:O66"/>
    <mergeCell ref="P47:P66"/>
    <mergeCell ref="Q47:Q66"/>
    <mergeCell ref="V47:V66"/>
    <mergeCell ref="W47:W66"/>
    <mergeCell ref="X47:X66"/>
    <mergeCell ref="Y47:Y53"/>
    <mergeCell ref="Z47:Z53"/>
    <mergeCell ref="AA47:AA53"/>
    <mergeCell ref="AB47:AB53"/>
    <mergeCell ref="AC47:AC53"/>
    <mergeCell ref="AD47:AD53"/>
    <mergeCell ref="AE47:AE53"/>
    <mergeCell ref="AF47:AF53"/>
    <mergeCell ref="AG47:AG53"/>
    <mergeCell ref="AH47:AH53"/>
    <mergeCell ref="AI47:AI53"/>
    <mergeCell ref="AJ47:AJ66"/>
    <mergeCell ref="AK47:AK66"/>
    <mergeCell ref="AM47:AM66"/>
    <mergeCell ref="AN47:AN66"/>
    <mergeCell ref="AO47:AO66"/>
    <mergeCell ref="AP47:AP66"/>
    <mergeCell ref="AQ47:AQ53"/>
    <mergeCell ref="AR47:AR53"/>
    <mergeCell ref="AS47:AS53"/>
    <mergeCell ref="AT47:AT53"/>
    <mergeCell ref="AU47:AU53"/>
    <mergeCell ref="AV47:AV53"/>
    <mergeCell ref="AW47:AW53"/>
    <mergeCell ref="AX47:AX53"/>
    <mergeCell ref="AW54:AW66"/>
    <mergeCell ref="AX54:AX66"/>
    <mergeCell ref="AY47:AY53"/>
    <mergeCell ref="AZ47:AZ53"/>
    <mergeCell ref="BA47:BA53"/>
    <mergeCell ref="BB47:BB53"/>
    <mergeCell ref="BC47:BC53"/>
    <mergeCell ref="BD47:BD53"/>
    <mergeCell ref="BE47:BE53"/>
    <mergeCell ref="BF47:BF53"/>
    <mergeCell ref="BG47:BG53"/>
    <mergeCell ref="BH47:BH53"/>
    <mergeCell ref="BI47:BI53"/>
    <mergeCell ref="BJ47:BJ53"/>
    <mergeCell ref="BK47:BK53"/>
    <mergeCell ref="BL47:BL53"/>
    <mergeCell ref="BM47:BM53"/>
    <mergeCell ref="BN47:BN53"/>
    <mergeCell ref="Y54:Y66"/>
    <mergeCell ref="Z54:Z66"/>
    <mergeCell ref="AA54:AA66"/>
    <mergeCell ref="AB54:AB66"/>
    <mergeCell ref="AC54:AC66"/>
    <mergeCell ref="AD54:AD66"/>
    <mergeCell ref="AE54:AE66"/>
    <mergeCell ref="AF54:AF66"/>
    <mergeCell ref="AG54:AG66"/>
    <mergeCell ref="AH54:AH66"/>
    <mergeCell ref="AI54:AI66"/>
    <mergeCell ref="AQ54:AQ66"/>
    <mergeCell ref="AR54:AR66"/>
    <mergeCell ref="AS54:AS66"/>
    <mergeCell ref="AT54:AT66"/>
    <mergeCell ref="AU54:AU66"/>
    <mergeCell ref="AV54:AV66"/>
    <mergeCell ref="AY54:AY66"/>
    <mergeCell ref="AZ54:AZ66"/>
    <mergeCell ref="BA54:BA66"/>
    <mergeCell ref="BB54:BB66"/>
    <mergeCell ref="BC54:BC66"/>
    <mergeCell ref="BD54:BD66"/>
    <mergeCell ref="BE54:BE66"/>
    <mergeCell ref="BF54:BF66"/>
    <mergeCell ref="BG54:BG66"/>
    <mergeCell ref="BH54:BH66"/>
    <mergeCell ref="BI54:BI66"/>
    <mergeCell ref="BJ54:BJ66"/>
    <mergeCell ref="BK54:BK66"/>
    <mergeCell ref="BL54:BL66"/>
    <mergeCell ref="BM54:BM66"/>
    <mergeCell ref="BN54:BN66"/>
    <mergeCell ref="A67:A86"/>
    <mergeCell ref="B67:B86"/>
    <mergeCell ref="C67:C86"/>
    <mergeCell ref="D67:D86"/>
    <mergeCell ref="E67:E86"/>
    <mergeCell ref="F67:F86"/>
    <mergeCell ref="G67:G86"/>
    <mergeCell ref="H67:H86"/>
    <mergeCell ref="I67:I86"/>
    <mergeCell ref="J67:J86"/>
    <mergeCell ref="K67:K86"/>
    <mergeCell ref="L67:L86"/>
    <mergeCell ref="M67:M86"/>
    <mergeCell ref="N67:N86"/>
    <mergeCell ref="O67:O86"/>
    <mergeCell ref="P67:P86"/>
    <mergeCell ref="Q67:Q86"/>
    <mergeCell ref="V67:V86"/>
    <mergeCell ref="W67:W86"/>
    <mergeCell ref="X67:X86"/>
    <mergeCell ref="Y67:Y73"/>
    <mergeCell ref="Z67:Z73"/>
    <mergeCell ref="AA67:AA73"/>
    <mergeCell ref="AB67:AB73"/>
    <mergeCell ref="AC67:AC73"/>
    <mergeCell ref="AD67:AD73"/>
    <mergeCell ref="AE67:AE73"/>
    <mergeCell ref="AF67:AF73"/>
    <mergeCell ref="AG67:AG73"/>
    <mergeCell ref="AH67:AH73"/>
    <mergeCell ref="AI67:AI73"/>
    <mergeCell ref="AJ67:AJ86"/>
    <mergeCell ref="AK67:AK86"/>
    <mergeCell ref="AM67:AM86"/>
    <mergeCell ref="AN67:AN86"/>
    <mergeCell ref="AO67:AO86"/>
    <mergeCell ref="AP67:AP86"/>
    <mergeCell ref="AQ67:AQ73"/>
    <mergeCell ref="AR67:AR73"/>
    <mergeCell ref="AS67:AS73"/>
    <mergeCell ref="AT67:AT73"/>
    <mergeCell ref="AU67:AU73"/>
    <mergeCell ref="AV67:AV73"/>
    <mergeCell ref="AW67:AW73"/>
    <mergeCell ref="AV74:AV86"/>
    <mergeCell ref="AW74:AW86"/>
    <mergeCell ref="AX67:AX73"/>
    <mergeCell ref="AY67:AY73"/>
    <mergeCell ref="AZ67:AZ73"/>
    <mergeCell ref="BA67:BA73"/>
    <mergeCell ref="BB67:BB73"/>
    <mergeCell ref="BC67:BC73"/>
    <mergeCell ref="BD67:BD73"/>
    <mergeCell ref="BE67:BE73"/>
    <mergeCell ref="BF67:BF73"/>
    <mergeCell ref="BG67:BG73"/>
    <mergeCell ref="BH67:BH73"/>
    <mergeCell ref="BI67:BI73"/>
    <mergeCell ref="BJ67:BJ73"/>
    <mergeCell ref="BK67:BK73"/>
    <mergeCell ref="BL67:BL73"/>
    <mergeCell ref="BM67:BM73"/>
    <mergeCell ref="BN67:BN73"/>
    <mergeCell ref="Y74:Y86"/>
    <mergeCell ref="Z74:Z86"/>
    <mergeCell ref="AA74:AA86"/>
    <mergeCell ref="AB74:AB86"/>
    <mergeCell ref="AC74:AC86"/>
    <mergeCell ref="AD74:AD86"/>
    <mergeCell ref="AE74:AE86"/>
    <mergeCell ref="AF74:AF86"/>
    <mergeCell ref="AG74:AG86"/>
    <mergeCell ref="AH74:AH86"/>
    <mergeCell ref="AI74:AI86"/>
    <mergeCell ref="AQ74:AQ86"/>
    <mergeCell ref="AR74:AR86"/>
    <mergeCell ref="AS74:AS86"/>
    <mergeCell ref="AT74:AT86"/>
    <mergeCell ref="AU74:AU86"/>
    <mergeCell ref="AX74:AX86"/>
    <mergeCell ref="AY74:AY86"/>
    <mergeCell ref="AZ74:AZ86"/>
    <mergeCell ref="BA74:BA86"/>
    <mergeCell ref="BB74:BB86"/>
    <mergeCell ref="BC74:BC86"/>
    <mergeCell ref="BD74:BD86"/>
    <mergeCell ref="BE74:BE86"/>
    <mergeCell ref="BF74:BF86"/>
    <mergeCell ref="BG74:BG86"/>
    <mergeCell ref="BH74:BH86"/>
    <mergeCell ref="BI74:BI86"/>
    <mergeCell ref="BJ74:BJ86"/>
    <mergeCell ref="BK74:BK86"/>
    <mergeCell ref="BL74:BL86"/>
    <mergeCell ref="BM74:BM86"/>
    <mergeCell ref="BN74:BN86"/>
    <mergeCell ref="A87:A106"/>
    <mergeCell ref="B87:B106"/>
    <mergeCell ref="C87:C106"/>
    <mergeCell ref="D87:D106"/>
    <mergeCell ref="E87:E106"/>
    <mergeCell ref="F87:F106"/>
    <mergeCell ref="G87:G106"/>
    <mergeCell ref="H87:H106"/>
    <mergeCell ref="I87:I106"/>
    <mergeCell ref="J87:J106"/>
    <mergeCell ref="K87:K106"/>
    <mergeCell ref="L87:L106"/>
    <mergeCell ref="M87:M106"/>
    <mergeCell ref="N87:N106"/>
    <mergeCell ref="O87:O106"/>
    <mergeCell ref="P87:P106"/>
    <mergeCell ref="Q87:Q106"/>
    <mergeCell ref="V87:V106"/>
    <mergeCell ref="W87:W106"/>
    <mergeCell ref="X87:X106"/>
    <mergeCell ref="Y87:Y93"/>
    <mergeCell ref="Z87:Z93"/>
    <mergeCell ref="AA87:AA93"/>
    <mergeCell ref="AB87:AB93"/>
    <mergeCell ref="AC87:AC93"/>
    <mergeCell ref="Y94:Y106"/>
    <mergeCell ref="Z94:Z106"/>
    <mergeCell ref="AA94:AA106"/>
    <mergeCell ref="AB94:AB106"/>
    <mergeCell ref="AC94:AC106"/>
    <mergeCell ref="AD87:AD93"/>
    <mergeCell ref="AE87:AE93"/>
    <mergeCell ref="AF87:AF93"/>
    <mergeCell ref="AG87:AG93"/>
    <mergeCell ref="AH87:AH93"/>
    <mergeCell ref="AI87:AI93"/>
    <mergeCell ref="AJ87:AJ106"/>
    <mergeCell ref="AK87:AK106"/>
    <mergeCell ref="AM87:AM106"/>
    <mergeCell ref="AD94:AD106"/>
    <mergeCell ref="AE94:AE106"/>
    <mergeCell ref="AF94:AF106"/>
    <mergeCell ref="AG94:AG106"/>
    <mergeCell ref="AH94:AH106"/>
    <mergeCell ref="AI94:AI106"/>
    <mergeCell ref="AN87:AN106"/>
    <mergeCell ref="AO87:AO106"/>
    <mergeCell ref="AP87:AP106"/>
    <mergeCell ref="AQ87:AQ93"/>
    <mergeCell ref="AR87:AR93"/>
    <mergeCell ref="AS87:AS93"/>
    <mergeCell ref="AT87:AT93"/>
    <mergeCell ref="AU87:AU93"/>
    <mergeCell ref="AV87:AV93"/>
    <mergeCell ref="AQ94:AQ106"/>
    <mergeCell ref="AR94:AR106"/>
    <mergeCell ref="AS94:AS106"/>
    <mergeCell ref="AT94:AT106"/>
    <mergeCell ref="AU94:AU106"/>
    <mergeCell ref="AV94:AV106"/>
    <mergeCell ref="AW87:AW93"/>
    <mergeCell ref="AX87:AX93"/>
    <mergeCell ref="AY87:AY93"/>
    <mergeCell ref="AZ87:AZ93"/>
    <mergeCell ref="BA87:BA93"/>
    <mergeCell ref="BB87:BB93"/>
    <mergeCell ref="BC87:BC93"/>
    <mergeCell ref="BD87:BD93"/>
    <mergeCell ref="BE87:BE93"/>
    <mergeCell ref="BF87:BF93"/>
    <mergeCell ref="BG87:BG93"/>
    <mergeCell ref="BH87:BH93"/>
    <mergeCell ref="BI87:BI93"/>
    <mergeCell ref="BJ87:BJ93"/>
    <mergeCell ref="BK87:BK93"/>
    <mergeCell ref="BL87:BL93"/>
    <mergeCell ref="BM87:BM93"/>
    <mergeCell ref="BN87:BN93"/>
    <mergeCell ref="AW94:AW106"/>
    <mergeCell ref="AX94:AX106"/>
    <mergeCell ref="AY94:AY106"/>
    <mergeCell ref="AZ94:AZ106"/>
    <mergeCell ref="BA94:BA106"/>
    <mergeCell ref="BB94:BB106"/>
    <mergeCell ref="BC94:BC106"/>
    <mergeCell ref="BD94:BD106"/>
    <mergeCell ref="BE94:BE106"/>
    <mergeCell ref="BF94:BF106"/>
    <mergeCell ref="BG94:BG106"/>
    <mergeCell ref="BH94:BH106"/>
    <mergeCell ref="BI94:BI106"/>
    <mergeCell ref="BJ94:BJ106"/>
    <mergeCell ref="BK94:BK106"/>
    <mergeCell ref="BL94:BL106"/>
    <mergeCell ref="BM94:BM106"/>
    <mergeCell ref="BN94:BN106"/>
    <mergeCell ref="A107:A126"/>
    <mergeCell ref="B107:B126"/>
    <mergeCell ref="C107:C126"/>
    <mergeCell ref="D107:D126"/>
    <mergeCell ref="E107:E126"/>
    <mergeCell ref="F107:F126"/>
    <mergeCell ref="G107:G126"/>
    <mergeCell ref="H107:H126"/>
    <mergeCell ref="I107:I126"/>
    <mergeCell ref="J107:J126"/>
    <mergeCell ref="K107:K126"/>
    <mergeCell ref="L107:L126"/>
    <mergeCell ref="M107:M126"/>
    <mergeCell ref="N107:N126"/>
    <mergeCell ref="O107:O126"/>
    <mergeCell ref="P107:P126"/>
    <mergeCell ref="Q107:Q126"/>
    <mergeCell ref="V107:V126"/>
    <mergeCell ref="W107:W126"/>
    <mergeCell ref="X107:X126"/>
    <mergeCell ref="Y107:Y113"/>
    <mergeCell ref="Z107:Z113"/>
    <mergeCell ref="AA107:AA113"/>
    <mergeCell ref="AB107:AB113"/>
    <mergeCell ref="AC107:AC113"/>
    <mergeCell ref="AD107:AD113"/>
    <mergeCell ref="AE107:AE113"/>
    <mergeCell ref="AF107:AF113"/>
    <mergeCell ref="AG107:AG113"/>
    <mergeCell ref="AH107:AH113"/>
    <mergeCell ref="AI107:AI113"/>
    <mergeCell ref="AJ107:AJ126"/>
    <mergeCell ref="AK107:AK126"/>
    <mergeCell ref="AM107:AM126"/>
    <mergeCell ref="AN107:AN126"/>
    <mergeCell ref="AO107:AO126"/>
    <mergeCell ref="AP107:AP126"/>
    <mergeCell ref="AQ107:AQ113"/>
    <mergeCell ref="AR107:AR113"/>
    <mergeCell ref="AS107:AS113"/>
    <mergeCell ref="AT107:AT113"/>
    <mergeCell ref="AU107:AU113"/>
    <mergeCell ref="AV107:AV113"/>
    <mergeCell ref="AW107:AW113"/>
    <mergeCell ref="AX107:AX113"/>
    <mergeCell ref="AW114:AW126"/>
    <mergeCell ref="AX114:AX126"/>
    <mergeCell ref="AY107:AY113"/>
    <mergeCell ref="AZ107:AZ113"/>
    <mergeCell ref="BA107:BA113"/>
    <mergeCell ref="BB107:BB113"/>
    <mergeCell ref="BC107:BC113"/>
    <mergeCell ref="BD107:BD113"/>
    <mergeCell ref="BE107:BE113"/>
    <mergeCell ref="BF107:BF113"/>
    <mergeCell ref="BG107:BG113"/>
    <mergeCell ref="BH107:BH113"/>
    <mergeCell ref="BI107:BI113"/>
    <mergeCell ref="BJ107:BJ113"/>
    <mergeCell ref="BK107:BK113"/>
    <mergeCell ref="BL107:BL113"/>
    <mergeCell ref="BM107:BM113"/>
    <mergeCell ref="BN107:BN113"/>
    <mergeCell ref="Y114:Y126"/>
    <mergeCell ref="Z114:Z126"/>
    <mergeCell ref="AA114:AA126"/>
    <mergeCell ref="AB114:AB126"/>
    <mergeCell ref="AC114:AC126"/>
    <mergeCell ref="AD114:AD126"/>
    <mergeCell ref="AE114:AE126"/>
    <mergeCell ref="AF114:AF126"/>
    <mergeCell ref="AG114:AG126"/>
    <mergeCell ref="AH114:AH126"/>
    <mergeCell ref="AI114:AI126"/>
    <mergeCell ref="AQ114:AQ126"/>
    <mergeCell ref="AR114:AR126"/>
    <mergeCell ref="AS114:AS126"/>
    <mergeCell ref="AT114:AT126"/>
    <mergeCell ref="AU114:AU126"/>
    <mergeCell ref="AV114:AV126"/>
    <mergeCell ref="BH114:BH126"/>
    <mergeCell ref="BI114:BI126"/>
    <mergeCell ref="BJ114:BJ126"/>
    <mergeCell ref="BK114:BK126"/>
    <mergeCell ref="BL114:BL126"/>
    <mergeCell ref="BM114:BM126"/>
    <mergeCell ref="BN114:BN126"/>
    <mergeCell ref="AY114:AY126"/>
    <mergeCell ref="AZ114:AZ126"/>
    <mergeCell ref="BA114:BA126"/>
    <mergeCell ref="BB114:BB126"/>
    <mergeCell ref="BC114:BC126"/>
    <mergeCell ref="BD114:BD126"/>
    <mergeCell ref="BE114:BE126"/>
    <mergeCell ref="BF114:BF126"/>
    <mergeCell ref="BG114:BG126"/>
  </mergeCells>
  <conditionalFormatting sqref="P7:Q126">
    <cfRule type="expression" dxfId="86" priority="29">
      <formula>IF($P7="Rara vez",TRUE,FALSE)</formula>
    </cfRule>
    <cfRule type="expression" dxfId="85" priority="30">
      <formula>IF($P7="Improbable",TRUE,FALSE)</formula>
    </cfRule>
    <cfRule type="expression" dxfId="84" priority="31">
      <formula>IF($P7="Posible",TRUE,FALSE)</formula>
    </cfRule>
    <cfRule type="expression" dxfId="83" priority="32">
      <formula>IF($P7="Probable",TRUE,FALSE)</formula>
    </cfRule>
    <cfRule type="expression" dxfId="82" priority="33">
      <formula>IF($P7="Casi seguro",TRUE,FALSE)</formula>
    </cfRule>
  </conditionalFormatting>
  <conditionalFormatting sqref="V7:W126">
    <cfRule type="expression" dxfId="81" priority="23">
      <formula>IF($V7="Catastrofico",TRUE,FALSE)</formula>
    </cfRule>
    <cfRule type="expression" dxfId="80" priority="24">
      <formula>IF($V7="Mayor",TRUE,FALSE)</formula>
    </cfRule>
    <cfRule type="expression" dxfId="79" priority="25">
      <formula>IF($V7="Moderado",TRUE,FALSE)</formula>
    </cfRule>
  </conditionalFormatting>
  <conditionalFormatting sqref="X7:X126">
    <cfRule type="expression" dxfId="78" priority="4">
      <formula>IF($X7="Extremo",TRUE,FALSE)</formula>
    </cfRule>
    <cfRule type="expression" dxfId="77" priority="5">
      <formula>IF($X7="Alto",TRUE,FALSE)</formula>
    </cfRule>
    <cfRule type="expression" dxfId="76" priority="6">
      <formula>IF($X7="Moderado",TRUE,FALSE)</formula>
    </cfRule>
  </conditionalFormatting>
  <conditionalFormatting sqref="AJ7:AL7">
    <cfRule type="expression" dxfId="75" priority="181">
      <formula>IF($AJ7="Casi seguro",TRUE,FALSE)</formula>
    </cfRule>
    <cfRule type="expression" dxfId="74" priority="182">
      <formula>IF($AJ7="Probable",TRUE,FALSE)</formula>
    </cfRule>
    <cfRule type="expression" dxfId="73" priority="183">
      <formula>IF($AJ7="Posible",TRUE,FALSE)</formula>
    </cfRule>
    <cfRule type="expression" dxfId="72" priority="184">
      <formula>IF($AJ7="Improbable",TRUE,FALSE)</formula>
    </cfRule>
    <cfRule type="expression" dxfId="71" priority="185">
      <formula>IF($AJ7="Rara vez",TRUE,FALSE)</formula>
    </cfRule>
  </conditionalFormatting>
  <conditionalFormatting sqref="AJ27:AL27">
    <cfRule type="expression" dxfId="70" priority="145">
      <formula>IF($AJ27="Casi seguro",TRUE,FALSE)</formula>
    </cfRule>
    <cfRule type="expression" dxfId="69" priority="146">
      <formula>IF($AJ27="Probable",TRUE,FALSE)</formula>
    </cfRule>
    <cfRule type="expression" dxfId="68" priority="147">
      <formula>IF($AJ27="Posible",TRUE,FALSE)</formula>
    </cfRule>
    <cfRule type="expression" dxfId="67" priority="148">
      <formula>IF($AJ27="Improbable",TRUE,FALSE)</formula>
    </cfRule>
    <cfRule type="expression" dxfId="66" priority="149">
      <formula>IF($AJ27="Rara vez",TRUE,FALSE)</formula>
    </cfRule>
  </conditionalFormatting>
  <conditionalFormatting sqref="AJ47:AL47">
    <cfRule type="expression" dxfId="65" priority="112">
      <formula>IF($AJ47="Casi seguro",TRUE,FALSE)</formula>
    </cfRule>
    <cfRule type="expression" dxfId="64" priority="113">
      <formula>IF($AJ47="Probable",TRUE,FALSE)</formula>
    </cfRule>
    <cfRule type="expression" dxfId="63" priority="114">
      <formula>IF($AJ47="Posible",TRUE,FALSE)</formula>
    </cfRule>
    <cfRule type="expression" dxfId="62" priority="115">
      <formula>IF($AJ47="Improbable",TRUE,FALSE)</formula>
    </cfRule>
    <cfRule type="expression" dxfId="61" priority="116">
      <formula>IF($AJ47="Rara vez",TRUE,FALSE)</formula>
    </cfRule>
  </conditionalFormatting>
  <conditionalFormatting sqref="AJ67:AL67">
    <cfRule type="expression" dxfId="60" priority="79">
      <formula>IF($AJ67="Casi seguro",TRUE,FALSE)</formula>
    </cfRule>
    <cfRule type="expression" dxfId="59" priority="80">
      <formula>IF($AJ67="Probable",TRUE,FALSE)</formula>
    </cfRule>
    <cfRule type="expression" dxfId="58" priority="81">
      <formula>IF($AJ67="Posible",TRUE,FALSE)</formula>
    </cfRule>
    <cfRule type="expression" dxfId="57" priority="82">
      <formula>IF($AJ67="Improbable",TRUE,FALSE)</formula>
    </cfRule>
    <cfRule type="expression" dxfId="56" priority="83">
      <formula>IF($AJ67="Rara vez",TRUE,FALSE)</formula>
    </cfRule>
  </conditionalFormatting>
  <conditionalFormatting sqref="AJ87:AL87">
    <cfRule type="expression" dxfId="55" priority="46">
      <formula>IF($AJ87="Casi seguro",TRUE,FALSE)</formula>
    </cfRule>
    <cfRule type="expression" dxfId="54" priority="47">
      <formula>IF($AJ87="Probable",TRUE,FALSE)</formula>
    </cfRule>
    <cfRule type="expression" dxfId="53" priority="48">
      <formula>IF($AJ87="Posible",TRUE,FALSE)</formula>
    </cfRule>
    <cfRule type="expression" dxfId="52" priority="49">
      <formula>IF($AJ87="Improbable",TRUE,FALSE)</formula>
    </cfRule>
    <cfRule type="expression" dxfId="51" priority="50">
      <formula>IF($AJ87="Rara vez",TRUE,FALSE)</formula>
    </cfRule>
  </conditionalFormatting>
  <conditionalFormatting sqref="AJ107:AL107">
    <cfRule type="expression" dxfId="50" priority="13">
      <formula>IF($AJ107="Casi seguro",TRUE,FALSE)</formula>
    </cfRule>
    <cfRule type="expression" dxfId="49" priority="14">
      <formula>IF($AJ107="Probable",TRUE,FALSE)</formula>
    </cfRule>
    <cfRule type="expression" dxfId="48" priority="15">
      <formula>IF($AJ107="Posible",TRUE,FALSE)</formula>
    </cfRule>
    <cfRule type="expression" dxfId="47" priority="16">
      <formula>IF($AJ107="Improbable",TRUE,FALSE)</formula>
    </cfRule>
    <cfRule type="expression" dxfId="46" priority="17">
      <formula>IF($AJ107="Rara vez",TRUE,FALSE)</formula>
    </cfRule>
  </conditionalFormatting>
  <conditionalFormatting sqref="AM7:AN126">
    <cfRule type="expression" dxfId="45" priority="7">
      <formula>IF($V7="Catastrofico",TRUE,FALSE)</formula>
    </cfRule>
    <cfRule type="expression" dxfId="44" priority="8">
      <formula>IF($V7="Mayor",TRUE,FALSE)</formula>
    </cfRule>
    <cfRule type="expression" dxfId="43" priority="9">
      <formula>IF($V7="Moderado",TRUE,FALSE)</formula>
    </cfRule>
  </conditionalFormatting>
  <conditionalFormatting sqref="AO7:AO126">
    <cfRule type="expression" dxfId="42" priority="1">
      <formula>IF($AO7="Extremo",TRUE,FALSE)</formula>
    </cfRule>
    <cfRule type="expression" dxfId="41" priority="2">
      <formula>IF($AO7="Alto",TRUE,FALSE)</formula>
    </cfRule>
    <cfRule type="expression" dxfId="40" priority="3">
      <formula>IF($AO7="Moderado",TRUE,FALSE)</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941F7302-EECE-417E-AF47-FFCAA076D4FD}">
          <x14:formula1>
            <xm:f>Listas!$P$2:$P$4</xm:f>
          </x14:formula1>
          <xm:sqref>AU7 AU14 AU27 AU34 AU47 AU54 AU67 AU74 AU87 AU94 AU107 AU114</xm:sqref>
        </x14:dataValidation>
        <x14:dataValidation type="list" allowBlank="1" showInputMessage="1" showErrorMessage="1" xr:uid="{853348EC-97B5-472B-A2DF-A6EF5806D7EC}">
          <x14:formula1>
            <xm:f>Listas!$L$2:$L$3</xm:f>
          </x14:formula1>
          <xm:sqref>AH7 AH14 AH27 AH34 AH47 AH54 AH67 AH74 AH87 AH94 AH107 AH114</xm:sqref>
        </x14:dataValidation>
        <x14:dataValidation type="list" allowBlank="1" showInputMessage="1" showErrorMessage="1" xr:uid="{F68F12EE-BB76-440C-A976-06D5E6CB071B}">
          <x14:formula1>
            <xm:f>Listas!$K$2:$K$3</xm:f>
          </x14:formula1>
          <xm:sqref>AG7 AG14 AG27 AG34 AG47 AG54 AG67 AG74 AG87 AG94 AG107 AG114</xm:sqref>
        </x14:dataValidation>
        <x14:dataValidation type="list" allowBlank="1" showInputMessage="1" showErrorMessage="1" xr:uid="{4108FD2B-3F55-49F9-9E6B-FA9711DEE089}">
          <x14:formula1>
            <xm:f>Listas!$J$2:$J$3</xm:f>
          </x14:formula1>
          <xm:sqref>AF7 AF14 AF27 AF34 AF47 AF54 AF67 AF74 AF87 AF94 AF107 AF114</xm:sqref>
        </x14:dataValidation>
        <x14:dataValidation type="list" allowBlank="1" showInputMessage="1" showErrorMessage="1" xr:uid="{78183C4A-81EC-4C9B-815B-AA04D9535A14}">
          <x14:formula1>
            <xm:f>Listas!$I$2:$I$3</xm:f>
          </x14:formula1>
          <xm:sqref>AC7:AD7 AC14:AD14 AC27:AD27 AC34:AD34 AC47:AD47 AC54:AD54 AC67:AD67 AC74:AD74 AC87:AD87 AC94:AD94 AC107:AD107 AC114:AD114</xm:sqref>
        </x14:dataValidation>
        <x14:dataValidation type="list" allowBlank="1" showInputMessage="1" showErrorMessage="1" xr:uid="{802AF4E3-3995-4B30-B06E-37F272FB6182}">
          <x14:formula1>
            <xm:f>Listas!$C$9:$C$13</xm:f>
          </x14:formula1>
          <xm:sqref>O7 O27 O47 O67 O87 O107</xm:sqref>
        </x14:dataValidation>
        <x14:dataValidation type="list" allowBlank="1" showInputMessage="1" showErrorMessage="1" xr:uid="{F8BC6A1C-9C89-45C2-B0FC-F874914D9531}">
          <x14:formula1>
            <xm:f>Listas!$A$11</xm:f>
          </x14:formula1>
          <xm:sqref>N7 N27 N47 N67 N87 N107</xm:sqref>
        </x14:dataValidation>
        <x14:dataValidation type="list" allowBlank="1" showInputMessage="1" showErrorMessage="1" xr:uid="{F875F5CD-CDAA-496A-8B6A-A8761D35208A}">
          <x14:formula1>
            <xm:f>Listas!$R$2:$R$3</xm:f>
          </x14:formula1>
          <xm:sqref>B7 B27 B47 B67 B87 B107</xm:sqref>
        </x14:dataValidation>
        <x14:dataValidation type="list" allowBlank="1" showInputMessage="1" showErrorMessage="1" xr:uid="{67F25FB1-1ED4-4DE2-BB1A-35269DA44CFA}">
          <x14:formula1>
            <xm:f>Listas!$H$2:$H$3</xm:f>
          </x14:formula1>
          <xm:sqref>AA7:AA126</xm:sqref>
        </x14:dataValidation>
        <x14:dataValidation type="list" allowBlank="1" showInputMessage="1" showErrorMessage="1" xr:uid="{1F961A0E-AAE1-43E8-BB70-DF04A32208D3}">
          <x14:formula1>
            <xm:f>Listas!$T$2:$T$3</xm:f>
          </x14:formula1>
          <xm:sqref>BJ7:BJ126 AX7:AX126 BD7:BD126</xm:sqref>
        </x14:dataValidation>
        <x14:dataValidation type="list" allowBlank="1" showInputMessage="1" showErrorMessage="1" xr:uid="{EFC175AD-8730-4A67-912D-6D05209837AC}">
          <x14:formula1>
            <xm:f>Listas!$N$2:$N$4</xm:f>
          </x14:formula1>
          <xm:sqref>AP7 AP107 AP87 AP67 AP47 AP27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8B90-83EF-463B-AEBD-76689DA0F472}">
  <dimension ref="A1:W40"/>
  <sheetViews>
    <sheetView workbookViewId="0">
      <selection activeCell="N3" sqref="N3"/>
    </sheetView>
  </sheetViews>
  <sheetFormatPr defaultColWidth="11.42578125" defaultRowHeight="15"/>
  <cols>
    <col min="1" max="1" width="68.7109375" style="11" customWidth="1"/>
    <col min="2" max="2" width="1.5703125" customWidth="1"/>
    <col min="3" max="3" width="27.5703125" customWidth="1"/>
    <col min="4" max="4" width="1.42578125" customWidth="1"/>
    <col min="5" max="6" width="28.140625" customWidth="1"/>
    <col min="7" max="7" width="1.42578125" customWidth="1"/>
    <col min="13" max="13" width="1" customWidth="1"/>
    <col min="14" max="14" width="34.28515625" customWidth="1"/>
    <col min="15" max="15" width="1.5703125" customWidth="1"/>
    <col min="17" max="17" width="2.28515625" customWidth="1"/>
    <col min="19" max="19" width="2" customWidth="1"/>
    <col min="22" max="23" width="8.7109375" customWidth="1"/>
    <col min="24" max="24" width="15.5703125" customWidth="1"/>
  </cols>
  <sheetData>
    <row r="1" spans="1:23" ht="45" customHeight="1">
      <c r="A1" s="16" t="s">
        <v>27</v>
      </c>
      <c r="C1" s="16" t="s">
        <v>175</v>
      </c>
      <c r="E1" s="295" t="s">
        <v>141</v>
      </c>
      <c r="F1" s="295"/>
      <c r="H1" s="296" t="s">
        <v>16</v>
      </c>
      <c r="I1" s="296"/>
      <c r="J1" s="296"/>
      <c r="K1" s="296"/>
      <c r="L1" s="296"/>
      <c r="N1" s="15" t="s">
        <v>22</v>
      </c>
      <c r="P1" s="17" t="s">
        <v>45</v>
      </c>
      <c r="R1" s="17" t="s">
        <v>176</v>
      </c>
      <c r="T1" s="18" t="s">
        <v>48</v>
      </c>
    </row>
    <row r="2" spans="1:23" ht="49.5" customHeight="1">
      <c r="A2" s="19" t="s">
        <v>177</v>
      </c>
      <c r="C2" s="21" t="s">
        <v>62</v>
      </c>
      <c r="E2" s="24" t="s">
        <v>178</v>
      </c>
      <c r="F2" s="24" t="s">
        <v>31</v>
      </c>
      <c r="H2" s="32" t="s">
        <v>65</v>
      </c>
      <c r="I2" s="32" t="s">
        <v>179</v>
      </c>
      <c r="J2" s="32" t="s">
        <v>67</v>
      </c>
      <c r="K2" s="32" t="s">
        <v>68</v>
      </c>
      <c r="L2" s="32" t="s">
        <v>69</v>
      </c>
      <c r="N2" s="31" t="s">
        <v>180</v>
      </c>
      <c r="P2" s="46" t="s">
        <v>181</v>
      </c>
      <c r="R2" s="32" t="s">
        <v>53</v>
      </c>
      <c r="T2" s="35" t="s">
        <v>76</v>
      </c>
    </row>
    <row r="3" spans="1:23" ht="49.5" customHeight="1">
      <c r="A3" s="19" t="s">
        <v>182</v>
      </c>
      <c r="C3" s="21" t="s">
        <v>183</v>
      </c>
      <c r="E3" s="25" t="s">
        <v>184</v>
      </c>
      <c r="F3" s="25" t="s">
        <v>185</v>
      </c>
      <c r="H3" s="32" t="s">
        <v>97</v>
      </c>
      <c r="I3" s="32" t="s">
        <v>66</v>
      </c>
      <c r="J3" s="32" t="s">
        <v>186</v>
      </c>
      <c r="K3" s="32" t="s">
        <v>187</v>
      </c>
      <c r="L3" s="32" t="s">
        <v>188</v>
      </c>
      <c r="N3" s="186" t="s">
        <v>189</v>
      </c>
      <c r="P3" s="47" t="s">
        <v>73</v>
      </c>
      <c r="R3" s="32" t="s">
        <v>125</v>
      </c>
      <c r="T3" s="35" t="s">
        <v>190</v>
      </c>
    </row>
    <row r="4" spans="1:23" ht="96" customHeight="1">
      <c r="A4" s="19" t="s">
        <v>191</v>
      </c>
      <c r="C4" s="21" t="s">
        <v>113</v>
      </c>
      <c r="E4" s="25" t="s">
        <v>192</v>
      </c>
      <c r="F4" s="25" t="s">
        <v>114</v>
      </c>
      <c r="H4" s="32" t="s">
        <v>193</v>
      </c>
      <c r="I4" s="11"/>
      <c r="J4" s="11"/>
      <c r="K4" s="11"/>
      <c r="L4" s="11"/>
      <c r="N4" s="33" t="s">
        <v>194</v>
      </c>
      <c r="P4" s="46" t="s">
        <v>195</v>
      </c>
    </row>
    <row r="5" spans="1:23" ht="49.5" customHeight="1">
      <c r="A5" s="19" t="s">
        <v>196</v>
      </c>
      <c r="C5" s="21" t="s">
        <v>197</v>
      </c>
      <c r="E5" s="25" t="s">
        <v>198</v>
      </c>
      <c r="F5" s="25" t="s">
        <v>63</v>
      </c>
    </row>
    <row r="6" spans="1:23" ht="49.5" customHeight="1">
      <c r="A6" s="19" t="s">
        <v>199</v>
      </c>
      <c r="C6" s="22" t="s">
        <v>200</v>
      </c>
      <c r="E6" s="25" t="s">
        <v>201</v>
      </c>
      <c r="F6" s="25" t="s">
        <v>202</v>
      </c>
      <c r="N6" s="30"/>
    </row>
    <row r="7" spans="1:23" ht="49.5" customHeight="1">
      <c r="A7" s="19" t="s">
        <v>203</v>
      </c>
      <c r="E7" s="25" t="s">
        <v>204</v>
      </c>
      <c r="F7" s="25" t="s">
        <v>205</v>
      </c>
    </row>
    <row r="8" spans="1:23" ht="49.5" customHeight="1">
      <c r="A8" s="19" t="s">
        <v>206</v>
      </c>
      <c r="C8" s="16" t="s">
        <v>207</v>
      </c>
      <c r="E8" s="23"/>
      <c r="F8" s="23"/>
    </row>
    <row r="9" spans="1:23" ht="51.75" customHeight="1">
      <c r="A9" s="19" t="s">
        <v>208</v>
      </c>
      <c r="C9" s="32" t="s">
        <v>209</v>
      </c>
    </row>
    <row r="10" spans="1:23" ht="55.5" customHeight="1">
      <c r="A10" s="19" t="s">
        <v>210</v>
      </c>
      <c r="C10" s="32" t="s">
        <v>211</v>
      </c>
      <c r="E10" s="23"/>
      <c r="F10" s="23"/>
    </row>
    <row r="11" spans="1:23" ht="40.5" customHeight="1">
      <c r="A11" s="19" t="s">
        <v>212</v>
      </c>
      <c r="C11" s="32" t="s">
        <v>213</v>
      </c>
    </row>
    <row r="12" spans="1:23" ht="40.5" customHeight="1">
      <c r="C12" s="32" t="s">
        <v>214</v>
      </c>
    </row>
    <row r="13" spans="1:23" ht="40.5" customHeight="1">
      <c r="C13" s="32" t="s">
        <v>215</v>
      </c>
    </row>
    <row r="14" spans="1:23" ht="40.5" customHeight="1"/>
    <row r="15" spans="1:23" ht="40.5" customHeight="1">
      <c r="V15" s="38"/>
    </row>
    <row r="16" spans="1:23">
      <c r="V16" s="39"/>
      <c r="W16" s="39"/>
    </row>
    <row r="17" spans="22:23">
      <c r="V17" s="39"/>
      <c r="W17" s="39"/>
    </row>
    <row r="18" spans="22:23">
      <c r="V18" s="39"/>
      <c r="W18" s="39"/>
    </row>
    <row r="19" spans="22:23">
      <c r="V19" s="39"/>
      <c r="W19" s="39"/>
    </row>
    <row r="20" spans="22:23">
      <c r="V20" s="39"/>
      <c r="W20" s="39"/>
    </row>
    <row r="21" spans="22:23">
      <c r="V21" s="39"/>
      <c r="W21" s="39"/>
    </row>
    <row r="22" spans="22:23">
      <c r="V22" s="39"/>
      <c r="W22" s="39"/>
    </row>
    <row r="23" spans="22:23">
      <c r="V23" s="39"/>
      <c r="W23" s="39"/>
    </row>
    <row r="24" spans="22:23">
      <c r="V24" s="39"/>
      <c r="W24" s="39"/>
    </row>
    <row r="25" spans="22:23">
      <c r="V25" s="39"/>
      <c r="W25" s="39"/>
    </row>
    <row r="26" spans="22:23">
      <c r="V26" s="39"/>
      <c r="W26" s="39"/>
    </row>
    <row r="27" spans="22:23">
      <c r="V27" s="39"/>
      <c r="W27" s="39"/>
    </row>
    <row r="28" spans="22:23">
      <c r="V28" s="39"/>
      <c r="W28" s="39"/>
    </row>
    <row r="29" spans="22:23">
      <c r="V29" s="39"/>
      <c r="W29" s="39"/>
    </row>
    <row r="30" spans="22:23">
      <c r="V30" s="39"/>
      <c r="W30" s="39"/>
    </row>
    <row r="31" spans="22:23">
      <c r="V31" s="39"/>
      <c r="W31" s="39"/>
    </row>
    <row r="32" spans="22:23">
      <c r="V32" s="39"/>
      <c r="W32" s="39"/>
    </row>
    <row r="33" spans="22:23">
      <c r="V33" s="39"/>
      <c r="W33" s="39"/>
    </row>
    <row r="34" spans="22:23">
      <c r="V34" s="39"/>
      <c r="W34" s="39"/>
    </row>
    <row r="35" spans="22:23">
      <c r="V35" s="39"/>
      <c r="W35" s="39"/>
    </row>
    <row r="36" spans="22:23">
      <c r="V36" s="39"/>
      <c r="W36" s="39"/>
    </row>
    <row r="37" spans="22:23">
      <c r="V37" s="39"/>
      <c r="W37" s="39"/>
    </row>
    <row r="38" spans="22:23">
      <c r="V38" s="39"/>
      <c r="W38" s="39"/>
    </row>
    <row r="39" spans="22:23">
      <c r="V39" s="39"/>
      <c r="W39" s="39"/>
    </row>
    <row r="40" spans="22:23">
      <c r="V40" s="39"/>
      <c r="W40" s="39"/>
    </row>
  </sheetData>
  <mergeCells count="2">
    <mergeCell ref="E1:F1"/>
    <mergeCell ref="H1:L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B677E-BDFE-4435-ACA7-0A84503A736A}">
  <dimension ref="A1:AA28"/>
  <sheetViews>
    <sheetView topLeftCell="A19" workbookViewId="0">
      <selection activeCell="D35" sqref="D35"/>
    </sheetView>
  </sheetViews>
  <sheetFormatPr defaultColWidth="11.42578125" defaultRowHeight="15"/>
  <cols>
    <col min="2" max="4" width="5.42578125" style="3" customWidth="1"/>
    <col min="5" max="19" width="5.42578125" customWidth="1"/>
    <col min="20" max="20" width="65.5703125" customWidth="1"/>
    <col min="21" max="27" width="5.42578125" customWidth="1"/>
    <col min="28" max="30" width="5.7109375" customWidth="1"/>
  </cols>
  <sheetData>
    <row r="1" spans="1:27" s="40" customFormat="1" ht="48.75" customHeight="1">
      <c r="B1" s="297" t="s">
        <v>216</v>
      </c>
      <c r="C1" s="297"/>
      <c r="D1" s="297"/>
      <c r="E1" s="297"/>
      <c r="F1" s="297"/>
      <c r="G1" s="297"/>
      <c r="H1" s="297"/>
      <c r="I1" s="297"/>
      <c r="J1" s="297"/>
      <c r="K1" s="297"/>
    </row>
    <row r="2" spans="1:27">
      <c r="C2" s="43" t="s">
        <v>23</v>
      </c>
      <c r="D2" s="41"/>
    </row>
    <row r="3" spans="1:27">
      <c r="C3" s="42">
        <v>0.2</v>
      </c>
      <c r="D3" s="42">
        <v>0.4</v>
      </c>
      <c r="E3" s="42">
        <v>0.6</v>
      </c>
      <c r="F3" s="42">
        <v>0.8</v>
      </c>
      <c r="G3" s="42">
        <v>1</v>
      </c>
      <c r="H3" s="42"/>
      <c r="I3" s="42"/>
      <c r="J3" s="42"/>
      <c r="K3" s="42"/>
      <c r="L3" s="42"/>
      <c r="M3" s="42"/>
      <c r="N3" s="42"/>
      <c r="O3" s="42"/>
      <c r="P3" s="42"/>
      <c r="Q3" s="42"/>
      <c r="R3" s="42"/>
      <c r="S3" s="42"/>
      <c r="T3" s="42"/>
      <c r="U3" s="42"/>
      <c r="V3" s="42"/>
      <c r="W3" s="42"/>
      <c r="X3" s="42"/>
      <c r="Y3" s="42"/>
      <c r="Z3" s="42"/>
      <c r="AA3" s="42"/>
    </row>
    <row r="4" spans="1:27">
      <c r="A4" s="41" t="s">
        <v>35</v>
      </c>
      <c r="B4" s="42">
        <v>0.2</v>
      </c>
      <c r="C4" s="20" t="s">
        <v>217</v>
      </c>
      <c r="D4" s="20" t="s">
        <v>217</v>
      </c>
      <c r="E4" s="20" t="s">
        <v>218</v>
      </c>
      <c r="F4" s="20" t="s">
        <v>219</v>
      </c>
      <c r="G4" s="20" t="s">
        <v>220</v>
      </c>
    </row>
    <row r="5" spans="1:27">
      <c r="B5" s="42">
        <v>0.4</v>
      </c>
      <c r="C5" s="20" t="s">
        <v>217</v>
      </c>
      <c r="D5" s="20" t="s">
        <v>218</v>
      </c>
      <c r="E5" s="20" t="s">
        <v>218</v>
      </c>
      <c r="F5" s="20" t="s">
        <v>219</v>
      </c>
      <c r="G5" s="20" t="s">
        <v>220</v>
      </c>
    </row>
    <row r="6" spans="1:27">
      <c r="B6" s="42">
        <v>0.6</v>
      </c>
      <c r="C6" s="20" t="s">
        <v>218</v>
      </c>
      <c r="D6" s="20" t="s">
        <v>218</v>
      </c>
      <c r="E6" s="20" t="s">
        <v>218</v>
      </c>
      <c r="F6" s="20" t="s">
        <v>219</v>
      </c>
      <c r="G6" s="20" t="s">
        <v>220</v>
      </c>
    </row>
    <row r="7" spans="1:27">
      <c r="B7" s="42">
        <v>0.8</v>
      </c>
      <c r="C7" s="20" t="s">
        <v>218</v>
      </c>
      <c r="D7" s="20" t="s">
        <v>218</v>
      </c>
      <c r="E7" s="20" t="s">
        <v>219</v>
      </c>
      <c r="F7" s="20" t="s">
        <v>219</v>
      </c>
      <c r="G7" s="20" t="s">
        <v>220</v>
      </c>
    </row>
    <row r="8" spans="1:27">
      <c r="B8" s="42">
        <v>1</v>
      </c>
      <c r="C8" s="20" t="s">
        <v>219</v>
      </c>
      <c r="D8" s="20" t="s">
        <v>219</v>
      </c>
      <c r="E8" s="20" t="s">
        <v>219</v>
      </c>
      <c r="F8" s="20" t="s">
        <v>219</v>
      </c>
      <c r="G8" s="20" t="s">
        <v>220</v>
      </c>
    </row>
    <row r="9" spans="1:27">
      <c r="B9" s="42"/>
    </row>
    <row r="10" spans="1:27">
      <c r="B10" s="42"/>
    </row>
    <row r="20" spans="1:10" ht="29.25" customHeight="1">
      <c r="A20" s="297" t="s">
        <v>221</v>
      </c>
      <c r="B20" s="297"/>
      <c r="C20" s="297"/>
      <c r="D20" s="297"/>
      <c r="E20" s="297"/>
      <c r="F20" s="297"/>
      <c r="G20" s="297"/>
      <c r="H20" s="297"/>
      <c r="I20" s="297"/>
      <c r="J20" s="297"/>
    </row>
    <row r="22" spans="1:10">
      <c r="C22" s="43" t="s">
        <v>23</v>
      </c>
      <c r="D22" s="41"/>
    </row>
    <row r="23" spans="1:10">
      <c r="B23" s="20"/>
      <c r="C23" s="48" t="s">
        <v>222</v>
      </c>
      <c r="D23" s="48" t="s">
        <v>223</v>
      </c>
      <c r="E23" s="48" t="s">
        <v>218</v>
      </c>
      <c r="F23" s="48" t="s">
        <v>224</v>
      </c>
      <c r="G23" s="48" t="s">
        <v>225</v>
      </c>
    </row>
    <row r="24" spans="1:10">
      <c r="A24" s="41" t="s">
        <v>35</v>
      </c>
      <c r="B24" s="48" t="s">
        <v>226</v>
      </c>
      <c r="C24" s="20" t="s">
        <v>227</v>
      </c>
      <c r="D24" s="20" t="s">
        <v>227</v>
      </c>
      <c r="E24" s="20" t="s">
        <v>220</v>
      </c>
      <c r="F24" s="20" t="s">
        <v>220</v>
      </c>
      <c r="G24" s="20" t="s">
        <v>220</v>
      </c>
    </row>
    <row r="25" spans="1:10">
      <c r="B25" s="48" t="s">
        <v>228</v>
      </c>
      <c r="C25" s="20" t="s">
        <v>227</v>
      </c>
      <c r="D25" s="20" t="s">
        <v>227</v>
      </c>
      <c r="E25" s="20" t="s">
        <v>219</v>
      </c>
      <c r="F25" s="20" t="s">
        <v>220</v>
      </c>
      <c r="G25" s="20" t="s">
        <v>220</v>
      </c>
    </row>
    <row r="26" spans="1:10">
      <c r="B26" s="48" t="s">
        <v>229</v>
      </c>
      <c r="C26" s="20" t="s">
        <v>227</v>
      </c>
      <c r="D26" s="20" t="s">
        <v>227</v>
      </c>
      <c r="E26" s="20" t="s">
        <v>219</v>
      </c>
      <c r="F26" s="20" t="s">
        <v>220</v>
      </c>
      <c r="G26" s="20" t="s">
        <v>220</v>
      </c>
    </row>
    <row r="27" spans="1:10">
      <c r="B27" s="48" t="s">
        <v>230</v>
      </c>
      <c r="C27" s="20" t="s">
        <v>227</v>
      </c>
      <c r="D27" s="20" t="s">
        <v>227</v>
      </c>
      <c r="E27" s="20" t="s">
        <v>218</v>
      </c>
      <c r="F27" s="20" t="s">
        <v>219</v>
      </c>
      <c r="G27" s="20" t="s">
        <v>220</v>
      </c>
    </row>
    <row r="28" spans="1:10">
      <c r="B28" s="48" t="s">
        <v>231</v>
      </c>
      <c r="C28" s="20" t="s">
        <v>227</v>
      </c>
      <c r="D28" s="20" t="s">
        <v>227</v>
      </c>
      <c r="E28" s="20" t="s">
        <v>218</v>
      </c>
      <c r="F28" s="20" t="s">
        <v>219</v>
      </c>
      <c r="G28" s="20" t="s">
        <v>220</v>
      </c>
    </row>
  </sheetData>
  <mergeCells count="2">
    <mergeCell ref="B1:K1"/>
    <mergeCell ref="A20:J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3"/>
  <sheetViews>
    <sheetView topLeftCell="A177" workbookViewId="0">
      <selection activeCell="C215" sqref="C215:C219"/>
    </sheetView>
  </sheetViews>
  <sheetFormatPr defaultColWidth="11.42578125" defaultRowHeight="15"/>
  <cols>
    <col min="1" max="1" width="26.28515625" customWidth="1"/>
    <col min="2" max="2" width="27.5703125" bestFit="1" customWidth="1"/>
    <col min="3" max="3" width="42.42578125" style="3" bestFit="1" customWidth="1"/>
    <col min="4" max="4" width="31.140625" bestFit="1" customWidth="1"/>
    <col min="5" max="5" width="26.42578125" bestFit="1" customWidth="1"/>
  </cols>
  <sheetData>
    <row r="1" spans="1:3">
      <c r="A1" s="301" t="s">
        <v>232</v>
      </c>
      <c r="B1" s="301"/>
      <c r="C1" s="301"/>
    </row>
    <row r="2" spans="1:3">
      <c r="A2" s="1" t="s">
        <v>233</v>
      </c>
      <c r="B2" s="1" t="s">
        <v>234</v>
      </c>
      <c r="C2" s="1" t="s">
        <v>235</v>
      </c>
    </row>
    <row r="3" spans="1:3">
      <c r="A3" s="2" t="s">
        <v>236</v>
      </c>
      <c r="B3" s="2" t="s">
        <v>237</v>
      </c>
      <c r="C3" s="2" t="s">
        <v>238</v>
      </c>
    </row>
    <row r="4" spans="1:3">
      <c r="A4" s="2" t="s">
        <v>239</v>
      </c>
      <c r="B4" s="2" t="s">
        <v>240</v>
      </c>
      <c r="C4" s="2" t="s">
        <v>241</v>
      </c>
    </row>
    <row r="5" spans="1:3">
      <c r="A5" s="2" t="s">
        <v>242</v>
      </c>
      <c r="B5" s="2" t="s">
        <v>243</v>
      </c>
      <c r="C5" s="2" t="s">
        <v>244</v>
      </c>
    </row>
    <row r="6" spans="1:3">
      <c r="A6" s="2" t="s">
        <v>245</v>
      </c>
      <c r="B6" s="2" t="s">
        <v>246</v>
      </c>
      <c r="C6" s="2" t="s">
        <v>247</v>
      </c>
    </row>
    <row r="7" spans="1:3">
      <c r="A7" s="2" t="s">
        <v>248</v>
      </c>
      <c r="B7" s="2" t="s">
        <v>249</v>
      </c>
      <c r="C7" s="2" t="s">
        <v>250</v>
      </c>
    </row>
    <row r="8" spans="1:3">
      <c r="A8" s="2" t="s">
        <v>251</v>
      </c>
      <c r="B8" s="2" t="s">
        <v>252</v>
      </c>
      <c r="C8" s="2" t="s">
        <v>253</v>
      </c>
    </row>
    <row r="9" spans="1:3">
      <c r="A9" s="2"/>
      <c r="B9" s="2"/>
      <c r="C9" s="2" t="s">
        <v>254</v>
      </c>
    </row>
    <row r="11" spans="1:3">
      <c r="A11" s="1" t="s">
        <v>255</v>
      </c>
    </row>
    <row r="12" spans="1:3">
      <c r="A12" s="2" t="s">
        <v>248</v>
      </c>
    </row>
    <row r="13" spans="1:3">
      <c r="A13" s="2" t="s">
        <v>256</v>
      </c>
    </row>
    <row r="14" spans="1:3">
      <c r="A14" s="2" t="s">
        <v>257</v>
      </c>
    </row>
    <row r="15" spans="1:3">
      <c r="A15" s="2" t="s">
        <v>258</v>
      </c>
    </row>
    <row r="16" spans="1:3">
      <c r="A16" s="2" t="s">
        <v>246</v>
      </c>
    </row>
    <row r="17" spans="1:3">
      <c r="A17" s="2" t="s">
        <v>259</v>
      </c>
    </row>
    <row r="18" spans="1:3">
      <c r="A18" s="2" t="s">
        <v>260</v>
      </c>
    </row>
    <row r="19" spans="1:3">
      <c r="A19" s="2" t="s">
        <v>261</v>
      </c>
    </row>
    <row r="20" spans="1:3">
      <c r="A20" s="2" t="s">
        <v>262</v>
      </c>
    </row>
    <row r="22" spans="1:3">
      <c r="A22" s="301" t="s">
        <v>263</v>
      </c>
      <c r="B22" s="301"/>
    </row>
    <row r="23" spans="1:3">
      <c r="A23" s="1" t="s">
        <v>264</v>
      </c>
      <c r="B23" s="1" t="s">
        <v>265</v>
      </c>
    </row>
    <row r="24" spans="1:3">
      <c r="A24" s="2" t="s">
        <v>266</v>
      </c>
      <c r="B24" s="2" t="s">
        <v>267</v>
      </c>
    </row>
    <row r="25" spans="1:3">
      <c r="A25" s="2" t="s">
        <v>268</v>
      </c>
      <c r="B25" s="2" t="s">
        <v>269</v>
      </c>
    </row>
    <row r="26" spans="1:3">
      <c r="A26" s="2" t="s">
        <v>270</v>
      </c>
      <c r="B26" s="2" t="s">
        <v>271</v>
      </c>
    </row>
    <row r="27" spans="1:3">
      <c r="A27" s="2" t="s">
        <v>272</v>
      </c>
      <c r="B27" s="2" t="s">
        <v>273</v>
      </c>
    </row>
    <row r="28" spans="1:3">
      <c r="A28" s="2" t="s">
        <v>274</v>
      </c>
      <c r="B28" s="2" t="s">
        <v>275</v>
      </c>
    </row>
    <row r="30" spans="1:3">
      <c r="A30" s="301" t="s">
        <v>276</v>
      </c>
      <c r="B30" s="301"/>
      <c r="C30" s="301"/>
    </row>
    <row r="31" spans="1:3">
      <c r="A31" s="1" t="s">
        <v>264</v>
      </c>
      <c r="B31" s="1" t="s">
        <v>265</v>
      </c>
      <c r="C31" s="4" t="s">
        <v>276</v>
      </c>
    </row>
    <row r="32" spans="1:3">
      <c r="A32" s="5" t="s">
        <v>274</v>
      </c>
      <c r="B32" s="2" t="s">
        <v>267</v>
      </c>
      <c r="C32" s="2" t="s">
        <v>277</v>
      </c>
    </row>
    <row r="33" spans="1:3">
      <c r="A33" s="5" t="s">
        <v>274</v>
      </c>
      <c r="B33" s="2" t="s">
        <v>269</v>
      </c>
      <c r="C33" s="2" t="s">
        <v>277</v>
      </c>
    </row>
    <row r="34" spans="1:3">
      <c r="A34" s="5" t="s">
        <v>274</v>
      </c>
      <c r="B34" s="2" t="s">
        <v>271</v>
      </c>
      <c r="C34" s="2" t="s">
        <v>271</v>
      </c>
    </row>
    <row r="35" spans="1:3">
      <c r="A35" s="5" t="s">
        <v>274</v>
      </c>
      <c r="B35" s="2" t="s">
        <v>273</v>
      </c>
      <c r="C35" s="2" t="s">
        <v>278</v>
      </c>
    </row>
    <row r="36" spans="1:3">
      <c r="A36" s="5" t="s">
        <v>274</v>
      </c>
      <c r="B36" s="2" t="s">
        <v>275</v>
      </c>
      <c r="C36" s="2" t="s">
        <v>279</v>
      </c>
    </row>
    <row r="37" spans="1:3">
      <c r="A37" s="5" t="s">
        <v>272</v>
      </c>
      <c r="B37" s="2" t="s">
        <v>267</v>
      </c>
      <c r="C37" s="2" t="s">
        <v>277</v>
      </c>
    </row>
    <row r="38" spans="1:3">
      <c r="A38" s="5" t="s">
        <v>272</v>
      </c>
      <c r="B38" s="2" t="s">
        <v>269</v>
      </c>
      <c r="C38" s="2" t="s">
        <v>277</v>
      </c>
    </row>
    <row r="39" spans="1:3">
      <c r="A39" s="5" t="s">
        <v>272</v>
      </c>
      <c r="B39" s="2" t="s">
        <v>271</v>
      </c>
      <c r="C39" s="2" t="s">
        <v>271</v>
      </c>
    </row>
    <row r="40" spans="1:3">
      <c r="A40" s="5" t="s">
        <v>272</v>
      </c>
      <c r="B40" s="2" t="s">
        <v>273</v>
      </c>
      <c r="C40" s="2" t="s">
        <v>278</v>
      </c>
    </row>
    <row r="41" spans="1:3">
      <c r="A41" s="5" t="s">
        <v>272</v>
      </c>
      <c r="B41" s="2" t="s">
        <v>275</v>
      </c>
      <c r="C41" s="2" t="s">
        <v>279</v>
      </c>
    </row>
    <row r="42" spans="1:3">
      <c r="A42" s="5" t="s">
        <v>270</v>
      </c>
      <c r="B42" s="2" t="s">
        <v>267</v>
      </c>
      <c r="C42" s="2" t="s">
        <v>277</v>
      </c>
    </row>
    <row r="43" spans="1:3">
      <c r="A43" s="5" t="s">
        <v>270</v>
      </c>
      <c r="B43" s="2" t="s">
        <v>269</v>
      </c>
      <c r="C43" s="2" t="s">
        <v>271</v>
      </c>
    </row>
    <row r="44" spans="1:3">
      <c r="A44" s="5" t="s">
        <v>270</v>
      </c>
      <c r="B44" s="2" t="s">
        <v>271</v>
      </c>
      <c r="C44" s="2" t="s">
        <v>278</v>
      </c>
    </row>
    <row r="45" spans="1:3">
      <c r="A45" s="5" t="s">
        <v>270</v>
      </c>
      <c r="B45" s="2" t="s">
        <v>273</v>
      </c>
      <c r="C45" s="2" t="s">
        <v>279</v>
      </c>
    </row>
    <row r="46" spans="1:3">
      <c r="A46" s="5" t="s">
        <v>270</v>
      </c>
      <c r="B46" s="2" t="s">
        <v>275</v>
      </c>
      <c r="C46" s="2" t="s">
        <v>279</v>
      </c>
    </row>
    <row r="47" spans="1:3">
      <c r="A47" s="6" t="s">
        <v>268</v>
      </c>
      <c r="B47" s="2" t="s">
        <v>267</v>
      </c>
      <c r="C47" s="2" t="s">
        <v>271</v>
      </c>
    </row>
    <row r="48" spans="1:3">
      <c r="A48" s="6" t="s">
        <v>268</v>
      </c>
      <c r="B48" s="2" t="s">
        <v>269</v>
      </c>
      <c r="C48" s="2" t="s">
        <v>278</v>
      </c>
    </row>
    <row r="49" spans="1:3">
      <c r="A49" s="6" t="s">
        <v>268</v>
      </c>
      <c r="B49" s="2" t="s">
        <v>271</v>
      </c>
      <c r="C49" s="2" t="s">
        <v>278</v>
      </c>
    </row>
    <row r="50" spans="1:3">
      <c r="A50" s="6" t="s">
        <v>268</v>
      </c>
      <c r="B50" s="2" t="s">
        <v>273</v>
      </c>
      <c r="C50" s="2" t="s">
        <v>279</v>
      </c>
    </row>
    <row r="51" spans="1:3">
      <c r="A51" s="6" t="s">
        <v>268</v>
      </c>
      <c r="B51" s="2" t="s">
        <v>275</v>
      </c>
      <c r="C51" s="2" t="s">
        <v>279</v>
      </c>
    </row>
    <row r="52" spans="1:3">
      <c r="A52" s="7" t="s">
        <v>266</v>
      </c>
      <c r="B52" s="2" t="s">
        <v>267</v>
      </c>
      <c r="C52" s="2" t="s">
        <v>278</v>
      </c>
    </row>
    <row r="53" spans="1:3">
      <c r="A53" s="7" t="s">
        <v>266</v>
      </c>
      <c r="B53" s="2" t="s">
        <v>269</v>
      </c>
      <c r="C53" s="2" t="s">
        <v>278</v>
      </c>
    </row>
    <row r="54" spans="1:3">
      <c r="A54" s="7" t="s">
        <v>266</v>
      </c>
      <c r="B54" s="2" t="s">
        <v>271</v>
      </c>
      <c r="C54" s="2" t="s">
        <v>279</v>
      </c>
    </row>
    <row r="55" spans="1:3">
      <c r="A55" s="7" t="s">
        <v>266</v>
      </c>
      <c r="B55" s="2" t="s">
        <v>273</v>
      </c>
      <c r="C55" s="2" t="s">
        <v>279</v>
      </c>
    </row>
    <row r="56" spans="1:3">
      <c r="A56" s="7" t="s">
        <v>266</v>
      </c>
      <c r="B56" s="2" t="s">
        <v>275</v>
      </c>
      <c r="C56" s="2" t="s">
        <v>279</v>
      </c>
    </row>
    <row r="59" spans="1:3">
      <c r="A59" s="9" t="s">
        <v>280</v>
      </c>
    </row>
    <row r="60" spans="1:3">
      <c r="A60" s="8" t="s">
        <v>281</v>
      </c>
    </row>
    <row r="61" spans="1:3">
      <c r="A61" s="8" t="s">
        <v>282</v>
      </c>
    </row>
    <row r="64" spans="1:3">
      <c r="A64" s="301" t="s">
        <v>283</v>
      </c>
      <c r="B64" s="301"/>
    </row>
    <row r="65" spans="1:2">
      <c r="A65" s="300" t="s">
        <v>284</v>
      </c>
      <c r="B65" s="2">
        <v>0</v>
      </c>
    </row>
    <row r="66" spans="1:2">
      <c r="A66" s="300"/>
      <c r="B66" s="2">
        <v>15</v>
      </c>
    </row>
    <row r="67" spans="1:2">
      <c r="A67" s="300" t="s">
        <v>285</v>
      </c>
      <c r="B67" s="2">
        <v>0</v>
      </c>
    </row>
    <row r="68" spans="1:2">
      <c r="A68" s="300"/>
      <c r="B68" s="2">
        <v>15</v>
      </c>
    </row>
    <row r="69" spans="1:2">
      <c r="A69" s="300" t="s">
        <v>286</v>
      </c>
      <c r="B69" s="2">
        <v>0</v>
      </c>
    </row>
    <row r="70" spans="1:2">
      <c r="A70" s="300"/>
      <c r="B70" s="2">
        <v>10</v>
      </c>
    </row>
    <row r="71" spans="1:2">
      <c r="A71" s="300"/>
      <c r="B71" s="2">
        <v>15</v>
      </c>
    </row>
    <row r="72" spans="1:2">
      <c r="A72" s="298" t="s">
        <v>287</v>
      </c>
      <c r="B72" s="2">
        <v>0</v>
      </c>
    </row>
    <row r="73" spans="1:2">
      <c r="A73" s="298"/>
      <c r="B73" s="2">
        <v>15</v>
      </c>
    </row>
    <row r="74" spans="1:2">
      <c r="A74" s="299" t="s">
        <v>288</v>
      </c>
      <c r="B74" s="2">
        <v>0</v>
      </c>
    </row>
    <row r="75" spans="1:2">
      <c r="A75" s="299"/>
      <c r="B75" s="2">
        <v>15</v>
      </c>
    </row>
    <row r="76" spans="1:2">
      <c r="A76" s="299" t="s">
        <v>289</v>
      </c>
      <c r="B76" s="2">
        <v>0</v>
      </c>
    </row>
    <row r="77" spans="1:2">
      <c r="A77" s="299"/>
      <c r="B77" s="2">
        <v>5</v>
      </c>
    </row>
    <row r="78" spans="1:2">
      <c r="A78" s="299"/>
      <c r="B78" s="2">
        <v>10</v>
      </c>
    </row>
    <row r="82" spans="1:3">
      <c r="A82" s="302" t="s">
        <v>290</v>
      </c>
      <c r="B82" s="2" t="s">
        <v>291</v>
      </c>
    </row>
    <row r="83" spans="1:3">
      <c r="A83" s="302"/>
      <c r="B83" s="2" t="s">
        <v>271</v>
      </c>
    </row>
    <row r="84" spans="1:3">
      <c r="A84" s="302"/>
      <c r="B84" s="3" t="s">
        <v>292</v>
      </c>
    </row>
    <row r="86" spans="1:3">
      <c r="A86" s="301" t="s">
        <v>293</v>
      </c>
      <c r="B86" s="301"/>
      <c r="C86" s="301"/>
    </row>
    <row r="87" spans="1:3">
      <c r="A87" s="1" t="s">
        <v>294</v>
      </c>
      <c r="B87" s="1" t="s">
        <v>295</v>
      </c>
      <c r="C87" s="1" t="s">
        <v>296</v>
      </c>
    </row>
    <row r="88" spans="1:3">
      <c r="A88" s="2" t="s">
        <v>291</v>
      </c>
      <c r="B88" s="2" t="s">
        <v>291</v>
      </c>
      <c r="C88" s="2" t="s">
        <v>291</v>
      </c>
    </row>
    <row r="89" spans="1:3">
      <c r="A89" s="2" t="s">
        <v>291</v>
      </c>
      <c r="B89" s="2" t="s">
        <v>271</v>
      </c>
      <c r="C89" s="2" t="s">
        <v>271</v>
      </c>
    </row>
    <row r="90" spans="1:3">
      <c r="A90" s="2" t="s">
        <v>291</v>
      </c>
      <c r="B90" s="2" t="s">
        <v>292</v>
      </c>
      <c r="C90" s="2" t="s">
        <v>292</v>
      </c>
    </row>
    <row r="91" spans="1:3">
      <c r="A91" s="2" t="s">
        <v>271</v>
      </c>
      <c r="B91" s="2" t="s">
        <v>291</v>
      </c>
      <c r="C91" s="2" t="s">
        <v>271</v>
      </c>
    </row>
    <row r="92" spans="1:3">
      <c r="A92" s="2" t="s">
        <v>271</v>
      </c>
      <c r="B92" s="2" t="s">
        <v>271</v>
      </c>
      <c r="C92" s="2" t="s">
        <v>271</v>
      </c>
    </row>
    <row r="93" spans="1:3">
      <c r="A93" s="2" t="s">
        <v>271</v>
      </c>
      <c r="B93" s="2" t="s">
        <v>292</v>
      </c>
      <c r="C93" s="2" t="s">
        <v>292</v>
      </c>
    </row>
    <row r="94" spans="1:3">
      <c r="A94" s="2" t="s">
        <v>292</v>
      </c>
      <c r="B94" s="2" t="s">
        <v>291</v>
      </c>
      <c r="C94" s="2" t="s">
        <v>292</v>
      </c>
    </row>
    <row r="95" spans="1:3">
      <c r="A95" s="2" t="s">
        <v>292</v>
      </c>
      <c r="B95" s="2" t="s">
        <v>271</v>
      </c>
      <c r="C95" s="2" t="s">
        <v>292</v>
      </c>
    </row>
    <row r="96" spans="1:3">
      <c r="A96" s="2" t="s">
        <v>292</v>
      </c>
      <c r="B96" s="2" t="s">
        <v>292</v>
      </c>
      <c r="C96" s="2" t="s">
        <v>292</v>
      </c>
    </row>
    <row r="99" spans="1:3" ht="15" customHeight="1">
      <c r="A99" s="298" t="s">
        <v>297</v>
      </c>
      <c r="B99" s="298"/>
      <c r="C99" s="11"/>
    </row>
    <row r="100" spans="1:3">
      <c r="A100" s="2">
        <v>1</v>
      </c>
      <c r="B100" s="2" t="s">
        <v>292</v>
      </c>
    </row>
    <row r="101" spans="1:3">
      <c r="A101" s="2">
        <v>2</v>
      </c>
      <c r="B101" s="2" t="s">
        <v>292</v>
      </c>
    </row>
    <row r="102" spans="1:3">
      <c r="A102" s="2">
        <v>3</v>
      </c>
      <c r="B102" s="2" t="s">
        <v>292</v>
      </c>
    </row>
    <row r="103" spans="1:3">
      <c r="A103" s="2">
        <v>4</v>
      </c>
      <c r="B103" s="2" t="s">
        <v>292</v>
      </c>
    </row>
    <row r="104" spans="1:3">
      <c r="A104" s="2">
        <v>5</v>
      </c>
      <c r="B104" s="2" t="s">
        <v>292</v>
      </c>
    </row>
    <row r="105" spans="1:3">
      <c r="A105" s="2">
        <v>6</v>
      </c>
      <c r="B105" s="2" t="s">
        <v>292</v>
      </c>
    </row>
    <row r="106" spans="1:3">
      <c r="A106" s="2">
        <v>7</v>
      </c>
      <c r="B106" s="2" t="s">
        <v>292</v>
      </c>
    </row>
    <row r="107" spans="1:3">
      <c r="A107" s="2">
        <v>8</v>
      </c>
      <c r="B107" s="2" t="s">
        <v>292</v>
      </c>
    </row>
    <row r="108" spans="1:3">
      <c r="A108" s="2">
        <v>9</v>
      </c>
      <c r="B108" s="2" t="s">
        <v>292</v>
      </c>
    </row>
    <row r="109" spans="1:3">
      <c r="A109" s="2">
        <v>10</v>
      </c>
      <c r="B109" s="2" t="s">
        <v>292</v>
      </c>
    </row>
    <row r="110" spans="1:3">
      <c r="A110" s="2">
        <v>11</v>
      </c>
      <c r="B110" s="2" t="s">
        <v>292</v>
      </c>
    </row>
    <row r="111" spans="1:3">
      <c r="A111" s="2">
        <v>12</v>
      </c>
      <c r="B111" s="2" t="s">
        <v>292</v>
      </c>
    </row>
    <row r="112" spans="1:3">
      <c r="A112" s="2">
        <v>13</v>
      </c>
      <c r="B112" s="2" t="s">
        <v>292</v>
      </c>
    </row>
    <row r="113" spans="1:2">
      <c r="A113" s="2">
        <v>14</v>
      </c>
      <c r="B113" s="2" t="s">
        <v>292</v>
      </c>
    </row>
    <row r="114" spans="1:2">
      <c r="A114" s="2">
        <v>15</v>
      </c>
      <c r="B114" s="2" t="s">
        <v>292</v>
      </c>
    </row>
    <row r="115" spans="1:2">
      <c r="A115" s="2">
        <v>16</v>
      </c>
      <c r="B115" s="2" t="s">
        <v>292</v>
      </c>
    </row>
    <row r="116" spans="1:2">
      <c r="A116" s="2">
        <v>17</v>
      </c>
      <c r="B116" s="2" t="s">
        <v>292</v>
      </c>
    </row>
    <row r="117" spans="1:2">
      <c r="A117" s="2">
        <v>18</v>
      </c>
      <c r="B117" s="2" t="s">
        <v>292</v>
      </c>
    </row>
    <row r="118" spans="1:2">
      <c r="A118" s="2">
        <v>19</v>
      </c>
      <c r="B118" s="2" t="s">
        <v>292</v>
      </c>
    </row>
    <row r="119" spans="1:2">
      <c r="A119" s="2">
        <v>20</v>
      </c>
      <c r="B119" s="2" t="s">
        <v>292</v>
      </c>
    </row>
    <row r="120" spans="1:2">
      <c r="A120" s="2">
        <v>21</v>
      </c>
      <c r="B120" s="2" t="s">
        <v>292</v>
      </c>
    </row>
    <row r="121" spans="1:2">
      <c r="A121" s="2">
        <v>22</v>
      </c>
      <c r="B121" s="2" t="s">
        <v>292</v>
      </c>
    </row>
    <row r="122" spans="1:2">
      <c r="A122" s="2">
        <v>23</v>
      </c>
      <c r="B122" s="2" t="s">
        <v>292</v>
      </c>
    </row>
    <row r="123" spans="1:2">
      <c r="A123" s="2">
        <v>24</v>
      </c>
      <c r="B123" s="2" t="s">
        <v>292</v>
      </c>
    </row>
    <row r="124" spans="1:2">
      <c r="A124" s="2">
        <v>25</v>
      </c>
      <c r="B124" s="2" t="s">
        <v>292</v>
      </c>
    </row>
    <row r="125" spans="1:2">
      <c r="A125" s="2">
        <v>26</v>
      </c>
      <c r="B125" s="2" t="s">
        <v>292</v>
      </c>
    </row>
    <row r="126" spans="1:2">
      <c r="A126" s="2">
        <v>27</v>
      </c>
      <c r="B126" s="2" t="s">
        <v>292</v>
      </c>
    </row>
    <row r="127" spans="1:2">
      <c r="A127" s="2">
        <v>28</v>
      </c>
      <c r="B127" s="2" t="s">
        <v>292</v>
      </c>
    </row>
    <row r="128" spans="1:2">
      <c r="A128" s="2">
        <v>29</v>
      </c>
      <c r="B128" s="2" t="s">
        <v>292</v>
      </c>
    </row>
    <row r="129" spans="1:2">
      <c r="A129" s="2">
        <v>30</v>
      </c>
      <c r="B129" s="2" t="s">
        <v>292</v>
      </c>
    </row>
    <row r="130" spans="1:2">
      <c r="A130" s="2">
        <v>31</v>
      </c>
      <c r="B130" s="2" t="s">
        <v>292</v>
      </c>
    </row>
    <row r="131" spans="1:2">
      <c r="A131" s="2">
        <v>32</v>
      </c>
      <c r="B131" s="2" t="s">
        <v>292</v>
      </c>
    </row>
    <row r="132" spans="1:2">
      <c r="A132" s="2">
        <v>33</v>
      </c>
      <c r="B132" s="2" t="s">
        <v>292</v>
      </c>
    </row>
    <row r="133" spans="1:2">
      <c r="A133" s="2">
        <v>34</v>
      </c>
      <c r="B133" s="2" t="s">
        <v>292</v>
      </c>
    </row>
    <row r="134" spans="1:2">
      <c r="A134" s="2">
        <v>35</v>
      </c>
      <c r="B134" s="2" t="s">
        <v>292</v>
      </c>
    </row>
    <row r="135" spans="1:2">
      <c r="A135" s="2">
        <v>36</v>
      </c>
      <c r="B135" s="2" t="s">
        <v>292</v>
      </c>
    </row>
    <row r="136" spans="1:2">
      <c r="A136" s="2">
        <v>37</v>
      </c>
      <c r="B136" s="2" t="s">
        <v>292</v>
      </c>
    </row>
    <row r="137" spans="1:2">
      <c r="A137" s="2">
        <v>38</v>
      </c>
      <c r="B137" s="2" t="s">
        <v>292</v>
      </c>
    </row>
    <row r="138" spans="1:2">
      <c r="A138" s="2">
        <v>39</v>
      </c>
      <c r="B138" s="2" t="s">
        <v>292</v>
      </c>
    </row>
    <row r="139" spans="1:2">
      <c r="A139" s="2">
        <v>40</v>
      </c>
      <c r="B139" s="2" t="s">
        <v>292</v>
      </c>
    </row>
    <row r="140" spans="1:2">
      <c r="A140" s="2">
        <v>41</v>
      </c>
      <c r="B140" s="2" t="s">
        <v>292</v>
      </c>
    </row>
    <row r="141" spans="1:2">
      <c r="A141" s="2">
        <v>42</v>
      </c>
      <c r="B141" s="2" t="s">
        <v>292</v>
      </c>
    </row>
    <row r="142" spans="1:2">
      <c r="A142" s="2">
        <v>43</v>
      </c>
      <c r="B142" s="2" t="s">
        <v>292</v>
      </c>
    </row>
    <row r="143" spans="1:2">
      <c r="A143" s="2">
        <v>44</v>
      </c>
      <c r="B143" s="2" t="s">
        <v>292</v>
      </c>
    </row>
    <row r="144" spans="1:2">
      <c r="A144" s="2">
        <v>45</v>
      </c>
      <c r="B144" s="2" t="s">
        <v>292</v>
      </c>
    </row>
    <row r="145" spans="1:2">
      <c r="A145" s="2">
        <v>46</v>
      </c>
      <c r="B145" s="2" t="s">
        <v>292</v>
      </c>
    </row>
    <row r="146" spans="1:2">
      <c r="A146" s="2">
        <v>47</v>
      </c>
      <c r="B146" s="2" t="s">
        <v>292</v>
      </c>
    </row>
    <row r="147" spans="1:2">
      <c r="A147" s="2">
        <v>48</v>
      </c>
      <c r="B147" s="2" t="s">
        <v>292</v>
      </c>
    </row>
    <row r="148" spans="1:2">
      <c r="A148" s="2">
        <v>49</v>
      </c>
      <c r="B148" s="2" t="s">
        <v>292</v>
      </c>
    </row>
    <row r="149" spans="1:2">
      <c r="A149" s="2">
        <v>50</v>
      </c>
      <c r="B149" s="2" t="s">
        <v>271</v>
      </c>
    </row>
    <row r="150" spans="1:2">
      <c r="A150" s="2">
        <v>51</v>
      </c>
      <c r="B150" s="2" t="s">
        <v>271</v>
      </c>
    </row>
    <row r="151" spans="1:2">
      <c r="A151" s="2">
        <v>52</v>
      </c>
      <c r="B151" s="2" t="s">
        <v>271</v>
      </c>
    </row>
    <row r="152" spans="1:2">
      <c r="A152" s="2">
        <v>53</v>
      </c>
      <c r="B152" s="2" t="s">
        <v>271</v>
      </c>
    </row>
    <row r="153" spans="1:2">
      <c r="A153" s="2">
        <v>54</v>
      </c>
      <c r="B153" s="2" t="s">
        <v>271</v>
      </c>
    </row>
    <row r="154" spans="1:2">
      <c r="A154" s="2">
        <v>55</v>
      </c>
      <c r="B154" s="2" t="s">
        <v>271</v>
      </c>
    </row>
    <row r="155" spans="1:2">
      <c r="A155" s="2">
        <v>56</v>
      </c>
      <c r="B155" s="2" t="s">
        <v>271</v>
      </c>
    </row>
    <row r="156" spans="1:2">
      <c r="A156" s="2">
        <v>57</v>
      </c>
      <c r="B156" s="2" t="s">
        <v>271</v>
      </c>
    </row>
    <row r="157" spans="1:2">
      <c r="A157" s="2">
        <v>58</v>
      </c>
      <c r="B157" s="2" t="s">
        <v>271</v>
      </c>
    </row>
    <row r="158" spans="1:2">
      <c r="A158" s="2">
        <v>59</v>
      </c>
      <c r="B158" s="2" t="s">
        <v>271</v>
      </c>
    </row>
    <row r="159" spans="1:2">
      <c r="A159" s="2">
        <v>60</v>
      </c>
      <c r="B159" s="2" t="s">
        <v>271</v>
      </c>
    </row>
    <row r="160" spans="1:2">
      <c r="A160" s="2">
        <v>61</v>
      </c>
      <c r="B160" s="2" t="s">
        <v>271</v>
      </c>
    </row>
    <row r="161" spans="1:2">
      <c r="A161" s="2">
        <v>62</v>
      </c>
      <c r="B161" s="2" t="s">
        <v>271</v>
      </c>
    </row>
    <row r="162" spans="1:2">
      <c r="A162" s="2">
        <v>63</v>
      </c>
      <c r="B162" s="2" t="s">
        <v>271</v>
      </c>
    </row>
    <row r="163" spans="1:2">
      <c r="A163" s="2">
        <v>64</v>
      </c>
      <c r="B163" s="2" t="s">
        <v>271</v>
      </c>
    </row>
    <row r="164" spans="1:2">
      <c r="A164" s="2">
        <v>65</v>
      </c>
      <c r="B164" s="2" t="s">
        <v>271</v>
      </c>
    </row>
    <row r="165" spans="1:2">
      <c r="A165" s="2">
        <v>66</v>
      </c>
      <c r="B165" s="2" t="s">
        <v>271</v>
      </c>
    </row>
    <row r="166" spans="1:2">
      <c r="A166" s="2">
        <v>67</v>
      </c>
      <c r="B166" s="2" t="s">
        <v>271</v>
      </c>
    </row>
    <row r="167" spans="1:2">
      <c r="A167" s="2">
        <v>68</v>
      </c>
      <c r="B167" s="2" t="s">
        <v>271</v>
      </c>
    </row>
    <row r="168" spans="1:2">
      <c r="A168" s="2">
        <v>69</v>
      </c>
      <c r="B168" s="2" t="s">
        <v>271</v>
      </c>
    </row>
    <row r="169" spans="1:2">
      <c r="A169" s="2">
        <v>70</v>
      </c>
      <c r="B169" s="2" t="s">
        <v>271</v>
      </c>
    </row>
    <row r="170" spans="1:2">
      <c r="A170" s="2">
        <v>71</v>
      </c>
      <c r="B170" s="2" t="s">
        <v>271</v>
      </c>
    </row>
    <row r="171" spans="1:2">
      <c r="A171" s="2">
        <v>72</v>
      </c>
      <c r="B171" s="2" t="s">
        <v>271</v>
      </c>
    </row>
    <row r="172" spans="1:2">
      <c r="A172" s="2">
        <v>73</v>
      </c>
      <c r="B172" s="2" t="s">
        <v>271</v>
      </c>
    </row>
    <row r="173" spans="1:2">
      <c r="A173" s="2">
        <v>74</v>
      </c>
      <c r="B173" s="2" t="s">
        <v>271</v>
      </c>
    </row>
    <row r="174" spans="1:2">
      <c r="A174" s="2">
        <v>75</v>
      </c>
      <c r="B174" s="2" t="s">
        <v>271</v>
      </c>
    </row>
    <row r="175" spans="1:2">
      <c r="A175" s="2">
        <v>76</v>
      </c>
      <c r="B175" s="2" t="s">
        <v>271</v>
      </c>
    </row>
    <row r="176" spans="1:2">
      <c r="A176" s="2">
        <v>77</v>
      </c>
      <c r="B176" s="2" t="s">
        <v>271</v>
      </c>
    </row>
    <row r="177" spans="1:2">
      <c r="A177" s="2">
        <v>78</v>
      </c>
      <c r="B177" s="2" t="s">
        <v>271</v>
      </c>
    </row>
    <row r="178" spans="1:2">
      <c r="A178" s="2">
        <v>79</v>
      </c>
      <c r="B178" s="2" t="s">
        <v>271</v>
      </c>
    </row>
    <row r="179" spans="1:2">
      <c r="A179" s="2">
        <v>80</v>
      </c>
      <c r="B179" s="2" t="s">
        <v>271</v>
      </c>
    </row>
    <row r="180" spans="1:2">
      <c r="A180" s="2">
        <v>81</v>
      </c>
      <c r="B180" s="2" t="s">
        <v>271</v>
      </c>
    </row>
    <row r="181" spans="1:2">
      <c r="A181" s="2">
        <v>82</v>
      </c>
      <c r="B181" s="2" t="s">
        <v>271</v>
      </c>
    </row>
    <row r="182" spans="1:2">
      <c r="A182" s="2">
        <v>83</v>
      </c>
      <c r="B182" s="2" t="s">
        <v>271</v>
      </c>
    </row>
    <row r="183" spans="1:2">
      <c r="A183" s="2">
        <v>84</v>
      </c>
      <c r="B183" s="2" t="s">
        <v>271</v>
      </c>
    </row>
    <row r="184" spans="1:2">
      <c r="A184" s="2">
        <v>85</v>
      </c>
      <c r="B184" s="2" t="s">
        <v>271</v>
      </c>
    </row>
    <row r="185" spans="1:2">
      <c r="A185" s="2">
        <v>86</v>
      </c>
      <c r="B185" s="2" t="s">
        <v>271</v>
      </c>
    </row>
    <row r="186" spans="1:2">
      <c r="A186" s="2">
        <v>87</v>
      </c>
      <c r="B186" s="2" t="s">
        <v>271</v>
      </c>
    </row>
    <row r="187" spans="1:2">
      <c r="A187" s="2">
        <v>88</v>
      </c>
      <c r="B187" s="2" t="s">
        <v>271</v>
      </c>
    </row>
    <row r="188" spans="1:2">
      <c r="A188" s="2">
        <v>89</v>
      </c>
      <c r="B188" s="2" t="s">
        <v>271</v>
      </c>
    </row>
    <row r="189" spans="1:2">
      <c r="A189" s="2">
        <v>90</v>
      </c>
      <c r="B189" s="2" t="s">
        <v>271</v>
      </c>
    </row>
    <row r="190" spans="1:2">
      <c r="A190" s="2">
        <v>91</v>
      </c>
      <c r="B190" s="2" t="s">
        <v>271</v>
      </c>
    </row>
    <row r="191" spans="1:2">
      <c r="A191" s="2">
        <v>92</v>
      </c>
      <c r="B191" s="2" t="s">
        <v>271</v>
      </c>
    </row>
    <row r="192" spans="1:2">
      <c r="A192" s="2">
        <v>93</v>
      </c>
      <c r="B192" s="2" t="s">
        <v>271</v>
      </c>
    </row>
    <row r="193" spans="1:2">
      <c r="A193" s="2">
        <v>94</v>
      </c>
      <c r="B193" s="2" t="s">
        <v>271</v>
      </c>
    </row>
    <row r="194" spans="1:2">
      <c r="A194" s="2">
        <v>95</v>
      </c>
      <c r="B194" s="2" t="s">
        <v>271</v>
      </c>
    </row>
    <row r="195" spans="1:2">
      <c r="A195" s="2">
        <v>96</v>
      </c>
      <c r="B195" s="2" t="s">
        <v>271</v>
      </c>
    </row>
    <row r="196" spans="1:2">
      <c r="A196" s="2">
        <v>97</v>
      </c>
      <c r="B196" s="2" t="s">
        <v>271</v>
      </c>
    </row>
    <row r="197" spans="1:2">
      <c r="A197" s="2">
        <v>98</v>
      </c>
      <c r="B197" s="2" t="s">
        <v>271</v>
      </c>
    </row>
    <row r="198" spans="1:2">
      <c r="A198" s="2">
        <v>99</v>
      </c>
      <c r="B198" s="2" t="s">
        <v>271</v>
      </c>
    </row>
    <row r="199" spans="1:2">
      <c r="A199" s="2">
        <v>100</v>
      </c>
      <c r="B199" s="2" t="s">
        <v>291</v>
      </c>
    </row>
    <row r="201" spans="1:2" ht="69.75" customHeight="1">
      <c r="A201" s="299" t="s">
        <v>298</v>
      </c>
      <c r="B201" s="299" t="s">
        <v>299</v>
      </c>
    </row>
    <row r="202" spans="1:2">
      <c r="A202" s="300"/>
      <c r="B202" s="300"/>
    </row>
    <row r="203" spans="1:2">
      <c r="A203" s="2" t="s">
        <v>300</v>
      </c>
      <c r="B203" s="2" t="s">
        <v>300</v>
      </c>
    </row>
    <row r="204" spans="1:2">
      <c r="A204" s="2" t="s">
        <v>301</v>
      </c>
      <c r="B204" s="2" t="s">
        <v>302</v>
      </c>
    </row>
    <row r="205" spans="1:2">
      <c r="A205" s="2"/>
      <c r="B205" s="2" t="s">
        <v>301</v>
      </c>
    </row>
    <row r="207" spans="1:2" ht="15" customHeight="1">
      <c r="A207" s="298" t="s">
        <v>303</v>
      </c>
      <c r="B207" s="298"/>
    </row>
    <row r="208" spans="1:2">
      <c r="A208" s="1" t="s">
        <v>300</v>
      </c>
      <c r="B208" s="2">
        <v>2</v>
      </c>
    </row>
    <row r="209" spans="1:3">
      <c r="A209" s="1" t="s">
        <v>302</v>
      </c>
      <c r="B209" s="2">
        <v>1</v>
      </c>
    </row>
    <row r="210" spans="1:3">
      <c r="A210" s="1" t="s">
        <v>301</v>
      </c>
      <c r="B210" s="2">
        <v>0</v>
      </c>
    </row>
    <row r="214" spans="1:3">
      <c r="A214" s="1" t="s">
        <v>304</v>
      </c>
      <c r="B214" s="1" t="s">
        <v>305</v>
      </c>
      <c r="C214" s="1" t="s">
        <v>306</v>
      </c>
    </row>
    <row r="215" spans="1:3">
      <c r="A215" s="2" t="s">
        <v>291</v>
      </c>
      <c r="B215" s="2" t="s">
        <v>300</v>
      </c>
      <c r="C215" s="2">
        <v>2</v>
      </c>
    </row>
    <row r="216" spans="1:3">
      <c r="A216" s="2" t="s">
        <v>291</v>
      </c>
      <c r="B216" s="2" t="s">
        <v>301</v>
      </c>
      <c r="C216" s="2">
        <v>0</v>
      </c>
    </row>
    <row r="217" spans="1:3">
      <c r="A217" s="2" t="s">
        <v>271</v>
      </c>
      <c r="B217" s="2" t="s">
        <v>300</v>
      </c>
      <c r="C217" s="2">
        <v>1</v>
      </c>
    </row>
    <row r="218" spans="1:3">
      <c r="A218" s="2" t="s">
        <v>271</v>
      </c>
      <c r="B218" s="2" t="s">
        <v>301</v>
      </c>
      <c r="C218" s="2">
        <v>0</v>
      </c>
    </row>
    <row r="219" spans="1:3">
      <c r="A219" s="2" t="s">
        <v>292</v>
      </c>
      <c r="B219" s="2" t="s">
        <v>300</v>
      </c>
      <c r="C219" s="2">
        <v>0</v>
      </c>
    </row>
    <row r="220" spans="1:3">
      <c r="A220" s="2" t="s">
        <v>292</v>
      </c>
      <c r="B220" s="2" t="s">
        <v>301</v>
      </c>
      <c r="C220" s="2">
        <v>0</v>
      </c>
    </row>
    <row r="222" spans="1:3">
      <c r="A222" s="1" t="s">
        <v>307</v>
      </c>
      <c r="B222" s="1" t="s">
        <v>308</v>
      </c>
      <c r="C222" s="1" t="s">
        <v>309</v>
      </c>
    </row>
    <row r="223" spans="1:3">
      <c r="A223" s="2" t="s">
        <v>291</v>
      </c>
      <c r="B223" s="2" t="s">
        <v>300</v>
      </c>
      <c r="C223" s="2">
        <v>2</v>
      </c>
    </row>
    <row r="224" spans="1:3">
      <c r="A224" s="2" t="s">
        <v>291</v>
      </c>
      <c r="B224" s="2" t="s">
        <v>302</v>
      </c>
      <c r="C224" s="2">
        <v>1</v>
      </c>
    </row>
    <row r="225" spans="1:5">
      <c r="A225" s="2" t="s">
        <v>291</v>
      </c>
      <c r="B225" s="2" t="s">
        <v>301</v>
      </c>
      <c r="C225" s="2">
        <v>0</v>
      </c>
    </row>
    <row r="226" spans="1:5">
      <c r="A226" s="2" t="s">
        <v>271</v>
      </c>
      <c r="B226" s="2" t="s">
        <v>300</v>
      </c>
      <c r="C226" s="2">
        <v>1</v>
      </c>
    </row>
    <row r="227" spans="1:5">
      <c r="A227" s="2" t="s">
        <v>271</v>
      </c>
      <c r="B227" s="2" t="s">
        <v>302</v>
      </c>
      <c r="C227" s="2">
        <v>0</v>
      </c>
      <c r="E227" s="3"/>
    </row>
    <row r="228" spans="1:5">
      <c r="A228" s="2" t="s">
        <v>271</v>
      </c>
      <c r="B228" s="2" t="s">
        <v>301</v>
      </c>
      <c r="C228" s="2">
        <v>0</v>
      </c>
    </row>
    <row r="229" spans="1:5">
      <c r="A229" s="2" t="s">
        <v>292</v>
      </c>
      <c r="B229" s="2" t="s">
        <v>300</v>
      </c>
      <c r="C229" s="2">
        <v>0</v>
      </c>
    </row>
    <row r="230" spans="1:5">
      <c r="A230" s="2" t="s">
        <v>292</v>
      </c>
      <c r="B230" s="2" t="s">
        <v>302</v>
      </c>
      <c r="C230" s="2">
        <v>0</v>
      </c>
      <c r="E230" s="3"/>
    </row>
    <row r="231" spans="1:5">
      <c r="A231" s="2" t="s">
        <v>292</v>
      </c>
      <c r="B231" s="2" t="s">
        <v>301</v>
      </c>
      <c r="C231" s="2">
        <v>0</v>
      </c>
    </row>
    <row r="233" spans="1:5">
      <c r="A233" s="12" t="s">
        <v>310</v>
      </c>
      <c r="B233" s="1" t="s">
        <v>264</v>
      </c>
      <c r="C233" s="1" t="s">
        <v>265</v>
      </c>
      <c r="E233" s="3"/>
    </row>
    <row r="234" spans="1:5">
      <c r="A234" s="12">
        <v>1</v>
      </c>
      <c r="B234" s="2" t="s">
        <v>274</v>
      </c>
      <c r="C234" s="2" t="s">
        <v>267</v>
      </c>
    </row>
    <row r="235" spans="1:5">
      <c r="A235" s="12">
        <v>2</v>
      </c>
      <c r="B235" s="2" t="s">
        <v>272</v>
      </c>
      <c r="C235" s="2" t="s">
        <v>269</v>
      </c>
    </row>
    <row r="236" spans="1:5">
      <c r="A236" s="12">
        <v>3</v>
      </c>
      <c r="B236" s="2" t="s">
        <v>311</v>
      </c>
      <c r="C236" s="2" t="s">
        <v>271</v>
      </c>
    </row>
    <row r="237" spans="1:5">
      <c r="A237" s="12">
        <v>4</v>
      </c>
      <c r="B237" s="2" t="s">
        <v>268</v>
      </c>
      <c r="C237" s="2" t="s">
        <v>273</v>
      </c>
    </row>
    <row r="238" spans="1:5">
      <c r="A238" s="12">
        <v>5</v>
      </c>
      <c r="B238" s="2" t="s">
        <v>266</v>
      </c>
      <c r="C238" s="2" t="s">
        <v>275</v>
      </c>
    </row>
    <row r="240" spans="1:5">
      <c r="A240" s="1" t="s">
        <v>312</v>
      </c>
    </row>
    <row r="241" spans="1:1">
      <c r="A241" s="2" t="s">
        <v>313</v>
      </c>
    </row>
    <row r="242" spans="1:1">
      <c r="A242" s="2" t="s">
        <v>314</v>
      </c>
    </row>
    <row r="243" spans="1:1">
      <c r="A243" s="2" t="s">
        <v>315</v>
      </c>
    </row>
    <row r="244" spans="1:1">
      <c r="A244" s="2" t="s">
        <v>316</v>
      </c>
    </row>
    <row r="246" spans="1:1">
      <c r="A246" s="1" t="s">
        <v>317</v>
      </c>
    </row>
    <row r="247" spans="1:1">
      <c r="A247" s="2" t="s">
        <v>282</v>
      </c>
    </row>
    <row r="248" spans="1:1">
      <c r="A248" s="2" t="s">
        <v>281</v>
      </c>
    </row>
    <row r="250" spans="1:1" ht="28.5" customHeight="1">
      <c r="A250" s="10" t="s">
        <v>318</v>
      </c>
    </row>
    <row r="251" spans="1:1">
      <c r="A251" s="2" t="s">
        <v>319</v>
      </c>
    </row>
    <row r="252" spans="1:1">
      <c r="A252" s="2" t="s">
        <v>320</v>
      </c>
    </row>
    <row r="253" spans="1:1">
      <c r="A253" s="2" t="s">
        <v>321</v>
      </c>
    </row>
  </sheetData>
  <mergeCells count="16">
    <mergeCell ref="A99:B99"/>
    <mergeCell ref="A201:A202"/>
    <mergeCell ref="B201:B202"/>
    <mergeCell ref="A207:B207"/>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39" priority="5" operator="equal">
      <formula>"CATASTROFICO"</formula>
    </cfRule>
    <cfRule type="cellIs" dxfId="38" priority="6" operator="equal">
      <formula>"MAYOR"</formula>
    </cfRule>
    <cfRule type="cellIs" dxfId="37" priority="8" operator="equal">
      <formula>"MENOR"</formula>
    </cfRule>
    <cfRule type="cellIs" dxfId="36" priority="9" operator="equal">
      <formula>"INSIGNIFICANTE"</formula>
    </cfRule>
  </conditionalFormatting>
  <conditionalFormatting sqref="B32:C56">
    <cfRule type="cellIs" dxfId="35" priority="3" operator="equal">
      <formula>"MODERADO"</formula>
    </cfRule>
  </conditionalFormatting>
  <conditionalFormatting sqref="C32:C56">
    <cfRule type="cellIs" dxfId="34" priority="1" operator="equal">
      <formula>"EXTREMO"</formula>
    </cfRule>
    <cfRule type="cellIs" dxfId="33" priority="2" operator="equal">
      <formula>"ALTO"</formula>
    </cfRule>
    <cfRule type="cellIs" dxfId="32" priority="4" operator="equal">
      <formula>"BAJO"</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F3234-FD19-400D-A833-E733080FE4E7}">
  <dimension ref="A1:BT142"/>
  <sheetViews>
    <sheetView zoomScale="70" zoomScaleNormal="70" workbookViewId="0">
      <selection sqref="A1:B3"/>
    </sheetView>
  </sheetViews>
  <sheetFormatPr defaultColWidth="11.42578125" defaultRowHeight="0" customHeight="1" zeroHeight="1"/>
  <cols>
    <col min="1" max="2" width="10.7109375" style="13" customWidth="1"/>
    <col min="3" max="3" width="24.85546875" style="13" customWidth="1"/>
    <col min="4" max="6" width="30.7109375" style="13" customWidth="1"/>
    <col min="7" max="9" width="19.42578125" style="13" customWidth="1"/>
    <col min="10" max="10" width="33.42578125" style="13" hidden="1" customWidth="1"/>
    <col min="11" max="11" width="37" style="13" customWidth="1"/>
    <col min="12" max="12" width="11.85546875" style="13" customWidth="1"/>
    <col min="13" max="13" width="15.7109375" style="13" customWidth="1"/>
    <col min="14" max="14" width="8.42578125" style="14" customWidth="1"/>
    <col min="15" max="15" width="8.7109375" style="49" customWidth="1"/>
    <col min="16" max="16" width="15.7109375" style="13" hidden="1" customWidth="1"/>
    <col min="17" max="18" width="15.7109375" style="13" customWidth="1"/>
    <col min="19" max="19" width="8.5703125" style="13" hidden="1" customWidth="1"/>
    <col min="20" max="20" width="15.7109375" style="13" customWidth="1"/>
    <col min="21" max="21" width="7.140625" style="13" hidden="1" customWidth="1"/>
    <col min="22" max="22" width="8.42578125" style="49" customWidth="1"/>
    <col min="23" max="23" width="8.42578125" style="49" hidden="1" customWidth="1"/>
    <col min="24" max="24" width="19.85546875" style="45" hidden="1" customWidth="1"/>
    <col min="25" max="25" width="36.28515625" style="13" hidden="1" customWidth="1"/>
    <col min="26" max="26" width="7.140625" style="13" hidden="1" customWidth="1"/>
    <col min="27" max="27" width="7.140625" style="13" customWidth="1"/>
    <col min="28" max="28" width="7.140625" style="13" hidden="1" customWidth="1"/>
    <col min="29" max="29" width="8" style="13" hidden="1" customWidth="1"/>
    <col min="30" max="30" width="7.140625" style="13" hidden="1" customWidth="1"/>
    <col min="31" max="31" width="6.5703125" style="13" hidden="1" customWidth="1"/>
    <col min="32" max="32" width="9.42578125" style="29" customWidth="1"/>
    <col min="33" max="33" width="7.140625" style="13" customWidth="1"/>
    <col min="34" max="34" width="7.140625" style="13" hidden="1" customWidth="1"/>
    <col min="35" max="35" width="7.140625" style="13" customWidth="1"/>
    <col min="36" max="36" width="13" style="29" customWidth="1"/>
    <col min="37" max="37" width="19.7109375" style="13" customWidth="1"/>
    <col min="38" max="38" width="12.42578125" style="27" customWidth="1"/>
    <col min="39" max="39" width="7.7109375" style="13" hidden="1" customWidth="1"/>
    <col min="40" max="40" width="19.7109375" style="13" customWidth="1"/>
    <col min="41" max="41" width="9.85546875" style="13" hidden="1" customWidth="1"/>
    <col min="42" max="42" width="19.7109375" style="45" customWidth="1"/>
    <col min="43" max="43" width="19.7109375" style="13" hidden="1" customWidth="1"/>
    <col min="44" max="44" width="19.7109375" style="13" customWidth="1"/>
    <col min="45" max="45" width="19.7109375" style="13" hidden="1" customWidth="1"/>
    <col min="46" max="46" width="19.7109375" style="34" customWidth="1"/>
    <col min="47" max="47" width="19.7109375" style="34" hidden="1" customWidth="1"/>
    <col min="48" max="49" width="19.7109375" style="13" customWidth="1"/>
    <col min="50" max="50" width="28.140625" style="13" customWidth="1"/>
    <col min="51" max="52" width="22.28515625" style="13" customWidth="1"/>
    <col min="53" max="54" width="28.140625" style="13" customWidth="1"/>
    <col min="55" max="55" width="24.42578125" style="13" customWidth="1"/>
    <col min="56" max="56" width="15.42578125" style="13" customWidth="1"/>
    <col min="57" max="58" width="28.140625" style="13" customWidth="1"/>
    <col min="59" max="59" width="9.5703125" style="27" customWidth="1"/>
    <col min="60" max="60" width="28.140625" style="13" customWidth="1"/>
    <col min="61" max="62" width="15.42578125" style="13" customWidth="1"/>
    <col min="63" max="64" width="28.140625" style="13" customWidth="1"/>
    <col min="65" max="65" width="9.5703125" style="27" customWidth="1"/>
    <col min="66" max="110" width="11.42578125" style="13" customWidth="1"/>
    <col min="111" max="16384" width="11.42578125" style="13"/>
  </cols>
  <sheetData>
    <row r="1" spans="1:72" ht="23.25" customHeight="1">
      <c r="A1" s="224"/>
      <c r="B1" s="225"/>
      <c r="C1" s="205" t="s">
        <v>0</v>
      </c>
      <c r="D1" s="206"/>
      <c r="E1" s="206"/>
      <c r="F1" s="206"/>
      <c r="G1" s="206"/>
      <c r="H1" s="206"/>
      <c r="I1" s="206"/>
      <c r="J1" s="207"/>
      <c r="K1" s="208"/>
      <c r="L1" s="208"/>
      <c r="M1" s="208"/>
      <c r="N1" s="54"/>
      <c r="O1" s="55"/>
      <c r="P1" s="14"/>
      <c r="Q1" s="14"/>
      <c r="R1" s="14"/>
      <c r="S1" s="14"/>
      <c r="T1" s="14"/>
      <c r="U1" s="14"/>
      <c r="V1" s="56"/>
      <c r="W1" s="56"/>
      <c r="X1" s="57"/>
      <c r="Y1" s="54"/>
      <c r="AF1" s="28"/>
      <c r="AJ1" s="28"/>
      <c r="AL1" s="26"/>
      <c r="BG1" s="26"/>
      <c r="BM1" s="26"/>
    </row>
    <row r="2" spans="1:72" ht="23.25" customHeight="1">
      <c r="A2" s="226"/>
      <c r="B2" s="227"/>
      <c r="C2" s="205" t="s">
        <v>1</v>
      </c>
      <c r="D2" s="206"/>
      <c r="E2" s="206"/>
      <c r="F2" s="206"/>
      <c r="G2" s="206"/>
      <c r="H2" s="206"/>
      <c r="I2" s="206"/>
      <c r="J2" s="207"/>
      <c r="K2" s="208"/>
      <c r="L2" s="208"/>
      <c r="M2" s="208"/>
      <c r="N2" s="54"/>
      <c r="O2" s="55"/>
      <c r="P2" s="14"/>
      <c r="Q2" s="14"/>
      <c r="R2" s="14"/>
      <c r="S2" s="14"/>
      <c r="T2" s="14"/>
      <c r="U2" s="14"/>
      <c r="V2" s="56"/>
      <c r="W2" s="56"/>
      <c r="X2" s="57"/>
      <c r="Y2" s="54"/>
      <c r="AF2" s="28"/>
      <c r="AJ2" s="28"/>
      <c r="AL2" s="26"/>
      <c r="BG2" s="26"/>
      <c r="BM2" s="26"/>
    </row>
    <row r="3" spans="1:72" ht="23.25" customHeight="1">
      <c r="A3" s="228"/>
      <c r="B3" s="229"/>
      <c r="C3" s="205" t="s">
        <v>2</v>
      </c>
      <c r="D3" s="206"/>
      <c r="E3" s="207"/>
      <c r="F3" s="205" t="s">
        <v>3</v>
      </c>
      <c r="G3" s="206"/>
      <c r="H3" s="206"/>
      <c r="I3" s="206"/>
      <c r="J3" s="207"/>
      <c r="K3" s="208"/>
      <c r="L3" s="208"/>
      <c r="M3" s="208"/>
      <c r="N3" s="54"/>
      <c r="O3" s="55"/>
      <c r="P3" s="54"/>
      <c r="Q3" s="54"/>
      <c r="R3" s="54"/>
      <c r="S3" s="54"/>
      <c r="T3" s="54"/>
      <c r="U3" s="54"/>
      <c r="V3" s="55"/>
      <c r="W3" s="55"/>
      <c r="X3" s="57"/>
      <c r="Y3" s="54"/>
      <c r="AF3" s="28"/>
      <c r="AJ3" s="28"/>
      <c r="AL3" s="26"/>
      <c r="BG3" s="26"/>
      <c r="BM3" s="26"/>
    </row>
    <row r="4" spans="1:72" s="27" customFormat="1" ht="1.5" customHeight="1" thickBot="1">
      <c r="A4" s="13"/>
      <c r="B4" s="13"/>
      <c r="C4" s="13"/>
      <c r="D4" s="13"/>
      <c r="E4" s="13"/>
      <c r="F4" s="13"/>
      <c r="G4" s="13"/>
      <c r="H4" s="13"/>
      <c r="I4" s="13"/>
      <c r="J4" s="13"/>
      <c r="K4" s="13"/>
      <c r="L4" s="13"/>
      <c r="M4" s="13"/>
      <c r="N4" s="14"/>
      <c r="O4" s="49"/>
      <c r="P4" s="13"/>
      <c r="Q4" s="13"/>
      <c r="R4" s="13"/>
      <c r="S4" s="13"/>
      <c r="T4" s="13"/>
      <c r="U4" s="13"/>
      <c r="V4" s="49"/>
      <c r="W4" s="49"/>
      <c r="X4" s="45"/>
      <c r="Y4" s="13"/>
      <c r="Z4" s="13"/>
      <c r="AA4" s="13"/>
      <c r="AB4" s="13"/>
      <c r="AC4" s="13"/>
      <c r="AD4" s="13"/>
      <c r="AE4" s="13"/>
      <c r="AF4" s="29"/>
      <c r="AG4" s="13"/>
      <c r="AH4" s="13"/>
      <c r="AI4" s="13"/>
      <c r="AJ4" s="29"/>
      <c r="AK4" s="13"/>
      <c r="AM4" s="13"/>
      <c r="AN4" s="13"/>
      <c r="AO4" s="13"/>
      <c r="AP4" s="140"/>
      <c r="AQ4" s="13"/>
      <c r="AR4" s="13"/>
      <c r="AS4" s="13"/>
      <c r="AT4" s="34"/>
      <c r="AU4" s="34"/>
      <c r="AV4" s="13"/>
      <c r="AW4" s="13"/>
      <c r="AX4" s="13"/>
      <c r="AY4" s="13"/>
      <c r="AZ4" s="13"/>
      <c r="BA4" s="13"/>
      <c r="BB4" s="13"/>
      <c r="BC4" s="13"/>
      <c r="BD4" s="13"/>
      <c r="BE4" s="13"/>
      <c r="BF4" s="13"/>
      <c r="BH4" s="13"/>
      <c r="BI4" s="13"/>
      <c r="BJ4" s="13"/>
      <c r="BK4" s="13"/>
      <c r="BL4" s="13"/>
    </row>
    <row r="5" spans="1:72" s="86" customFormat="1" ht="32.25" customHeight="1">
      <c r="A5" s="303" t="s">
        <v>322</v>
      </c>
      <c r="B5" s="304"/>
      <c r="C5" s="304"/>
      <c r="D5" s="304"/>
      <c r="E5" s="304"/>
      <c r="F5" s="304"/>
      <c r="G5" s="304"/>
      <c r="H5" s="305"/>
      <c r="I5" s="305"/>
      <c r="J5" s="305"/>
      <c r="K5" s="306"/>
      <c r="L5" s="307" t="s">
        <v>323</v>
      </c>
      <c r="M5" s="307"/>
      <c r="N5" s="307"/>
      <c r="O5" s="307"/>
      <c r="P5" s="307"/>
      <c r="Q5" s="307"/>
      <c r="R5" s="308" t="s">
        <v>324</v>
      </c>
      <c r="S5" s="309"/>
      <c r="T5" s="309"/>
      <c r="U5" s="309"/>
      <c r="V5" s="309"/>
      <c r="W5" s="309"/>
      <c r="X5" s="309"/>
      <c r="Y5" s="309"/>
      <c r="Z5" s="309"/>
      <c r="AA5" s="309"/>
      <c r="AB5" s="309"/>
      <c r="AC5" s="309"/>
      <c r="AD5" s="309"/>
      <c r="AE5" s="309"/>
      <c r="AF5" s="309"/>
      <c r="AG5" s="309"/>
      <c r="AH5" s="309"/>
      <c r="AI5" s="309"/>
      <c r="AJ5" s="309"/>
      <c r="AK5" s="310"/>
      <c r="AL5" s="351" t="s">
        <v>325</v>
      </c>
      <c r="AM5" s="352"/>
      <c r="AN5" s="352"/>
      <c r="AO5" s="352"/>
      <c r="AP5" s="352"/>
      <c r="AQ5" s="352"/>
      <c r="AR5" s="352"/>
      <c r="AS5" s="352"/>
      <c r="AT5" s="352"/>
      <c r="AU5" s="352"/>
      <c r="AV5" s="353"/>
      <c r="AW5" s="368" t="s">
        <v>326</v>
      </c>
      <c r="AX5" s="368"/>
      <c r="AY5" s="368"/>
      <c r="AZ5" s="368"/>
      <c r="BA5" s="368"/>
      <c r="BB5" s="351"/>
      <c r="BC5" s="363" t="s">
        <v>11</v>
      </c>
      <c r="BD5" s="363"/>
      <c r="BE5" s="363"/>
      <c r="BF5" s="363"/>
      <c r="BG5" s="363"/>
      <c r="BH5" s="363"/>
      <c r="BI5" s="363" t="s">
        <v>11</v>
      </c>
      <c r="BJ5" s="363"/>
      <c r="BK5" s="363"/>
      <c r="BL5" s="363"/>
      <c r="BM5" s="363"/>
      <c r="BN5" s="363"/>
      <c r="BO5" s="363" t="s">
        <v>11</v>
      </c>
      <c r="BP5" s="363"/>
      <c r="BQ5" s="363"/>
      <c r="BR5" s="363"/>
      <c r="BS5" s="363"/>
      <c r="BT5" s="364"/>
    </row>
    <row r="6" spans="1:72" s="86" customFormat="1" ht="36.75" customHeight="1">
      <c r="A6" s="360" t="s">
        <v>327</v>
      </c>
      <c r="B6" s="291"/>
      <c r="C6" s="211" t="s">
        <v>5</v>
      </c>
      <c r="D6" s="211" t="s">
        <v>328</v>
      </c>
      <c r="E6" s="211" t="s">
        <v>329</v>
      </c>
      <c r="F6" s="211" t="s">
        <v>330</v>
      </c>
      <c r="G6" s="354" t="s">
        <v>331</v>
      </c>
      <c r="H6" s="211" t="s">
        <v>332</v>
      </c>
      <c r="I6" s="211" t="s">
        <v>333</v>
      </c>
      <c r="J6" s="211" t="s">
        <v>334</v>
      </c>
      <c r="K6" s="211" t="s">
        <v>335</v>
      </c>
      <c r="L6" s="211" t="s">
        <v>336</v>
      </c>
      <c r="M6" s="211"/>
      <c r="N6" s="211"/>
      <c r="O6" s="211"/>
      <c r="P6" s="211"/>
      <c r="Q6" s="211"/>
      <c r="R6" s="215" t="s">
        <v>337</v>
      </c>
      <c r="S6" s="212" t="s">
        <v>338</v>
      </c>
      <c r="T6" s="215" t="s">
        <v>339</v>
      </c>
      <c r="U6" s="212" t="s">
        <v>340</v>
      </c>
      <c r="V6" s="358" t="s">
        <v>341</v>
      </c>
      <c r="W6" s="215" t="s">
        <v>342</v>
      </c>
      <c r="X6" s="58"/>
      <c r="Y6" s="58"/>
      <c r="Z6" s="58"/>
      <c r="AA6" s="313" t="s">
        <v>343</v>
      </c>
      <c r="AB6" s="58"/>
      <c r="AC6" s="58"/>
      <c r="AD6" s="58"/>
      <c r="AE6" s="58"/>
      <c r="AF6" s="315" t="s">
        <v>344</v>
      </c>
      <c r="AG6" s="316"/>
      <c r="AH6" s="316"/>
      <c r="AI6" s="316"/>
      <c r="AJ6" s="316"/>
      <c r="AK6" s="317"/>
      <c r="AL6" s="311" t="s">
        <v>345</v>
      </c>
      <c r="AM6" s="311"/>
      <c r="AN6" s="311"/>
      <c r="AO6" s="311"/>
      <c r="AP6" s="311"/>
      <c r="AQ6" s="311"/>
      <c r="AR6" s="311" t="s">
        <v>346</v>
      </c>
      <c r="AS6" s="311"/>
      <c r="AT6" s="311"/>
      <c r="AU6" s="311"/>
      <c r="AV6" s="311" t="s">
        <v>347</v>
      </c>
      <c r="AW6" s="311" t="s">
        <v>348</v>
      </c>
      <c r="AX6" s="311" t="s">
        <v>349</v>
      </c>
      <c r="AY6" s="311" t="s">
        <v>350</v>
      </c>
      <c r="AZ6" s="311" t="s">
        <v>351</v>
      </c>
      <c r="BA6" s="311" t="s">
        <v>45</v>
      </c>
      <c r="BB6" s="366" t="s">
        <v>46</v>
      </c>
      <c r="BC6" s="209"/>
      <c r="BD6" s="209"/>
      <c r="BE6" s="209"/>
      <c r="BF6" s="209"/>
      <c r="BG6" s="209"/>
      <c r="BH6" s="209"/>
      <c r="BI6" s="209"/>
      <c r="BJ6" s="209"/>
      <c r="BK6" s="209"/>
      <c r="BL6" s="209"/>
      <c r="BM6" s="209"/>
      <c r="BN6" s="209"/>
      <c r="BO6" s="209"/>
      <c r="BP6" s="209"/>
      <c r="BQ6" s="209"/>
      <c r="BR6" s="209"/>
      <c r="BS6" s="209"/>
      <c r="BT6" s="365"/>
    </row>
    <row r="7" spans="1:72" s="86" customFormat="1" ht="72" customHeight="1" thickBot="1">
      <c r="A7" s="361"/>
      <c r="B7" s="362"/>
      <c r="C7" s="354"/>
      <c r="D7" s="354"/>
      <c r="E7" s="354"/>
      <c r="F7" s="354"/>
      <c r="G7" s="355"/>
      <c r="H7" s="354"/>
      <c r="I7" s="354"/>
      <c r="J7" s="354"/>
      <c r="K7" s="354"/>
      <c r="L7" s="59" t="s">
        <v>352</v>
      </c>
      <c r="M7" s="59" t="s">
        <v>353</v>
      </c>
      <c r="N7" s="59" t="s">
        <v>265</v>
      </c>
      <c r="O7" s="59" t="s">
        <v>354</v>
      </c>
      <c r="P7" s="132" t="s">
        <v>355</v>
      </c>
      <c r="Q7" s="133" t="s">
        <v>356</v>
      </c>
      <c r="R7" s="356"/>
      <c r="S7" s="215"/>
      <c r="T7" s="357"/>
      <c r="U7" s="215"/>
      <c r="V7" s="359"/>
      <c r="W7" s="357"/>
      <c r="X7" s="134" t="s">
        <v>357</v>
      </c>
      <c r="Y7" s="134" t="s">
        <v>358</v>
      </c>
      <c r="Z7" s="134" t="s">
        <v>359</v>
      </c>
      <c r="AA7" s="314"/>
      <c r="AB7" s="134" t="s">
        <v>360</v>
      </c>
      <c r="AC7" s="134" t="s">
        <v>361</v>
      </c>
      <c r="AD7" s="134" t="s">
        <v>362</v>
      </c>
      <c r="AE7" s="134" t="s">
        <v>363</v>
      </c>
      <c r="AF7" s="135" t="s">
        <v>364</v>
      </c>
      <c r="AG7" s="135" t="s">
        <v>365</v>
      </c>
      <c r="AH7" s="136" t="s">
        <v>366</v>
      </c>
      <c r="AI7" s="135" t="s">
        <v>367</v>
      </c>
      <c r="AJ7" s="85" t="s">
        <v>368</v>
      </c>
      <c r="AK7" s="85" t="s">
        <v>369</v>
      </c>
      <c r="AL7" s="148" t="s">
        <v>370</v>
      </c>
      <c r="AM7" s="149" t="s">
        <v>371</v>
      </c>
      <c r="AN7" s="148" t="s">
        <v>372</v>
      </c>
      <c r="AO7" s="149" t="s">
        <v>373</v>
      </c>
      <c r="AP7" s="148" t="s">
        <v>374</v>
      </c>
      <c r="AQ7" s="149" t="s">
        <v>375</v>
      </c>
      <c r="AR7" s="148" t="s">
        <v>376</v>
      </c>
      <c r="AS7" s="149" t="s">
        <v>377</v>
      </c>
      <c r="AT7" s="148" t="s">
        <v>378</v>
      </c>
      <c r="AU7" s="149" t="s">
        <v>379</v>
      </c>
      <c r="AV7" s="312"/>
      <c r="AW7" s="312"/>
      <c r="AX7" s="312"/>
      <c r="AY7" s="312"/>
      <c r="AZ7" s="312"/>
      <c r="BA7" s="312"/>
      <c r="BB7" s="367"/>
      <c r="BC7" s="159" t="s">
        <v>47</v>
      </c>
      <c r="BD7" s="159" t="s">
        <v>48</v>
      </c>
      <c r="BE7" s="159" t="s">
        <v>49</v>
      </c>
      <c r="BF7" s="159" t="s">
        <v>50</v>
      </c>
      <c r="BG7" s="159" t="s">
        <v>51</v>
      </c>
      <c r="BH7" s="160" t="s">
        <v>52</v>
      </c>
      <c r="BI7" s="159" t="s">
        <v>47</v>
      </c>
      <c r="BJ7" s="159" t="s">
        <v>48</v>
      </c>
      <c r="BK7" s="159" t="s">
        <v>49</v>
      </c>
      <c r="BL7" s="159" t="s">
        <v>50</v>
      </c>
      <c r="BM7" s="159" t="s">
        <v>51</v>
      </c>
      <c r="BN7" s="160" t="s">
        <v>52</v>
      </c>
      <c r="BO7" s="159" t="s">
        <v>47</v>
      </c>
      <c r="BP7" s="159" t="s">
        <v>48</v>
      </c>
      <c r="BQ7" s="159" t="s">
        <v>49</v>
      </c>
      <c r="BR7" s="159" t="s">
        <v>50</v>
      </c>
      <c r="BS7" s="159" t="s">
        <v>51</v>
      </c>
      <c r="BT7" s="161" t="s">
        <v>52</v>
      </c>
    </row>
    <row r="8" spans="1:72" s="98" customFormat="1" ht="46.5" customHeight="1" thickBot="1">
      <c r="A8" s="318">
        <v>4</v>
      </c>
      <c r="B8" s="318"/>
      <c r="C8" s="318"/>
      <c r="D8" s="321"/>
      <c r="E8" s="321"/>
      <c r="F8" s="324"/>
      <c r="G8" s="87"/>
      <c r="H8" s="324"/>
      <c r="I8" s="88"/>
      <c r="J8" s="327"/>
      <c r="K8" s="330"/>
      <c r="L8" s="333"/>
      <c r="M8" s="336" t="e">
        <f>MID(L8,1,1)*20</f>
        <v>#VALUE!</v>
      </c>
      <c r="N8" s="339"/>
      <c r="O8" s="336" t="e">
        <f>MID(N8,1,1)*20</f>
        <v>#VALUE!</v>
      </c>
      <c r="P8" s="342" t="str">
        <f t="shared" ref="P8" si="0">IFERROR((M8*O8),"")</f>
        <v/>
      </c>
      <c r="Q8" s="345">
        <f>VLOOKUP(L8,[1]Mapa_de_calor!B$10:G$15,MATCH(N8,[1]Mapa_de_calor!B$10:G$10,0),FALSE)</f>
        <v>0</v>
      </c>
      <c r="R8" s="89"/>
      <c r="S8" s="90"/>
      <c r="T8" s="89"/>
      <c r="U8" s="91"/>
      <c r="V8" s="88"/>
      <c r="W8" s="89"/>
      <c r="X8" s="92"/>
      <c r="Y8" s="92"/>
      <c r="Z8" s="92"/>
      <c r="AA8" s="89"/>
      <c r="AB8" s="92">
        <f t="shared" ref="AB8:AB27" si="1">IF(AA8="Automatico",25,IF(AA8="Manual",15,IF(AA8="Seleccione tipo de implementación",0,)))</f>
        <v>0</v>
      </c>
      <c r="AC8" s="92">
        <f t="shared" ref="AC8:AC27" si="2">(+X8+AB8)*Y8</f>
        <v>0</v>
      </c>
      <c r="AD8" s="92">
        <f t="shared" ref="AD8:AD27" si="3">(+X8+AB8)*Z8</f>
        <v>0</v>
      </c>
      <c r="AE8" s="93" t="e">
        <f>(M8%-(M8%*AC8%)*Y8)*100</f>
        <v>#VALUE!</v>
      </c>
      <c r="AF8" s="348" t="e">
        <f>MIN(AE8:AE11)</f>
        <v>#VALUE!</v>
      </c>
      <c r="AG8" s="339" t="e">
        <f>IF(AF8&lt;=20,"1-Muy_Baja",IF(AF8&lt;=40,"2-Baja",IF(AF8&lt;=60,"3-Media",IF(AF8&lt;=80,"4-Alta",IF(AF8&lt;=100,"5-Muy_Alta","")))))</f>
        <v>#VALUE!</v>
      </c>
      <c r="AH8" s="93" t="e">
        <f>(O8%-(O8%*AD8%)*Z8)*100</f>
        <v>#VALUE!</v>
      </c>
      <c r="AI8" s="348" t="e">
        <f>MIN(AH8:AH11)</f>
        <v>#VALUE!</v>
      </c>
      <c r="AJ8" s="339" t="e">
        <f>IF(AI8&lt;=20,"1-Leve",IF(AI8&lt;=40,"2-Menor",IF(AI8&lt;=60,"3-Moderado",IF(AI8&lt;=80,"4-Mayor",IF(AI8&lt;=100,"5-Catastrófico","")))))</f>
        <v>#VALUE!</v>
      </c>
      <c r="AK8" s="345" t="e">
        <f>VLOOKUP(AG8,[1]Mapa_de_calor!B$10:G$15,MATCH(AJ8,[1]Mapa_de_calor!B$10:G$10,0),FALSE)</f>
        <v>#VALUE!</v>
      </c>
      <c r="AL8" s="141"/>
      <c r="AM8" s="142"/>
      <c r="AN8" s="141"/>
      <c r="AO8" s="142"/>
      <c r="AP8" s="141"/>
      <c r="AQ8" s="142"/>
      <c r="AR8" s="141"/>
      <c r="AS8" s="142"/>
      <c r="AT8" s="141"/>
      <c r="AU8" s="142">
        <f t="shared" ref="AU8:AU27" si="4">IF(AT8="si",25,0)</f>
        <v>0</v>
      </c>
      <c r="AV8" s="143">
        <f t="shared" ref="AV8:AV27" si="5">AM8+AO8+AQ8+AS8+AU8</f>
        <v>0</v>
      </c>
      <c r="AW8" s="144"/>
      <c r="AX8" s="145"/>
      <c r="AY8" s="146"/>
      <c r="AZ8" s="147"/>
      <c r="BA8" s="150"/>
      <c r="BB8" s="156"/>
      <c r="BC8" s="91"/>
      <c r="BD8" s="91"/>
      <c r="BE8" s="91"/>
      <c r="BF8" s="91"/>
      <c r="BG8" s="91"/>
      <c r="BH8" s="91"/>
      <c r="BI8" s="91"/>
      <c r="BJ8" s="91"/>
      <c r="BK8" s="91"/>
      <c r="BL8" s="91"/>
      <c r="BM8" s="91"/>
      <c r="BN8" s="91"/>
      <c r="BO8" s="91"/>
      <c r="BP8" s="91"/>
      <c r="BQ8" s="91"/>
      <c r="BR8" s="91"/>
      <c r="BS8" s="91"/>
      <c r="BT8" s="151"/>
    </row>
    <row r="9" spans="1:72" s="86" customFormat="1" ht="49.5" customHeight="1" thickBot="1">
      <c r="A9" s="319"/>
      <c r="B9" s="319"/>
      <c r="C9" s="319"/>
      <c r="D9" s="322"/>
      <c r="E9" s="322"/>
      <c r="F9" s="325"/>
      <c r="G9" s="99"/>
      <c r="H9" s="325"/>
      <c r="I9" s="100"/>
      <c r="J9" s="328"/>
      <c r="K9" s="331"/>
      <c r="L9" s="334"/>
      <c r="M9" s="337"/>
      <c r="N9" s="340"/>
      <c r="O9" s="337"/>
      <c r="P9" s="343"/>
      <c r="Q9" s="346"/>
      <c r="R9" s="123"/>
      <c r="S9" s="124"/>
      <c r="T9" s="125"/>
      <c r="U9" s="126"/>
      <c r="V9" s="125"/>
      <c r="W9" s="123"/>
      <c r="X9" s="106"/>
      <c r="Y9" s="106"/>
      <c r="Z9" s="106"/>
      <c r="AA9" s="123"/>
      <c r="AB9" s="101">
        <f t="shared" si="1"/>
        <v>0</v>
      </c>
      <c r="AC9" s="101">
        <f t="shared" si="2"/>
        <v>0</v>
      </c>
      <c r="AD9" s="102">
        <f t="shared" si="3"/>
        <v>0</v>
      </c>
      <c r="AE9" s="103" t="e">
        <f>(AE8%-(AE8%*AC9%)*Y9)*100</f>
        <v>#VALUE!</v>
      </c>
      <c r="AF9" s="349"/>
      <c r="AG9" s="369"/>
      <c r="AH9" s="103" t="e">
        <f>(AH8%-(AH8%*AD9%)*Z9)*100</f>
        <v>#VALUE!</v>
      </c>
      <c r="AI9" s="349"/>
      <c r="AJ9" s="369"/>
      <c r="AK9" s="369"/>
      <c r="AL9" s="104"/>
      <c r="AM9" s="105"/>
      <c r="AN9" s="104"/>
      <c r="AO9" s="105"/>
      <c r="AP9" s="104"/>
      <c r="AQ9" s="105"/>
      <c r="AR9" s="104"/>
      <c r="AS9" s="105"/>
      <c r="AT9" s="104"/>
      <c r="AU9" s="105">
        <f t="shared" si="4"/>
        <v>0</v>
      </c>
      <c r="AV9" s="106">
        <f t="shared" si="5"/>
        <v>0</v>
      </c>
      <c r="AW9" s="138"/>
      <c r="AX9" s="107"/>
      <c r="AY9" s="108"/>
      <c r="AZ9" s="109"/>
      <c r="BA9" s="152"/>
      <c r="BB9" s="157"/>
      <c r="BC9" s="126"/>
      <c r="BD9" s="126"/>
      <c r="BE9" s="126"/>
      <c r="BF9" s="126"/>
      <c r="BG9" s="126"/>
      <c r="BH9" s="126"/>
      <c r="BI9" s="126"/>
      <c r="BJ9" s="126"/>
      <c r="BK9" s="126"/>
      <c r="BL9" s="126"/>
      <c r="BM9" s="126"/>
      <c r="BN9" s="126"/>
      <c r="BO9" s="126"/>
      <c r="BP9" s="126"/>
      <c r="BQ9" s="126"/>
      <c r="BR9" s="126"/>
      <c r="BS9" s="126"/>
      <c r="BT9" s="153"/>
    </row>
    <row r="10" spans="1:72" s="86" customFormat="1" ht="39.75" customHeight="1" thickBot="1">
      <c r="A10" s="319"/>
      <c r="B10" s="319"/>
      <c r="C10" s="319"/>
      <c r="D10" s="322"/>
      <c r="E10" s="322"/>
      <c r="F10" s="325"/>
      <c r="G10" s="99"/>
      <c r="H10" s="325"/>
      <c r="I10" s="100"/>
      <c r="J10" s="328"/>
      <c r="K10" s="331"/>
      <c r="L10" s="334"/>
      <c r="M10" s="337"/>
      <c r="N10" s="340"/>
      <c r="O10" s="337"/>
      <c r="P10" s="343"/>
      <c r="Q10" s="346"/>
      <c r="R10" s="123"/>
      <c r="S10" s="124"/>
      <c r="T10" s="125"/>
      <c r="U10" s="126"/>
      <c r="V10" s="125"/>
      <c r="W10" s="123"/>
      <c r="X10" s="106"/>
      <c r="Y10" s="106"/>
      <c r="Z10" s="106"/>
      <c r="AA10" s="123"/>
      <c r="AB10" s="101">
        <f t="shared" si="1"/>
        <v>0</v>
      </c>
      <c r="AC10" s="101">
        <f t="shared" si="2"/>
        <v>0</v>
      </c>
      <c r="AD10" s="102">
        <f t="shared" si="3"/>
        <v>0</v>
      </c>
      <c r="AE10" s="103" t="e">
        <f t="shared" ref="AE10:AE11" si="6">(AE9%-(AE9%*AC10%)*Y10)*100</f>
        <v>#VALUE!</v>
      </c>
      <c r="AF10" s="349"/>
      <c r="AG10" s="369"/>
      <c r="AH10" s="103" t="e">
        <f>(AH9%-(AH9%*AD10%)*Z10)*100</f>
        <v>#VALUE!</v>
      </c>
      <c r="AI10" s="349"/>
      <c r="AJ10" s="369"/>
      <c r="AK10" s="369"/>
      <c r="AL10" s="104"/>
      <c r="AM10" s="105"/>
      <c r="AN10" s="104"/>
      <c r="AO10" s="105"/>
      <c r="AP10" s="104"/>
      <c r="AQ10" s="105"/>
      <c r="AR10" s="104"/>
      <c r="AS10" s="105"/>
      <c r="AT10" s="104"/>
      <c r="AU10" s="105">
        <f t="shared" si="4"/>
        <v>0</v>
      </c>
      <c r="AV10" s="106">
        <f t="shared" si="5"/>
        <v>0</v>
      </c>
      <c r="AW10" s="138"/>
      <c r="AX10" s="107"/>
      <c r="AY10" s="108"/>
      <c r="AZ10" s="109"/>
      <c r="BA10" s="152"/>
      <c r="BB10" s="157"/>
      <c r="BC10" s="126"/>
      <c r="BD10" s="126"/>
      <c r="BE10" s="126"/>
      <c r="BF10" s="126"/>
      <c r="BG10" s="126"/>
      <c r="BH10" s="126"/>
      <c r="BI10" s="126"/>
      <c r="BJ10" s="126"/>
      <c r="BK10" s="126"/>
      <c r="BL10" s="126"/>
      <c r="BM10" s="126"/>
      <c r="BN10" s="126"/>
      <c r="BO10" s="126"/>
      <c r="BP10" s="126"/>
      <c r="BQ10" s="126"/>
      <c r="BR10" s="126"/>
      <c r="BS10" s="126"/>
      <c r="BT10" s="153"/>
    </row>
    <row r="11" spans="1:72" s="86" customFormat="1" ht="44.25" customHeight="1" thickBot="1">
      <c r="A11" s="320"/>
      <c r="B11" s="320"/>
      <c r="C11" s="320"/>
      <c r="D11" s="323"/>
      <c r="E11" s="323"/>
      <c r="F11" s="326"/>
      <c r="G11" s="110"/>
      <c r="H11" s="326"/>
      <c r="I11" s="111"/>
      <c r="J11" s="329"/>
      <c r="K11" s="332"/>
      <c r="L11" s="335"/>
      <c r="M11" s="338"/>
      <c r="N11" s="341"/>
      <c r="O11" s="338"/>
      <c r="P11" s="344"/>
      <c r="Q11" s="347"/>
      <c r="R11" s="127"/>
      <c r="S11" s="128"/>
      <c r="T11" s="129"/>
      <c r="U11" s="130"/>
      <c r="V11" s="131"/>
      <c r="W11" s="127"/>
      <c r="X11" s="117"/>
      <c r="Y11" s="117"/>
      <c r="Z11" s="117"/>
      <c r="AA11" s="127"/>
      <c r="AB11" s="112">
        <f t="shared" si="1"/>
        <v>0</v>
      </c>
      <c r="AC11" s="112">
        <f t="shared" si="2"/>
        <v>0</v>
      </c>
      <c r="AD11" s="113">
        <f t="shared" si="3"/>
        <v>0</v>
      </c>
      <c r="AE11" s="114" t="e">
        <f t="shared" si="6"/>
        <v>#VALUE!</v>
      </c>
      <c r="AF11" s="350"/>
      <c r="AG11" s="370"/>
      <c r="AH11" s="114" t="e">
        <f>(AH10%-(AH10%*AD11%)*Z11)*100</f>
        <v>#VALUE!</v>
      </c>
      <c r="AI11" s="350"/>
      <c r="AJ11" s="370"/>
      <c r="AK11" s="370"/>
      <c r="AL11" s="115"/>
      <c r="AM11" s="116"/>
      <c r="AN11" s="115"/>
      <c r="AO11" s="116"/>
      <c r="AP11" s="115"/>
      <c r="AQ11" s="116"/>
      <c r="AR11" s="115"/>
      <c r="AS11" s="116"/>
      <c r="AT11" s="115"/>
      <c r="AU11" s="116">
        <f t="shared" si="4"/>
        <v>0</v>
      </c>
      <c r="AV11" s="117">
        <f t="shared" si="5"/>
        <v>0</v>
      </c>
      <c r="AW11" s="139"/>
      <c r="AX11" s="118"/>
      <c r="AY11" s="119"/>
      <c r="AZ11" s="120"/>
      <c r="BA11" s="154"/>
      <c r="BB11" s="158"/>
      <c r="BC11" s="130"/>
      <c r="BD11" s="130"/>
      <c r="BE11" s="130"/>
      <c r="BF11" s="130"/>
      <c r="BG11" s="130"/>
      <c r="BH11" s="130"/>
      <c r="BI11" s="130"/>
      <c r="BJ11" s="130"/>
      <c r="BK11" s="130"/>
      <c r="BL11" s="130"/>
      <c r="BM11" s="130"/>
      <c r="BN11" s="130"/>
      <c r="BO11" s="130"/>
      <c r="BP11" s="130"/>
      <c r="BQ11" s="130"/>
      <c r="BR11" s="130"/>
      <c r="BS11" s="130"/>
      <c r="BT11" s="155"/>
    </row>
    <row r="12" spans="1:72" s="98" customFormat="1" ht="46.5" customHeight="1" thickBot="1">
      <c r="A12" s="318"/>
      <c r="B12" s="318"/>
      <c r="C12" s="318"/>
      <c r="D12" s="321"/>
      <c r="E12" s="321"/>
      <c r="F12" s="324"/>
      <c r="G12" s="87"/>
      <c r="H12" s="321"/>
      <c r="I12" s="88"/>
      <c r="J12" s="327"/>
      <c r="K12" s="330"/>
      <c r="L12" s="333"/>
      <c r="M12" s="336" t="e">
        <f>MID(L12,1,1)*20</f>
        <v>#VALUE!</v>
      </c>
      <c r="N12" s="339"/>
      <c r="O12" s="336" t="e">
        <f>MID(N12,1,1)*20</f>
        <v>#VALUE!</v>
      </c>
      <c r="P12" s="342" t="str">
        <f t="shared" ref="P12" si="7">IFERROR((M12*O12),"")</f>
        <v/>
      </c>
      <c r="Q12" s="345">
        <f>VLOOKUP(L12,[1]Mapa_de_calor!B$10:G$15,MATCH(N12,[1]Mapa_de_calor!B$10:G$10,0),FALSE)</f>
        <v>0</v>
      </c>
      <c r="R12" s="89"/>
      <c r="S12" s="89"/>
      <c r="T12" s="89"/>
      <c r="U12" s="91"/>
      <c r="V12" s="88"/>
      <c r="W12" s="89"/>
      <c r="X12" s="92"/>
      <c r="Y12" s="92"/>
      <c r="Z12" s="92"/>
      <c r="AA12" s="89"/>
      <c r="AB12" s="92">
        <f t="shared" si="1"/>
        <v>0</v>
      </c>
      <c r="AC12" s="92">
        <f t="shared" si="2"/>
        <v>0</v>
      </c>
      <c r="AD12" s="92">
        <f t="shared" si="3"/>
        <v>0</v>
      </c>
      <c r="AE12" s="93" t="e">
        <f>(M12%-(M12%*AC12%)*Y12)*100</f>
        <v>#VALUE!</v>
      </c>
      <c r="AF12" s="348" t="e">
        <f>MIN(AE12:AE15)</f>
        <v>#VALUE!</v>
      </c>
      <c r="AG12" s="339" t="e">
        <f>IF(AF12&lt;=20,"1-Muy_Baja",IF(AF12&lt;=40,"2-Baja",IF(AF12&lt;=60,"3-Media",IF(AF12&lt;=80,"4-Alta",IF(AF12&lt;=100,"5-Muy_Alta","")))))</f>
        <v>#VALUE!</v>
      </c>
      <c r="AH12" s="93" t="e">
        <f>(O12%-(O12%*AD12%)*Z12)*100</f>
        <v>#VALUE!</v>
      </c>
      <c r="AI12" s="348" t="e">
        <f>MIN(AH12:AH15)</f>
        <v>#VALUE!</v>
      </c>
      <c r="AJ12" s="339" t="e">
        <f>IF(AI12&lt;=20,"1-Leve",IF(AI12&lt;=40,"2-Menor",IF(AI12&lt;=60,"3-Moderado",IF(AI12&lt;=80,"4-Mayor",IF(AI12&lt;=100,"5-Catastrófico","")))))</f>
        <v>#VALUE!</v>
      </c>
      <c r="AK12" s="345" t="e">
        <f>VLOOKUP(AG12,[1]Mapa_de_calor!B$10:G$15,MATCH(AJ12,[1]Mapa_de_calor!B$10:G$10,0),FALSE)</f>
        <v>#VALUE!</v>
      </c>
      <c r="AL12" s="94"/>
      <c r="AM12" s="95"/>
      <c r="AN12" s="94"/>
      <c r="AO12" s="95"/>
      <c r="AP12" s="94"/>
      <c r="AQ12" s="95"/>
      <c r="AR12" s="94"/>
      <c r="AS12" s="95"/>
      <c r="AT12" s="94"/>
      <c r="AU12" s="95">
        <f t="shared" si="4"/>
        <v>0</v>
      </c>
      <c r="AV12" s="92">
        <f t="shared" si="5"/>
        <v>0</v>
      </c>
      <c r="AW12" s="137"/>
      <c r="AX12" s="87"/>
      <c r="AY12" s="96"/>
      <c r="AZ12" s="97"/>
      <c r="BA12" s="150"/>
      <c r="BB12" s="156"/>
      <c r="BC12" s="91"/>
      <c r="BD12" s="91"/>
      <c r="BE12" s="91"/>
      <c r="BF12" s="91"/>
      <c r="BG12" s="91"/>
      <c r="BH12" s="91"/>
      <c r="BI12" s="91"/>
      <c r="BJ12" s="91"/>
      <c r="BK12" s="91"/>
      <c r="BL12" s="91"/>
      <c r="BM12" s="91"/>
      <c r="BN12" s="91"/>
      <c r="BO12" s="91"/>
      <c r="BP12" s="91"/>
      <c r="BQ12" s="91"/>
      <c r="BR12" s="91"/>
      <c r="BS12" s="91"/>
      <c r="BT12" s="151"/>
    </row>
    <row r="13" spans="1:72" s="86" customFormat="1" ht="49.5" customHeight="1" thickBot="1">
      <c r="A13" s="319"/>
      <c r="B13" s="319"/>
      <c r="C13" s="319"/>
      <c r="D13" s="322"/>
      <c r="E13" s="322"/>
      <c r="F13" s="325"/>
      <c r="G13" s="99"/>
      <c r="H13" s="322"/>
      <c r="I13" s="100"/>
      <c r="J13" s="328"/>
      <c r="K13" s="331"/>
      <c r="L13" s="334"/>
      <c r="M13" s="337"/>
      <c r="N13" s="340"/>
      <c r="O13" s="337"/>
      <c r="P13" s="343"/>
      <c r="Q13" s="346"/>
      <c r="R13" s="123"/>
      <c r="S13" s="123"/>
      <c r="T13" s="125"/>
      <c r="U13" s="126"/>
      <c r="V13" s="125"/>
      <c r="W13" s="123"/>
      <c r="X13" s="106"/>
      <c r="Y13" s="106"/>
      <c r="Z13" s="106"/>
      <c r="AA13" s="123"/>
      <c r="AB13" s="101">
        <f t="shared" si="1"/>
        <v>0</v>
      </c>
      <c r="AC13" s="101">
        <f t="shared" si="2"/>
        <v>0</v>
      </c>
      <c r="AD13" s="102">
        <f t="shared" si="3"/>
        <v>0</v>
      </c>
      <c r="AE13" s="103" t="e">
        <f>(AE12%-(AE12%*AC13%)*Y13)*100</f>
        <v>#VALUE!</v>
      </c>
      <c r="AF13" s="349"/>
      <c r="AG13" s="369"/>
      <c r="AH13" s="103" t="e">
        <f>(AH12%-(AH12%*AD13%)*Z13)*100</f>
        <v>#VALUE!</v>
      </c>
      <c r="AI13" s="349"/>
      <c r="AJ13" s="369"/>
      <c r="AK13" s="369"/>
      <c r="AL13" s="104"/>
      <c r="AM13" s="105"/>
      <c r="AN13" s="104"/>
      <c r="AO13" s="105"/>
      <c r="AP13" s="104"/>
      <c r="AQ13" s="105"/>
      <c r="AR13" s="104"/>
      <c r="AS13" s="105"/>
      <c r="AT13" s="104"/>
      <c r="AU13" s="105">
        <f t="shared" si="4"/>
        <v>0</v>
      </c>
      <c r="AV13" s="106">
        <f t="shared" si="5"/>
        <v>0</v>
      </c>
      <c r="AW13" s="138"/>
      <c r="AX13" s="107"/>
      <c r="AY13" s="108"/>
      <c r="AZ13" s="109"/>
      <c r="BA13" s="152"/>
      <c r="BB13" s="157"/>
      <c r="BC13" s="126"/>
      <c r="BD13" s="126"/>
      <c r="BE13" s="126"/>
      <c r="BF13" s="126"/>
      <c r="BG13" s="126"/>
      <c r="BH13" s="126"/>
      <c r="BI13" s="126"/>
      <c r="BJ13" s="126"/>
      <c r="BK13" s="126"/>
      <c r="BL13" s="126"/>
      <c r="BM13" s="126"/>
      <c r="BN13" s="126"/>
      <c r="BO13" s="126"/>
      <c r="BP13" s="126"/>
      <c r="BQ13" s="126"/>
      <c r="BR13" s="126"/>
      <c r="BS13" s="126"/>
      <c r="BT13" s="153"/>
    </row>
    <row r="14" spans="1:72" s="86" customFormat="1" ht="46.5" customHeight="1" thickBot="1">
      <c r="A14" s="319"/>
      <c r="B14" s="319"/>
      <c r="C14" s="319"/>
      <c r="D14" s="322"/>
      <c r="E14" s="322"/>
      <c r="F14" s="325"/>
      <c r="G14" s="99"/>
      <c r="H14" s="322"/>
      <c r="I14" s="100"/>
      <c r="J14" s="328"/>
      <c r="K14" s="331"/>
      <c r="L14" s="334"/>
      <c r="M14" s="337"/>
      <c r="N14" s="340"/>
      <c r="O14" s="337"/>
      <c r="P14" s="343"/>
      <c r="Q14" s="346"/>
      <c r="R14" s="123"/>
      <c r="S14" s="123"/>
      <c r="T14" s="125"/>
      <c r="U14" s="126"/>
      <c r="V14" s="125"/>
      <c r="W14" s="123"/>
      <c r="X14" s="106"/>
      <c r="Y14" s="106"/>
      <c r="Z14" s="106"/>
      <c r="AA14" s="123"/>
      <c r="AB14" s="101">
        <f t="shared" si="1"/>
        <v>0</v>
      </c>
      <c r="AC14" s="101">
        <f t="shared" si="2"/>
        <v>0</v>
      </c>
      <c r="AD14" s="102">
        <f t="shared" si="3"/>
        <v>0</v>
      </c>
      <c r="AE14" s="103" t="e">
        <f t="shared" ref="AE14:AE15" si="8">(AE13%-(AE13%*AC14%)*Y14)*100</f>
        <v>#VALUE!</v>
      </c>
      <c r="AF14" s="349"/>
      <c r="AG14" s="369"/>
      <c r="AH14" s="103" t="e">
        <f>(AH13%-(AH13%*AD14%)*Z14)*100</f>
        <v>#VALUE!</v>
      </c>
      <c r="AI14" s="349"/>
      <c r="AJ14" s="369"/>
      <c r="AK14" s="369"/>
      <c r="AL14" s="104"/>
      <c r="AM14" s="105"/>
      <c r="AN14" s="104"/>
      <c r="AO14" s="105"/>
      <c r="AP14" s="104"/>
      <c r="AQ14" s="105"/>
      <c r="AR14" s="104"/>
      <c r="AS14" s="105"/>
      <c r="AT14" s="104"/>
      <c r="AU14" s="105">
        <f t="shared" si="4"/>
        <v>0</v>
      </c>
      <c r="AV14" s="106">
        <f t="shared" si="5"/>
        <v>0</v>
      </c>
      <c r="AW14" s="138"/>
      <c r="AX14" s="107"/>
      <c r="AY14" s="108"/>
      <c r="AZ14" s="109"/>
      <c r="BA14" s="152"/>
      <c r="BB14" s="157"/>
      <c r="BC14" s="126"/>
      <c r="BD14" s="126"/>
      <c r="BE14" s="126"/>
      <c r="BF14" s="126"/>
      <c r="BG14" s="126"/>
      <c r="BH14" s="126"/>
      <c r="BI14" s="126"/>
      <c r="BJ14" s="126"/>
      <c r="BK14" s="126"/>
      <c r="BL14" s="126"/>
      <c r="BM14" s="126"/>
      <c r="BN14" s="126"/>
      <c r="BO14" s="126"/>
      <c r="BP14" s="126"/>
      <c r="BQ14" s="126"/>
      <c r="BR14" s="126"/>
      <c r="BS14" s="126"/>
      <c r="BT14" s="153"/>
    </row>
    <row r="15" spans="1:72" s="86" customFormat="1" ht="51" customHeight="1" thickBot="1">
      <c r="A15" s="320"/>
      <c r="B15" s="320"/>
      <c r="C15" s="320"/>
      <c r="D15" s="323"/>
      <c r="E15" s="323"/>
      <c r="F15" s="326"/>
      <c r="G15" s="110"/>
      <c r="H15" s="323"/>
      <c r="I15" s="111"/>
      <c r="J15" s="329"/>
      <c r="K15" s="332"/>
      <c r="L15" s="335"/>
      <c r="M15" s="338"/>
      <c r="N15" s="341"/>
      <c r="O15" s="338"/>
      <c r="P15" s="344"/>
      <c r="Q15" s="347"/>
      <c r="R15" s="127"/>
      <c r="S15" s="127"/>
      <c r="T15" s="129"/>
      <c r="U15" s="130"/>
      <c r="V15" s="131"/>
      <c r="W15" s="127"/>
      <c r="X15" s="117"/>
      <c r="Y15" s="117"/>
      <c r="Z15" s="117"/>
      <c r="AA15" s="127"/>
      <c r="AB15" s="112">
        <f t="shared" si="1"/>
        <v>0</v>
      </c>
      <c r="AC15" s="112">
        <f t="shared" si="2"/>
        <v>0</v>
      </c>
      <c r="AD15" s="113">
        <f t="shared" si="3"/>
        <v>0</v>
      </c>
      <c r="AE15" s="114" t="e">
        <f t="shared" si="8"/>
        <v>#VALUE!</v>
      </c>
      <c r="AF15" s="350"/>
      <c r="AG15" s="370"/>
      <c r="AH15" s="114" t="e">
        <f>(AH14%-(AH14%*AD15%)*Z15)*100</f>
        <v>#VALUE!</v>
      </c>
      <c r="AI15" s="350"/>
      <c r="AJ15" s="370"/>
      <c r="AK15" s="370"/>
      <c r="AL15" s="115"/>
      <c r="AM15" s="116"/>
      <c r="AN15" s="115"/>
      <c r="AO15" s="116"/>
      <c r="AP15" s="115"/>
      <c r="AQ15" s="116"/>
      <c r="AR15" s="115"/>
      <c r="AS15" s="116"/>
      <c r="AT15" s="115"/>
      <c r="AU15" s="116">
        <f t="shared" si="4"/>
        <v>0</v>
      </c>
      <c r="AV15" s="117">
        <f t="shared" si="5"/>
        <v>0</v>
      </c>
      <c r="AW15" s="139"/>
      <c r="AX15" s="118"/>
      <c r="AY15" s="119"/>
      <c r="AZ15" s="120"/>
      <c r="BA15" s="154"/>
      <c r="BB15" s="158"/>
      <c r="BC15" s="130"/>
      <c r="BD15" s="130"/>
      <c r="BE15" s="130"/>
      <c r="BF15" s="130"/>
      <c r="BG15" s="130"/>
      <c r="BH15" s="130"/>
      <c r="BI15" s="130"/>
      <c r="BJ15" s="130"/>
      <c r="BK15" s="130"/>
      <c r="BL15" s="130"/>
      <c r="BM15" s="130"/>
      <c r="BN15" s="130"/>
      <c r="BO15" s="130"/>
      <c r="BP15" s="130"/>
      <c r="BQ15" s="130"/>
      <c r="BR15" s="130"/>
      <c r="BS15" s="130"/>
      <c r="BT15" s="155"/>
    </row>
    <row r="16" spans="1:72" s="98" customFormat="1" ht="46.5" customHeight="1" thickBot="1">
      <c r="A16" s="318"/>
      <c r="B16" s="318"/>
      <c r="C16" s="318"/>
      <c r="D16" s="321"/>
      <c r="E16" s="321"/>
      <c r="F16" s="324"/>
      <c r="G16" s="87"/>
      <c r="H16" s="324"/>
      <c r="I16" s="88"/>
      <c r="J16" s="327"/>
      <c r="K16" s="330"/>
      <c r="L16" s="333"/>
      <c r="M16" s="336" t="e">
        <f>MID(L16,1,1)*20</f>
        <v>#VALUE!</v>
      </c>
      <c r="N16" s="339"/>
      <c r="O16" s="336" t="e">
        <f>MID(N16,1,1)*20</f>
        <v>#VALUE!</v>
      </c>
      <c r="P16" s="342" t="str">
        <f t="shared" ref="P16" si="9">IFERROR((M16*O16),"")</f>
        <v/>
      </c>
      <c r="Q16" s="345">
        <f>VLOOKUP(L16,[1]Mapa_de_calor!B$10:G$15,MATCH(N16,[1]Mapa_de_calor!B$10:G$10,0),FALSE)</f>
        <v>0</v>
      </c>
      <c r="R16" s="89"/>
      <c r="S16" s="89"/>
      <c r="T16" s="89"/>
      <c r="U16" s="91"/>
      <c r="V16" s="88"/>
      <c r="W16" s="89"/>
      <c r="X16" s="92"/>
      <c r="Y16" s="92"/>
      <c r="Z16" s="92"/>
      <c r="AA16" s="89"/>
      <c r="AB16" s="92">
        <f t="shared" si="1"/>
        <v>0</v>
      </c>
      <c r="AC16" s="92">
        <f t="shared" si="2"/>
        <v>0</v>
      </c>
      <c r="AD16" s="92">
        <f t="shared" si="3"/>
        <v>0</v>
      </c>
      <c r="AE16" s="93" t="e">
        <f>(M16%-(M16%*AC16%)*Y16)*100</f>
        <v>#VALUE!</v>
      </c>
      <c r="AF16" s="348" t="e">
        <f>MIN(AE16:AE19)</f>
        <v>#VALUE!</v>
      </c>
      <c r="AG16" s="339" t="e">
        <f>IF(AF16&lt;=20,"1-Muy_Baja",IF(AF16&lt;=40,"2-Baja",IF(AF16&lt;=60,"3-Media",IF(AF16&lt;=80,"4-Alta",IF(AF16&lt;=100,"5-Muy_Alta","")))))</f>
        <v>#VALUE!</v>
      </c>
      <c r="AH16" s="93" t="e">
        <f>(O16%-(O16%*AD16%)*Z16)*100</f>
        <v>#VALUE!</v>
      </c>
      <c r="AI16" s="348" t="e">
        <f>MIN(AH16:AH19)</f>
        <v>#VALUE!</v>
      </c>
      <c r="AJ16" s="339" t="e">
        <f>IF(AI16&lt;=20,"1-Leve",IF(AI16&lt;=40,"2-Menor",IF(AI16&lt;=60,"3-Moderado",IF(AI16&lt;=80,"4-Mayor",IF(AI16&lt;=100,"5-Catastrófico","")))))</f>
        <v>#VALUE!</v>
      </c>
      <c r="AK16" s="345" t="e">
        <f>VLOOKUP(AG16,[1]Mapa_de_calor!B$10:G$15,MATCH(AJ16,[1]Mapa_de_calor!B$10:G$10,0),FALSE)</f>
        <v>#VALUE!</v>
      </c>
      <c r="AL16" s="94"/>
      <c r="AM16" s="95"/>
      <c r="AN16" s="94"/>
      <c r="AO16" s="95"/>
      <c r="AP16" s="94"/>
      <c r="AQ16" s="95"/>
      <c r="AR16" s="94"/>
      <c r="AS16" s="95"/>
      <c r="AT16" s="94"/>
      <c r="AU16" s="95">
        <f t="shared" si="4"/>
        <v>0</v>
      </c>
      <c r="AV16" s="92">
        <f t="shared" si="5"/>
        <v>0</v>
      </c>
      <c r="AW16" s="137"/>
      <c r="AX16" s="87"/>
      <c r="AY16" s="96"/>
      <c r="AZ16" s="97"/>
      <c r="BA16" s="150"/>
      <c r="BB16" s="156"/>
      <c r="BC16" s="91"/>
      <c r="BD16" s="91"/>
      <c r="BE16" s="91"/>
      <c r="BF16" s="91"/>
      <c r="BG16" s="91"/>
      <c r="BH16" s="91"/>
      <c r="BI16" s="91"/>
      <c r="BJ16" s="91"/>
      <c r="BK16" s="91"/>
      <c r="BL16" s="91"/>
      <c r="BM16" s="91"/>
      <c r="BN16" s="91"/>
      <c r="BO16" s="91"/>
      <c r="BP16" s="91"/>
      <c r="BQ16" s="91"/>
      <c r="BR16" s="91"/>
      <c r="BS16" s="91"/>
      <c r="BT16" s="151"/>
    </row>
    <row r="17" spans="1:72" s="86" customFormat="1" ht="49.5" customHeight="1" thickBot="1">
      <c r="A17" s="319"/>
      <c r="B17" s="319"/>
      <c r="C17" s="319"/>
      <c r="D17" s="322"/>
      <c r="E17" s="322"/>
      <c r="F17" s="325"/>
      <c r="G17" s="99"/>
      <c r="H17" s="325"/>
      <c r="I17" s="100"/>
      <c r="J17" s="328"/>
      <c r="K17" s="331"/>
      <c r="L17" s="334"/>
      <c r="M17" s="337"/>
      <c r="N17" s="340"/>
      <c r="O17" s="337"/>
      <c r="P17" s="343"/>
      <c r="Q17" s="346"/>
      <c r="R17" s="123"/>
      <c r="S17" s="123"/>
      <c r="T17" s="125"/>
      <c r="U17" s="126"/>
      <c r="V17" s="125"/>
      <c r="W17" s="123"/>
      <c r="X17" s="106"/>
      <c r="Y17" s="106"/>
      <c r="Z17" s="106"/>
      <c r="AA17" s="123"/>
      <c r="AB17" s="101">
        <f t="shared" si="1"/>
        <v>0</v>
      </c>
      <c r="AC17" s="101">
        <f t="shared" si="2"/>
        <v>0</v>
      </c>
      <c r="AD17" s="102">
        <f t="shared" si="3"/>
        <v>0</v>
      </c>
      <c r="AE17" s="103" t="e">
        <f>(AE16%-(AE16%*AC17%)*Y17)*100</f>
        <v>#VALUE!</v>
      </c>
      <c r="AF17" s="349"/>
      <c r="AG17" s="369"/>
      <c r="AH17" s="103" t="e">
        <f>(AH16%-(AH16%*AD17%)*Z17)*100</f>
        <v>#VALUE!</v>
      </c>
      <c r="AI17" s="349"/>
      <c r="AJ17" s="369"/>
      <c r="AK17" s="369"/>
      <c r="AL17" s="104"/>
      <c r="AM17" s="105"/>
      <c r="AN17" s="104"/>
      <c r="AO17" s="105"/>
      <c r="AP17" s="104"/>
      <c r="AQ17" s="105"/>
      <c r="AR17" s="104"/>
      <c r="AS17" s="105"/>
      <c r="AT17" s="104"/>
      <c r="AU17" s="105">
        <f t="shared" si="4"/>
        <v>0</v>
      </c>
      <c r="AV17" s="106">
        <f t="shared" si="5"/>
        <v>0</v>
      </c>
      <c r="AW17" s="138"/>
      <c r="AX17" s="107"/>
      <c r="AY17" s="108"/>
      <c r="AZ17" s="109"/>
      <c r="BA17" s="152"/>
      <c r="BB17" s="157"/>
      <c r="BC17" s="126"/>
      <c r="BD17" s="126"/>
      <c r="BE17" s="126"/>
      <c r="BF17" s="126"/>
      <c r="BG17" s="126"/>
      <c r="BH17" s="126"/>
      <c r="BI17" s="126"/>
      <c r="BJ17" s="126"/>
      <c r="BK17" s="126"/>
      <c r="BL17" s="126"/>
      <c r="BM17" s="126"/>
      <c r="BN17" s="126"/>
      <c r="BO17" s="126"/>
      <c r="BP17" s="126"/>
      <c r="BQ17" s="126"/>
      <c r="BR17" s="126"/>
      <c r="BS17" s="126"/>
      <c r="BT17" s="153"/>
    </row>
    <row r="18" spans="1:72" s="86" customFormat="1" ht="39.75" customHeight="1" thickBot="1">
      <c r="A18" s="319"/>
      <c r="B18" s="319"/>
      <c r="C18" s="319"/>
      <c r="D18" s="322"/>
      <c r="E18" s="322"/>
      <c r="F18" s="325"/>
      <c r="G18" s="99"/>
      <c r="H18" s="325"/>
      <c r="I18" s="100"/>
      <c r="J18" s="328"/>
      <c r="K18" s="331"/>
      <c r="L18" s="334"/>
      <c r="M18" s="337"/>
      <c r="N18" s="340"/>
      <c r="O18" s="337"/>
      <c r="P18" s="343"/>
      <c r="Q18" s="346"/>
      <c r="R18" s="123"/>
      <c r="S18" s="123"/>
      <c r="T18" s="125"/>
      <c r="U18" s="126"/>
      <c r="V18" s="125"/>
      <c r="W18" s="123"/>
      <c r="X18" s="106"/>
      <c r="Y18" s="106"/>
      <c r="Z18" s="106"/>
      <c r="AA18" s="123"/>
      <c r="AB18" s="101">
        <f t="shared" si="1"/>
        <v>0</v>
      </c>
      <c r="AC18" s="101">
        <f t="shared" si="2"/>
        <v>0</v>
      </c>
      <c r="AD18" s="102">
        <f t="shared" si="3"/>
        <v>0</v>
      </c>
      <c r="AE18" s="103" t="e">
        <f t="shared" ref="AE18:AE19" si="10">(AE17%-(AE17%*AC18%)*Y18)*100</f>
        <v>#VALUE!</v>
      </c>
      <c r="AF18" s="349"/>
      <c r="AG18" s="369"/>
      <c r="AH18" s="103" t="e">
        <f>(AH17%-(AH17%*AD18%)*Z18)*100</f>
        <v>#VALUE!</v>
      </c>
      <c r="AI18" s="349"/>
      <c r="AJ18" s="369"/>
      <c r="AK18" s="369"/>
      <c r="AL18" s="104"/>
      <c r="AM18" s="105"/>
      <c r="AN18" s="104"/>
      <c r="AO18" s="105"/>
      <c r="AP18" s="104"/>
      <c r="AQ18" s="105"/>
      <c r="AR18" s="104"/>
      <c r="AS18" s="105"/>
      <c r="AT18" s="104"/>
      <c r="AU18" s="105">
        <f t="shared" si="4"/>
        <v>0</v>
      </c>
      <c r="AV18" s="106">
        <f t="shared" si="5"/>
        <v>0</v>
      </c>
      <c r="AW18" s="138"/>
      <c r="AX18" s="107"/>
      <c r="AY18" s="108"/>
      <c r="AZ18" s="109"/>
      <c r="BA18" s="152"/>
      <c r="BB18" s="157"/>
      <c r="BC18" s="126"/>
      <c r="BD18" s="126"/>
      <c r="BE18" s="126"/>
      <c r="BF18" s="126"/>
      <c r="BG18" s="126"/>
      <c r="BH18" s="126"/>
      <c r="BI18" s="126"/>
      <c r="BJ18" s="126"/>
      <c r="BK18" s="126"/>
      <c r="BL18" s="126"/>
      <c r="BM18" s="126"/>
      <c r="BN18" s="126"/>
      <c r="BO18" s="126"/>
      <c r="BP18" s="126"/>
      <c r="BQ18" s="126"/>
      <c r="BR18" s="126"/>
      <c r="BS18" s="126"/>
      <c r="BT18" s="153"/>
    </row>
    <row r="19" spans="1:72" s="86" customFormat="1" ht="48" customHeight="1" thickBot="1">
      <c r="A19" s="320"/>
      <c r="B19" s="320"/>
      <c r="C19" s="320"/>
      <c r="D19" s="323"/>
      <c r="E19" s="323"/>
      <c r="F19" s="326"/>
      <c r="G19" s="110"/>
      <c r="H19" s="326"/>
      <c r="I19" s="111"/>
      <c r="J19" s="329"/>
      <c r="K19" s="332"/>
      <c r="L19" s="335"/>
      <c r="M19" s="338"/>
      <c r="N19" s="341"/>
      <c r="O19" s="338"/>
      <c r="P19" s="344"/>
      <c r="Q19" s="347"/>
      <c r="R19" s="127"/>
      <c r="S19" s="127"/>
      <c r="T19" s="129"/>
      <c r="U19" s="130"/>
      <c r="V19" s="131"/>
      <c r="W19" s="127"/>
      <c r="X19" s="117"/>
      <c r="Y19" s="117"/>
      <c r="Z19" s="117"/>
      <c r="AA19" s="127"/>
      <c r="AB19" s="112">
        <f t="shared" si="1"/>
        <v>0</v>
      </c>
      <c r="AC19" s="112">
        <f t="shared" si="2"/>
        <v>0</v>
      </c>
      <c r="AD19" s="113">
        <f t="shared" si="3"/>
        <v>0</v>
      </c>
      <c r="AE19" s="114" t="e">
        <f t="shared" si="10"/>
        <v>#VALUE!</v>
      </c>
      <c r="AF19" s="350"/>
      <c r="AG19" s="370"/>
      <c r="AH19" s="114" t="e">
        <f>(AH18%-(AH18%*AD19%)*Z19)*100</f>
        <v>#VALUE!</v>
      </c>
      <c r="AI19" s="350"/>
      <c r="AJ19" s="370"/>
      <c r="AK19" s="370"/>
      <c r="AL19" s="115"/>
      <c r="AM19" s="116"/>
      <c r="AN19" s="115"/>
      <c r="AO19" s="116"/>
      <c r="AP19" s="115"/>
      <c r="AQ19" s="116"/>
      <c r="AR19" s="115"/>
      <c r="AS19" s="116"/>
      <c r="AT19" s="115"/>
      <c r="AU19" s="116">
        <f t="shared" si="4"/>
        <v>0</v>
      </c>
      <c r="AV19" s="117">
        <f t="shared" si="5"/>
        <v>0</v>
      </c>
      <c r="AW19" s="139"/>
      <c r="AX19" s="118"/>
      <c r="AY19" s="119"/>
      <c r="AZ19" s="120"/>
      <c r="BA19" s="154"/>
      <c r="BB19" s="158"/>
      <c r="BC19" s="130"/>
      <c r="BD19" s="130"/>
      <c r="BE19" s="130"/>
      <c r="BF19" s="130"/>
      <c r="BG19" s="130"/>
      <c r="BH19" s="130"/>
      <c r="BI19" s="130"/>
      <c r="BJ19" s="130"/>
      <c r="BK19" s="130"/>
      <c r="BL19" s="130"/>
      <c r="BM19" s="130"/>
      <c r="BN19" s="130"/>
      <c r="BO19" s="130"/>
      <c r="BP19" s="130"/>
      <c r="BQ19" s="130"/>
      <c r="BR19" s="130"/>
      <c r="BS19" s="130"/>
      <c r="BT19" s="155"/>
    </row>
    <row r="20" spans="1:72" s="98" customFormat="1" ht="46.5" customHeight="1" thickBot="1">
      <c r="A20" s="318"/>
      <c r="B20" s="318"/>
      <c r="C20" s="318"/>
      <c r="D20" s="321"/>
      <c r="E20" s="321"/>
      <c r="F20" s="324"/>
      <c r="G20" s="87"/>
      <c r="H20" s="321"/>
      <c r="I20" s="88"/>
      <c r="J20" s="327"/>
      <c r="K20" s="330"/>
      <c r="L20" s="333"/>
      <c r="M20" s="336" t="e">
        <f>MID(L20,1,1)*20</f>
        <v>#VALUE!</v>
      </c>
      <c r="N20" s="339"/>
      <c r="O20" s="336" t="e">
        <f>MID(N20,1,1)*20</f>
        <v>#VALUE!</v>
      </c>
      <c r="P20" s="342" t="str">
        <f t="shared" ref="P20" si="11">IFERROR((M20*O20),"")</f>
        <v/>
      </c>
      <c r="Q20" s="345">
        <f>VLOOKUP(L20,[1]Mapa_de_calor!B$10:G$15,MATCH(N20,[1]Mapa_de_calor!B$10:G$10,0),FALSE)</f>
        <v>0</v>
      </c>
      <c r="R20" s="89"/>
      <c r="S20" s="89"/>
      <c r="T20" s="89"/>
      <c r="U20" s="91"/>
      <c r="V20" s="88"/>
      <c r="W20" s="89"/>
      <c r="X20" s="92"/>
      <c r="Y20" s="92"/>
      <c r="Z20" s="92"/>
      <c r="AA20" s="89"/>
      <c r="AB20" s="92">
        <f t="shared" si="1"/>
        <v>0</v>
      </c>
      <c r="AC20" s="92">
        <f t="shared" si="2"/>
        <v>0</v>
      </c>
      <c r="AD20" s="92">
        <f t="shared" si="3"/>
        <v>0</v>
      </c>
      <c r="AE20" s="93" t="e">
        <f>(M20%-(M20%*AC20%)*Y20)*100</f>
        <v>#VALUE!</v>
      </c>
      <c r="AF20" s="348" t="e">
        <f>MIN(AE20:AE23)</f>
        <v>#VALUE!</v>
      </c>
      <c r="AG20" s="339" t="e">
        <f>IF(AF20&lt;=20,"1-Muy_Baja",IF(AF20&lt;=40,"2-Baja",IF(AF20&lt;=60,"3-Media",IF(AF20&lt;=80,"4-Alta",IF(AF20&lt;=100,"5-Muy_Alta","")))))</f>
        <v>#VALUE!</v>
      </c>
      <c r="AH20" s="93" t="e">
        <f>(O20%-(O20%*AD20%)*Z20)*100</f>
        <v>#VALUE!</v>
      </c>
      <c r="AI20" s="348" t="e">
        <f>MIN(AH20:AH23)</f>
        <v>#VALUE!</v>
      </c>
      <c r="AJ20" s="339" t="e">
        <f>IF(AI20&lt;=20,"1-Leve",IF(AI20&lt;=40,"2-Menor",IF(AI20&lt;=60,"3-Moderado",IF(AI20&lt;=80,"4-Mayor",IF(AI20&lt;=100,"5-Catastrófico","")))))</f>
        <v>#VALUE!</v>
      </c>
      <c r="AK20" s="345" t="e">
        <f>VLOOKUP(AG20,[1]Mapa_de_calor!B$10:G$15,MATCH(AJ20,[1]Mapa_de_calor!B$10:G$10,0),FALSE)</f>
        <v>#VALUE!</v>
      </c>
      <c r="AL20" s="94"/>
      <c r="AM20" s="95"/>
      <c r="AN20" s="94"/>
      <c r="AO20" s="95"/>
      <c r="AP20" s="94"/>
      <c r="AQ20" s="95"/>
      <c r="AR20" s="94"/>
      <c r="AS20" s="95"/>
      <c r="AT20" s="94"/>
      <c r="AU20" s="95">
        <f t="shared" si="4"/>
        <v>0</v>
      </c>
      <c r="AV20" s="92">
        <f t="shared" si="5"/>
        <v>0</v>
      </c>
      <c r="AW20" s="137"/>
      <c r="AX20" s="87"/>
      <c r="AY20" s="96"/>
      <c r="AZ20" s="97"/>
      <c r="BA20" s="150"/>
      <c r="BB20" s="156"/>
      <c r="BC20" s="91"/>
      <c r="BD20" s="91"/>
      <c r="BE20" s="91"/>
      <c r="BF20" s="91"/>
      <c r="BG20" s="91"/>
      <c r="BH20" s="91"/>
      <c r="BI20" s="91"/>
      <c r="BJ20" s="91"/>
      <c r="BK20" s="91"/>
      <c r="BL20" s="91"/>
      <c r="BM20" s="91"/>
      <c r="BN20" s="91"/>
      <c r="BO20" s="91"/>
      <c r="BP20" s="91"/>
      <c r="BQ20" s="91"/>
      <c r="BR20" s="91"/>
      <c r="BS20" s="91"/>
      <c r="BT20" s="151"/>
    </row>
    <row r="21" spans="1:72" s="86" customFormat="1" ht="49.5" customHeight="1" thickBot="1">
      <c r="A21" s="319"/>
      <c r="B21" s="319"/>
      <c r="C21" s="319"/>
      <c r="D21" s="322"/>
      <c r="E21" s="322"/>
      <c r="F21" s="325"/>
      <c r="G21" s="99"/>
      <c r="H21" s="322"/>
      <c r="I21" s="100"/>
      <c r="J21" s="328"/>
      <c r="K21" s="331"/>
      <c r="L21" s="334"/>
      <c r="M21" s="337"/>
      <c r="N21" s="340"/>
      <c r="O21" s="337"/>
      <c r="P21" s="343"/>
      <c r="Q21" s="346"/>
      <c r="R21" s="123"/>
      <c r="S21" s="123"/>
      <c r="T21" s="125"/>
      <c r="U21" s="126"/>
      <c r="V21" s="125"/>
      <c r="W21" s="123"/>
      <c r="X21" s="106"/>
      <c r="Y21" s="106"/>
      <c r="Z21" s="106"/>
      <c r="AA21" s="123"/>
      <c r="AB21" s="101">
        <f t="shared" si="1"/>
        <v>0</v>
      </c>
      <c r="AC21" s="101">
        <f t="shared" si="2"/>
        <v>0</v>
      </c>
      <c r="AD21" s="102">
        <f t="shared" si="3"/>
        <v>0</v>
      </c>
      <c r="AE21" s="103" t="e">
        <f>(AE20%-(AE20%*AC21%)*Y21)*100</f>
        <v>#VALUE!</v>
      </c>
      <c r="AF21" s="349"/>
      <c r="AG21" s="369"/>
      <c r="AH21" s="103" t="e">
        <f>(AH20%-(AH20%*AD21%)*Z21)*100</f>
        <v>#VALUE!</v>
      </c>
      <c r="AI21" s="349"/>
      <c r="AJ21" s="369"/>
      <c r="AK21" s="369"/>
      <c r="AL21" s="104"/>
      <c r="AM21" s="105"/>
      <c r="AN21" s="104"/>
      <c r="AO21" s="105"/>
      <c r="AP21" s="104"/>
      <c r="AQ21" s="105"/>
      <c r="AR21" s="104"/>
      <c r="AS21" s="105"/>
      <c r="AT21" s="104"/>
      <c r="AU21" s="105">
        <f t="shared" si="4"/>
        <v>0</v>
      </c>
      <c r="AV21" s="106">
        <f t="shared" si="5"/>
        <v>0</v>
      </c>
      <c r="AW21" s="138"/>
      <c r="AX21" s="107"/>
      <c r="AY21" s="108"/>
      <c r="AZ21" s="109"/>
      <c r="BA21" s="152"/>
      <c r="BB21" s="157"/>
      <c r="BC21" s="126"/>
      <c r="BD21" s="126"/>
      <c r="BE21" s="126"/>
      <c r="BF21" s="126"/>
      <c r="BG21" s="126"/>
      <c r="BH21" s="126"/>
      <c r="BI21" s="126"/>
      <c r="BJ21" s="126"/>
      <c r="BK21" s="126"/>
      <c r="BL21" s="126"/>
      <c r="BM21" s="126"/>
      <c r="BN21" s="126"/>
      <c r="BO21" s="126"/>
      <c r="BP21" s="126"/>
      <c r="BQ21" s="126"/>
      <c r="BR21" s="126"/>
      <c r="BS21" s="126"/>
      <c r="BT21" s="153"/>
    </row>
    <row r="22" spans="1:72" s="86" customFormat="1" ht="39.75" customHeight="1" thickBot="1">
      <c r="A22" s="319"/>
      <c r="B22" s="319"/>
      <c r="C22" s="319"/>
      <c r="D22" s="322"/>
      <c r="E22" s="322"/>
      <c r="F22" s="325"/>
      <c r="G22" s="99"/>
      <c r="H22" s="322"/>
      <c r="I22" s="100"/>
      <c r="J22" s="328"/>
      <c r="K22" s="331"/>
      <c r="L22" s="334"/>
      <c r="M22" s="337"/>
      <c r="N22" s="340"/>
      <c r="O22" s="337"/>
      <c r="P22" s="343"/>
      <c r="Q22" s="346"/>
      <c r="R22" s="123"/>
      <c r="S22" s="123"/>
      <c r="T22" s="125"/>
      <c r="U22" s="126"/>
      <c r="V22" s="125"/>
      <c r="W22" s="123"/>
      <c r="X22" s="106"/>
      <c r="Y22" s="106"/>
      <c r="Z22" s="106"/>
      <c r="AA22" s="123"/>
      <c r="AB22" s="101">
        <f t="shared" si="1"/>
        <v>0</v>
      </c>
      <c r="AC22" s="101">
        <f t="shared" si="2"/>
        <v>0</v>
      </c>
      <c r="AD22" s="102">
        <f t="shared" si="3"/>
        <v>0</v>
      </c>
      <c r="AE22" s="103" t="e">
        <f t="shared" ref="AE22:AE23" si="12">(AE21%-(AE21%*AC22%)*Y22)*100</f>
        <v>#VALUE!</v>
      </c>
      <c r="AF22" s="349"/>
      <c r="AG22" s="369"/>
      <c r="AH22" s="103" t="e">
        <f>(AH21%-(AH21%*AD22%)*Z22)*100</f>
        <v>#VALUE!</v>
      </c>
      <c r="AI22" s="349"/>
      <c r="AJ22" s="369"/>
      <c r="AK22" s="369"/>
      <c r="AL22" s="104"/>
      <c r="AM22" s="105"/>
      <c r="AN22" s="104"/>
      <c r="AO22" s="105"/>
      <c r="AP22" s="104"/>
      <c r="AQ22" s="105"/>
      <c r="AR22" s="104"/>
      <c r="AS22" s="105"/>
      <c r="AT22" s="104"/>
      <c r="AU22" s="105">
        <f t="shared" si="4"/>
        <v>0</v>
      </c>
      <c r="AV22" s="106">
        <f t="shared" si="5"/>
        <v>0</v>
      </c>
      <c r="AW22" s="138"/>
      <c r="AX22" s="107"/>
      <c r="AY22" s="108"/>
      <c r="AZ22" s="109"/>
      <c r="BA22" s="152"/>
      <c r="BB22" s="157"/>
      <c r="BC22" s="126"/>
      <c r="BD22" s="126"/>
      <c r="BE22" s="126"/>
      <c r="BF22" s="126"/>
      <c r="BG22" s="126"/>
      <c r="BH22" s="126"/>
      <c r="BI22" s="126"/>
      <c r="BJ22" s="126"/>
      <c r="BK22" s="126"/>
      <c r="BL22" s="126"/>
      <c r="BM22" s="126"/>
      <c r="BN22" s="126"/>
      <c r="BO22" s="126"/>
      <c r="BP22" s="126"/>
      <c r="BQ22" s="126"/>
      <c r="BR22" s="126"/>
      <c r="BS22" s="126"/>
      <c r="BT22" s="153"/>
    </row>
    <row r="23" spans="1:72" s="86" customFormat="1" ht="42" customHeight="1" thickBot="1">
      <c r="A23" s="320"/>
      <c r="B23" s="320"/>
      <c r="C23" s="320"/>
      <c r="D23" s="323"/>
      <c r="E23" s="323"/>
      <c r="F23" s="326"/>
      <c r="G23" s="110"/>
      <c r="H23" s="323"/>
      <c r="I23" s="111"/>
      <c r="J23" s="329"/>
      <c r="K23" s="332"/>
      <c r="L23" s="335"/>
      <c r="M23" s="338"/>
      <c r="N23" s="341"/>
      <c r="O23" s="338"/>
      <c r="P23" s="344"/>
      <c r="Q23" s="347"/>
      <c r="R23" s="127"/>
      <c r="S23" s="127"/>
      <c r="T23" s="129"/>
      <c r="U23" s="130"/>
      <c r="V23" s="131"/>
      <c r="W23" s="127"/>
      <c r="X23" s="117"/>
      <c r="Y23" s="117"/>
      <c r="Z23" s="117"/>
      <c r="AA23" s="127"/>
      <c r="AB23" s="112">
        <f t="shared" si="1"/>
        <v>0</v>
      </c>
      <c r="AC23" s="112">
        <f t="shared" si="2"/>
        <v>0</v>
      </c>
      <c r="AD23" s="113">
        <f t="shared" si="3"/>
        <v>0</v>
      </c>
      <c r="AE23" s="114" t="e">
        <f t="shared" si="12"/>
        <v>#VALUE!</v>
      </c>
      <c r="AF23" s="350"/>
      <c r="AG23" s="370"/>
      <c r="AH23" s="114" t="e">
        <f>(AH22%-(AH22%*AD23%)*Z23)*100</f>
        <v>#VALUE!</v>
      </c>
      <c r="AI23" s="350"/>
      <c r="AJ23" s="370"/>
      <c r="AK23" s="370"/>
      <c r="AL23" s="115"/>
      <c r="AM23" s="116"/>
      <c r="AN23" s="115"/>
      <c r="AO23" s="116"/>
      <c r="AP23" s="115"/>
      <c r="AQ23" s="116"/>
      <c r="AR23" s="115"/>
      <c r="AS23" s="116"/>
      <c r="AT23" s="115"/>
      <c r="AU23" s="116">
        <f t="shared" si="4"/>
        <v>0</v>
      </c>
      <c r="AV23" s="117">
        <f t="shared" si="5"/>
        <v>0</v>
      </c>
      <c r="AW23" s="139"/>
      <c r="AX23" s="118"/>
      <c r="AY23" s="119"/>
      <c r="AZ23" s="120"/>
      <c r="BA23" s="154"/>
      <c r="BB23" s="158"/>
      <c r="BC23" s="130"/>
      <c r="BD23" s="130"/>
      <c r="BE23" s="130"/>
      <c r="BF23" s="130"/>
      <c r="BG23" s="130"/>
      <c r="BH23" s="130"/>
      <c r="BI23" s="130"/>
      <c r="BJ23" s="130"/>
      <c r="BK23" s="130"/>
      <c r="BL23" s="130"/>
      <c r="BM23" s="130"/>
      <c r="BN23" s="130"/>
      <c r="BO23" s="130"/>
      <c r="BP23" s="130"/>
      <c r="BQ23" s="130"/>
      <c r="BR23" s="130"/>
      <c r="BS23" s="130"/>
      <c r="BT23" s="155"/>
    </row>
    <row r="24" spans="1:72" s="98" customFormat="1" ht="46.5" customHeight="1" thickBot="1">
      <c r="A24" s="318"/>
      <c r="B24" s="318"/>
      <c r="C24" s="318"/>
      <c r="D24" s="321"/>
      <c r="E24" s="321"/>
      <c r="F24" s="324"/>
      <c r="G24" s="87"/>
      <c r="H24" s="321"/>
      <c r="I24" s="88"/>
      <c r="J24" s="327"/>
      <c r="K24" s="330"/>
      <c r="L24" s="333"/>
      <c r="M24" s="336" t="e">
        <f>MID(L24,1,1)*20</f>
        <v>#VALUE!</v>
      </c>
      <c r="N24" s="339"/>
      <c r="O24" s="336" t="e">
        <f>MID(N24,1,1)*20</f>
        <v>#VALUE!</v>
      </c>
      <c r="P24" s="342" t="str">
        <f t="shared" ref="P24" si="13">IFERROR((M24*O24),"")</f>
        <v/>
      </c>
      <c r="Q24" s="345">
        <f>VLOOKUP(L24,[1]Mapa_de_calor!B$10:G$15,MATCH(N24,[1]Mapa_de_calor!B$10:G$10,0),FALSE)</f>
        <v>0</v>
      </c>
      <c r="R24" s="89"/>
      <c r="S24" s="89"/>
      <c r="T24" s="89"/>
      <c r="U24" s="91"/>
      <c r="V24" s="88"/>
      <c r="W24" s="89"/>
      <c r="X24" s="92"/>
      <c r="Y24" s="92"/>
      <c r="Z24" s="92"/>
      <c r="AA24" s="89"/>
      <c r="AB24" s="92">
        <f t="shared" si="1"/>
        <v>0</v>
      </c>
      <c r="AC24" s="92">
        <f t="shared" si="2"/>
        <v>0</v>
      </c>
      <c r="AD24" s="92">
        <f t="shared" si="3"/>
        <v>0</v>
      </c>
      <c r="AE24" s="93" t="e">
        <f>(M24%-(M24%*AC24%)*Y24)*100</f>
        <v>#VALUE!</v>
      </c>
      <c r="AF24" s="348" t="e">
        <f>MIN(AE24:AE27)</f>
        <v>#VALUE!</v>
      </c>
      <c r="AG24" s="339" t="e">
        <f>IF(AF24&lt;=20,"1-Muy_Baja",IF(AF24&lt;=40,"2-Baja",IF(AF24&lt;=60,"3-Media",IF(AF24&lt;=80,"4-Alta",IF(AF24&lt;=100,"5-Muy_Alta","")))))</f>
        <v>#VALUE!</v>
      </c>
      <c r="AH24" s="93" t="e">
        <f>(O24%-(O24%*AD24%)*Z24)*100</f>
        <v>#VALUE!</v>
      </c>
      <c r="AI24" s="348" t="e">
        <f>MIN(AH24:AH27)</f>
        <v>#VALUE!</v>
      </c>
      <c r="AJ24" s="339" t="e">
        <f>IF(AI24&lt;=20,"1-Leve",IF(AI24&lt;=40,"2-Menor",IF(AI24&lt;=60,"3-Moderado",IF(AI24&lt;=80,"4-Mayor",IF(AI24&lt;=100,"5-Catastrófico","")))))</f>
        <v>#VALUE!</v>
      </c>
      <c r="AK24" s="345" t="e">
        <f>VLOOKUP(AG24,[1]Mapa_de_calor!B$10:G$15,MATCH(AJ24,[1]Mapa_de_calor!B$10:G$10,0),FALSE)</f>
        <v>#VALUE!</v>
      </c>
      <c r="AL24" s="94"/>
      <c r="AM24" s="95"/>
      <c r="AN24" s="94"/>
      <c r="AO24" s="95"/>
      <c r="AP24" s="94"/>
      <c r="AQ24" s="95"/>
      <c r="AR24" s="94"/>
      <c r="AS24" s="95"/>
      <c r="AT24" s="94"/>
      <c r="AU24" s="95">
        <f t="shared" si="4"/>
        <v>0</v>
      </c>
      <c r="AV24" s="92">
        <f t="shared" si="5"/>
        <v>0</v>
      </c>
      <c r="AW24" s="137"/>
      <c r="AX24" s="87"/>
      <c r="AY24" s="96"/>
      <c r="AZ24" s="97"/>
      <c r="BA24" s="150"/>
      <c r="BB24" s="156"/>
      <c r="BC24" s="91"/>
      <c r="BD24" s="91"/>
      <c r="BE24" s="91"/>
      <c r="BF24" s="91"/>
      <c r="BG24" s="91"/>
      <c r="BH24" s="91"/>
      <c r="BI24" s="91"/>
      <c r="BJ24" s="91"/>
      <c r="BK24" s="91"/>
      <c r="BL24" s="91"/>
      <c r="BM24" s="91"/>
      <c r="BN24" s="91"/>
      <c r="BO24" s="91"/>
      <c r="BP24" s="91"/>
      <c r="BQ24" s="91"/>
      <c r="BR24" s="91"/>
      <c r="BS24" s="91"/>
      <c r="BT24" s="151"/>
    </row>
    <row r="25" spans="1:72" s="86" customFormat="1" ht="49.5" customHeight="1" thickBot="1">
      <c r="A25" s="319"/>
      <c r="B25" s="319"/>
      <c r="C25" s="319"/>
      <c r="D25" s="322"/>
      <c r="E25" s="322"/>
      <c r="F25" s="325"/>
      <c r="G25" s="99"/>
      <c r="H25" s="322"/>
      <c r="I25" s="100"/>
      <c r="J25" s="328"/>
      <c r="K25" s="331"/>
      <c r="L25" s="334"/>
      <c r="M25" s="337"/>
      <c r="N25" s="340"/>
      <c r="O25" s="337"/>
      <c r="P25" s="343"/>
      <c r="Q25" s="346"/>
      <c r="R25" s="123"/>
      <c r="S25" s="123"/>
      <c r="T25" s="125"/>
      <c r="U25" s="126"/>
      <c r="V25" s="125"/>
      <c r="W25" s="123"/>
      <c r="X25" s="106"/>
      <c r="Y25" s="106"/>
      <c r="Z25" s="106"/>
      <c r="AA25" s="123"/>
      <c r="AB25" s="101">
        <f t="shared" si="1"/>
        <v>0</v>
      </c>
      <c r="AC25" s="101">
        <f t="shared" si="2"/>
        <v>0</v>
      </c>
      <c r="AD25" s="102">
        <f t="shared" si="3"/>
        <v>0</v>
      </c>
      <c r="AE25" s="103" t="e">
        <f>(AE24%-(AE24%*AC25%)*Y25)*100</f>
        <v>#VALUE!</v>
      </c>
      <c r="AF25" s="349"/>
      <c r="AG25" s="369"/>
      <c r="AH25" s="103" t="e">
        <f>(AH24%-(AH24%*AD25%)*Z25)*100</f>
        <v>#VALUE!</v>
      </c>
      <c r="AI25" s="349"/>
      <c r="AJ25" s="369"/>
      <c r="AK25" s="369"/>
      <c r="AL25" s="104"/>
      <c r="AM25" s="105"/>
      <c r="AN25" s="104"/>
      <c r="AO25" s="105"/>
      <c r="AP25" s="104"/>
      <c r="AQ25" s="105"/>
      <c r="AR25" s="104"/>
      <c r="AS25" s="105"/>
      <c r="AT25" s="104"/>
      <c r="AU25" s="105">
        <f t="shared" si="4"/>
        <v>0</v>
      </c>
      <c r="AV25" s="106">
        <f t="shared" si="5"/>
        <v>0</v>
      </c>
      <c r="AW25" s="138"/>
      <c r="AX25" s="107"/>
      <c r="AY25" s="108"/>
      <c r="AZ25" s="109"/>
      <c r="BA25" s="152"/>
      <c r="BB25" s="157"/>
      <c r="BC25" s="126"/>
      <c r="BD25" s="126"/>
      <c r="BE25" s="126"/>
      <c r="BF25" s="126"/>
      <c r="BG25" s="126"/>
      <c r="BH25" s="126"/>
      <c r="BI25" s="126"/>
      <c r="BJ25" s="126"/>
      <c r="BK25" s="126"/>
      <c r="BL25" s="126"/>
      <c r="BM25" s="126"/>
      <c r="BN25" s="126"/>
      <c r="BO25" s="126"/>
      <c r="BP25" s="126"/>
      <c r="BQ25" s="126"/>
      <c r="BR25" s="126"/>
      <c r="BS25" s="126"/>
      <c r="BT25" s="153"/>
    </row>
    <row r="26" spans="1:72" s="86" customFormat="1" ht="39.75" customHeight="1" thickBot="1">
      <c r="A26" s="319"/>
      <c r="B26" s="319"/>
      <c r="C26" s="319"/>
      <c r="D26" s="322"/>
      <c r="E26" s="322"/>
      <c r="F26" s="325"/>
      <c r="G26" s="99"/>
      <c r="H26" s="322"/>
      <c r="I26" s="100"/>
      <c r="J26" s="328"/>
      <c r="K26" s="331"/>
      <c r="L26" s="334"/>
      <c r="M26" s="337"/>
      <c r="N26" s="340"/>
      <c r="O26" s="337"/>
      <c r="P26" s="343"/>
      <c r="Q26" s="346"/>
      <c r="R26" s="123"/>
      <c r="S26" s="123"/>
      <c r="T26" s="125"/>
      <c r="U26" s="126"/>
      <c r="V26" s="125"/>
      <c r="W26" s="123"/>
      <c r="X26" s="106"/>
      <c r="Y26" s="106"/>
      <c r="Z26" s="106"/>
      <c r="AA26" s="123"/>
      <c r="AB26" s="101">
        <f t="shared" si="1"/>
        <v>0</v>
      </c>
      <c r="AC26" s="101">
        <f t="shared" si="2"/>
        <v>0</v>
      </c>
      <c r="AD26" s="102">
        <f t="shared" si="3"/>
        <v>0</v>
      </c>
      <c r="AE26" s="103" t="e">
        <f t="shared" ref="AE26:AE27" si="14">(AE25%-(AE25%*AC26%)*Y26)*100</f>
        <v>#VALUE!</v>
      </c>
      <c r="AF26" s="349"/>
      <c r="AG26" s="369"/>
      <c r="AH26" s="103" t="e">
        <f>(AH25%-(AH25%*AD26%)*Z26)*100</f>
        <v>#VALUE!</v>
      </c>
      <c r="AI26" s="349"/>
      <c r="AJ26" s="369"/>
      <c r="AK26" s="369"/>
      <c r="AL26" s="104"/>
      <c r="AM26" s="105"/>
      <c r="AN26" s="104"/>
      <c r="AO26" s="105"/>
      <c r="AP26" s="104"/>
      <c r="AQ26" s="105"/>
      <c r="AR26" s="104"/>
      <c r="AS26" s="105"/>
      <c r="AT26" s="104"/>
      <c r="AU26" s="105">
        <f t="shared" si="4"/>
        <v>0</v>
      </c>
      <c r="AV26" s="106">
        <f t="shared" si="5"/>
        <v>0</v>
      </c>
      <c r="AW26" s="138"/>
      <c r="AX26" s="107"/>
      <c r="AY26" s="108"/>
      <c r="AZ26" s="109"/>
      <c r="BA26" s="152"/>
      <c r="BB26" s="157"/>
      <c r="BC26" s="126"/>
      <c r="BD26" s="126"/>
      <c r="BE26" s="126"/>
      <c r="BF26" s="126"/>
      <c r="BG26" s="126"/>
      <c r="BH26" s="126"/>
      <c r="BI26" s="126"/>
      <c r="BJ26" s="126"/>
      <c r="BK26" s="126"/>
      <c r="BL26" s="126"/>
      <c r="BM26" s="126"/>
      <c r="BN26" s="126"/>
      <c r="BO26" s="126"/>
      <c r="BP26" s="126"/>
      <c r="BQ26" s="126"/>
      <c r="BR26" s="126"/>
      <c r="BS26" s="126"/>
      <c r="BT26" s="153"/>
    </row>
    <row r="27" spans="1:72" s="86" customFormat="1" ht="42" customHeight="1" thickBot="1">
      <c r="A27" s="320"/>
      <c r="B27" s="320"/>
      <c r="C27" s="320"/>
      <c r="D27" s="323"/>
      <c r="E27" s="323"/>
      <c r="F27" s="326"/>
      <c r="G27" s="110"/>
      <c r="H27" s="323"/>
      <c r="I27" s="111"/>
      <c r="J27" s="329"/>
      <c r="K27" s="332"/>
      <c r="L27" s="335"/>
      <c r="M27" s="338"/>
      <c r="N27" s="341"/>
      <c r="O27" s="338"/>
      <c r="P27" s="344"/>
      <c r="Q27" s="347"/>
      <c r="R27" s="127"/>
      <c r="S27" s="127"/>
      <c r="T27" s="129"/>
      <c r="U27" s="130"/>
      <c r="V27" s="131"/>
      <c r="W27" s="127"/>
      <c r="X27" s="117"/>
      <c r="Y27" s="117"/>
      <c r="Z27" s="117"/>
      <c r="AA27" s="127"/>
      <c r="AB27" s="112">
        <f t="shared" si="1"/>
        <v>0</v>
      </c>
      <c r="AC27" s="112">
        <f t="shared" si="2"/>
        <v>0</v>
      </c>
      <c r="AD27" s="113">
        <f t="shared" si="3"/>
        <v>0</v>
      </c>
      <c r="AE27" s="114" t="e">
        <f t="shared" si="14"/>
        <v>#VALUE!</v>
      </c>
      <c r="AF27" s="350"/>
      <c r="AG27" s="370"/>
      <c r="AH27" s="114" t="e">
        <f>(AH26%-(AH26%*AD27%)*Z27)*100</f>
        <v>#VALUE!</v>
      </c>
      <c r="AI27" s="350"/>
      <c r="AJ27" s="370"/>
      <c r="AK27" s="370"/>
      <c r="AL27" s="115"/>
      <c r="AM27" s="116"/>
      <c r="AN27" s="115"/>
      <c r="AO27" s="116"/>
      <c r="AP27" s="115"/>
      <c r="AQ27" s="116"/>
      <c r="AR27" s="115"/>
      <c r="AS27" s="116"/>
      <c r="AT27" s="115"/>
      <c r="AU27" s="116">
        <f t="shared" si="4"/>
        <v>0</v>
      </c>
      <c r="AV27" s="121">
        <f t="shared" si="5"/>
        <v>0</v>
      </c>
      <c r="AW27" s="139"/>
      <c r="AX27" s="122"/>
      <c r="AY27" s="119"/>
      <c r="AZ27" s="120"/>
      <c r="BA27" s="154"/>
      <c r="BB27" s="158"/>
      <c r="BC27" s="130"/>
      <c r="BD27" s="130"/>
      <c r="BE27" s="130"/>
      <c r="BF27" s="130"/>
      <c r="BG27" s="130"/>
      <c r="BH27" s="130"/>
      <c r="BI27" s="130"/>
      <c r="BJ27" s="130"/>
      <c r="BK27" s="130"/>
      <c r="BL27" s="130"/>
      <c r="BM27" s="130"/>
      <c r="BN27" s="130"/>
      <c r="BO27" s="130"/>
      <c r="BP27" s="130"/>
      <c r="BQ27" s="130"/>
      <c r="BR27" s="130"/>
      <c r="BS27" s="130"/>
      <c r="BT27" s="155"/>
    </row>
    <row r="28" spans="1:72" ht="14.25" customHeight="1"/>
    <row r="29" spans="1:72" ht="14.25" customHeight="1"/>
    <row r="30" spans="1:72" ht="14.25" customHeight="1"/>
    <row r="31" spans="1:72" ht="14.25" customHeight="1"/>
    <row r="32" spans="1:7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sheetData>
  <mergeCells count="142">
    <mergeCell ref="BC5:BH6"/>
    <mergeCell ref="BI5:BN6"/>
    <mergeCell ref="BO5:BT6"/>
    <mergeCell ref="BA6:BA7"/>
    <mergeCell ref="BB6:BB7"/>
    <mergeCell ref="AW5:BB5"/>
    <mergeCell ref="B8:B11"/>
    <mergeCell ref="B12:B15"/>
    <mergeCell ref="B16:B19"/>
    <mergeCell ref="AJ12:AJ15"/>
    <mergeCell ref="AK12:AK15"/>
    <mergeCell ref="J16:J19"/>
    <mergeCell ref="K16:K19"/>
    <mergeCell ref="L16:L19"/>
    <mergeCell ref="M16:M19"/>
    <mergeCell ref="N16:N19"/>
    <mergeCell ref="O16:O19"/>
    <mergeCell ref="N12:N15"/>
    <mergeCell ref="O12:O15"/>
    <mergeCell ref="P12:P15"/>
    <mergeCell ref="Q12:Q15"/>
    <mergeCell ref="AF12:AF15"/>
    <mergeCell ref="H12:H15"/>
    <mergeCell ref="J12:J15"/>
    <mergeCell ref="B20:B23"/>
    <mergeCell ref="B24:B27"/>
    <mergeCell ref="A1:B3"/>
    <mergeCell ref="C1:J1"/>
    <mergeCell ref="C2:J2"/>
    <mergeCell ref="C3:E3"/>
    <mergeCell ref="F3:J3"/>
    <mergeCell ref="AG24:AG27"/>
    <mergeCell ref="AI24:AI27"/>
    <mergeCell ref="A24:A27"/>
    <mergeCell ref="C24:C27"/>
    <mergeCell ref="D24:D27"/>
    <mergeCell ref="E24:E27"/>
    <mergeCell ref="F24:F27"/>
    <mergeCell ref="AF20:AF23"/>
    <mergeCell ref="AG20:AG23"/>
    <mergeCell ref="AI20:AI23"/>
    <mergeCell ref="AG12:AG15"/>
    <mergeCell ref="AI12:AI15"/>
    <mergeCell ref="C16:C19"/>
    <mergeCell ref="D16:D19"/>
    <mergeCell ref="E16:E19"/>
    <mergeCell ref="F16:F19"/>
    <mergeCell ref="H16:H19"/>
    <mergeCell ref="AJ24:AJ27"/>
    <mergeCell ref="AK24:AK27"/>
    <mergeCell ref="N24:N27"/>
    <mergeCell ref="O24:O27"/>
    <mergeCell ref="P24:P27"/>
    <mergeCell ref="Q24:Q27"/>
    <mergeCell ref="AF24:AF27"/>
    <mergeCell ref="H24:H27"/>
    <mergeCell ref="J24:J27"/>
    <mergeCell ref="K24:K27"/>
    <mergeCell ref="L24:L27"/>
    <mergeCell ref="M24:M27"/>
    <mergeCell ref="AJ20:AJ23"/>
    <mergeCell ref="AK20:AK23"/>
    <mergeCell ref="AJ16:AJ19"/>
    <mergeCell ref="AK16:AK19"/>
    <mergeCell ref="A20:A23"/>
    <mergeCell ref="C20:C23"/>
    <mergeCell ref="D20:D23"/>
    <mergeCell ref="E20:E23"/>
    <mergeCell ref="F20:F23"/>
    <mergeCell ref="H20:H23"/>
    <mergeCell ref="J20:J23"/>
    <mergeCell ref="K20:K23"/>
    <mergeCell ref="L20:L23"/>
    <mergeCell ref="M20:M23"/>
    <mergeCell ref="N20:N23"/>
    <mergeCell ref="O20:O23"/>
    <mergeCell ref="P20:P23"/>
    <mergeCell ref="Q20:Q23"/>
    <mergeCell ref="P16:P19"/>
    <mergeCell ref="Q16:Q19"/>
    <mergeCell ref="AF16:AF19"/>
    <mergeCell ref="AG16:AG19"/>
    <mergeCell ref="AI16:AI19"/>
    <mergeCell ref="A16:A19"/>
    <mergeCell ref="K12:K15"/>
    <mergeCell ref="L12:L15"/>
    <mergeCell ref="M12:M15"/>
    <mergeCell ref="A12:A15"/>
    <mergeCell ref="C12:C15"/>
    <mergeCell ref="D12:D15"/>
    <mergeCell ref="E12:E15"/>
    <mergeCell ref="F12:F15"/>
    <mergeCell ref="AR6:AU6"/>
    <mergeCell ref="A6:B7"/>
    <mergeCell ref="AI8:AI11"/>
    <mergeCell ref="AJ8:AJ11"/>
    <mergeCell ref="AK8:AK11"/>
    <mergeCell ref="AV6:AV7"/>
    <mergeCell ref="AW6:AW7"/>
    <mergeCell ref="AX6:AX7"/>
    <mergeCell ref="AL5:AV5"/>
    <mergeCell ref="C6:C7"/>
    <mergeCell ref="D6:D7"/>
    <mergeCell ref="E6:E7"/>
    <mergeCell ref="F6:F7"/>
    <mergeCell ref="G6:G7"/>
    <mergeCell ref="H6:H7"/>
    <mergeCell ref="I6:I7"/>
    <mergeCell ref="J6:J7"/>
    <mergeCell ref="K6:K7"/>
    <mergeCell ref="L6:Q6"/>
    <mergeCell ref="R6:R7"/>
    <mergeCell ref="S6:S7"/>
    <mergeCell ref="T6:T7"/>
    <mergeCell ref="U6:U7"/>
    <mergeCell ref="V6:V7"/>
    <mergeCell ref="W6:W7"/>
    <mergeCell ref="AL6:AQ6"/>
    <mergeCell ref="K1:M3"/>
    <mergeCell ref="A5:K5"/>
    <mergeCell ref="L5:Q5"/>
    <mergeCell ref="R5:AK5"/>
    <mergeCell ref="AY6:AY7"/>
    <mergeCell ref="AZ6:AZ7"/>
    <mergeCell ref="AA6:AA7"/>
    <mergeCell ref="AF6:AK6"/>
    <mergeCell ref="A8:A11"/>
    <mergeCell ref="C8:C11"/>
    <mergeCell ref="D8:D11"/>
    <mergeCell ref="E8:E11"/>
    <mergeCell ref="F8:F11"/>
    <mergeCell ref="H8:H11"/>
    <mergeCell ref="J8:J11"/>
    <mergeCell ref="K8:K11"/>
    <mergeCell ref="L8:L11"/>
    <mergeCell ref="M8:M11"/>
    <mergeCell ref="N8:N11"/>
    <mergeCell ref="O8:O11"/>
    <mergeCell ref="P8:P11"/>
    <mergeCell ref="Q8:Q11"/>
    <mergeCell ref="AF8:AF11"/>
    <mergeCell ref="AG8:AG11"/>
  </mergeCells>
  <conditionalFormatting sqref="Q8:Q27">
    <cfRule type="containsText" dxfId="31" priority="21" operator="containsText" text="baja">
      <formula>NOT(ISERROR(SEARCH("baja",Q8)))</formula>
    </cfRule>
    <cfRule type="containsText" dxfId="30" priority="22" operator="containsText" text="Moderada">
      <formula>NOT(ISERROR(SEARCH("Moderada",Q8)))</formula>
    </cfRule>
    <cfRule type="containsText" dxfId="29" priority="23" operator="containsText" text="Extrema">
      <formula>NOT(ISERROR(SEARCH("Extrema",Q8)))</formula>
    </cfRule>
    <cfRule type="containsText" dxfId="28" priority="24" operator="containsText" text="Alta">
      <formula>NOT(ISERROR(SEARCH("Alta",Q8)))</formula>
    </cfRule>
  </conditionalFormatting>
  <conditionalFormatting sqref="AK8">
    <cfRule type="containsText" dxfId="27" priority="69" operator="containsText" text="baja">
      <formula>NOT(ISERROR(SEARCH("baja",AK8)))</formula>
    </cfRule>
    <cfRule type="containsText" dxfId="26" priority="70" operator="containsText" text="Moderada">
      <formula>NOT(ISERROR(SEARCH("Moderada",AK8)))</formula>
    </cfRule>
    <cfRule type="containsText" dxfId="25" priority="71" operator="containsText" text="Extrema">
      <formula>NOT(ISERROR(SEARCH("Extrema",AK8)))</formula>
    </cfRule>
    <cfRule type="containsText" dxfId="24" priority="72" operator="containsText" text="Alta">
      <formula>NOT(ISERROR(SEARCH("Alta",AK8)))</formula>
    </cfRule>
  </conditionalFormatting>
  <conditionalFormatting sqref="AK12">
    <cfRule type="containsText" dxfId="23" priority="53" operator="containsText" text="baja">
      <formula>NOT(ISERROR(SEARCH("baja",AK12)))</formula>
    </cfRule>
    <cfRule type="containsText" dxfId="22" priority="54" operator="containsText" text="Moderada">
      <formula>NOT(ISERROR(SEARCH("Moderada",AK12)))</formula>
    </cfRule>
    <cfRule type="containsText" dxfId="21" priority="55" operator="containsText" text="Extrema">
      <formula>NOT(ISERROR(SEARCH("Extrema",AK12)))</formula>
    </cfRule>
    <cfRule type="containsText" dxfId="20" priority="56" operator="containsText" text="Alta">
      <formula>NOT(ISERROR(SEARCH("Alta",AK12)))</formula>
    </cfRule>
  </conditionalFormatting>
  <conditionalFormatting sqref="AK16">
    <cfRule type="containsText" dxfId="19" priority="37" operator="containsText" text="baja">
      <formula>NOT(ISERROR(SEARCH("baja",AK16)))</formula>
    </cfRule>
    <cfRule type="containsText" dxfId="18" priority="38" operator="containsText" text="Moderada">
      <formula>NOT(ISERROR(SEARCH("Moderada",AK16)))</formula>
    </cfRule>
    <cfRule type="containsText" dxfId="17" priority="39" operator="containsText" text="Extrema">
      <formula>NOT(ISERROR(SEARCH("Extrema",AK16)))</formula>
    </cfRule>
    <cfRule type="containsText" dxfId="16" priority="40" operator="containsText" text="Alta">
      <formula>NOT(ISERROR(SEARCH("Alta",AK16)))</formula>
    </cfRule>
  </conditionalFormatting>
  <conditionalFormatting sqref="AK20">
    <cfRule type="containsText" dxfId="15" priority="25" operator="containsText" text="baja">
      <formula>NOT(ISERROR(SEARCH("baja",AK20)))</formula>
    </cfRule>
    <cfRule type="containsText" dxfId="14" priority="26" operator="containsText" text="Moderada">
      <formula>NOT(ISERROR(SEARCH("Moderada",AK20)))</formula>
    </cfRule>
    <cfRule type="containsText" dxfId="13" priority="27" operator="containsText" text="Extrema">
      <formula>NOT(ISERROR(SEARCH("Extrema",AK20)))</formula>
    </cfRule>
    <cfRule type="containsText" dxfId="12" priority="28" operator="containsText" text="Alta">
      <formula>NOT(ISERROR(SEARCH("Alta",AK20)))</formula>
    </cfRule>
  </conditionalFormatting>
  <conditionalFormatting sqref="AK24">
    <cfRule type="containsText" dxfId="11" priority="13" operator="containsText" text="baja">
      <formula>NOT(ISERROR(SEARCH("baja",AK24)))</formula>
    </cfRule>
    <cfRule type="containsText" dxfId="10" priority="14" operator="containsText" text="Moderada">
      <formula>NOT(ISERROR(SEARCH("Moderada",AK24)))</formula>
    </cfRule>
    <cfRule type="containsText" dxfId="9" priority="15" operator="containsText" text="Extrema">
      <formula>NOT(ISERROR(SEARCH("Extrema",AK24)))</formula>
    </cfRule>
    <cfRule type="containsText" dxfId="8" priority="16" operator="containsText" text="Alta">
      <formula>NOT(ISERROR(SEARCH("Alta",AK24)))</formula>
    </cfRule>
  </conditionalFormatting>
  <conditionalFormatting sqref="AV8:AV27">
    <cfRule type="cellIs" dxfId="7" priority="17" operator="between">
      <formula>76</formula>
      <formula>100</formula>
    </cfRule>
    <cfRule type="cellIs" dxfId="6" priority="18" operator="between">
      <formula>1</formula>
      <formula>50</formula>
    </cfRule>
    <cfRule type="cellIs" dxfId="5" priority="19" operator="between">
      <formula>50</formula>
      <formula>75</formula>
    </cfRule>
    <cfRule type="cellIs" dxfId="4" priority="20" operator="between">
      <formula>0</formula>
      <formula>0</formula>
    </cfRule>
  </conditionalFormatting>
  <conditionalFormatting sqref="AW8:AW27">
    <cfRule type="containsText" dxfId="3" priority="1" operator="containsText" text="baja">
      <formula>NOT(ISERROR(SEARCH("baja",AW8)))</formula>
    </cfRule>
    <cfRule type="containsText" dxfId="2" priority="2" operator="containsText" text="Moderada">
      <formula>NOT(ISERROR(SEARCH("Moderada",AW8)))</formula>
    </cfRule>
    <cfRule type="containsText" dxfId="1" priority="3" operator="containsText" text="Extrema">
      <formula>NOT(ISERROR(SEARCH("Extrema",AW8)))</formula>
    </cfRule>
    <cfRule type="containsText" dxfId="0" priority="4" operator="containsText" text="Alta">
      <formula>NOT(ISERROR(SEARCH("Alta",AW8)))</formula>
    </cfRule>
  </conditionalFormatting>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A2006FA-AF96-4E01-ADD0-4A27393C7759}">
          <x14:formula1>
            <xm:f>Listas!$R$2:$R$3</xm:f>
          </x14:formula1>
          <xm:sqref>B8:B27</xm:sqref>
        </x14:dataValidation>
        <x14:dataValidation type="list" allowBlank="1" showInputMessage="1" showErrorMessage="1" xr:uid="{FF5D7E03-2D29-449C-A8E1-8A84CF4EB59A}">
          <x14:formula1>
            <xm:f>Listas!$P$2:$P$4</xm:f>
          </x14:formula1>
          <xm:sqref>BD8:BD27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8" ma:contentTypeDescription="Crear nuevo documento." ma:contentTypeScope="" ma:versionID="e1273b3aa1073d6852a6b6d92e72d84b">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383f3a98d24bbe949e916eab3ff618d2"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541a3e0-0a4b-4153-95be-7f0df6bedfc2}" ma:internalName="TaxCatchAll" ma:showField="CatchAllData" ma:web="de11291c-4e20-41c5-bd77-368ee8b03c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e11291c-4e20-41c5-bd77-368ee8b03ca4" xsi:nil="true"/>
    <lcf76f155ced4ddcb4097134ff3c332f xmlns="6aeadf18-1425-45c8-9796-bcaa77df07f6">
      <Terms xmlns="http://schemas.microsoft.com/office/infopath/2007/PartnerControls"/>
    </lcf76f155ced4ddcb4097134ff3c332f>
    <SharedWithUsers xmlns="de11291c-4e20-41c5-bd77-368ee8b03ca4">
      <UserInfo>
        <DisplayName>Marcela Plazas Torres</DisplayName>
        <AccountId>375</AccountId>
        <AccountType/>
      </UserInfo>
      <UserInfo>
        <DisplayName>Edwin Esteban Rojas Sánchez</DisplayName>
        <AccountId>444</AccountId>
        <AccountType/>
      </UserInfo>
      <UserInfo>
        <DisplayName>William Andrés Guerrero Caballero</DisplayName>
        <AccountId>441</AccountId>
        <AccountType/>
      </UserInfo>
    </SharedWithUsers>
  </documentManagement>
</p:properties>
</file>

<file path=customXml/itemProps1.xml><?xml version="1.0" encoding="utf-8"?>
<ds:datastoreItem xmlns:ds="http://schemas.openxmlformats.org/officeDocument/2006/customXml" ds:itemID="{62CE782F-93EE-4472-9488-A31B44A67837}"/>
</file>

<file path=customXml/itemProps2.xml><?xml version="1.0" encoding="utf-8"?>
<ds:datastoreItem xmlns:ds="http://schemas.openxmlformats.org/officeDocument/2006/customXml" ds:itemID="{4A4D0176-0350-4122-B3F2-3BCA62D94E4C}"/>
</file>

<file path=customXml/itemProps3.xml><?xml version="1.0" encoding="utf-8"?>
<ds:datastoreItem xmlns:ds="http://schemas.openxmlformats.org/officeDocument/2006/customXml" ds:itemID="{512BECBC-E684-428F-9E99-E76DF64614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Claudia Guerrero</cp:lastModifiedBy>
  <cp:revision/>
  <dcterms:created xsi:type="dcterms:W3CDTF">2021-01-05T19:35:42Z</dcterms:created>
  <dcterms:modified xsi:type="dcterms:W3CDTF">2024-11-29T16:53:36Z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y fmtid="{D5CDD505-2E9C-101B-9397-08002B2CF9AE}" pid="3" name="MediaServiceImageTags">
    <vt:lpwstr/>
  </property>
</Properties>
</file>